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rt Fehling\Documents\Fehling Group\NDEP BMI\BCLs\June 2023\"/>
    </mc:Choice>
  </mc:AlternateContent>
  <xr:revisionPtr revIDLastSave="0" documentId="13_ncr:1_{1587F637-2CE3-41AB-B8AC-540F8144CF5E}" xr6:coauthVersionLast="47" xr6:coauthVersionMax="47" xr10:uidLastSave="{00000000-0000-0000-0000-000000000000}"/>
  <bookViews>
    <workbookView xWindow="3225" yWindow="-16320" windowWidth="29040" windowHeight="15720" xr2:uid="{00000000-000D-0000-FFFF-FFFF00000000}"/>
  </bookViews>
  <sheets>
    <sheet name="BCL Table" sheetId="2" r:id="rId1"/>
    <sheet name="BCL Calculations Table" sheetId="6" r:id="rId2"/>
    <sheet name="Table D1" sheetId="7" r:id="rId3"/>
  </sheets>
  <definedNames>
    <definedName name="_xlnm._FilterDatabase" localSheetId="1" hidden="1">'BCL Calculations Table'!$A$71:$DI$936</definedName>
    <definedName name="_xlnm._FilterDatabase" localSheetId="0" hidden="1">'BCL Table'!$A$5:$Z$865</definedName>
    <definedName name="AF_ADULT" localSheetId="1">'BCL Calculations Table'!$C$23</definedName>
    <definedName name="AF_CHILD" localSheetId="1">'BCL Calculations Table'!$C$24</definedName>
    <definedName name="AF_WORK" localSheetId="1">'BCL Calculations Table'!$C$25</definedName>
    <definedName name="AT" localSheetId="1">'BCL Calculations Table'!$C$15</definedName>
    <definedName name="BW_A" localSheetId="1">'BCL Calculations Table'!$C$13</definedName>
    <definedName name="BW_C" localSheetId="1">'BCL Calculations Table'!$C$14</definedName>
    <definedName name="ED_A" localSheetId="1">'BCL Calculations Table'!$C$37</definedName>
    <definedName name="ED_C" localSheetId="1">'BCL Calculations Table'!$C$36</definedName>
    <definedName name="ED_m" localSheetId="1">'BCL Calculations Table'!$C$38</definedName>
    <definedName name="ED_O" localSheetId="1">'BCL Calculations Table'!$C$51</definedName>
    <definedName name="EF_O" localSheetId="1">'BCL Calculations Table'!$C$49</definedName>
    <definedName name="EF_OUT" localSheetId="1">'BCL Calculations Table'!$C$50</definedName>
    <definedName name="EF_R" localSheetId="1">'BCL Calculations Table'!$C$35</definedName>
    <definedName name="ET_I" localSheetId="1">'BCL Calculations Table'!$C$52</definedName>
    <definedName name="ET_R" localSheetId="1">'BCL Calculations Table'!$C$39</definedName>
    <definedName name="Foc" localSheetId="1">'BCL Calculations Table'!$C$55</definedName>
    <definedName name="IFS_ADJ" localSheetId="1">'BCL Calculations Table'!$C$41</definedName>
    <definedName name="IFS_MADJ" localSheetId="1">'BCL Calculations Table'!$C$42</definedName>
    <definedName name="IFW_ADJ" localSheetId="1">'BCL Calculations Table'!$C$45</definedName>
    <definedName name="IFW_MADJ" localSheetId="1">'BCL Calculations Table'!$C$46</definedName>
    <definedName name="IRS_ADULT" localSheetId="1">'BCL Calculations Table'!$C$30</definedName>
    <definedName name="IRS_CHILD" localSheetId="1">'BCL Calculations Table'!$C$31</definedName>
    <definedName name="IRS_WORK" localSheetId="1">'BCL Calculations Table'!$C$32</definedName>
    <definedName name="IRW_ADULT" localSheetId="1">'BCL Calculations Table'!$C$27</definedName>
    <definedName name="IRW_CHILD" localSheetId="1">'BCL Calculations Table'!$C$28</definedName>
    <definedName name="n" localSheetId="1">'BCL Calculations Table'!$C$57</definedName>
    <definedName name="Pb" localSheetId="1">'BCL Calculations Table'!$C$56</definedName>
    <definedName name="PEF" localSheetId="1">'BCL Calculations Table'!$C$18</definedName>
    <definedName name="_xlnm.Print_Area" localSheetId="0">'BCL Table'!$A$6:$Y$865</definedName>
    <definedName name="_xlnm.Print_Titles" localSheetId="0">'BCL Table'!$1:$5</definedName>
    <definedName name="QC" localSheetId="1">'BCL Calculations Table'!$C$61</definedName>
    <definedName name="SA_ADULT" localSheetId="1">'BCL Calculations Table'!$C$20</definedName>
    <definedName name="SA_CHILD" localSheetId="1">'BCL Calculations Table'!$C$21</definedName>
    <definedName name="SA_WORK" localSheetId="1">'BCL Calculations Table'!$C$22</definedName>
    <definedName name="SFS_ADJ" localSheetId="1">'BCL Calculations Table'!$C$43</definedName>
    <definedName name="SFS_MADJ" localSheetId="1">'BCL Calculations Table'!$C$44</definedName>
    <definedName name="T" localSheetId="1">'BCL Calculations Table'!$C$60</definedName>
    <definedName name="THETA_AIR" localSheetId="1">'BCL Calculations Table'!$C$58</definedName>
    <definedName name="THETA_WATER" localSheetId="1">'BCL Calculations Table'!$C$59</definedName>
    <definedName name="THQ" localSheetId="1">'BCL Calculations Table'!$C$11</definedName>
    <definedName name="TR" localSheetId="1">'BCL Calculations Table'!$C$10</definedName>
    <definedName name="VF_W" localSheetId="1">'BCL Calculations Table'!$C$17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931" i="6" l="1"/>
  <c r="W573" i="6"/>
  <c r="W574" i="6"/>
  <c r="W575" i="6"/>
  <c r="W576" i="6"/>
  <c r="W579" i="6"/>
  <c r="W491" i="6"/>
  <c r="W490" i="6"/>
  <c r="W488" i="6"/>
  <c r="Y512" i="6"/>
  <c r="AA512" i="6" s="1"/>
  <c r="Z512" i="6" l="1"/>
  <c r="Y671" i="2" l="1"/>
  <c r="X671" i="2"/>
  <c r="M671" i="2"/>
  <c r="L671" i="2"/>
  <c r="K671" i="2"/>
  <c r="J671" i="2"/>
  <c r="I671" i="2"/>
  <c r="H671" i="2"/>
  <c r="G671" i="2"/>
  <c r="F671" i="2"/>
  <c r="E671" i="2"/>
  <c r="D671" i="2"/>
  <c r="C671" i="2"/>
  <c r="B671" i="2"/>
  <c r="BV738" i="6"/>
  <c r="T671" i="2" s="1"/>
  <c r="BN738" i="6"/>
  <c r="A671" i="2" s="1"/>
  <c r="BM738" i="6"/>
  <c r="BK738" i="6"/>
  <c r="BJ738" i="6"/>
  <c r="BX738" i="6" s="1"/>
  <c r="BY738" i="6" s="1"/>
  <c r="W671" i="2" s="1"/>
  <c r="BF738" i="6"/>
  <c r="BE738" i="6"/>
  <c r="BB738" i="6"/>
  <c r="BA738" i="6"/>
  <c r="AW738" i="6"/>
  <c r="AV738" i="6"/>
  <c r="AR738" i="6"/>
  <c r="AN738" i="6"/>
  <c r="AJ738" i="6"/>
  <c r="AI738" i="6"/>
  <c r="AF738" i="6"/>
  <c r="AE738" i="6"/>
  <c r="AD738" i="6"/>
  <c r="W738" i="6"/>
  <c r="V671" i="2" l="1"/>
  <c r="BW738" i="6"/>
  <c r="U671" i="2" s="1"/>
  <c r="BJ932" i="6"/>
  <c r="BJ931" i="6"/>
  <c r="BJ930" i="6"/>
  <c r="BJ929" i="6"/>
  <c r="BJ928" i="6"/>
  <c r="BJ927" i="6"/>
  <c r="BJ926" i="6"/>
  <c r="BJ925" i="6"/>
  <c r="BJ924" i="6"/>
  <c r="BJ922" i="6"/>
  <c r="BJ921" i="6"/>
  <c r="BJ920" i="6"/>
  <c r="BJ919" i="6"/>
  <c r="BJ918" i="6"/>
  <c r="BJ917" i="6"/>
  <c r="BJ916" i="6"/>
  <c r="BJ915" i="6"/>
  <c r="BJ914" i="6"/>
  <c r="BJ910" i="6"/>
  <c r="BJ909" i="6"/>
  <c r="BJ908" i="6"/>
  <c r="BJ906" i="6"/>
  <c r="BJ905" i="6"/>
  <c r="BJ904" i="6"/>
  <c r="BJ903" i="6"/>
  <c r="BJ902" i="6"/>
  <c r="BJ899" i="6"/>
  <c r="BJ898" i="6"/>
  <c r="BJ897" i="6"/>
  <c r="BJ896" i="6"/>
  <c r="BJ895" i="6"/>
  <c r="BJ894" i="6"/>
  <c r="BJ893" i="6"/>
  <c r="BJ892" i="6"/>
  <c r="BJ891" i="6"/>
  <c r="BJ890" i="6"/>
  <c r="BJ888" i="6"/>
  <c r="BJ887" i="6"/>
  <c r="BJ884" i="6"/>
  <c r="BJ882" i="6"/>
  <c r="BJ878" i="6"/>
  <c r="BJ877" i="6"/>
  <c r="BJ876" i="6"/>
  <c r="BJ874" i="6"/>
  <c r="BJ873" i="6"/>
  <c r="BJ872" i="6"/>
  <c r="BJ870" i="6"/>
  <c r="BJ869" i="6"/>
  <c r="BJ868" i="6"/>
  <c r="BJ867" i="6"/>
  <c r="BJ865" i="6"/>
  <c r="BJ864" i="6"/>
  <c r="BJ863" i="6"/>
  <c r="BJ862" i="6"/>
  <c r="BJ861" i="6"/>
  <c r="BJ860" i="6"/>
  <c r="BJ859" i="6"/>
  <c r="BJ856" i="6"/>
  <c r="BJ855" i="6"/>
  <c r="BJ852" i="6"/>
  <c r="BJ851" i="6"/>
  <c r="BJ850" i="6"/>
  <c r="BJ849" i="6"/>
  <c r="BJ848" i="6"/>
  <c r="BJ847" i="6"/>
  <c r="BJ845" i="6"/>
  <c r="BJ844" i="6"/>
  <c r="BJ843" i="6"/>
  <c r="BJ842" i="6"/>
  <c r="BJ841" i="6"/>
  <c r="BJ840" i="6"/>
  <c r="BJ839" i="6"/>
  <c r="BJ838" i="6"/>
  <c r="BJ837" i="6"/>
  <c r="BJ836" i="6"/>
  <c r="BJ835" i="6"/>
  <c r="BJ834" i="6"/>
  <c r="BJ833" i="6"/>
  <c r="BJ832" i="6"/>
  <c r="BJ831" i="6"/>
  <c r="BJ829" i="6"/>
  <c r="BJ825" i="6"/>
  <c r="BJ824" i="6"/>
  <c r="BJ823" i="6"/>
  <c r="BJ822" i="6"/>
  <c r="BJ821" i="6"/>
  <c r="BJ820" i="6"/>
  <c r="BJ819" i="6"/>
  <c r="BJ818" i="6"/>
  <c r="BJ816" i="6"/>
  <c r="BJ815" i="6"/>
  <c r="BJ814" i="6"/>
  <c r="BJ813" i="6"/>
  <c r="BJ812" i="6"/>
  <c r="BJ811" i="6"/>
  <c r="BJ810" i="6"/>
  <c r="BJ809" i="6"/>
  <c r="BJ806" i="6"/>
  <c r="BJ805" i="6"/>
  <c r="BJ804" i="6"/>
  <c r="BJ803" i="6"/>
  <c r="BJ802" i="6"/>
  <c r="BJ799" i="6"/>
  <c r="BJ798" i="6"/>
  <c r="BJ796" i="6"/>
  <c r="BJ795" i="6"/>
  <c r="BJ794" i="6"/>
  <c r="BJ793" i="6"/>
  <c r="BJ792" i="6"/>
  <c r="BJ791" i="6"/>
  <c r="BJ790" i="6"/>
  <c r="BJ789" i="6"/>
  <c r="BJ788" i="6"/>
  <c r="BJ787" i="6"/>
  <c r="BJ786" i="6"/>
  <c r="BJ785" i="6"/>
  <c r="BJ783" i="6"/>
  <c r="BJ782" i="6"/>
  <c r="BJ781" i="6"/>
  <c r="BJ779" i="6"/>
  <c r="BJ778" i="6"/>
  <c r="BJ777" i="6"/>
  <c r="BJ776" i="6"/>
  <c r="BJ775" i="6"/>
  <c r="BJ774" i="6"/>
  <c r="BJ773" i="6"/>
  <c r="BJ772" i="6"/>
  <c r="BJ771" i="6"/>
  <c r="BJ770" i="6"/>
  <c r="BJ769" i="6"/>
  <c r="BJ768" i="6"/>
  <c r="BJ766" i="6"/>
  <c r="BJ765" i="6"/>
  <c r="BJ764" i="6"/>
  <c r="BJ763" i="6"/>
  <c r="BJ762" i="6"/>
  <c r="BJ760" i="6"/>
  <c r="BJ759" i="6"/>
  <c r="BJ758" i="6"/>
  <c r="BJ755" i="6"/>
  <c r="BJ753" i="6"/>
  <c r="BJ752" i="6"/>
  <c r="BJ751" i="6"/>
  <c r="BJ750" i="6"/>
  <c r="BJ748" i="6"/>
  <c r="BJ747" i="6"/>
  <c r="BJ746" i="6"/>
  <c r="BJ745" i="6"/>
  <c r="BJ744" i="6"/>
  <c r="BJ743" i="6"/>
  <c r="BJ742" i="6"/>
  <c r="BJ739" i="6"/>
  <c r="BJ737" i="6"/>
  <c r="BJ736" i="6"/>
  <c r="BJ735" i="6"/>
  <c r="BJ719" i="6"/>
  <c r="BJ711" i="6"/>
  <c r="BJ709" i="6"/>
  <c r="BJ708" i="6"/>
  <c r="BJ707" i="6"/>
  <c r="BJ706" i="6"/>
  <c r="BJ705" i="6"/>
  <c r="BJ704" i="6"/>
  <c r="BJ703" i="6"/>
  <c r="BJ702" i="6"/>
  <c r="BJ701" i="6"/>
  <c r="BJ700" i="6"/>
  <c r="BX700" i="6" s="1"/>
  <c r="BJ699" i="6"/>
  <c r="BJ698" i="6"/>
  <c r="BJ697" i="6"/>
  <c r="BJ696" i="6"/>
  <c r="BX696" i="6" s="1"/>
  <c r="BJ693" i="6"/>
  <c r="BJ692" i="6"/>
  <c r="BJ691" i="6"/>
  <c r="BJ690" i="6"/>
  <c r="BJ689" i="6"/>
  <c r="BJ688" i="6"/>
  <c r="BJ687" i="6"/>
  <c r="BJ686" i="6"/>
  <c r="BJ685" i="6"/>
  <c r="BJ684" i="6"/>
  <c r="BJ683" i="6"/>
  <c r="BJ682" i="6"/>
  <c r="BJ681" i="6"/>
  <c r="BJ680" i="6"/>
  <c r="BJ679" i="6"/>
  <c r="BJ678" i="6"/>
  <c r="BJ677" i="6"/>
  <c r="BJ676" i="6"/>
  <c r="BJ675" i="6"/>
  <c r="BJ674" i="6"/>
  <c r="BJ673" i="6"/>
  <c r="BJ672" i="6"/>
  <c r="BJ671" i="6"/>
  <c r="BJ670" i="6"/>
  <c r="BJ669" i="6"/>
  <c r="BJ668" i="6"/>
  <c r="BJ667" i="6"/>
  <c r="BJ666" i="6"/>
  <c r="BJ665" i="6"/>
  <c r="BJ664" i="6"/>
  <c r="BJ663" i="6"/>
  <c r="BJ662" i="6"/>
  <c r="BJ661" i="6"/>
  <c r="BJ660" i="6"/>
  <c r="BJ659" i="6"/>
  <c r="BJ658" i="6"/>
  <c r="BJ657" i="6"/>
  <c r="BJ656" i="6"/>
  <c r="BJ655" i="6"/>
  <c r="BJ653" i="6"/>
  <c r="BJ651" i="6"/>
  <c r="BJ650" i="6"/>
  <c r="BJ649" i="6"/>
  <c r="BJ648" i="6"/>
  <c r="BJ647" i="6"/>
  <c r="BJ645" i="6"/>
  <c r="BJ644" i="6"/>
  <c r="BJ642" i="6"/>
  <c r="BJ641" i="6"/>
  <c r="BX641" i="6" s="1"/>
  <c r="BY641" i="6" s="1"/>
  <c r="W574" i="2" s="1"/>
  <c r="BJ640" i="6"/>
  <c r="BJ639" i="6"/>
  <c r="BJ638" i="6"/>
  <c r="BX638" i="6" s="1"/>
  <c r="BJ637" i="6"/>
  <c r="BX637" i="6" s="1"/>
  <c r="BY637" i="6" s="1"/>
  <c r="W570" i="2" s="1"/>
  <c r="BJ636" i="6"/>
  <c r="BJ635" i="6"/>
  <c r="BJ630" i="6"/>
  <c r="BJ629" i="6"/>
  <c r="BJ628" i="6"/>
  <c r="BJ627" i="6"/>
  <c r="BJ626" i="6"/>
  <c r="BJ625" i="6"/>
  <c r="BJ624" i="6"/>
  <c r="BJ623" i="6"/>
  <c r="BJ622" i="6"/>
  <c r="BJ620" i="6"/>
  <c r="BJ619" i="6"/>
  <c r="BJ617" i="6"/>
  <c r="BJ616" i="6"/>
  <c r="BJ615" i="6"/>
  <c r="BJ614" i="6"/>
  <c r="BJ613" i="6"/>
  <c r="BJ610" i="6"/>
  <c r="BJ603" i="6"/>
  <c r="BJ599" i="6"/>
  <c r="BJ598" i="6"/>
  <c r="BJ597" i="6"/>
  <c r="BJ596" i="6"/>
  <c r="BJ595" i="6"/>
  <c r="BJ594" i="6"/>
  <c r="BJ592" i="6"/>
  <c r="BJ590" i="6"/>
  <c r="BJ589" i="6"/>
  <c r="BJ588" i="6"/>
  <c r="BJ586" i="6"/>
  <c r="BJ585" i="6"/>
  <c r="BJ584" i="6"/>
  <c r="BJ583" i="6"/>
  <c r="BJ582" i="6"/>
  <c r="BJ581" i="6"/>
  <c r="BJ578" i="6"/>
  <c r="BJ577" i="6"/>
  <c r="BJ571" i="6"/>
  <c r="BJ569" i="6"/>
  <c r="BJ568" i="6"/>
  <c r="BJ567" i="6"/>
  <c r="BJ566" i="6"/>
  <c r="BJ565" i="6"/>
  <c r="BJ564" i="6"/>
  <c r="BJ563" i="6"/>
  <c r="BJ562" i="6"/>
  <c r="BJ560" i="6"/>
  <c r="BJ559" i="6"/>
  <c r="BJ558" i="6"/>
  <c r="BJ557" i="6"/>
  <c r="BJ556" i="6"/>
  <c r="BJ555" i="6"/>
  <c r="BJ552" i="6"/>
  <c r="BJ550" i="6"/>
  <c r="BJ549" i="6"/>
  <c r="BJ547" i="6"/>
  <c r="BJ546" i="6"/>
  <c r="BJ542" i="6"/>
  <c r="BJ541" i="6"/>
  <c r="BJ538" i="6"/>
  <c r="BJ537" i="6"/>
  <c r="BJ536" i="6"/>
  <c r="BJ535" i="6"/>
  <c r="BJ534" i="6"/>
  <c r="BJ533" i="6"/>
  <c r="BJ532" i="6"/>
  <c r="BJ531" i="6"/>
  <c r="BJ530" i="6"/>
  <c r="BJ529" i="6"/>
  <c r="BJ528" i="6"/>
  <c r="BJ527" i="6"/>
  <c r="BJ526" i="6"/>
  <c r="BJ525" i="6"/>
  <c r="BJ524" i="6"/>
  <c r="BJ522" i="6"/>
  <c r="BJ521" i="6"/>
  <c r="BJ520" i="6"/>
  <c r="BJ519" i="6"/>
  <c r="BJ518" i="6"/>
  <c r="BJ517" i="6"/>
  <c r="BJ516" i="6"/>
  <c r="BJ515" i="6"/>
  <c r="BJ514" i="6"/>
  <c r="BJ513" i="6"/>
  <c r="BJ512" i="6"/>
  <c r="BJ511" i="6"/>
  <c r="BJ510" i="6"/>
  <c r="BJ508" i="6"/>
  <c r="BJ507" i="6"/>
  <c r="BJ506" i="6"/>
  <c r="BJ505" i="6"/>
  <c r="BJ504" i="6"/>
  <c r="BJ503" i="6"/>
  <c r="BJ502" i="6"/>
  <c r="BJ501" i="6"/>
  <c r="BJ500" i="6"/>
  <c r="BJ499" i="6"/>
  <c r="BJ498" i="6"/>
  <c r="BJ497" i="6"/>
  <c r="BJ496" i="6"/>
  <c r="BJ495" i="6"/>
  <c r="BJ494" i="6"/>
  <c r="BJ493" i="6"/>
  <c r="BJ492" i="6"/>
  <c r="BJ491" i="6"/>
  <c r="BJ489" i="6"/>
  <c r="BJ485" i="6"/>
  <c r="BJ484" i="6"/>
  <c r="BJ483" i="6"/>
  <c r="BJ482" i="6"/>
  <c r="BJ481" i="6"/>
  <c r="BJ480" i="6"/>
  <c r="BJ479" i="6"/>
  <c r="BJ477" i="6"/>
  <c r="BJ476" i="6"/>
  <c r="BJ475" i="6"/>
  <c r="BJ474" i="6"/>
  <c r="BJ473" i="6"/>
  <c r="BJ472" i="6"/>
  <c r="BJ471" i="6"/>
  <c r="BJ468" i="6"/>
  <c r="BJ467" i="6"/>
  <c r="BJ466" i="6"/>
  <c r="BJ463" i="6"/>
  <c r="BJ462" i="6"/>
  <c r="BJ461" i="6"/>
  <c r="BJ460" i="6"/>
  <c r="BJ459" i="6"/>
  <c r="BJ458" i="6"/>
  <c r="BJ457" i="6"/>
  <c r="BJ456" i="6"/>
  <c r="BJ454" i="6"/>
  <c r="BJ452" i="6"/>
  <c r="BJ450" i="6"/>
  <c r="BJ449" i="6"/>
  <c r="BJ448" i="6"/>
  <c r="BJ447" i="6"/>
  <c r="BJ444" i="6"/>
  <c r="BJ443" i="6"/>
  <c r="BJ442" i="6"/>
  <c r="BJ439" i="6"/>
  <c r="BJ438" i="6"/>
  <c r="BJ437" i="6"/>
  <c r="BJ436" i="6"/>
  <c r="BJ435" i="6"/>
  <c r="BJ434" i="6"/>
  <c r="BJ433" i="6"/>
  <c r="BJ430" i="6"/>
  <c r="BJ428" i="6"/>
  <c r="BJ427" i="6"/>
  <c r="BJ426" i="6"/>
  <c r="BJ425" i="6"/>
  <c r="BJ424" i="6"/>
  <c r="BJ423" i="6"/>
  <c r="BX423" i="6" s="1"/>
  <c r="BJ421" i="6"/>
  <c r="BJ420" i="6"/>
  <c r="BJ419" i="6"/>
  <c r="BJ418" i="6"/>
  <c r="BJ417" i="6"/>
  <c r="BJ416" i="6"/>
  <c r="BJ415" i="6"/>
  <c r="BJ414" i="6"/>
  <c r="BJ413" i="6"/>
  <c r="BJ412" i="6"/>
  <c r="BJ411" i="6"/>
  <c r="BJ410" i="6"/>
  <c r="BJ409" i="6"/>
  <c r="BJ408" i="6"/>
  <c r="BJ407" i="6"/>
  <c r="BJ406" i="6"/>
  <c r="BJ402" i="6"/>
  <c r="BJ401" i="6"/>
  <c r="BJ400" i="6"/>
  <c r="BJ399" i="6"/>
  <c r="BJ397" i="6"/>
  <c r="BJ396" i="6"/>
  <c r="BJ395" i="6"/>
  <c r="BJ394" i="6"/>
  <c r="BJ393" i="6"/>
  <c r="BJ392" i="6"/>
  <c r="BJ391" i="6"/>
  <c r="BJ390" i="6"/>
  <c r="BJ389" i="6"/>
  <c r="BJ388" i="6"/>
  <c r="BJ387" i="6"/>
  <c r="BJ386" i="6"/>
  <c r="BJ385" i="6"/>
  <c r="BJ383" i="6"/>
  <c r="BJ382" i="6"/>
  <c r="BJ381" i="6"/>
  <c r="BJ380" i="6"/>
  <c r="BJ379" i="6"/>
  <c r="BJ378" i="6"/>
  <c r="BJ377" i="6"/>
  <c r="BJ376" i="6"/>
  <c r="BJ372" i="6"/>
  <c r="BJ370" i="6"/>
  <c r="BJ369" i="6"/>
  <c r="BJ368" i="6"/>
  <c r="BJ365" i="6"/>
  <c r="BJ363" i="6"/>
  <c r="BJ361" i="6"/>
  <c r="BJ360" i="6"/>
  <c r="BJ356" i="6"/>
  <c r="BJ355" i="6"/>
  <c r="BJ354" i="6"/>
  <c r="BJ353" i="6"/>
  <c r="BJ352" i="6"/>
  <c r="BJ351" i="6"/>
  <c r="BJ349" i="6"/>
  <c r="BJ348" i="6"/>
  <c r="BJ347" i="6"/>
  <c r="BJ346" i="6"/>
  <c r="BJ345" i="6"/>
  <c r="BJ344" i="6"/>
  <c r="BJ342" i="6"/>
  <c r="BJ341" i="6"/>
  <c r="BJ335" i="6"/>
  <c r="BJ332" i="6"/>
  <c r="BJ331" i="6"/>
  <c r="BJ330" i="6"/>
  <c r="BJ329" i="6"/>
  <c r="BJ327" i="6"/>
  <c r="BJ326" i="6"/>
  <c r="BJ325" i="6"/>
  <c r="BJ323" i="6"/>
  <c r="BX323" i="6" s="1"/>
  <c r="BJ322" i="6"/>
  <c r="BJ321" i="6"/>
  <c r="BJ320" i="6"/>
  <c r="BJ319" i="6"/>
  <c r="BJ318" i="6"/>
  <c r="BJ316" i="6"/>
  <c r="BJ315" i="6"/>
  <c r="BJ312" i="6"/>
  <c r="BJ310" i="6"/>
  <c r="BJ309" i="6"/>
  <c r="BJ307" i="6"/>
  <c r="BJ306" i="6"/>
  <c r="BJ305" i="6"/>
  <c r="BJ304" i="6"/>
  <c r="BJ303" i="6"/>
  <c r="BJ302" i="6"/>
  <c r="BJ299" i="6"/>
  <c r="BJ298" i="6"/>
  <c r="BJ297" i="6"/>
  <c r="BJ294" i="6"/>
  <c r="BJ293" i="6"/>
  <c r="BJ291" i="6"/>
  <c r="BJ290" i="6"/>
  <c r="BJ289" i="6"/>
  <c r="BJ288" i="6"/>
  <c r="BJ287" i="6"/>
  <c r="BJ286" i="6"/>
  <c r="BJ283" i="6"/>
  <c r="BJ282" i="6"/>
  <c r="BJ280" i="6"/>
  <c r="BJ279" i="6"/>
  <c r="BJ276" i="6"/>
  <c r="BJ273" i="6"/>
  <c r="BJ269" i="6"/>
  <c r="BJ268" i="6"/>
  <c r="BJ267" i="6"/>
  <c r="BJ266" i="6"/>
  <c r="BJ265" i="6"/>
  <c r="BJ264" i="6"/>
  <c r="BJ263" i="6"/>
  <c r="BJ261" i="6"/>
  <c r="BJ260" i="6"/>
  <c r="BJ259" i="6"/>
  <c r="BJ258" i="6"/>
  <c r="BJ257" i="6"/>
  <c r="BJ256" i="6"/>
  <c r="BJ255" i="6"/>
  <c r="BJ254" i="6"/>
  <c r="BJ253" i="6"/>
  <c r="BJ252" i="6"/>
  <c r="BJ251" i="6"/>
  <c r="BJ250" i="6"/>
  <c r="BJ249" i="6"/>
  <c r="BJ248" i="6"/>
  <c r="BJ247" i="6"/>
  <c r="BJ246" i="6"/>
  <c r="BJ245" i="6"/>
  <c r="BJ242" i="6"/>
  <c r="BJ240" i="6"/>
  <c r="BJ239" i="6"/>
  <c r="BJ238" i="6"/>
  <c r="BJ237" i="6"/>
  <c r="BJ236" i="6"/>
  <c r="BJ235" i="6"/>
  <c r="BJ233" i="6"/>
  <c r="BJ232" i="6"/>
  <c r="BJ231" i="6"/>
  <c r="BJ230" i="6"/>
  <c r="BJ229" i="6"/>
  <c r="BJ228" i="6"/>
  <c r="BJ227" i="6"/>
  <c r="BJ226" i="6"/>
  <c r="BJ225" i="6"/>
  <c r="BJ224" i="6"/>
  <c r="BJ223" i="6"/>
  <c r="BJ221" i="6"/>
  <c r="BJ220" i="6"/>
  <c r="BJ218" i="6"/>
  <c r="BJ217" i="6"/>
  <c r="BJ216" i="6"/>
  <c r="BJ212" i="6"/>
  <c r="BJ210" i="6"/>
  <c r="BJ209" i="6"/>
  <c r="BJ208" i="6"/>
  <c r="BJ207" i="6"/>
  <c r="BJ206" i="6"/>
  <c r="BJ204" i="6"/>
  <c r="BJ203" i="6"/>
  <c r="BJ201" i="6"/>
  <c r="BJ200" i="6"/>
  <c r="BJ196" i="6"/>
  <c r="BJ195" i="6"/>
  <c r="BJ194" i="6"/>
  <c r="BJ193" i="6"/>
  <c r="BJ192" i="6"/>
  <c r="BJ191" i="6"/>
  <c r="BJ190" i="6"/>
  <c r="BJ187" i="6"/>
  <c r="BJ185" i="6"/>
  <c r="BJ184" i="6"/>
  <c r="BJ183" i="6"/>
  <c r="BJ182" i="6"/>
  <c r="BJ181" i="6"/>
  <c r="BJ180" i="6"/>
  <c r="BJ178" i="6"/>
  <c r="BJ177" i="6"/>
  <c r="BJ175" i="6"/>
  <c r="BJ172" i="6"/>
  <c r="BJ170" i="6"/>
  <c r="BJ169" i="6"/>
  <c r="BJ168" i="6"/>
  <c r="BJ167" i="6"/>
  <c r="BJ166" i="6"/>
  <c r="BJ165" i="6"/>
  <c r="BJ162" i="6"/>
  <c r="BJ161" i="6"/>
  <c r="BJ160" i="6"/>
  <c r="BJ159" i="6"/>
  <c r="BJ155" i="6"/>
  <c r="BJ154" i="6"/>
  <c r="BJ151" i="6"/>
  <c r="BJ150" i="6"/>
  <c r="BJ148" i="6"/>
  <c r="BJ146" i="6"/>
  <c r="BJ145" i="6"/>
  <c r="BJ144" i="6"/>
  <c r="BJ143" i="6"/>
  <c r="BJ140" i="6"/>
  <c r="BJ139" i="6"/>
  <c r="BJ137" i="6"/>
  <c r="BJ136" i="6"/>
  <c r="BJ135" i="6"/>
  <c r="BJ133" i="6"/>
  <c r="BJ131" i="6"/>
  <c r="BJ130" i="6"/>
  <c r="BJ129" i="6"/>
  <c r="BJ127" i="6"/>
  <c r="BJ124" i="6"/>
  <c r="BJ123" i="6"/>
  <c r="BJ122" i="6"/>
  <c r="BJ121" i="6"/>
  <c r="BJ119" i="6"/>
  <c r="BJ118" i="6"/>
  <c r="BJ116" i="6"/>
  <c r="BJ115" i="6"/>
  <c r="BJ112" i="6"/>
  <c r="BJ111" i="6"/>
  <c r="BJ109" i="6"/>
  <c r="BJ108" i="6"/>
  <c r="BJ107" i="6"/>
  <c r="BJ106" i="6"/>
  <c r="BJ103" i="6"/>
  <c r="BJ102" i="6"/>
  <c r="BJ101" i="6"/>
  <c r="BJ100" i="6"/>
  <c r="BJ99" i="6"/>
  <c r="BJ98" i="6"/>
  <c r="BJ97" i="6"/>
  <c r="BJ95" i="6"/>
  <c r="BJ94" i="6"/>
  <c r="BJ93" i="6"/>
  <c r="BJ91" i="6"/>
  <c r="BJ89" i="6"/>
  <c r="BJ88" i="6"/>
  <c r="BJ87" i="6"/>
  <c r="BJ85" i="6"/>
  <c r="BJ83" i="6"/>
  <c r="BJ82" i="6"/>
  <c r="BJ81" i="6"/>
  <c r="BJ79" i="6"/>
  <c r="BJ78" i="6"/>
  <c r="BJ77" i="6"/>
  <c r="BJ76" i="6"/>
  <c r="BJ75" i="6"/>
  <c r="BJ74" i="6"/>
  <c r="BJ73" i="6"/>
  <c r="Y932" i="6"/>
  <c r="Y931" i="6"/>
  <c r="Z931" i="6" s="1"/>
  <c r="AZ931" i="6" s="1"/>
  <c r="Y930" i="6"/>
  <c r="Z930" i="6" s="1"/>
  <c r="AZ930" i="6" s="1"/>
  <c r="Y929" i="6"/>
  <c r="Z929" i="6" s="1"/>
  <c r="W928" i="6"/>
  <c r="W927" i="6"/>
  <c r="W926" i="6"/>
  <c r="W925" i="6"/>
  <c r="Y924" i="6"/>
  <c r="W923" i="6"/>
  <c r="W922" i="6"/>
  <c r="W921" i="6"/>
  <c r="Y920" i="6"/>
  <c r="W919" i="6"/>
  <c r="Y918" i="6"/>
  <c r="Z918" i="6" s="1"/>
  <c r="AZ918" i="6" s="1"/>
  <c r="Y917" i="6"/>
  <c r="Z917" i="6" s="1"/>
  <c r="Y916" i="6"/>
  <c r="Z916" i="6" s="1"/>
  <c r="Y915" i="6"/>
  <c r="Z915" i="6" s="1"/>
  <c r="AZ915" i="6" s="1"/>
  <c r="Y914" i="6"/>
  <c r="Z914" i="6" s="1"/>
  <c r="AZ914" i="6" s="1"/>
  <c r="Y913" i="6"/>
  <c r="Z913" i="6" s="1"/>
  <c r="AZ913" i="6" s="1"/>
  <c r="Y912" i="6"/>
  <c r="W911" i="6"/>
  <c r="Y910" i="6"/>
  <c r="Z910" i="6" s="1"/>
  <c r="AZ910" i="6" s="1"/>
  <c r="Y909" i="6"/>
  <c r="Z909" i="6" s="1"/>
  <c r="AZ909" i="6" s="1"/>
  <c r="Y908" i="6"/>
  <c r="Y907" i="6"/>
  <c r="Z907" i="6" s="1"/>
  <c r="AZ907" i="6" s="1"/>
  <c r="Y906" i="6"/>
  <c r="Z906" i="6" s="1"/>
  <c r="AZ906" i="6" s="1"/>
  <c r="W905" i="6"/>
  <c r="W904" i="6"/>
  <c r="W903" i="6"/>
  <c r="W902" i="6"/>
  <c r="Y901" i="6"/>
  <c r="Z901" i="6" s="1"/>
  <c r="AZ901" i="6" s="1"/>
  <c r="W900" i="6"/>
  <c r="W899" i="6"/>
  <c r="Y898" i="6"/>
  <c r="Z898" i="6" s="1"/>
  <c r="AZ898" i="6" s="1"/>
  <c r="W897" i="6"/>
  <c r="Y896" i="6"/>
  <c r="Z896" i="6" s="1"/>
  <c r="Y895" i="6"/>
  <c r="Z895" i="6" s="1"/>
  <c r="AZ895" i="6" s="1"/>
  <c r="W894" i="6"/>
  <c r="W893" i="6"/>
  <c r="W892" i="6"/>
  <c r="Y891" i="6"/>
  <c r="Z891" i="6" s="1"/>
  <c r="AZ891" i="6" s="1"/>
  <c r="Y890" i="6"/>
  <c r="Z890" i="6" s="1"/>
  <c r="AZ890" i="6" s="1"/>
  <c r="Y889" i="6"/>
  <c r="Z889" i="6" s="1"/>
  <c r="AZ889" i="6" s="1"/>
  <c r="Y888" i="6"/>
  <c r="W887" i="6"/>
  <c r="W886" i="6"/>
  <c r="W885" i="6"/>
  <c r="W884" i="6"/>
  <c r="W883" i="6"/>
  <c r="W882" i="6"/>
  <c r="Y881" i="6"/>
  <c r="Z881" i="6" s="1"/>
  <c r="AZ881" i="6" s="1"/>
  <c r="Y880" i="6"/>
  <c r="Y879" i="6"/>
  <c r="Z879" i="6" s="1"/>
  <c r="AZ879" i="6" s="1"/>
  <c r="W878" i="6"/>
  <c r="Y877" i="6"/>
  <c r="Z877" i="6" s="1"/>
  <c r="AH877" i="6" s="1"/>
  <c r="Y876" i="6"/>
  <c r="Z876" i="6" s="1"/>
  <c r="AZ876" i="6" s="1"/>
  <c r="Y875" i="6"/>
  <c r="Z875" i="6" s="1"/>
  <c r="AZ875" i="6" s="1"/>
  <c r="W874" i="6"/>
  <c r="Y873" i="6"/>
  <c r="Y872" i="6"/>
  <c r="Z872" i="6" s="1"/>
  <c r="AZ872" i="6" s="1"/>
  <c r="W871" i="6"/>
  <c r="Y870" i="6"/>
  <c r="Z870" i="6" s="1"/>
  <c r="Y869" i="6"/>
  <c r="Z869" i="6" s="1"/>
  <c r="W868" i="6"/>
  <c r="Y867" i="6"/>
  <c r="Z867" i="6" s="1"/>
  <c r="AZ867" i="6" s="1"/>
  <c r="Y866" i="6"/>
  <c r="Z866" i="6" s="1"/>
  <c r="W865" i="6"/>
  <c r="W864" i="6"/>
  <c r="Y863" i="6"/>
  <c r="Z863" i="6" s="1"/>
  <c r="AZ863" i="6" s="1"/>
  <c r="W862" i="6"/>
  <c r="W861" i="6"/>
  <c r="W860" i="6"/>
  <c r="Y859" i="6"/>
  <c r="Z859" i="6" s="1"/>
  <c r="AZ859" i="6" s="1"/>
  <c r="Y858" i="6"/>
  <c r="Z858" i="6" s="1"/>
  <c r="Y857" i="6"/>
  <c r="W856" i="6"/>
  <c r="Y855" i="6"/>
  <c r="Z855" i="6" s="1"/>
  <c r="AZ855" i="6" s="1"/>
  <c r="Y854" i="6"/>
  <c r="Y853" i="6"/>
  <c r="W852" i="6"/>
  <c r="W851" i="6"/>
  <c r="Y850" i="6"/>
  <c r="Z850" i="6" s="1"/>
  <c r="Y849" i="6"/>
  <c r="Y848" i="6"/>
  <c r="Z848" i="6" s="1"/>
  <c r="Y847" i="6"/>
  <c r="Z847" i="6" s="1"/>
  <c r="AZ847" i="6" s="1"/>
  <c r="Y846" i="6"/>
  <c r="Y845" i="6"/>
  <c r="Z845" i="6" s="1"/>
  <c r="Y844" i="6"/>
  <c r="Z844" i="6" s="1"/>
  <c r="AZ844" i="6" s="1"/>
  <c r="Y843" i="6"/>
  <c r="Z843" i="6" s="1"/>
  <c r="AZ843" i="6" s="1"/>
  <c r="Y842" i="6"/>
  <c r="Y841" i="6"/>
  <c r="Z841" i="6" s="1"/>
  <c r="Y840" i="6"/>
  <c r="Z840" i="6" s="1"/>
  <c r="AZ840" i="6" s="1"/>
  <c r="Y839" i="6"/>
  <c r="Z839" i="6" s="1"/>
  <c r="AZ839" i="6" s="1"/>
  <c r="Y838" i="6"/>
  <c r="Z838" i="6" s="1"/>
  <c r="Y837" i="6"/>
  <c r="Z837" i="6" s="1"/>
  <c r="Y836" i="6"/>
  <c r="Z836" i="6" s="1"/>
  <c r="AZ836" i="6" s="1"/>
  <c r="Y835" i="6"/>
  <c r="Z835" i="6" s="1"/>
  <c r="AZ835" i="6" s="1"/>
  <c r="Y834" i="6"/>
  <c r="Y833" i="6"/>
  <c r="Z833" i="6" s="1"/>
  <c r="W832" i="6"/>
  <c r="Y831" i="6"/>
  <c r="Z831" i="6" s="1"/>
  <c r="AZ831" i="6" s="1"/>
  <c r="W830" i="6"/>
  <c r="Y829" i="6"/>
  <c r="W828" i="6"/>
  <c r="W827" i="6"/>
  <c r="W826" i="6"/>
  <c r="W825" i="6"/>
  <c r="Y824" i="6"/>
  <c r="Z824" i="6" s="1"/>
  <c r="AZ824" i="6" s="1"/>
  <c r="Y823" i="6"/>
  <c r="Z823" i="6" s="1"/>
  <c r="AZ823" i="6" s="1"/>
  <c r="W822" i="6"/>
  <c r="Y821" i="6"/>
  <c r="Y820" i="6"/>
  <c r="Z820" i="6" s="1"/>
  <c r="AZ820" i="6" s="1"/>
  <c r="Y819" i="6"/>
  <c r="Z819" i="6" s="1"/>
  <c r="AZ819" i="6" s="1"/>
  <c r="Y818" i="6"/>
  <c r="Y817" i="6"/>
  <c r="Z817" i="6" s="1"/>
  <c r="Y816" i="6"/>
  <c r="Z816" i="6" s="1"/>
  <c r="AZ816" i="6" s="1"/>
  <c r="Y815" i="6"/>
  <c r="Z815" i="6" s="1"/>
  <c r="AZ815" i="6" s="1"/>
  <c r="Y814" i="6"/>
  <c r="Z814" i="6" s="1"/>
  <c r="Y813" i="6"/>
  <c r="Y812" i="6"/>
  <c r="Z812" i="6" s="1"/>
  <c r="AZ812" i="6" s="1"/>
  <c r="W811" i="6"/>
  <c r="Y810" i="6"/>
  <c r="Z810" i="6" s="1"/>
  <c r="Y809" i="6"/>
  <c r="Y808" i="6"/>
  <c r="Z808" i="6" s="1"/>
  <c r="AZ808" i="6" s="1"/>
  <c r="Y807" i="6"/>
  <c r="Z807" i="6" s="1"/>
  <c r="AZ807" i="6" s="1"/>
  <c r="Y806" i="6"/>
  <c r="Y805" i="6"/>
  <c r="Y804" i="6"/>
  <c r="Z804" i="6" s="1"/>
  <c r="AZ804" i="6" s="1"/>
  <c r="Y803" i="6"/>
  <c r="Z803" i="6" s="1"/>
  <c r="AZ803" i="6" s="1"/>
  <c r="Y802" i="6"/>
  <c r="Y801" i="6"/>
  <c r="Y800" i="6"/>
  <c r="Z800" i="6" s="1"/>
  <c r="AZ800" i="6" s="1"/>
  <c r="Y799" i="6"/>
  <c r="Z799" i="6" s="1"/>
  <c r="AZ799" i="6" s="1"/>
  <c r="Y798" i="6"/>
  <c r="Y797" i="6"/>
  <c r="Y796" i="6"/>
  <c r="Z796" i="6" s="1"/>
  <c r="AZ796" i="6" s="1"/>
  <c r="Y795" i="6"/>
  <c r="Z795" i="6" s="1"/>
  <c r="AZ795" i="6" s="1"/>
  <c r="Y794" i="6"/>
  <c r="Z794" i="6" s="1"/>
  <c r="Y793" i="6"/>
  <c r="Y792" i="6"/>
  <c r="Z792" i="6" s="1"/>
  <c r="AZ792" i="6" s="1"/>
  <c r="Y791" i="6"/>
  <c r="Z791" i="6" s="1"/>
  <c r="AZ791" i="6" s="1"/>
  <c r="Y790" i="6"/>
  <c r="Y789" i="6"/>
  <c r="W788" i="6"/>
  <c r="Y787" i="6"/>
  <c r="Z787" i="6" s="1"/>
  <c r="AZ787" i="6" s="1"/>
  <c r="Y786" i="6"/>
  <c r="Z786" i="6" s="1"/>
  <c r="Y785" i="6"/>
  <c r="Z785" i="6" s="1"/>
  <c r="AZ785" i="6" s="1"/>
  <c r="Y784" i="6"/>
  <c r="Z784" i="6" s="1"/>
  <c r="AZ784" i="6" s="1"/>
  <c r="Y783" i="6"/>
  <c r="Z783" i="6" s="1"/>
  <c r="AZ783" i="6" s="1"/>
  <c r="W782" i="6"/>
  <c r="Y781" i="6"/>
  <c r="Z781" i="6" s="1"/>
  <c r="AZ781" i="6" s="1"/>
  <c r="W780" i="6"/>
  <c r="W779" i="6"/>
  <c r="Y778" i="6"/>
  <c r="Z778" i="6" s="1"/>
  <c r="Y777" i="6"/>
  <c r="Z777" i="6" s="1"/>
  <c r="AZ777" i="6" s="1"/>
  <c r="Y776" i="6"/>
  <c r="Z776" i="6" s="1"/>
  <c r="AZ776" i="6" s="1"/>
  <c r="W775" i="6"/>
  <c r="W774" i="6"/>
  <c r="W773" i="6"/>
  <c r="W772" i="6"/>
  <c r="Y771" i="6"/>
  <c r="Z771" i="6" s="1"/>
  <c r="AZ771" i="6" s="1"/>
  <c r="Y770" i="6"/>
  <c r="Y769" i="6"/>
  <c r="Z769" i="6" s="1"/>
  <c r="AZ769" i="6" s="1"/>
  <c r="W768" i="6"/>
  <c r="Y767" i="6"/>
  <c r="Z767" i="6" s="1"/>
  <c r="AZ767" i="6" s="1"/>
  <c r="Y766" i="6"/>
  <c r="Z766" i="6" s="1"/>
  <c r="Y765" i="6"/>
  <c r="Z765" i="6" s="1"/>
  <c r="Y764" i="6"/>
  <c r="Z764" i="6" s="1"/>
  <c r="AZ764" i="6" s="1"/>
  <c r="Y763" i="6"/>
  <c r="Z763" i="6" s="1"/>
  <c r="W762" i="6"/>
  <c r="Y761" i="6"/>
  <c r="Z761" i="6" s="1"/>
  <c r="AZ761" i="6" s="1"/>
  <c r="Y760" i="6"/>
  <c r="Z760" i="6" s="1"/>
  <c r="AZ760" i="6" s="1"/>
  <c r="W759" i="6"/>
  <c r="S758" i="6"/>
  <c r="W758" i="6"/>
  <c r="Y757" i="6"/>
  <c r="Z757" i="6" s="1"/>
  <c r="AZ757" i="6" s="1"/>
  <c r="W756" i="6"/>
  <c r="W755" i="6"/>
  <c r="W754" i="6"/>
  <c r="Y753" i="6"/>
  <c r="Z753" i="6" s="1"/>
  <c r="AZ753" i="6" s="1"/>
  <c r="W752" i="6"/>
  <c r="Y751" i="6"/>
  <c r="Y750" i="6"/>
  <c r="Z750" i="6" s="1"/>
  <c r="AZ750" i="6" s="1"/>
  <c r="Y749" i="6"/>
  <c r="Z749" i="6" s="1"/>
  <c r="AZ749" i="6" s="1"/>
  <c r="Y748" i="6"/>
  <c r="Z748" i="6" s="1"/>
  <c r="AZ748" i="6" s="1"/>
  <c r="Y747" i="6"/>
  <c r="W746" i="6"/>
  <c r="Y745" i="6"/>
  <c r="Z745" i="6" s="1"/>
  <c r="AZ745" i="6" s="1"/>
  <c r="Y744" i="6"/>
  <c r="Z744" i="6" s="1"/>
  <c r="AZ744" i="6" s="1"/>
  <c r="Y743" i="6"/>
  <c r="Y742" i="6"/>
  <c r="Z742" i="6" s="1"/>
  <c r="AZ742" i="6" s="1"/>
  <c r="Y741" i="6"/>
  <c r="Z741" i="6" s="1"/>
  <c r="AZ741" i="6" s="1"/>
  <c r="W740" i="6"/>
  <c r="W739" i="6"/>
  <c r="W737" i="6"/>
  <c r="Y736" i="6"/>
  <c r="Z736" i="6" s="1"/>
  <c r="AZ736" i="6" s="1"/>
  <c r="Y735" i="6"/>
  <c r="Z735" i="6" s="1"/>
  <c r="AZ735" i="6" s="1"/>
  <c r="W734" i="6"/>
  <c r="Y733" i="6"/>
  <c r="Z733" i="6" s="1"/>
  <c r="AZ733" i="6" s="1"/>
  <c r="W732" i="6"/>
  <c r="W731" i="6"/>
  <c r="W730" i="6"/>
  <c r="W729" i="6"/>
  <c r="W728" i="6"/>
  <c r="W727" i="6"/>
  <c r="W726" i="6"/>
  <c r="W725" i="6"/>
  <c r="W724" i="6"/>
  <c r="W723" i="6"/>
  <c r="W722" i="6"/>
  <c r="W721" i="6"/>
  <c r="W720" i="6"/>
  <c r="W719" i="6"/>
  <c r="W718" i="6"/>
  <c r="W717" i="6"/>
  <c r="W716" i="6"/>
  <c r="W715" i="6"/>
  <c r="W714" i="6"/>
  <c r="W713" i="6"/>
  <c r="W712" i="6"/>
  <c r="Y711" i="6"/>
  <c r="Z711" i="6" s="1"/>
  <c r="AZ711" i="6" s="1"/>
  <c r="Y710" i="6"/>
  <c r="Y709" i="6"/>
  <c r="Z709" i="6" s="1"/>
  <c r="AZ709" i="6" s="1"/>
  <c r="Y708" i="6"/>
  <c r="Z708" i="6" s="1"/>
  <c r="AZ708" i="6" s="1"/>
  <c r="Y707" i="6"/>
  <c r="Z707" i="6" s="1"/>
  <c r="AZ707" i="6" s="1"/>
  <c r="Y706" i="6"/>
  <c r="Y705" i="6"/>
  <c r="Z705" i="6" s="1"/>
  <c r="AZ705" i="6" s="1"/>
  <c r="Y704" i="6"/>
  <c r="Z704" i="6" s="1"/>
  <c r="AZ704" i="6" s="1"/>
  <c r="Y703" i="6"/>
  <c r="Z703" i="6" s="1"/>
  <c r="AZ703" i="6" s="1"/>
  <c r="Y702" i="6"/>
  <c r="Y701" i="6"/>
  <c r="Z701" i="6" s="1"/>
  <c r="AZ701" i="6" s="1"/>
  <c r="Y700" i="6"/>
  <c r="Z700" i="6" s="1"/>
  <c r="AZ700" i="6" s="1"/>
  <c r="W699" i="6"/>
  <c r="Y698" i="6"/>
  <c r="Y697" i="6"/>
  <c r="Z697" i="6" s="1"/>
  <c r="AZ697" i="6" s="1"/>
  <c r="Y696" i="6"/>
  <c r="Z696" i="6" s="1"/>
  <c r="AZ696" i="6" s="1"/>
  <c r="Y695" i="6"/>
  <c r="Z695" i="6" s="1"/>
  <c r="Y694" i="6"/>
  <c r="Y693" i="6"/>
  <c r="Z693" i="6" s="1"/>
  <c r="AZ693" i="6" s="1"/>
  <c r="W692" i="6"/>
  <c r="Y691" i="6"/>
  <c r="Z691" i="6" s="1"/>
  <c r="AZ691" i="6" s="1"/>
  <c r="Y690" i="6"/>
  <c r="Z690" i="6" s="1"/>
  <c r="Y689" i="6"/>
  <c r="Z689" i="6" s="1"/>
  <c r="AZ689" i="6" s="1"/>
  <c r="Y688" i="6"/>
  <c r="Z688" i="6" s="1"/>
  <c r="AZ688" i="6" s="1"/>
  <c r="Y687" i="6"/>
  <c r="Z687" i="6" s="1"/>
  <c r="AZ687" i="6" s="1"/>
  <c r="Y686" i="6"/>
  <c r="Z686" i="6" s="1"/>
  <c r="Y685" i="6"/>
  <c r="Z685" i="6" s="1"/>
  <c r="AZ685" i="6" s="1"/>
  <c r="Y684" i="6"/>
  <c r="Z684" i="6" s="1"/>
  <c r="AZ684" i="6" s="1"/>
  <c r="Y683" i="6"/>
  <c r="Z683" i="6" s="1"/>
  <c r="AZ683" i="6" s="1"/>
  <c r="Y682" i="6"/>
  <c r="Z682" i="6" s="1"/>
  <c r="Y681" i="6"/>
  <c r="Z681" i="6" s="1"/>
  <c r="AZ681" i="6" s="1"/>
  <c r="Y680" i="6"/>
  <c r="Z680" i="6" s="1"/>
  <c r="Y679" i="6"/>
  <c r="Z679" i="6" s="1"/>
  <c r="AZ679" i="6" s="1"/>
  <c r="Y678" i="6"/>
  <c r="Y677" i="6"/>
  <c r="Z677" i="6" s="1"/>
  <c r="AZ677" i="6" s="1"/>
  <c r="Y676" i="6"/>
  <c r="Z676" i="6" s="1"/>
  <c r="AZ676" i="6" s="1"/>
  <c r="Y675" i="6"/>
  <c r="Z675" i="6" s="1"/>
  <c r="AZ675" i="6" s="1"/>
  <c r="Y674" i="6"/>
  <c r="Y673" i="6"/>
  <c r="Z673" i="6" s="1"/>
  <c r="AZ673" i="6" s="1"/>
  <c r="Y672" i="6"/>
  <c r="Z672" i="6" s="1"/>
  <c r="AZ672" i="6" s="1"/>
  <c r="Y671" i="6"/>
  <c r="Z671" i="6" s="1"/>
  <c r="AZ671" i="6" s="1"/>
  <c r="Y670" i="6"/>
  <c r="Z670" i="6" s="1"/>
  <c r="Y669" i="6"/>
  <c r="Y668" i="6"/>
  <c r="Z668" i="6" s="1"/>
  <c r="AZ668" i="6" s="1"/>
  <c r="Y667" i="6"/>
  <c r="Z667" i="6" s="1"/>
  <c r="AZ667" i="6" s="1"/>
  <c r="Y666" i="6"/>
  <c r="Y665" i="6"/>
  <c r="Y664" i="6"/>
  <c r="Z664" i="6" s="1"/>
  <c r="AZ664" i="6" s="1"/>
  <c r="Y663" i="6"/>
  <c r="Z663" i="6" s="1"/>
  <c r="AZ663" i="6" s="1"/>
  <c r="Y662" i="6"/>
  <c r="Y661" i="6"/>
  <c r="Y660" i="6"/>
  <c r="Z660" i="6" s="1"/>
  <c r="AZ660" i="6" s="1"/>
  <c r="Y659" i="6"/>
  <c r="Z659" i="6" s="1"/>
  <c r="AZ659" i="6" s="1"/>
  <c r="Y658" i="6"/>
  <c r="Z658" i="6" s="1"/>
  <c r="Y657" i="6"/>
  <c r="W656" i="6"/>
  <c r="Y655" i="6"/>
  <c r="Z655" i="6" s="1"/>
  <c r="AZ655" i="6" s="1"/>
  <c r="Y654" i="6"/>
  <c r="Z654" i="6" s="1"/>
  <c r="Y653" i="6"/>
  <c r="Y652" i="6"/>
  <c r="Z652" i="6" s="1"/>
  <c r="AZ652" i="6" s="1"/>
  <c r="Y651" i="6"/>
  <c r="Z651" i="6" s="1"/>
  <c r="AZ651" i="6" s="1"/>
  <c r="Y650" i="6"/>
  <c r="Z650" i="6" s="1"/>
  <c r="Y649" i="6"/>
  <c r="Z649" i="6" s="1"/>
  <c r="Y648" i="6"/>
  <c r="Z648" i="6" s="1"/>
  <c r="AZ648" i="6" s="1"/>
  <c r="Y647" i="6"/>
  <c r="Z647" i="6" s="1"/>
  <c r="AZ647" i="6" s="1"/>
  <c r="Y646" i="6"/>
  <c r="Y645" i="6"/>
  <c r="Z645" i="6" s="1"/>
  <c r="Y644" i="6"/>
  <c r="Z644" i="6" s="1"/>
  <c r="AZ644" i="6" s="1"/>
  <c r="Y643" i="6"/>
  <c r="Z643" i="6" s="1"/>
  <c r="Y642" i="6"/>
  <c r="Y641" i="6"/>
  <c r="Z641" i="6" s="1"/>
  <c r="Y640" i="6"/>
  <c r="Z640" i="6" s="1"/>
  <c r="AZ640" i="6" s="1"/>
  <c r="Y639" i="6"/>
  <c r="Z639" i="6" s="1"/>
  <c r="AZ639" i="6" s="1"/>
  <c r="Y638" i="6"/>
  <c r="Y637" i="6"/>
  <c r="Y636" i="6"/>
  <c r="Z636" i="6" s="1"/>
  <c r="AZ636" i="6" s="1"/>
  <c r="W635" i="6"/>
  <c r="Y634" i="6"/>
  <c r="Y633" i="6"/>
  <c r="W632" i="6"/>
  <c r="W631" i="6"/>
  <c r="W630" i="6"/>
  <c r="Y629" i="6"/>
  <c r="W628" i="6"/>
  <c r="Y627" i="6"/>
  <c r="Z627" i="6" s="1"/>
  <c r="AZ627" i="6" s="1"/>
  <c r="W626" i="6"/>
  <c r="Y625" i="6"/>
  <c r="Y624" i="6"/>
  <c r="Z624" i="6" s="1"/>
  <c r="AZ624" i="6" s="1"/>
  <c r="Y623" i="6"/>
  <c r="Z623" i="6" s="1"/>
  <c r="AZ623" i="6" s="1"/>
  <c r="Y622" i="6"/>
  <c r="Y621" i="6"/>
  <c r="Y620" i="6"/>
  <c r="Z620" i="6" s="1"/>
  <c r="AZ620" i="6" s="1"/>
  <c r="Y619" i="6"/>
  <c r="Z619" i="6" s="1"/>
  <c r="Y618" i="6"/>
  <c r="Y617" i="6"/>
  <c r="Z617" i="6" s="1"/>
  <c r="Y616" i="6"/>
  <c r="Y615" i="6"/>
  <c r="Z615" i="6" s="1"/>
  <c r="AZ615" i="6" s="1"/>
  <c r="Y614" i="6"/>
  <c r="W613" i="6"/>
  <c r="Y612" i="6"/>
  <c r="Z612" i="6" s="1"/>
  <c r="W611" i="6"/>
  <c r="Y610" i="6"/>
  <c r="Y609" i="6"/>
  <c r="Z609" i="6" s="1"/>
  <c r="AQ609" i="6" s="1"/>
  <c r="Y608" i="6"/>
  <c r="Z608" i="6" s="1"/>
  <c r="AZ608" i="6" s="1"/>
  <c r="Y607" i="6"/>
  <c r="Z607" i="6" s="1"/>
  <c r="AZ607" i="6" s="1"/>
  <c r="W606" i="6"/>
  <c r="Y605" i="6"/>
  <c r="Z605" i="6" s="1"/>
  <c r="W604" i="6"/>
  <c r="Y603" i="6"/>
  <c r="Z603" i="6" s="1"/>
  <c r="Y602" i="6"/>
  <c r="Y601" i="6"/>
  <c r="W600" i="6"/>
  <c r="Y599" i="6"/>
  <c r="Z599" i="6" s="1"/>
  <c r="AZ599" i="6" s="1"/>
  <c r="Y598" i="6"/>
  <c r="W597" i="6"/>
  <c r="Y596" i="6"/>
  <c r="Z596" i="6" s="1"/>
  <c r="AZ596" i="6" s="1"/>
  <c r="W595" i="6"/>
  <c r="Y594" i="6"/>
  <c r="Y593" i="6"/>
  <c r="Y592" i="6"/>
  <c r="Z592" i="6" s="1"/>
  <c r="AZ592" i="6" s="1"/>
  <c r="Y591" i="6"/>
  <c r="Z591" i="6" s="1"/>
  <c r="AZ591" i="6" s="1"/>
  <c r="Y590" i="6"/>
  <c r="Y589" i="6"/>
  <c r="W588" i="6"/>
  <c r="Y587" i="6"/>
  <c r="Z587" i="6" s="1"/>
  <c r="AZ587" i="6" s="1"/>
  <c r="Y586" i="6"/>
  <c r="Y585" i="6"/>
  <c r="Y584" i="6"/>
  <c r="Z584" i="6" s="1"/>
  <c r="AZ584" i="6" s="1"/>
  <c r="Y583" i="6"/>
  <c r="Z583" i="6" s="1"/>
  <c r="AZ583" i="6" s="1"/>
  <c r="Y582" i="6"/>
  <c r="Y581" i="6"/>
  <c r="Z581" i="6" s="1"/>
  <c r="Y580" i="6"/>
  <c r="Z580" i="6" s="1"/>
  <c r="AZ580" i="6" s="1"/>
  <c r="Y579" i="6"/>
  <c r="Z579" i="6" s="1"/>
  <c r="Y578" i="6"/>
  <c r="Y577" i="6"/>
  <c r="Y576" i="6"/>
  <c r="Z576" i="6" s="1"/>
  <c r="AZ576" i="6" s="1"/>
  <c r="Y575" i="6"/>
  <c r="Z575" i="6" s="1"/>
  <c r="Y574" i="6"/>
  <c r="Y573" i="6"/>
  <c r="Z573" i="6" s="1"/>
  <c r="Y572" i="6"/>
  <c r="Z572" i="6" s="1"/>
  <c r="AZ572" i="6" s="1"/>
  <c r="Y571" i="6"/>
  <c r="Z571" i="6" s="1"/>
  <c r="AZ571" i="6" s="1"/>
  <c r="Y570" i="6"/>
  <c r="Y569" i="6"/>
  <c r="Z569" i="6" s="1"/>
  <c r="W568" i="6"/>
  <c r="Y567" i="6"/>
  <c r="Z567" i="6" s="1"/>
  <c r="AZ567" i="6" s="1"/>
  <c r="Y566" i="6"/>
  <c r="Y565" i="6"/>
  <c r="Y564" i="6"/>
  <c r="Z564" i="6" s="1"/>
  <c r="AZ564" i="6" s="1"/>
  <c r="Y563" i="6"/>
  <c r="Z563" i="6" s="1"/>
  <c r="AZ563" i="6" s="1"/>
  <c r="Y562" i="6"/>
  <c r="W561" i="6"/>
  <c r="W560" i="6"/>
  <c r="Y559" i="6"/>
  <c r="Z559" i="6" s="1"/>
  <c r="AZ559" i="6" s="1"/>
  <c r="Y558" i="6"/>
  <c r="Y557" i="6"/>
  <c r="Z557" i="6" s="1"/>
  <c r="W556" i="6"/>
  <c r="Y555" i="6"/>
  <c r="Z555" i="6" s="1"/>
  <c r="AZ555" i="6" s="1"/>
  <c r="Y554" i="6"/>
  <c r="Y553" i="6"/>
  <c r="Z553" i="6" s="1"/>
  <c r="AZ553" i="6" s="1"/>
  <c r="Y552" i="6"/>
  <c r="Z552" i="6" s="1"/>
  <c r="AZ552" i="6" s="1"/>
  <c r="W551" i="6"/>
  <c r="W550" i="6"/>
  <c r="Y549" i="6"/>
  <c r="Y548" i="6"/>
  <c r="Z548" i="6" s="1"/>
  <c r="AZ548" i="6" s="1"/>
  <c r="Y547" i="6"/>
  <c r="Z547" i="6" s="1"/>
  <c r="AZ547" i="6" s="1"/>
  <c r="Y546" i="6"/>
  <c r="Y545" i="6"/>
  <c r="Y544" i="6"/>
  <c r="Z544" i="6" s="1"/>
  <c r="AZ544" i="6" s="1"/>
  <c r="Y543" i="6"/>
  <c r="Z543" i="6" s="1"/>
  <c r="AZ543" i="6" s="1"/>
  <c r="Y542" i="6"/>
  <c r="Y541" i="6"/>
  <c r="Z541" i="6" s="1"/>
  <c r="W540" i="6"/>
  <c r="Y539" i="6"/>
  <c r="Z539" i="6" s="1"/>
  <c r="AZ539" i="6" s="1"/>
  <c r="Y538" i="6"/>
  <c r="W537" i="6"/>
  <c r="Y536" i="6"/>
  <c r="Z536" i="6" s="1"/>
  <c r="AZ536" i="6" s="1"/>
  <c r="Y535" i="6"/>
  <c r="Z535" i="6" s="1"/>
  <c r="AZ535" i="6" s="1"/>
  <c r="W534" i="6"/>
  <c r="W533" i="6"/>
  <c r="W532" i="6"/>
  <c r="W531" i="6"/>
  <c r="W530" i="6"/>
  <c r="W529" i="6"/>
  <c r="W528" i="6"/>
  <c r="W527" i="6"/>
  <c r="W526" i="6"/>
  <c r="W525" i="6"/>
  <c r="Y524" i="6"/>
  <c r="Z524" i="6" s="1"/>
  <c r="AZ524" i="6" s="1"/>
  <c r="Y523" i="6"/>
  <c r="Z523" i="6" s="1"/>
  <c r="Y522" i="6"/>
  <c r="Z522" i="6" s="1"/>
  <c r="Y521" i="6"/>
  <c r="W520" i="6"/>
  <c r="Y519" i="6"/>
  <c r="Z519" i="6" s="1"/>
  <c r="AZ519" i="6" s="1"/>
  <c r="W518" i="6"/>
  <c r="Y517" i="6"/>
  <c r="Y516" i="6"/>
  <c r="W515" i="6"/>
  <c r="Y514" i="6"/>
  <c r="Y513" i="6"/>
  <c r="Y511" i="6"/>
  <c r="Z511" i="6" s="1"/>
  <c r="AZ511" i="6" s="1"/>
  <c r="Y510" i="6"/>
  <c r="Z510" i="6" s="1"/>
  <c r="Y509" i="6"/>
  <c r="Y508" i="6"/>
  <c r="Z508" i="6" s="1"/>
  <c r="AZ508" i="6" s="1"/>
  <c r="Y507" i="6"/>
  <c r="Z507" i="6" s="1"/>
  <c r="AZ507" i="6" s="1"/>
  <c r="Y506" i="6"/>
  <c r="Z506" i="6" s="1"/>
  <c r="AC506" i="6" s="1"/>
  <c r="Y505" i="6"/>
  <c r="Y504" i="6"/>
  <c r="Z504" i="6" s="1"/>
  <c r="AZ504" i="6" s="1"/>
  <c r="Y503" i="6"/>
  <c r="Z503" i="6" s="1"/>
  <c r="AZ503" i="6" s="1"/>
  <c r="Y502" i="6"/>
  <c r="Z502" i="6" s="1"/>
  <c r="Y501" i="6"/>
  <c r="Y500" i="6"/>
  <c r="Z500" i="6" s="1"/>
  <c r="AZ500" i="6" s="1"/>
  <c r="Y499" i="6"/>
  <c r="Z499" i="6" s="1"/>
  <c r="AZ499" i="6" s="1"/>
  <c r="Y498" i="6"/>
  <c r="Z498" i="6" s="1"/>
  <c r="Y497" i="6"/>
  <c r="Y496" i="6"/>
  <c r="Z496" i="6" s="1"/>
  <c r="AZ496" i="6" s="1"/>
  <c r="Y495" i="6"/>
  <c r="Z495" i="6" s="1"/>
  <c r="AZ495" i="6" s="1"/>
  <c r="Y494" i="6"/>
  <c r="Y493" i="6"/>
  <c r="W492" i="6"/>
  <c r="Y490" i="6"/>
  <c r="Y489" i="6"/>
  <c r="Y488" i="6"/>
  <c r="Z488" i="6" s="1"/>
  <c r="AZ488" i="6" s="1"/>
  <c r="Y487" i="6"/>
  <c r="Z487" i="6" s="1"/>
  <c r="AZ487" i="6" s="1"/>
  <c r="Y486" i="6"/>
  <c r="Y485" i="6"/>
  <c r="Y484" i="6"/>
  <c r="Z484" i="6" s="1"/>
  <c r="Y483" i="6"/>
  <c r="Z483" i="6" s="1"/>
  <c r="AZ483" i="6" s="1"/>
  <c r="W482" i="6"/>
  <c r="Y481" i="6"/>
  <c r="W480" i="6"/>
  <c r="W479" i="6"/>
  <c r="Y478" i="6"/>
  <c r="W477" i="6"/>
  <c r="W476" i="6"/>
  <c r="Y475" i="6"/>
  <c r="Z475" i="6" s="1"/>
  <c r="AZ475" i="6" s="1"/>
  <c r="Y474" i="6"/>
  <c r="Y473" i="6"/>
  <c r="Y472" i="6"/>
  <c r="Z472" i="6" s="1"/>
  <c r="AZ472" i="6" s="1"/>
  <c r="Y471" i="6"/>
  <c r="Z471" i="6" s="1"/>
  <c r="AZ471" i="6" s="1"/>
  <c r="Y470" i="6"/>
  <c r="Y469" i="6"/>
  <c r="Y468" i="6"/>
  <c r="Z468" i="6" s="1"/>
  <c r="AZ468" i="6" s="1"/>
  <c r="Y467" i="6"/>
  <c r="Z467" i="6" s="1"/>
  <c r="Y466" i="6"/>
  <c r="Y465" i="6"/>
  <c r="W464" i="6"/>
  <c r="Y463" i="6"/>
  <c r="Y462" i="6"/>
  <c r="Y461" i="6"/>
  <c r="W460" i="6"/>
  <c r="Y459" i="6"/>
  <c r="Z459" i="6" s="1"/>
  <c r="AZ459" i="6" s="1"/>
  <c r="W458" i="6"/>
  <c r="Y457" i="6"/>
  <c r="W456" i="6"/>
  <c r="Y455" i="6"/>
  <c r="Z455" i="6" s="1"/>
  <c r="AZ455" i="6" s="1"/>
  <c r="Y454" i="6"/>
  <c r="W453" i="6"/>
  <c r="W452" i="6"/>
  <c r="Y451" i="6"/>
  <c r="Z451" i="6" s="1"/>
  <c r="AZ451" i="6" s="1"/>
  <c r="Y450" i="6"/>
  <c r="Y449" i="6"/>
  <c r="Y448" i="6"/>
  <c r="Z448" i="6" s="1"/>
  <c r="AZ448" i="6" s="1"/>
  <c r="Y447" i="6"/>
  <c r="Z447" i="6" s="1"/>
  <c r="AZ447" i="6" s="1"/>
  <c r="W446" i="6"/>
  <c r="W445" i="6"/>
  <c r="Y444" i="6"/>
  <c r="Z444" i="6" s="1"/>
  <c r="AZ444" i="6" s="1"/>
  <c r="W443" i="6"/>
  <c r="S442" i="6"/>
  <c r="W442" i="6"/>
  <c r="W441" i="6"/>
  <c r="W440" i="6"/>
  <c r="Y439" i="6"/>
  <c r="Y438" i="6"/>
  <c r="W437" i="6"/>
  <c r="Y436" i="6"/>
  <c r="Z436" i="6" s="1"/>
  <c r="AZ436" i="6" s="1"/>
  <c r="W435" i="6"/>
  <c r="Y434" i="6"/>
  <c r="Y433" i="6"/>
  <c r="Z433" i="6" s="1"/>
  <c r="AZ433" i="6" s="1"/>
  <c r="Y432" i="6"/>
  <c r="Z432" i="6" s="1"/>
  <c r="AZ432" i="6" s="1"/>
  <c r="Y431" i="6"/>
  <c r="W430" i="6"/>
  <c r="Y429" i="6"/>
  <c r="Z429" i="6" s="1"/>
  <c r="AZ429" i="6" s="1"/>
  <c r="W428" i="6"/>
  <c r="W427" i="6"/>
  <c r="W426" i="6"/>
  <c r="Y425" i="6"/>
  <c r="Z425" i="6" s="1"/>
  <c r="AZ425" i="6" s="1"/>
  <c r="Y424" i="6"/>
  <c r="Z424" i="6" s="1"/>
  <c r="AZ424" i="6" s="1"/>
  <c r="W423" i="6"/>
  <c r="W422" i="6"/>
  <c r="Y421" i="6"/>
  <c r="Z421" i="6" s="1"/>
  <c r="AZ421" i="6" s="1"/>
  <c r="Y420" i="6"/>
  <c r="Z420" i="6" s="1"/>
  <c r="AZ420" i="6" s="1"/>
  <c r="Y419" i="6"/>
  <c r="Y418" i="6"/>
  <c r="Y417" i="6"/>
  <c r="Z417" i="6" s="1"/>
  <c r="AZ417" i="6" s="1"/>
  <c r="Y416" i="6"/>
  <c r="Z416" i="6" s="1"/>
  <c r="AZ416" i="6" s="1"/>
  <c r="Y415" i="6"/>
  <c r="Y414" i="6"/>
  <c r="Y413" i="6"/>
  <c r="Z413" i="6" s="1"/>
  <c r="AZ413" i="6" s="1"/>
  <c r="Y412" i="6"/>
  <c r="Z412" i="6" s="1"/>
  <c r="AZ412" i="6" s="1"/>
  <c r="Y411" i="6"/>
  <c r="Y410" i="6"/>
  <c r="Y409" i="6"/>
  <c r="Z409" i="6" s="1"/>
  <c r="AZ409" i="6" s="1"/>
  <c r="Y408" i="6"/>
  <c r="Z408" i="6" s="1"/>
  <c r="AZ408" i="6" s="1"/>
  <c r="W407" i="6"/>
  <c r="Y406" i="6"/>
  <c r="W405" i="6"/>
  <c r="Y404" i="6"/>
  <c r="Z404" i="6" s="1"/>
  <c r="AZ404" i="6" s="1"/>
  <c r="W403" i="6"/>
  <c r="Y402" i="6"/>
  <c r="Z402" i="6" s="1"/>
  <c r="AC402" i="6" s="1"/>
  <c r="Y401" i="6"/>
  <c r="Z401" i="6" s="1"/>
  <c r="AZ401" i="6" s="1"/>
  <c r="W400" i="6"/>
  <c r="Y399" i="6"/>
  <c r="W398" i="6"/>
  <c r="Y397" i="6"/>
  <c r="Z397" i="6" s="1"/>
  <c r="AZ397" i="6" s="1"/>
  <c r="W396" i="6"/>
  <c r="W395" i="6"/>
  <c r="W394" i="6"/>
  <c r="W393" i="6"/>
  <c r="W392" i="6"/>
  <c r="W391" i="6"/>
  <c r="W390" i="6"/>
  <c r="Y389" i="6"/>
  <c r="Z389" i="6" s="1"/>
  <c r="AZ389" i="6" s="1"/>
  <c r="Y388" i="6"/>
  <c r="Z388" i="6" s="1"/>
  <c r="AZ388" i="6" s="1"/>
  <c r="Y387" i="6"/>
  <c r="Z387" i="6" s="1"/>
  <c r="W386" i="6"/>
  <c r="W385" i="6"/>
  <c r="W384" i="6"/>
  <c r="Y383" i="6"/>
  <c r="Y382" i="6"/>
  <c r="W381" i="6"/>
  <c r="W380" i="6"/>
  <c r="Y379" i="6"/>
  <c r="Y378" i="6"/>
  <c r="W377" i="6"/>
  <c r="Y376" i="6"/>
  <c r="Z376" i="6" s="1"/>
  <c r="AZ376" i="6" s="1"/>
  <c r="Y375" i="6"/>
  <c r="Y374" i="6"/>
  <c r="Y373" i="6"/>
  <c r="Z373" i="6" s="1"/>
  <c r="AZ373" i="6" s="1"/>
  <c r="Y372" i="6"/>
  <c r="Z372" i="6" s="1"/>
  <c r="AZ372" i="6" s="1"/>
  <c r="Y371" i="6"/>
  <c r="Y370" i="6"/>
  <c r="Y369" i="6"/>
  <c r="Z369" i="6" s="1"/>
  <c r="AZ369" i="6" s="1"/>
  <c r="Y368" i="6"/>
  <c r="Z368" i="6" s="1"/>
  <c r="AZ368" i="6" s="1"/>
  <c r="W367" i="6"/>
  <c r="Y366" i="6"/>
  <c r="Y365" i="6"/>
  <c r="Z365" i="6" s="1"/>
  <c r="AZ365" i="6" s="1"/>
  <c r="W364" i="6"/>
  <c r="Y363" i="6"/>
  <c r="Y362" i="6"/>
  <c r="Y361" i="6"/>
  <c r="Z361" i="6" s="1"/>
  <c r="AZ361" i="6" s="1"/>
  <c r="Y360" i="6"/>
  <c r="Z360" i="6" s="1"/>
  <c r="AZ360" i="6" s="1"/>
  <c r="Y359" i="6"/>
  <c r="Y358" i="6"/>
  <c r="Y357" i="6"/>
  <c r="Z357" i="6" s="1"/>
  <c r="AZ357" i="6" s="1"/>
  <c r="Y356" i="6"/>
  <c r="Z356" i="6" s="1"/>
  <c r="AZ356" i="6" s="1"/>
  <c r="Y355" i="6"/>
  <c r="Y354" i="6"/>
  <c r="Y353" i="6"/>
  <c r="Z353" i="6" s="1"/>
  <c r="AZ353" i="6" s="1"/>
  <c r="Y352" i="6"/>
  <c r="Z352" i="6" s="1"/>
  <c r="AZ352" i="6" s="1"/>
  <c r="Y351" i="6"/>
  <c r="W350" i="6"/>
  <c r="Y349" i="6"/>
  <c r="Z349" i="6" s="1"/>
  <c r="AZ349" i="6" s="1"/>
  <c r="Y348" i="6"/>
  <c r="Z348" i="6" s="1"/>
  <c r="AZ348" i="6" s="1"/>
  <c r="Y347" i="6"/>
  <c r="Y346" i="6"/>
  <c r="Y345" i="6"/>
  <c r="Z345" i="6" s="1"/>
  <c r="AZ345" i="6" s="1"/>
  <c r="Y344" i="6"/>
  <c r="Z344" i="6" s="1"/>
  <c r="AZ344" i="6" s="1"/>
  <c r="W343" i="6"/>
  <c r="W342" i="6"/>
  <c r="W341" i="6"/>
  <c r="Y340" i="6"/>
  <c r="Z340" i="6" s="1"/>
  <c r="AZ340" i="6" s="1"/>
  <c r="W339" i="6"/>
  <c r="Y338" i="6"/>
  <c r="Y337" i="6"/>
  <c r="Z337" i="6" s="1"/>
  <c r="AZ337" i="6" s="1"/>
  <c r="Y336" i="6"/>
  <c r="Z336" i="6" s="1"/>
  <c r="AZ336" i="6" s="1"/>
  <c r="W335" i="6"/>
  <c r="Y334" i="6"/>
  <c r="Y333" i="6"/>
  <c r="Z333" i="6" s="1"/>
  <c r="AZ333" i="6" s="1"/>
  <c r="Y332" i="6"/>
  <c r="Z332" i="6" s="1"/>
  <c r="AZ332" i="6" s="1"/>
  <c r="Y331" i="6"/>
  <c r="W330" i="6"/>
  <c r="W329" i="6"/>
  <c r="W328" i="6"/>
  <c r="W327" i="6"/>
  <c r="Y326" i="6"/>
  <c r="Y325" i="6"/>
  <c r="Z325" i="6" s="1"/>
  <c r="AZ325" i="6" s="1"/>
  <c r="Y324" i="6"/>
  <c r="Z324" i="6" s="1"/>
  <c r="Y323" i="6"/>
  <c r="W322" i="6"/>
  <c r="Y321" i="6"/>
  <c r="Z321" i="6" s="1"/>
  <c r="AZ321" i="6" s="1"/>
  <c r="Y320" i="6"/>
  <c r="Y319" i="6"/>
  <c r="Y318" i="6"/>
  <c r="Y317" i="6"/>
  <c r="Z317" i="6" s="1"/>
  <c r="AZ317" i="6" s="1"/>
  <c r="W316" i="6"/>
  <c r="Y315" i="6"/>
  <c r="Y314" i="6"/>
  <c r="Y313" i="6"/>
  <c r="Z313" i="6" s="1"/>
  <c r="AZ313" i="6" s="1"/>
  <c r="W312" i="6"/>
  <c r="W311" i="6"/>
  <c r="Y310" i="6"/>
  <c r="W309" i="6"/>
  <c r="W308" i="6"/>
  <c r="Y307" i="6"/>
  <c r="Y306" i="6"/>
  <c r="Y305" i="6"/>
  <c r="Z305" i="6" s="1"/>
  <c r="AZ305" i="6" s="1"/>
  <c r="W304" i="6"/>
  <c r="W303" i="6"/>
  <c r="W302" i="6"/>
  <c r="W301" i="6"/>
  <c r="W300" i="6"/>
  <c r="W299" i="6"/>
  <c r="Y298" i="6"/>
  <c r="Y297" i="6"/>
  <c r="Z297" i="6" s="1"/>
  <c r="AZ297" i="6" s="1"/>
  <c r="Y296" i="6"/>
  <c r="Z296" i="6" s="1"/>
  <c r="AZ296" i="6" s="1"/>
  <c r="W295" i="6"/>
  <c r="W294" i="6"/>
  <c r="W293" i="6"/>
  <c r="Y292" i="6"/>
  <c r="Z292" i="6" s="1"/>
  <c r="AZ292" i="6" s="1"/>
  <c r="W291" i="6"/>
  <c r="W290" i="6"/>
  <c r="W289" i="6"/>
  <c r="Y288" i="6"/>
  <c r="Z288" i="6" s="1"/>
  <c r="AZ288" i="6" s="1"/>
  <c r="Y287" i="6"/>
  <c r="W286" i="6"/>
  <c r="W285" i="6"/>
  <c r="W284" i="6"/>
  <c r="W283" i="6"/>
  <c r="W282" i="6"/>
  <c r="W281" i="6"/>
  <c r="W280" i="6"/>
  <c r="Y279" i="6"/>
  <c r="Z279" i="6" s="1"/>
  <c r="AQ279" i="6" s="1"/>
  <c r="AS279" i="6" s="1"/>
  <c r="Y278" i="6"/>
  <c r="Y277" i="6"/>
  <c r="Z277" i="6" s="1"/>
  <c r="AZ277" i="6" s="1"/>
  <c r="Y276" i="6"/>
  <c r="Z276" i="6" s="1"/>
  <c r="AZ276" i="6" s="1"/>
  <c r="Y275" i="6"/>
  <c r="Y274" i="6"/>
  <c r="Y273" i="6"/>
  <c r="Z273" i="6" s="1"/>
  <c r="AZ273" i="6" s="1"/>
  <c r="Y272" i="6"/>
  <c r="Z272" i="6" s="1"/>
  <c r="AZ272" i="6" s="1"/>
  <c r="W271" i="6"/>
  <c r="Y270" i="6"/>
  <c r="Y269" i="6"/>
  <c r="Z269" i="6" s="1"/>
  <c r="AZ269" i="6" s="1"/>
  <c r="Y268" i="6"/>
  <c r="Z268" i="6" s="1"/>
  <c r="AZ268" i="6" s="1"/>
  <c r="Y267" i="6"/>
  <c r="Y266" i="6"/>
  <c r="W265" i="6"/>
  <c r="W264" i="6"/>
  <c r="W263" i="6"/>
  <c r="Y262" i="6"/>
  <c r="W261" i="6"/>
  <c r="Y260" i="6"/>
  <c r="Z260" i="6" s="1"/>
  <c r="Y259" i="6"/>
  <c r="Y258" i="6"/>
  <c r="Y257" i="6"/>
  <c r="Z257" i="6" s="1"/>
  <c r="AZ257" i="6" s="1"/>
  <c r="Y256" i="6"/>
  <c r="Y255" i="6"/>
  <c r="Y254" i="6"/>
  <c r="W252" i="6"/>
  <c r="W250" i="6"/>
  <c r="Y248" i="6"/>
  <c r="Z248" i="6" s="1"/>
  <c r="Y247" i="6"/>
  <c r="Y246" i="6"/>
  <c r="Y245" i="6"/>
  <c r="Z245" i="6" s="1"/>
  <c r="AZ245" i="6" s="1"/>
  <c r="Y244" i="6"/>
  <c r="Y243" i="6"/>
  <c r="W242" i="6"/>
  <c r="W241" i="6"/>
  <c r="Y240" i="6"/>
  <c r="Y239" i="6"/>
  <c r="Y238" i="6"/>
  <c r="Y237" i="6"/>
  <c r="Z237" i="6" s="1"/>
  <c r="AZ237" i="6" s="1"/>
  <c r="Y236" i="6"/>
  <c r="Y235" i="6"/>
  <c r="W234" i="6"/>
  <c r="Y233" i="6"/>
  <c r="Z233" i="6" s="1"/>
  <c r="AZ233" i="6" s="1"/>
  <c r="Y232" i="6"/>
  <c r="Z232" i="6" s="1"/>
  <c r="AZ232" i="6" s="1"/>
  <c r="Y231" i="6"/>
  <c r="Y230" i="6"/>
  <c r="Y229" i="6"/>
  <c r="Z229" i="6" s="1"/>
  <c r="AZ229" i="6" s="1"/>
  <c r="Y228" i="6"/>
  <c r="Z228" i="6" s="1"/>
  <c r="AZ228" i="6" s="1"/>
  <c r="Y227" i="6"/>
  <c r="Y226" i="6"/>
  <c r="Y225" i="6"/>
  <c r="Z225" i="6" s="1"/>
  <c r="AZ225" i="6" s="1"/>
  <c r="Y224" i="6"/>
  <c r="Z224" i="6" s="1"/>
  <c r="AZ224" i="6" s="1"/>
  <c r="Y223" i="6"/>
  <c r="Y222" i="6"/>
  <c r="W221" i="6"/>
  <c r="W220" i="6"/>
  <c r="Y219" i="6"/>
  <c r="W218" i="6"/>
  <c r="W217" i="6"/>
  <c r="W216" i="6"/>
  <c r="Y215" i="6"/>
  <c r="Y214" i="6"/>
  <c r="W213" i="6"/>
  <c r="W212" i="6"/>
  <c r="W211" i="6"/>
  <c r="W210" i="6"/>
  <c r="W209" i="6"/>
  <c r="W208" i="6"/>
  <c r="W207" i="6"/>
  <c r="Y206" i="6"/>
  <c r="Y205" i="6"/>
  <c r="Z205" i="6" s="1"/>
  <c r="AZ205" i="6" s="1"/>
  <c r="Y204" i="6"/>
  <c r="Z204" i="6" s="1"/>
  <c r="AZ204" i="6" s="1"/>
  <c r="W203" i="6"/>
  <c r="Y202" i="6"/>
  <c r="Y201" i="6"/>
  <c r="Z201" i="6" s="1"/>
  <c r="AZ201" i="6" s="1"/>
  <c r="Y200" i="6"/>
  <c r="Z200" i="6" s="1"/>
  <c r="AZ200" i="6" s="1"/>
  <c r="W199" i="6"/>
  <c r="Y198" i="6"/>
  <c r="Y197" i="6"/>
  <c r="Z197" i="6" s="1"/>
  <c r="AZ197" i="6" s="1"/>
  <c r="W196" i="6"/>
  <c r="W195" i="6"/>
  <c r="Y194" i="6"/>
  <c r="Y193" i="6"/>
  <c r="Z193" i="6" s="1"/>
  <c r="AZ193" i="6" s="1"/>
  <c r="Y191" i="6"/>
  <c r="Z191" i="6" s="1"/>
  <c r="AZ191" i="6" s="1"/>
  <c r="Y190" i="6"/>
  <c r="Y189" i="6"/>
  <c r="W188" i="6"/>
  <c r="Y187" i="6"/>
  <c r="Z187" i="6" s="1"/>
  <c r="AZ187" i="6" s="1"/>
  <c r="Y186" i="6"/>
  <c r="Y185" i="6"/>
  <c r="W184" i="6"/>
  <c r="Y183" i="6"/>
  <c r="Z183" i="6" s="1"/>
  <c r="AZ183" i="6" s="1"/>
  <c r="Y182" i="6"/>
  <c r="Y181" i="6"/>
  <c r="W180" i="6"/>
  <c r="W179" i="6"/>
  <c r="W178" i="6"/>
  <c r="Y177" i="6"/>
  <c r="Y176" i="6"/>
  <c r="Z176" i="6" s="1"/>
  <c r="AZ176" i="6" s="1"/>
  <c r="Y175" i="6"/>
  <c r="Z175" i="6" s="1"/>
  <c r="AZ175" i="6" s="1"/>
  <c r="Y174" i="6"/>
  <c r="Y173" i="6"/>
  <c r="Y172" i="6"/>
  <c r="Z172" i="6" s="1"/>
  <c r="AZ172" i="6" s="1"/>
  <c r="Y171" i="6"/>
  <c r="Y170" i="6"/>
  <c r="Y169" i="6"/>
  <c r="Y168" i="6"/>
  <c r="Z168" i="6" s="1"/>
  <c r="AZ168" i="6" s="1"/>
  <c r="W167" i="6"/>
  <c r="W166" i="6"/>
  <c r="W165" i="6"/>
  <c r="Y164" i="6"/>
  <c r="Z164" i="6" s="1"/>
  <c r="AZ164" i="6" s="1"/>
  <c r="Y163" i="6"/>
  <c r="Z163" i="6" s="1"/>
  <c r="AZ163" i="6" s="1"/>
  <c r="W162" i="6"/>
  <c r="W161" i="6"/>
  <c r="W160" i="6"/>
  <c r="W159" i="6"/>
  <c r="W158" i="6"/>
  <c r="W157" i="6"/>
  <c r="Y156" i="6"/>
  <c r="Z156" i="6" s="1"/>
  <c r="AZ156" i="6" s="1"/>
  <c r="W155" i="6"/>
  <c r="W154" i="6"/>
  <c r="W153" i="6"/>
  <c r="W152" i="6"/>
  <c r="W151" i="6"/>
  <c r="W150" i="6"/>
  <c r="W149" i="6"/>
  <c r="Y148" i="6"/>
  <c r="Z148" i="6" s="1"/>
  <c r="AZ148" i="6" s="1"/>
  <c r="Y147" i="6"/>
  <c r="Z147" i="6" s="1"/>
  <c r="Y146" i="6"/>
  <c r="Y145" i="6"/>
  <c r="Z145" i="6" s="1"/>
  <c r="Y144" i="6"/>
  <c r="Z144" i="6" s="1"/>
  <c r="AZ144" i="6" s="1"/>
  <c r="Y143" i="6"/>
  <c r="Z143" i="6" s="1"/>
  <c r="W142" i="6"/>
  <c r="W141" i="6"/>
  <c r="Y140" i="6"/>
  <c r="Z140" i="6" s="1"/>
  <c r="AZ140" i="6" s="1"/>
  <c r="W139" i="6"/>
  <c r="W138" i="6"/>
  <c r="Y137" i="6"/>
  <c r="Y136" i="6"/>
  <c r="Z136" i="6" s="1"/>
  <c r="AZ136" i="6" s="1"/>
  <c r="Y135" i="6"/>
  <c r="Z135" i="6" s="1"/>
  <c r="W134" i="6"/>
  <c r="Y133" i="6"/>
  <c r="W132" i="6"/>
  <c r="Y131" i="6"/>
  <c r="Y130" i="6"/>
  <c r="W129" i="6"/>
  <c r="Y128" i="6"/>
  <c r="Z128" i="6" s="1"/>
  <c r="AZ128" i="6" s="1"/>
  <c r="Y127" i="6"/>
  <c r="Z127" i="6" s="1"/>
  <c r="W126" i="6"/>
  <c r="W125" i="6"/>
  <c r="Y124" i="6"/>
  <c r="Z124" i="6" s="1"/>
  <c r="AZ124" i="6" s="1"/>
  <c r="Y123" i="6"/>
  <c r="Z123" i="6" s="1"/>
  <c r="Y122" i="6"/>
  <c r="W121" i="6"/>
  <c r="Y120" i="6"/>
  <c r="Z120" i="6" s="1"/>
  <c r="AZ120" i="6" s="1"/>
  <c r="Y119" i="6"/>
  <c r="Z119" i="6" s="1"/>
  <c r="Y118" i="6"/>
  <c r="W117" i="6"/>
  <c r="Y116" i="6"/>
  <c r="Z116" i="6" s="1"/>
  <c r="AZ116" i="6" s="1"/>
  <c r="Y115" i="6"/>
  <c r="Y114" i="6"/>
  <c r="Y113" i="6"/>
  <c r="Y112" i="6"/>
  <c r="Z112" i="6" s="1"/>
  <c r="AZ112" i="6" s="1"/>
  <c r="Y111" i="6"/>
  <c r="Y110" i="6"/>
  <c r="Y109" i="6"/>
  <c r="Y108" i="6"/>
  <c r="Z108" i="6" s="1"/>
  <c r="AZ108" i="6" s="1"/>
  <c r="Y107" i="6"/>
  <c r="Z107" i="6" s="1"/>
  <c r="Y106" i="6"/>
  <c r="Y105" i="6"/>
  <c r="Y104" i="6"/>
  <c r="Z104" i="6" s="1"/>
  <c r="AZ104" i="6" s="1"/>
  <c r="W103" i="6"/>
  <c r="Y102" i="6"/>
  <c r="W101" i="6"/>
  <c r="Y100" i="6"/>
  <c r="Y99" i="6"/>
  <c r="Z99" i="6" s="1"/>
  <c r="Y98" i="6"/>
  <c r="Y97" i="6"/>
  <c r="Y96" i="6"/>
  <c r="Z96" i="6" s="1"/>
  <c r="Y95" i="6"/>
  <c r="Y94" i="6"/>
  <c r="Y93" i="6"/>
  <c r="W92" i="6"/>
  <c r="W91" i="6"/>
  <c r="W90" i="6"/>
  <c r="Y89" i="6"/>
  <c r="Y88" i="6"/>
  <c r="Y87" i="6"/>
  <c r="Z87" i="6" s="1"/>
  <c r="Y86" i="6"/>
  <c r="Y85" i="6"/>
  <c r="W84" i="6"/>
  <c r="W83" i="6"/>
  <c r="Y82" i="6"/>
  <c r="W81" i="6"/>
  <c r="Y80" i="6"/>
  <c r="Z80" i="6" s="1"/>
  <c r="AZ80" i="6" s="1"/>
  <c r="W79" i="6"/>
  <c r="W78" i="6"/>
  <c r="Y77" i="6"/>
  <c r="W76" i="6"/>
  <c r="Y75" i="6"/>
  <c r="Z75" i="6" s="1"/>
  <c r="W74" i="6"/>
  <c r="Y73" i="6"/>
  <c r="Z73" i="6" s="1"/>
  <c r="AQ73" i="6" s="1"/>
  <c r="BK932" i="6"/>
  <c r="BX932" i="6" s="1"/>
  <c r="BK931" i="6"/>
  <c r="BX931" i="6" s="1"/>
  <c r="BK930" i="6"/>
  <c r="BX930" i="6" s="1"/>
  <c r="BY930" i="6" s="1"/>
  <c r="W863" i="2" s="1"/>
  <c r="BK929" i="6"/>
  <c r="BX928" i="6"/>
  <c r="BK927" i="6"/>
  <c r="BX927" i="6" s="1"/>
  <c r="BK926" i="6"/>
  <c r="BX926" i="6" s="1"/>
  <c r="BY926" i="6" s="1"/>
  <c r="BK925" i="6"/>
  <c r="BK924" i="6"/>
  <c r="BX924" i="6" s="1"/>
  <c r="BX923" i="6"/>
  <c r="BK922" i="6"/>
  <c r="BX922" i="6" s="1"/>
  <c r="BY922" i="6" s="1"/>
  <c r="W855" i="2" s="1"/>
  <c r="BK921" i="6"/>
  <c r="BK920" i="6"/>
  <c r="BK919" i="6"/>
  <c r="BX919" i="6" s="1"/>
  <c r="BK918" i="6"/>
  <c r="BX918" i="6" s="1"/>
  <c r="BY918" i="6" s="1"/>
  <c r="BK917" i="6"/>
  <c r="BK916" i="6"/>
  <c r="BK915" i="6"/>
  <c r="BX915" i="6" s="1"/>
  <c r="BK914" i="6"/>
  <c r="BX914" i="6" s="1"/>
  <c r="BY914" i="6" s="1"/>
  <c r="W847" i="2" s="1"/>
  <c r="BK913" i="6"/>
  <c r="BK912" i="6"/>
  <c r="BK911" i="6"/>
  <c r="BK910" i="6"/>
  <c r="BX910" i="6" s="1"/>
  <c r="BY910" i="6" s="1"/>
  <c r="BK909" i="6"/>
  <c r="BK908" i="6"/>
  <c r="BX908" i="6" s="1"/>
  <c r="BK907" i="6"/>
  <c r="BK906" i="6"/>
  <c r="BX906" i="6" s="1"/>
  <c r="BY906" i="6" s="1"/>
  <c r="W839" i="2" s="1"/>
  <c r="BK905" i="6"/>
  <c r="BK904" i="6"/>
  <c r="BK903" i="6"/>
  <c r="BX903" i="6" s="1"/>
  <c r="BK902" i="6"/>
  <c r="BX902" i="6" s="1"/>
  <c r="BY902" i="6" s="1"/>
  <c r="W835" i="2" s="1"/>
  <c r="BK901" i="6"/>
  <c r="BK900" i="6"/>
  <c r="BK899" i="6"/>
  <c r="BK898" i="6"/>
  <c r="BK897" i="6"/>
  <c r="BX897" i="6" s="1"/>
  <c r="BY897" i="6" s="1"/>
  <c r="W830" i="2" s="1"/>
  <c r="BK896" i="6"/>
  <c r="BX896" i="6" s="1"/>
  <c r="BK895" i="6"/>
  <c r="BK894" i="6"/>
  <c r="BK893" i="6"/>
  <c r="BX893" i="6" s="1"/>
  <c r="BY893" i="6" s="1"/>
  <c r="BK892" i="6"/>
  <c r="BX892" i="6" s="1"/>
  <c r="BX891" i="6"/>
  <c r="BK890" i="6"/>
  <c r="BK889" i="6"/>
  <c r="BK888" i="6"/>
  <c r="BX888" i="6" s="1"/>
  <c r="BK887" i="6"/>
  <c r="BX887" i="6" s="1"/>
  <c r="BX886" i="6"/>
  <c r="BX885" i="6"/>
  <c r="V818" i="2" s="1"/>
  <c r="BX884" i="6"/>
  <c r="BX883" i="6"/>
  <c r="BK882" i="6"/>
  <c r="BK881" i="6"/>
  <c r="BK880" i="6"/>
  <c r="BX879" i="6"/>
  <c r="BK878" i="6"/>
  <c r="BX878" i="6" s="1"/>
  <c r="BY878" i="6" s="1"/>
  <c r="W811" i="2" s="1"/>
  <c r="BK877" i="6"/>
  <c r="BX877" i="6" s="1"/>
  <c r="BY877" i="6" s="1"/>
  <c r="W810" i="2" s="1"/>
  <c r="BK876" i="6"/>
  <c r="BK875" i="6"/>
  <c r="BK874" i="6"/>
  <c r="BK873" i="6"/>
  <c r="BX873" i="6" s="1"/>
  <c r="BY873" i="6" s="1"/>
  <c r="W806" i="2" s="1"/>
  <c r="BK872" i="6"/>
  <c r="BX872" i="6" s="1"/>
  <c r="BK871" i="6"/>
  <c r="BK870" i="6"/>
  <c r="BX870" i="6" s="1"/>
  <c r="BY870" i="6" s="1"/>
  <c r="W803" i="2" s="1"/>
  <c r="BK869" i="6"/>
  <c r="BK868" i="6"/>
  <c r="BX868" i="6" s="1"/>
  <c r="BK867" i="6"/>
  <c r="BX867" i="6" s="1"/>
  <c r="BX866" i="6"/>
  <c r="BK865" i="6"/>
  <c r="BK864" i="6"/>
  <c r="BK863" i="6"/>
  <c r="BX863" i="6" s="1"/>
  <c r="BK862" i="6"/>
  <c r="BX862" i="6" s="1"/>
  <c r="BY862" i="6" s="1"/>
  <c r="W795" i="2" s="1"/>
  <c r="BK861" i="6"/>
  <c r="BK860" i="6"/>
  <c r="BK858" i="6"/>
  <c r="BK857" i="6"/>
  <c r="BK856" i="6"/>
  <c r="BX856" i="6" s="1"/>
  <c r="BK855" i="6"/>
  <c r="BK854" i="6"/>
  <c r="BK853" i="6"/>
  <c r="BK852" i="6"/>
  <c r="BX851" i="6"/>
  <c r="BK850" i="6"/>
  <c r="BX850" i="6" s="1"/>
  <c r="BY850" i="6" s="1"/>
  <c r="W783" i="2" s="1"/>
  <c r="BK849" i="6"/>
  <c r="BK848" i="6"/>
  <c r="BK847" i="6"/>
  <c r="BX847" i="6" s="1"/>
  <c r="BK846" i="6"/>
  <c r="BK845" i="6"/>
  <c r="BX845" i="6" s="1"/>
  <c r="BY845" i="6" s="1"/>
  <c r="W778" i="2" s="1"/>
  <c r="BK844" i="6"/>
  <c r="BK843" i="6"/>
  <c r="BK842" i="6"/>
  <c r="BX842" i="6" s="1"/>
  <c r="BY842" i="6" s="1"/>
  <c r="W775" i="2" s="1"/>
  <c r="BK841" i="6"/>
  <c r="BX841" i="6" s="1"/>
  <c r="BY841" i="6" s="1"/>
  <c r="W774" i="2" s="1"/>
  <c r="BK840" i="6"/>
  <c r="BK839" i="6"/>
  <c r="BK838" i="6"/>
  <c r="BX838" i="6" s="1"/>
  <c r="BY838" i="6" s="1"/>
  <c r="W771" i="2" s="1"/>
  <c r="BK837" i="6"/>
  <c r="BX837" i="6" s="1"/>
  <c r="BY837" i="6" s="1"/>
  <c r="W770" i="2" s="1"/>
  <c r="BX836" i="6"/>
  <c r="BK835" i="6"/>
  <c r="BK834" i="6"/>
  <c r="BX834" i="6" s="1"/>
  <c r="BY834" i="6" s="1"/>
  <c r="W767" i="2" s="1"/>
  <c r="BK833" i="6"/>
  <c r="BX833" i="6" s="1"/>
  <c r="BY833" i="6" s="1"/>
  <c r="W766" i="2" s="1"/>
  <c r="BK832" i="6"/>
  <c r="BK831" i="6"/>
  <c r="BK830" i="6"/>
  <c r="BK829" i="6"/>
  <c r="BX829" i="6" s="1"/>
  <c r="BY829" i="6" s="1"/>
  <c r="W762" i="2" s="1"/>
  <c r="BX828" i="6"/>
  <c r="BK827" i="6"/>
  <c r="BK826" i="6"/>
  <c r="BK825" i="6"/>
  <c r="BX825" i="6" s="1"/>
  <c r="BY825" i="6" s="1"/>
  <c r="W758" i="2" s="1"/>
  <c r="BK824" i="6"/>
  <c r="BK823" i="6"/>
  <c r="BK822" i="6"/>
  <c r="BX822" i="6" s="1"/>
  <c r="BY822" i="6" s="1"/>
  <c r="BK821" i="6"/>
  <c r="BX821" i="6" s="1"/>
  <c r="BY821" i="6" s="1"/>
  <c r="W754" i="2" s="1"/>
  <c r="BK820" i="6"/>
  <c r="BK819" i="6"/>
  <c r="BK818" i="6"/>
  <c r="BX818" i="6" s="1"/>
  <c r="BK817" i="6"/>
  <c r="BK816" i="6"/>
  <c r="BX816" i="6" s="1"/>
  <c r="BK815" i="6"/>
  <c r="BK814" i="6"/>
  <c r="BK813" i="6"/>
  <c r="BX813" i="6" s="1"/>
  <c r="BY813" i="6" s="1"/>
  <c r="W746" i="2" s="1"/>
  <c r="BK812" i="6"/>
  <c r="BX812" i="6" s="1"/>
  <c r="BX811" i="6"/>
  <c r="BK810" i="6"/>
  <c r="BK809" i="6"/>
  <c r="BX809" i="6" s="1"/>
  <c r="BY809" i="6" s="1"/>
  <c r="W742" i="2" s="1"/>
  <c r="BK808" i="6"/>
  <c r="BK807" i="6"/>
  <c r="BK806" i="6"/>
  <c r="BX806" i="6" s="1"/>
  <c r="BK805" i="6"/>
  <c r="BK804" i="6"/>
  <c r="BK803" i="6"/>
  <c r="BX803" i="6" s="1"/>
  <c r="BX802" i="6"/>
  <c r="BK801" i="6"/>
  <c r="BK800" i="6"/>
  <c r="BK799" i="6"/>
  <c r="BK798" i="6"/>
  <c r="BX797" i="6"/>
  <c r="V730" i="2" s="1"/>
  <c r="BK796" i="6"/>
  <c r="BX796" i="6" s="1"/>
  <c r="BK795" i="6"/>
  <c r="BX795" i="6" s="1"/>
  <c r="BK794" i="6"/>
  <c r="BK793" i="6"/>
  <c r="BX792" i="6"/>
  <c r="BK791" i="6"/>
  <c r="BX791" i="6" s="1"/>
  <c r="BK790" i="6"/>
  <c r="BK789" i="6"/>
  <c r="BK788" i="6"/>
  <c r="BX788" i="6" s="1"/>
  <c r="BK787" i="6"/>
  <c r="BX787" i="6" s="1"/>
  <c r="BK786" i="6"/>
  <c r="BK785" i="6"/>
  <c r="BK784" i="6"/>
  <c r="BK783" i="6"/>
  <c r="BX783" i="6" s="1"/>
  <c r="BK782" i="6"/>
  <c r="BX782" i="6" s="1"/>
  <c r="BK781" i="6"/>
  <c r="BK780" i="6"/>
  <c r="BK779" i="6"/>
  <c r="BK778" i="6"/>
  <c r="BX778" i="6" s="1"/>
  <c r="BY778" i="6" s="1"/>
  <c r="BK777" i="6"/>
  <c r="BX777" i="6" s="1"/>
  <c r="BY777" i="6" s="1"/>
  <c r="W710" i="2" s="1"/>
  <c r="BK776" i="6"/>
  <c r="BK775" i="6"/>
  <c r="BK774" i="6"/>
  <c r="BX774" i="6" s="1"/>
  <c r="BY774" i="6" s="1"/>
  <c r="W707" i="2" s="1"/>
  <c r="BK773" i="6"/>
  <c r="BX773" i="6" s="1"/>
  <c r="BY773" i="6" s="1"/>
  <c r="W706" i="2" s="1"/>
  <c r="BK772" i="6"/>
  <c r="BK771" i="6"/>
  <c r="BK770" i="6"/>
  <c r="BX770" i="6" s="1"/>
  <c r="BY770" i="6" s="1"/>
  <c r="BK769" i="6"/>
  <c r="BX769" i="6" s="1"/>
  <c r="BY769" i="6" s="1"/>
  <c r="W702" i="2" s="1"/>
  <c r="BK768" i="6"/>
  <c r="BK767" i="6"/>
  <c r="BK766" i="6"/>
  <c r="BK765" i="6"/>
  <c r="BX765" i="6" s="1"/>
  <c r="V698" i="2" s="1"/>
  <c r="BK764" i="6"/>
  <c r="BX764" i="6" s="1"/>
  <c r="BK763" i="6"/>
  <c r="BK762" i="6"/>
  <c r="BK761" i="6"/>
  <c r="BK760" i="6"/>
  <c r="BX760" i="6" s="1"/>
  <c r="BK759" i="6"/>
  <c r="BX759" i="6" s="1"/>
  <c r="BK758" i="6"/>
  <c r="BK757" i="6"/>
  <c r="BK756" i="6"/>
  <c r="BK755" i="6"/>
  <c r="BK754" i="6"/>
  <c r="BK753" i="6"/>
  <c r="BX753" i="6" s="1"/>
  <c r="BK752" i="6"/>
  <c r="BX752" i="6" s="1"/>
  <c r="BK751" i="6"/>
  <c r="BK750" i="6"/>
  <c r="BK749" i="6"/>
  <c r="BK748" i="6"/>
  <c r="BX748" i="6" s="1"/>
  <c r="BK747" i="6"/>
  <c r="BX747" i="6" s="1"/>
  <c r="BK746" i="6"/>
  <c r="BK745" i="6"/>
  <c r="BK744" i="6"/>
  <c r="BX744" i="6" s="1"/>
  <c r="BK743" i="6"/>
  <c r="BX743" i="6" s="1"/>
  <c r="BX742" i="6"/>
  <c r="V675" i="2" s="1"/>
  <c r="BK741" i="6"/>
  <c r="BK740" i="6"/>
  <c r="BK739" i="6"/>
  <c r="BK737" i="6"/>
  <c r="BX737" i="6" s="1"/>
  <c r="BK736" i="6"/>
  <c r="BX736" i="6" s="1"/>
  <c r="V669" i="2" s="1"/>
  <c r="BK735" i="6"/>
  <c r="BK734" i="6"/>
  <c r="BK733" i="6"/>
  <c r="BX732" i="6"/>
  <c r="V665" i="2" s="1"/>
  <c r="BX731" i="6"/>
  <c r="BX730" i="6"/>
  <c r="BK729" i="6"/>
  <c r="BK728" i="6"/>
  <c r="BK727" i="6"/>
  <c r="BK726" i="6"/>
  <c r="BK725" i="6"/>
  <c r="BK724" i="6"/>
  <c r="BK723" i="6"/>
  <c r="BK722" i="6"/>
  <c r="BK721" i="6"/>
  <c r="BK720" i="6"/>
  <c r="BK719" i="6"/>
  <c r="BK718" i="6"/>
  <c r="BK717" i="6"/>
  <c r="BK716" i="6"/>
  <c r="BK715" i="6"/>
  <c r="BK714" i="6"/>
  <c r="BK713" i="6"/>
  <c r="BK712" i="6"/>
  <c r="BK711" i="6"/>
  <c r="BX711" i="6" s="1"/>
  <c r="BK710" i="6"/>
  <c r="BK709" i="6"/>
  <c r="BX709" i="6" s="1"/>
  <c r="BY709" i="6" s="1"/>
  <c r="W642" i="2" s="1"/>
  <c r="BK708" i="6"/>
  <c r="BK707" i="6"/>
  <c r="BK706" i="6"/>
  <c r="BX706" i="6" s="1"/>
  <c r="BX705" i="6"/>
  <c r="BY705" i="6" s="1"/>
  <c r="W638" i="2" s="1"/>
  <c r="BK704" i="6"/>
  <c r="BK703" i="6"/>
  <c r="BK702" i="6"/>
  <c r="BX702" i="6" s="1"/>
  <c r="BK701" i="6"/>
  <c r="BX701" i="6" s="1"/>
  <c r="BY701" i="6" s="1"/>
  <c r="W634" i="2" s="1"/>
  <c r="BK700" i="6"/>
  <c r="BK699" i="6"/>
  <c r="BK698" i="6"/>
  <c r="BX698" i="6" s="1"/>
  <c r="BK697" i="6"/>
  <c r="BX697" i="6" s="1"/>
  <c r="BY697" i="6" s="1"/>
  <c r="W630" i="2" s="1"/>
  <c r="BK696" i="6"/>
  <c r="BK695" i="6"/>
  <c r="BX694" i="6"/>
  <c r="BK693" i="6"/>
  <c r="BK692" i="6"/>
  <c r="BX692" i="6" s="1"/>
  <c r="BK691" i="6"/>
  <c r="BX691" i="6" s="1"/>
  <c r="BK690" i="6"/>
  <c r="BK689" i="6"/>
  <c r="BK688" i="6"/>
  <c r="BX688" i="6" s="1"/>
  <c r="BK687" i="6"/>
  <c r="BX687" i="6" s="1"/>
  <c r="BK686" i="6"/>
  <c r="BK685" i="6"/>
  <c r="BK684" i="6"/>
  <c r="BX684" i="6" s="1"/>
  <c r="BK683" i="6"/>
  <c r="BX683" i="6" s="1"/>
  <c r="BK682" i="6"/>
  <c r="BK681" i="6"/>
  <c r="BK680" i="6"/>
  <c r="BX680" i="6" s="1"/>
  <c r="BK679" i="6"/>
  <c r="BX679" i="6" s="1"/>
  <c r="BK678" i="6"/>
  <c r="BK677" i="6"/>
  <c r="BK676" i="6"/>
  <c r="BX676" i="6" s="1"/>
  <c r="BK675" i="6"/>
  <c r="BX675" i="6" s="1"/>
  <c r="BK674" i="6"/>
  <c r="BK673" i="6"/>
  <c r="BK672" i="6"/>
  <c r="BX672" i="6" s="1"/>
  <c r="BK671" i="6"/>
  <c r="BX671" i="6" s="1"/>
  <c r="BK670" i="6"/>
  <c r="BK669" i="6"/>
  <c r="BK668" i="6"/>
  <c r="BX668" i="6" s="1"/>
  <c r="BK667" i="6"/>
  <c r="BX667" i="6" s="1"/>
  <c r="BK666" i="6"/>
  <c r="BK665" i="6"/>
  <c r="BK664" i="6"/>
  <c r="BX664" i="6" s="1"/>
  <c r="BK663" i="6"/>
  <c r="BX663" i="6" s="1"/>
  <c r="BK662" i="6"/>
  <c r="BK661" i="6"/>
  <c r="BK660" i="6"/>
  <c r="BX660" i="6" s="1"/>
  <c r="BK659" i="6"/>
  <c r="BX659" i="6" s="1"/>
  <c r="BK658" i="6"/>
  <c r="BK657" i="6"/>
  <c r="BK656" i="6"/>
  <c r="BX656" i="6" s="1"/>
  <c r="BK655" i="6"/>
  <c r="BX655" i="6" s="1"/>
  <c r="BK654" i="6"/>
  <c r="BK653" i="6"/>
  <c r="BK652" i="6"/>
  <c r="BK651" i="6"/>
  <c r="BK650" i="6"/>
  <c r="BX650" i="6" s="1"/>
  <c r="BK649" i="6"/>
  <c r="BX649" i="6" s="1"/>
  <c r="BY649" i="6" s="1"/>
  <c r="W582" i="2" s="1"/>
  <c r="BK648" i="6"/>
  <c r="BK647" i="6"/>
  <c r="BK646" i="6"/>
  <c r="BK645" i="6"/>
  <c r="BX645" i="6" s="1"/>
  <c r="BY645" i="6" s="1"/>
  <c r="W578" i="2" s="1"/>
  <c r="BK644" i="6"/>
  <c r="BX644" i="6" s="1"/>
  <c r="BK643" i="6"/>
  <c r="BK642" i="6"/>
  <c r="BX640" i="6"/>
  <c r="BY640" i="6" s="1"/>
  <c r="W573" i="2" s="1"/>
  <c r="BX639" i="6"/>
  <c r="BK636" i="6"/>
  <c r="BX636" i="6" s="1"/>
  <c r="BK635" i="6"/>
  <c r="BX635" i="6"/>
  <c r="BK634" i="6"/>
  <c r="BX633" i="6"/>
  <c r="BK632" i="6"/>
  <c r="BK631" i="6"/>
  <c r="BK630" i="6"/>
  <c r="BK629" i="6"/>
  <c r="BK628" i="6"/>
  <c r="BX628" i="6" s="1"/>
  <c r="BY628" i="6" s="1"/>
  <c r="W561" i="2" s="1"/>
  <c r="BK627" i="6"/>
  <c r="BX627" i="6" s="1"/>
  <c r="BK626" i="6"/>
  <c r="BK625" i="6"/>
  <c r="BK624" i="6"/>
  <c r="BX624" i="6" s="1"/>
  <c r="BY624" i="6" s="1"/>
  <c r="W557" i="2" s="1"/>
  <c r="BK623" i="6"/>
  <c r="BX623" i="6" s="1"/>
  <c r="BK622" i="6"/>
  <c r="BK621" i="6"/>
  <c r="BX620" i="6"/>
  <c r="V553" i="2" s="1"/>
  <c r="BK619" i="6"/>
  <c r="BX619" i="6" s="1"/>
  <c r="BK618" i="6"/>
  <c r="BK617" i="6"/>
  <c r="BX617" i="6" s="1"/>
  <c r="BK616" i="6"/>
  <c r="BK615" i="6"/>
  <c r="BK614" i="6"/>
  <c r="BX614" i="6" s="1"/>
  <c r="BK613" i="6"/>
  <c r="BX613" i="6" s="1"/>
  <c r="BY613" i="6" s="1"/>
  <c r="W546" i="2" s="1"/>
  <c r="BK612" i="6"/>
  <c r="BK611" i="6"/>
  <c r="BK610" i="6"/>
  <c r="BK609" i="6"/>
  <c r="BK608" i="6"/>
  <c r="BK607" i="6"/>
  <c r="BK606" i="6"/>
  <c r="BK605" i="6"/>
  <c r="BK604" i="6"/>
  <c r="BK603" i="6"/>
  <c r="BK602" i="6"/>
  <c r="BK601" i="6"/>
  <c r="BK600" i="6"/>
  <c r="BK599" i="6"/>
  <c r="BX599" i="6" s="1"/>
  <c r="BK598" i="6"/>
  <c r="BX598" i="6" s="1"/>
  <c r="BY598" i="6" s="1"/>
  <c r="W531" i="2" s="1"/>
  <c r="BK597" i="6"/>
  <c r="BK596" i="6"/>
  <c r="BK595" i="6"/>
  <c r="BX595" i="6" s="1"/>
  <c r="BY595" i="6" s="1"/>
  <c r="BK594" i="6"/>
  <c r="BX594" i="6" s="1"/>
  <c r="V527" i="2" s="1"/>
  <c r="BK593" i="6"/>
  <c r="BK592" i="6"/>
  <c r="BK591" i="6"/>
  <c r="BK590" i="6"/>
  <c r="BK589" i="6"/>
  <c r="BX589" i="6" s="1"/>
  <c r="BK588" i="6"/>
  <c r="BX588" i="6" s="1"/>
  <c r="BK587" i="6"/>
  <c r="BK586" i="6"/>
  <c r="BX585" i="6"/>
  <c r="BK584" i="6"/>
  <c r="BX584" i="6" s="1"/>
  <c r="BK583" i="6"/>
  <c r="BX583" i="6" s="1"/>
  <c r="BY583" i="6" s="1"/>
  <c r="W516" i="2" s="1"/>
  <c r="BX582" i="6"/>
  <c r="BK581" i="6"/>
  <c r="BK580" i="6"/>
  <c r="BK579" i="6"/>
  <c r="BK578" i="6"/>
  <c r="BX578" i="6" s="1"/>
  <c r="BY578" i="6" s="1"/>
  <c r="W511" i="2" s="1"/>
  <c r="BK577" i="6"/>
  <c r="BX577" i="6" s="1"/>
  <c r="BK576" i="6"/>
  <c r="BK575" i="6"/>
  <c r="BK574" i="6"/>
  <c r="BK573" i="6"/>
  <c r="BK572" i="6"/>
  <c r="BK571" i="6"/>
  <c r="BX571" i="6" s="1"/>
  <c r="BY571" i="6" s="1"/>
  <c r="BK570" i="6"/>
  <c r="BK569" i="6"/>
  <c r="BK568" i="6"/>
  <c r="BX568" i="6"/>
  <c r="BK567" i="6"/>
  <c r="BX567" i="6" s="1"/>
  <c r="V500" i="2" s="1"/>
  <c r="BK566" i="6"/>
  <c r="BK565" i="6"/>
  <c r="BX564" i="6"/>
  <c r="BK563" i="6"/>
  <c r="BX563" i="6" s="1"/>
  <c r="BK562" i="6"/>
  <c r="BK561" i="6"/>
  <c r="BK560" i="6"/>
  <c r="BK559" i="6"/>
  <c r="BX559" i="6" s="1"/>
  <c r="BY559" i="6" s="1"/>
  <c r="W492" i="2" s="1"/>
  <c r="BK558" i="6"/>
  <c r="BX558" i="6" s="1"/>
  <c r="BK557" i="6"/>
  <c r="BK556" i="6"/>
  <c r="BK555" i="6"/>
  <c r="BX555" i="6" s="1"/>
  <c r="BY555" i="6" s="1"/>
  <c r="BK554" i="6"/>
  <c r="BK553" i="6"/>
  <c r="BK552" i="6"/>
  <c r="BX552" i="6" s="1"/>
  <c r="BY552" i="6" s="1"/>
  <c r="W485" i="2" s="1"/>
  <c r="BX551" i="6"/>
  <c r="V484" i="2" s="1"/>
  <c r="BK550" i="6"/>
  <c r="BK549" i="6"/>
  <c r="BK548" i="6"/>
  <c r="BK547" i="6"/>
  <c r="BX547" i="6" s="1"/>
  <c r="BY547" i="6" s="1"/>
  <c r="W480" i="2" s="1"/>
  <c r="BK546" i="6"/>
  <c r="BX546" i="6" s="1"/>
  <c r="BK545" i="6"/>
  <c r="BK544" i="6"/>
  <c r="BK543" i="6"/>
  <c r="BK542" i="6"/>
  <c r="BK541" i="6"/>
  <c r="BK540" i="6"/>
  <c r="BK539" i="6"/>
  <c r="BK538" i="6"/>
  <c r="BX538" i="6" s="1"/>
  <c r="BK537" i="6"/>
  <c r="BX537" i="6" s="1"/>
  <c r="BK536" i="6"/>
  <c r="BX536" i="6" s="1"/>
  <c r="BY536" i="6" s="1"/>
  <c r="W469" i="2" s="1"/>
  <c r="BK535" i="6"/>
  <c r="BK534" i="6"/>
  <c r="BX534" i="6" s="1"/>
  <c r="BK533" i="6"/>
  <c r="BX533" i="6" s="1"/>
  <c r="BK532" i="6"/>
  <c r="BX532" i="6" s="1"/>
  <c r="BY532" i="6" s="1"/>
  <c r="W465" i="2" s="1"/>
  <c r="BK531" i="6"/>
  <c r="BK530" i="6"/>
  <c r="BX530" i="6" s="1"/>
  <c r="BK529" i="6"/>
  <c r="BX529" i="6" s="1"/>
  <c r="BK528" i="6"/>
  <c r="BX528" i="6" s="1"/>
  <c r="BK527" i="6"/>
  <c r="BK526" i="6"/>
  <c r="BX526" i="6" s="1"/>
  <c r="BY526" i="6" s="1"/>
  <c r="W459" i="2" s="1"/>
  <c r="BK525" i="6"/>
  <c r="BX525" i="6" s="1"/>
  <c r="BX524" i="6"/>
  <c r="BK523" i="6"/>
  <c r="BK522" i="6"/>
  <c r="BK521" i="6"/>
  <c r="BX521" i="6" s="1"/>
  <c r="BK520" i="6"/>
  <c r="BX520" i="6" s="1"/>
  <c r="BY520" i="6" s="1"/>
  <c r="W453" i="2" s="1"/>
  <c r="BK519" i="6"/>
  <c r="BK518" i="6"/>
  <c r="BK517" i="6"/>
  <c r="BX517" i="6" s="1"/>
  <c r="BK516" i="6"/>
  <c r="BX516" i="6" s="1"/>
  <c r="BY516" i="6" s="1"/>
  <c r="W449" i="2" s="1"/>
  <c r="BK515" i="6"/>
  <c r="BK514" i="6"/>
  <c r="BK513" i="6"/>
  <c r="BX513" i="6" s="1"/>
  <c r="BX512" i="6"/>
  <c r="BX511" i="6"/>
  <c r="V444" i="2" s="1"/>
  <c r="BK510" i="6"/>
  <c r="BK509" i="6"/>
  <c r="BK508" i="6"/>
  <c r="BX508" i="6" s="1"/>
  <c r="BY508" i="6" s="1"/>
  <c r="W441" i="2" s="1"/>
  <c r="BK507" i="6"/>
  <c r="BX507" i="6" s="1"/>
  <c r="BY507" i="6" s="1"/>
  <c r="W440" i="2" s="1"/>
  <c r="BK506" i="6"/>
  <c r="BK505" i="6"/>
  <c r="BK504" i="6"/>
  <c r="BX504" i="6" s="1"/>
  <c r="BK503" i="6"/>
  <c r="BX503" i="6" s="1"/>
  <c r="BY503" i="6" s="1"/>
  <c r="BK502" i="6"/>
  <c r="BK501" i="6"/>
  <c r="BK500" i="6"/>
  <c r="BX500" i="6" s="1"/>
  <c r="BY500" i="6" s="1"/>
  <c r="W433" i="2" s="1"/>
  <c r="BK499" i="6"/>
  <c r="BX499" i="6" s="1"/>
  <c r="BY499" i="6" s="1"/>
  <c r="BK498" i="6"/>
  <c r="BK497" i="6"/>
  <c r="BK496" i="6"/>
  <c r="BX496" i="6" s="1"/>
  <c r="BY496" i="6" s="1"/>
  <c r="BK495" i="6"/>
  <c r="BX495" i="6" s="1"/>
  <c r="BY495" i="6" s="1"/>
  <c r="W428" i="2" s="1"/>
  <c r="BK494" i="6"/>
  <c r="BK493" i="6"/>
  <c r="BK492" i="6"/>
  <c r="BX492" i="6" s="1"/>
  <c r="BY492" i="6" s="1"/>
  <c r="W425" i="2" s="1"/>
  <c r="BK491" i="6"/>
  <c r="BX491" i="6" s="1"/>
  <c r="BY491" i="6" s="1"/>
  <c r="W424" i="2" s="1"/>
  <c r="BK490" i="6"/>
  <c r="BX489" i="6"/>
  <c r="BK488" i="6"/>
  <c r="BK487" i="6"/>
  <c r="BK486" i="6"/>
  <c r="BK485" i="6"/>
  <c r="BK484" i="6"/>
  <c r="BX484" i="6" s="1"/>
  <c r="BK483" i="6"/>
  <c r="BX483" i="6" s="1"/>
  <c r="BY483" i="6" s="1"/>
  <c r="W416" i="2" s="1"/>
  <c r="BK482" i="6"/>
  <c r="BK481" i="6"/>
  <c r="BK480" i="6"/>
  <c r="BX480" i="6" s="1"/>
  <c r="BY480" i="6" s="1"/>
  <c r="W413" i="2" s="1"/>
  <c r="BK479" i="6"/>
  <c r="BX479" i="6" s="1"/>
  <c r="BK478" i="6"/>
  <c r="BK477" i="6"/>
  <c r="BK476" i="6"/>
  <c r="BK475" i="6"/>
  <c r="BX475" i="6" s="1"/>
  <c r="BK474" i="6"/>
  <c r="BX474" i="6" s="1"/>
  <c r="BK473" i="6"/>
  <c r="BK472" i="6"/>
  <c r="BK471" i="6"/>
  <c r="BX471" i="6" s="1"/>
  <c r="BY471" i="6" s="1"/>
  <c r="BK470" i="6"/>
  <c r="BK469" i="6"/>
  <c r="BK468" i="6"/>
  <c r="BX468" i="6" s="1"/>
  <c r="BK467" i="6"/>
  <c r="BK466" i="6"/>
  <c r="BK465" i="6"/>
  <c r="BK464" i="6"/>
  <c r="BK463" i="6"/>
  <c r="BX463" i="6" s="1"/>
  <c r="BY463" i="6" s="1"/>
  <c r="W396" i="2" s="1"/>
  <c r="BK462" i="6"/>
  <c r="BX462" i="6" s="1"/>
  <c r="BK461" i="6"/>
  <c r="BK460" i="6"/>
  <c r="BK459" i="6"/>
  <c r="BX459" i="6" s="1"/>
  <c r="BY459" i="6" s="1"/>
  <c r="W392" i="2" s="1"/>
  <c r="BK458" i="6"/>
  <c r="BX458" i="6" s="1"/>
  <c r="BK457" i="6"/>
  <c r="BK456" i="6"/>
  <c r="BK455" i="6"/>
  <c r="BK454" i="6"/>
  <c r="BX454" i="6" s="1"/>
  <c r="BK453" i="6"/>
  <c r="BX452" i="6"/>
  <c r="BK451" i="6"/>
  <c r="BK446" i="6"/>
  <c r="BX445" i="6"/>
  <c r="BK444" i="6"/>
  <c r="BX444" i="6" s="1"/>
  <c r="BY444" i="6" s="1"/>
  <c r="W377" i="2" s="1"/>
  <c r="BK443" i="6"/>
  <c r="BK442" i="6"/>
  <c r="BX442" i="6" s="1"/>
  <c r="BX441" i="6"/>
  <c r="BX440" i="6"/>
  <c r="BK439" i="6"/>
  <c r="BX439" i="6" s="1"/>
  <c r="V372" i="2" s="1"/>
  <c r="BK438" i="6"/>
  <c r="BK437" i="6"/>
  <c r="BX436" i="6"/>
  <c r="BK435" i="6"/>
  <c r="BX435" i="6" s="1"/>
  <c r="BY435" i="6" s="1"/>
  <c r="W368" i="2" s="1"/>
  <c r="BK434" i="6"/>
  <c r="BK433" i="6"/>
  <c r="BK432" i="6"/>
  <c r="BK431" i="6"/>
  <c r="BK430" i="6"/>
  <c r="BX430" i="6" s="1"/>
  <c r="BK429" i="6"/>
  <c r="BK428" i="6"/>
  <c r="BX428" i="6" s="1"/>
  <c r="BY428" i="6" s="1"/>
  <c r="W361" i="2" s="1"/>
  <c r="BK427" i="6"/>
  <c r="BK426" i="6"/>
  <c r="BK425" i="6"/>
  <c r="BX425" i="6" s="1"/>
  <c r="BK424" i="6"/>
  <c r="BX424" i="6" s="1"/>
  <c r="BY424" i="6" s="1"/>
  <c r="W357" i="2" s="1"/>
  <c r="BK423" i="6"/>
  <c r="BK422" i="6"/>
  <c r="BK421" i="6"/>
  <c r="BK420" i="6"/>
  <c r="BX420" i="6" s="1"/>
  <c r="BY420" i="6" s="1"/>
  <c r="W353" i="2" s="1"/>
  <c r="BK419" i="6"/>
  <c r="BX419" i="6" s="1"/>
  <c r="BY419" i="6" s="1"/>
  <c r="W352" i="2" s="1"/>
  <c r="BK418" i="6"/>
  <c r="BK417" i="6"/>
  <c r="BK416" i="6"/>
  <c r="BX416" i="6" s="1"/>
  <c r="BY416" i="6" s="1"/>
  <c r="W349" i="2" s="1"/>
  <c r="BK415" i="6"/>
  <c r="BX415" i="6" s="1"/>
  <c r="BK414" i="6"/>
  <c r="BX413" i="6"/>
  <c r="BX412" i="6"/>
  <c r="BK411" i="6"/>
  <c r="BX411" i="6" s="1"/>
  <c r="BK410" i="6"/>
  <c r="BK409" i="6"/>
  <c r="BK408" i="6"/>
  <c r="BX408" i="6" s="1"/>
  <c r="BY408" i="6" s="1"/>
  <c r="BK407" i="6"/>
  <c r="BX407" i="6" s="1"/>
  <c r="BK406" i="6"/>
  <c r="BK405" i="6"/>
  <c r="BK404" i="6"/>
  <c r="BK403" i="6"/>
  <c r="BK402" i="6"/>
  <c r="BK401" i="6"/>
  <c r="BX401" i="6" s="1"/>
  <c r="BK400" i="6"/>
  <c r="BX400" i="6" s="1"/>
  <c r="BY400" i="6" s="1"/>
  <c r="W333" i="2" s="1"/>
  <c r="BK399" i="6"/>
  <c r="BX398" i="6"/>
  <c r="BK397" i="6"/>
  <c r="BK396" i="6"/>
  <c r="BX396" i="6" s="1"/>
  <c r="BY396" i="6" s="1"/>
  <c r="W329" i="2" s="1"/>
  <c r="BK395" i="6"/>
  <c r="BX395" i="6" s="1"/>
  <c r="BK394" i="6"/>
  <c r="BK393" i="6"/>
  <c r="BK392" i="6"/>
  <c r="BX392" i="6" s="1"/>
  <c r="BY392" i="6" s="1"/>
  <c r="W325" i="2" s="1"/>
  <c r="BK391" i="6"/>
  <c r="BX391" i="6" s="1"/>
  <c r="BK390" i="6"/>
  <c r="BK389" i="6"/>
  <c r="BK388" i="6"/>
  <c r="BX388" i="6" s="1"/>
  <c r="BY388" i="6" s="1"/>
  <c r="W321" i="2" s="1"/>
  <c r="BK387" i="6"/>
  <c r="BX387" i="6" s="1"/>
  <c r="BK386" i="6"/>
  <c r="BK385" i="6"/>
  <c r="BK384" i="6"/>
  <c r="BX383" i="6"/>
  <c r="BX382" i="6"/>
  <c r="BK381" i="6"/>
  <c r="BK380" i="6"/>
  <c r="BK379" i="6"/>
  <c r="BX379" i="6" s="1"/>
  <c r="BK378" i="6"/>
  <c r="BX378" i="6" s="1"/>
  <c r="BK377" i="6"/>
  <c r="BK376" i="6"/>
  <c r="BK375" i="6"/>
  <c r="BK374" i="6"/>
  <c r="BK373" i="6"/>
  <c r="BX372" i="6"/>
  <c r="V305" i="2" s="1"/>
  <c r="BK371" i="6"/>
  <c r="BK370" i="6"/>
  <c r="BX370" i="6" s="1"/>
  <c r="BK369" i="6"/>
  <c r="BK368" i="6"/>
  <c r="BX367" i="6"/>
  <c r="BK366" i="6"/>
  <c r="BK365" i="6"/>
  <c r="BX365" i="6" s="1"/>
  <c r="BK364" i="6"/>
  <c r="BX363" i="6"/>
  <c r="BK362" i="6"/>
  <c r="BK361" i="6"/>
  <c r="BK360" i="6"/>
  <c r="BK359" i="6"/>
  <c r="BK358" i="6"/>
  <c r="BK357" i="6"/>
  <c r="BK356" i="6"/>
  <c r="BX356" i="6" s="1"/>
  <c r="BY356" i="6" s="1"/>
  <c r="W289" i="2" s="1"/>
  <c r="BK355" i="6"/>
  <c r="BX355" i="6" s="1"/>
  <c r="BK354" i="6"/>
  <c r="BK353" i="6"/>
  <c r="BK352" i="6"/>
  <c r="BX352" i="6" s="1"/>
  <c r="BY352" i="6" s="1"/>
  <c r="W285" i="2" s="1"/>
  <c r="BK351" i="6"/>
  <c r="BX351" i="6" s="1"/>
  <c r="BK350" i="6"/>
  <c r="BK349" i="6"/>
  <c r="BK348" i="6"/>
  <c r="BK347" i="6"/>
  <c r="BX347" i="6" s="1"/>
  <c r="BK346" i="6"/>
  <c r="BX346" i="6" s="1"/>
  <c r="BK345" i="6"/>
  <c r="BX345" i="6" s="1"/>
  <c r="BK344" i="6"/>
  <c r="BK343" i="6"/>
  <c r="BK342" i="6"/>
  <c r="BX342" i="6" s="1"/>
  <c r="BK341" i="6"/>
  <c r="BX341" i="6" s="1"/>
  <c r="BK340" i="6"/>
  <c r="BK339" i="6"/>
  <c r="BK338" i="6"/>
  <c r="BK337" i="6"/>
  <c r="BK336" i="6"/>
  <c r="BK335" i="6"/>
  <c r="BK334" i="6"/>
  <c r="BK333" i="6"/>
  <c r="BK332" i="6"/>
  <c r="BK331" i="6"/>
  <c r="BX331" i="6" s="1"/>
  <c r="BK330" i="6"/>
  <c r="BX330" i="6" s="1"/>
  <c r="BK329" i="6"/>
  <c r="BX329" i="6" s="1"/>
  <c r="BK328" i="6"/>
  <c r="BK327" i="6"/>
  <c r="BK326" i="6"/>
  <c r="BX326" i="6" s="1"/>
  <c r="BK325" i="6"/>
  <c r="BX325" i="6" s="1"/>
  <c r="BK324" i="6"/>
  <c r="BK323" i="6"/>
  <c r="BK322" i="6"/>
  <c r="BK321" i="6"/>
  <c r="BX321" i="6" s="1"/>
  <c r="BK320" i="6"/>
  <c r="BX320" i="6" s="1"/>
  <c r="BY320" i="6" s="1"/>
  <c r="W253" i="2" s="1"/>
  <c r="BK319" i="6"/>
  <c r="BK318" i="6"/>
  <c r="BK317" i="6"/>
  <c r="BK316" i="6"/>
  <c r="BX316" i="6" s="1"/>
  <c r="BY316" i="6" s="1"/>
  <c r="BK315" i="6"/>
  <c r="BX315" i="6" s="1"/>
  <c r="BK314" i="6"/>
  <c r="BK313" i="6"/>
  <c r="BK312" i="6"/>
  <c r="BK311" i="6"/>
  <c r="BK310" i="6"/>
  <c r="BK309" i="6"/>
  <c r="BX309" i="6" s="1"/>
  <c r="BX308" i="6"/>
  <c r="V241" i="2" s="1"/>
  <c r="BK307" i="6"/>
  <c r="BX307" i="6" s="1"/>
  <c r="BX306" i="6"/>
  <c r="BK305" i="6"/>
  <c r="BX304" i="6"/>
  <c r="V237" i="2" s="1"/>
  <c r="BX303" i="6"/>
  <c r="BX302" i="6"/>
  <c r="BX301" i="6"/>
  <c r="BK300" i="6"/>
  <c r="BK299" i="6"/>
  <c r="BK298" i="6"/>
  <c r="BX298" i="6" s="1"/>
  <c r="BK297" i="6"/>
  <c r="BX297" i="6" s="1"/>
  <c r="BK296" i="6"/>
  <c r="BX295" i="6"/>
  <c r="BK294" i="6"/>
  <c r="BX293" i="6"/>
  <c r="BX292" i="6"/>
  <c r="V225" i="2" s="1"/>
  <c r="BK291" i="6"/>
  <c r="BX291" i="6" s="1"/>
  <c r="BK290" i="6"/>
  <c r="BX290" i="6" s="1"/>
  <c r="BK289" i="6"/>
  <c r="BX289" i="6" s="1"/>
  <c r="BK288" i="6"/>
  <c r="BK287" i="6"/>
  <c r="BX287" i="6" s="1"/>
  <c r="BK286" i="6"/>
  <c r="BX286" i="6" s="1"/>
  <c r="BX285" i="6"/>
  <c r="BX284" i="6"/>
  <c r="V217" i="2" s="1"/>
  <c r="BK283" i="6"/>
  <c r="BK282" i="6"/>
  <c r="BX281" i="6"/>
  <c r="BK280" i="6"/>
  <c r="BX280" i="6" s="1"/>
  <c r="BY280" i="6" s="1"/>
  <c r="W213" i="2" s="1"/>
  <c r="BK279" i="6"/>
  <c r="BX279" i="6" s="1"/>
  <c r="BK278" i="6"/>
  <c r="BX277" i="6"/>
  <c r="BK276" i="6"/>
  <c r="BK275" i="6"/>
  <c r="BK274" i="6"/>
  <c r="BX273" i="6"/>
  <c r="BK272" i="6"/>
  <c r="BK271" i="6"/>
  <c r="BK270" i="6"/>
  <c r="BK269" i="6"/>
  <c r="BX269" i="6" s="1"/>
  <c r="BK268" i="6"/>
  <c r="BX268" i="6" s="1"/>
  <c r="BY268" i="6" s="1"/>
  <c r="W201" i="2" s="1"/>
  <c r="BK267" i="6"/>
  <c r="BK266" i="6"/>
  <c r="BK265" i="6"/>
  <c r="BX265" i="6" s="1"/>
  <c r="BK264" i="6"/>
  <c r="BX264" i="6" s="1"/>
  <c r="BY264" i="6" s="1"/>
  <c r="W197" i="2" s="1"/>
  <c r="BK263" i="6"/>
  <c r="BK262" i="6"/>
  <c r="BK261" i="6"/>
  <c r="BK260" i="6"/>
  <c r="BX260" i="6" s="1"/>
  <c r="BY260" i="6" s="1"/>
  <c r="W193" i="2" s="1"/>
  <c r="BK259" i="6"/>
  <c r="BX259" i="6" s="1"/>
  <c r="BK258" i="6"/>
  <c r="BX257" i="6"/>
  <c r="BK256" i="6"/>
  <c r="BX256" i="6" s="1"/>
  <c r="BY256" i="6" s="1"/>
  <c r="W189" i="2" s="1"/>
  <c r="BK255" i="6"/>
  <c r="BX255" i="6" s="1"/>
  <c r="BK254" i="6"/>
  <c r="BX254" i="6"/>
  <c r="BY254" i="6" s="1"/>
  <c r="W187" i="2" s="1"/>
  <c r="BK253" i="6"/>
  <c r="BK252" i="6"/>
  <c r="BX252" i="6" s="1"/>
  <c r="BK251" i="6"/>
  <c r="BX251" i="6" s="1"/>
  <c r="BY251" i="6" s="1"/>
  <c r="BK250" i="6"/>
  <c r="BX250" i="6" s="1"/>
  <c r="BX249" i="6"/>
  <c r="BK248" i="6"/>
  <c r="BX248" i="6" s="1"/>
  <c r="BK247" i="6"/>
  <c r="BX247" i="6" s="1"/>
  <c r="BK246" i="6"/>
  <c r="BX246" i="6" s="1"/>
  <c r="BK245" i="6"/>
  <c r="BK244" i="6"/>
  <c r="BK243" i="6"/>
  <c r="BK242" i="6"/>
  <c r="BX242" i="6" s="1"/>
  <c r="BK241" i="6"/>
  <c r="BK240" i="6"/>
  <c r="BX240" i="6" s="1"/>
  <c r="BY240" i="6" s="1"/>
  <c r="BK239" i="6"/>
  <c r="BK238" i="6"/>
  <c r="BK237" i="6"/>
  <c r="BX237" i="6" s="1"/>
  <c r="BY237" i="6" s="1"/>
  <c r="W170" i="2" s="1"/>
  <c r="BK236" i="6"/>
  <c r="BX236" i="6" s="1"/>
  <c r="BX235" i="6"/>
  <c r="BK234" i="6"/>
  <c r="BK233" i="6"/>
  <c r="BK232" i="6"/>
  <c r="BX232" i="6" s="1"/>
  <c r="BX231" i="6"/>
  <c r="BK230" i="6"/>
  <c r="BX230" i="6" s="1"/>
  <c r="BK229" i="6"/>
  <c r="BK228" i="6"/>
  <c r="BX228" i="6" s="1"/>
  <c r="BK227" i="6"/>
  <c r="BX227" i="6" s="1"/>
  <c r="BK226" i="6"/>
  <c r="BK225" i="6"/>
  <c r="BK224" i="6"/>
  <c r="BX224" i="6" s="1"/>
  <c r="BK223" i="6"/>
  <c r="BX223" i="6" s="1"/>
  <c r="BK222" i="6"/>
  <c r="BK221" i="6"/>
  <c r="BK220" i="6"/>
  <c r="BK219" i="6"/>
  <c r="BK218" i="6"/>
  <c r="BX218" i="6" s="1"/>
  <c r="BK217" i="6"/>
  <c r="BX217" i="6" s="1"/>
  <c r="V150" i="2" s="1"/>
  <c r="BK216" i="6"/>
  <c r="BK215" i="6"/>
  <c r="BK214" i="6"/>
  <c r="BK213" i="6"/>
  <c r="BK212" i="6"/>
  <c r="BX211" i="6"/>
  <c r="BK210" i="6"/>
  <c r="BX210" i="6" s="1"/>
  <c r="BK209" i="6"/>
  <c r="BX209" i="6" s="1"/>
  <c r="BK208" i="6"/>
  <c r="BK207" i="6"/>
  <c r="BK206" i="6"/>
  <c r="BX206" i="6" s="1"/>
  <c r="BY206" i="6" s="1"/>
  <c r="BK205" i="6"/>
  <c r="BK204" i="6"/>
  <c r="BX204" i="6" s="1"/>
  <c r="BX203" i="6"/>
  <c r="BK202" i="6"/>
  <c r="BK201" i="6"/>
  <c r="BX200" i="6"/>
  <c r="BK199" i="6"/>
  <c r="BK198" i="6"/>
  <c r="BK197" i="6"/>
  <c r="BK196" i="6"/>
  <c r="BX196" i="6" s="1"/>
  <c r="BY196" i="6" s="1"/>
  <c r="W129" i="2" s="1"/>
  <c r="BK195" i="6"/>
  <c r="BX194" i="6"/>
  <c r="BX193" i="6"/>
  <c r="V126" i="2" s="1"/>
  <c r="BX192" i="6"/>
  <c r="BK191" i="6"/>
  <c r="BK190" i="6"/>
  <c r="BK189" i="6"/>
  <c r="BX188" i="6"/>
  <c r="BK187" i="6"/>
  <c r="BX187" i="6" s="1"/>
  <c r="BK186" i="6"/>
  <c r="BK185" i="6"/>
  <c r="BX185" i="6" s="1"/>
  <c r="BY185" i="6" s="1"/>
  <c r="W118" i="2" s="1"/>
  <c r="BK184" i="6"/>
  <c r="BK183" i="6"/>
  <c r="BK182" i="6"/>
  <c r="BX182" i="6" s="1"/>
  <c r="BY182" i="6" s="1"/>
  <c r="W115" i="2" s="1"/>
  <c r="BK181" i="6"/>
  <c r="BX181" i="6" s="1"/>
  <c r="BY181" i="6" s="1"/>
  <c r="W114" i="2" s="1"/>
  <c r="BK180" i="6"/>
  <c r="BX179" i="6"/>
  <c r="V112" i="2" s="1"/>
  <c r="BK178" i="6"/>
  <c r="BX177" i="6"/>
  <c r="V110" i="2" s="1"/>
  <c r="BK176" i="6"/>
  <c r="BK175" i="6"/>
  <c r="BX175" i="6" s="1"/>
  <c r="BK174" i="6"/>
  <c r="BK173" i="6"/>
  <c r="BK172" i="6"/>
  <c r="BK171" i="6"/>
  <c r="BK170" i="6"/>
  <c r="BX169" i="6"/>
  <c r="BY169" i="6" s="1"/>
  <c r="W102" i="2" s="1"/>
  <c r="BK168" i="6"/>
  <c r="BX168" i="6" s="1"/>
  <c r="BK167" i="6"/>
  <c r="BK166" i="6"/>
  <c r="BK165" i="6"/>
  <c r="BX165" i="6" s="1"/>
  <c r="BY165" i="6" s="1"/>
  <c r="BK164" i="6"/>
  <c r="BK163" i="6"/>
  <c r="BK162" i="6"/>
  <c r="BX162" i="6" s="1"/>
  <c r="BY162" i="6" s="1"/>
  <c r="W95" i="2" s="1"/>
  <c r="BK161" i="6"/>
  <c r="BK160" i="6"/>
  <c r="BK159" i="6"/>
  <c r="BX159" i="6" s="1"/>
  <c r="BY159" i="6" s="1"/>
  <c r="W92" i="2" s="1"/>
  <c r="BK158" i="6"/>
  <c r="BK157" i="6"/>
  <c r="BK156" i="6"/>
  <c r="BK155" i="6"/>
  <c r="BX155" i="6"/>
  <c r="BK154" i="6"/>
  <c r="BX153" i="6"/>
  <c r="BX152" i="6"/>
  <c r="BK151" i="6"/>
  <c r="BK150" i="6"/>
  <c r="BX150" i="6" s="1"/>
  <c r="BY150" i="6" s="1"/>
  <c r="W83" i="2" s="1"/>
  <c r="BK149" i="6"/>
  <c r="BK148" i="6"/>
  <c r="BX148" i="6" s="1"/>
  <c r="BX147" i="6"/>
  <c r="V80" i="2" s="1"/>
  <c r="BK146" i="6"/>
  <c r="BK145" i="6"/>
  <c r="BK144" i="6"/>
  <c r="BX144" i="6" s="1"/>
  <c r="BK143" i="6"/>
  <c r="BX143" i="6" s="1"/>
  <c r="BK142" i="6"/>
  <c r="BK141" i="6"/>
  <c r="BK140" i="6"/>
  <c r="BK139" i="6"/>
  <c r="BK138" i="6"/>
  <c r="BK137" i="6"/>
  <c r="BX137" i="6" s="1"/>
  <c r="BK136" i="6"/>
  <c r="BX136" i="6" s="1"/>
  <c r="BX135" i="6"/>
  <c r="BK134" i="6"/>
  <c r="BK133" i="6"/>
  <c r="BK132" i="6"/>
  <c r="BK131" i="6"/>
  <c r="BX131" i="6" s="1"/>
  <c r="BK130" i="6"/>
  <c r="BX130" i="6" s="1"/>
  <c r="V63" i="2" s="1"/>
  <c r="BK129" i="6"/>
  <c r="BK128" i="6"/>
  <c r="BK127" i="6"/>
  <c r="BX126" i="6"/>
  <c r="V59" i="2" s="1"/>
  <c r="BK125" i="6"/>
  <c r="BK124" i="6"/>
  <c r="BX124" i="6" s="1"/>
  <c r="BK123" i="6"/>
  <c r="BX123" i="6" s="1"/>
  <c r="BK122" i="6"/>
  <c r="BK121" i="6"/>
  <c r="BK120" i="6"/>
  <c r="BX119" i="6"/>
  <c r="BK118" i="6"/>
  <c r="BX118" i="6" s="1"/>
  <c r="BY118" i="6" s="1"/>
  <c r="BK117" i="6"/>
  <c r="BK116" i="6"/>
  <c r="BK115" i="6"/>
  <c r="BK114" i="6"/>
  <c r="BX113" i="6"/>
  <c r="BK112" i="6"/>
  <c r="BX112" i="6" s="1"/>
  <c r="BY112" i="6" s="1"/>
  <c r="BK111" i="6"/>
  <c r="BX111" i="6" s="1"/>
  <c r="BX110" i="6"/>
  <c r="V43" i="2" s="1"/>
  <c r="BK109" i="6"/>
  <c r="BK108" i="6"/>
  <c r="BK107" i="6"/>
  <c r="BX107" i="6" s="1"/>
  <c r="BX106" i="6"/>
  <c r="V39" i="2" s="1"/>
  <c r="BK105" i="6"/>
  <c r="BK104" i="6"/>
  <c r="BK103" i="6"/>
  <c r="BX103" i="6" s="1"/>
  <c r="BK102" i="6"/>
  <c r="BK101" i="6"/>
  <c r="BX101" i="6" s="1"/>
  <c r="BK100" i="6"/>
  <c r="BX100" i="6" s="1"/>
  <c r="BK99" i="6"/>
  <c r="BX99" i="6" s="1"/>
  <c r="BY99" i="6" s="1"/>
  <c r="W32" i="2" s="1"/>
  <c r="BK98" i="6"/>
  <c r="BK97" i="6"/>
  <c r="BX97" i="6" s="1"/>
  <c r="BK96" i="6"/>
  <c r="BK95" i="6"/>
  <c r="BX95" i="6" s="1"/>
  <c r="BK94" i="6"/>
  <c r="BK93" i="6"/>
  <c r="BK92" i="6"/>
  <c r="BK91" i="6"/>
  <c r="BX91" i="6" s="1"/>
  <c r="BK90" i="6"/>
  <c r="BX89" i="6"/>
  <c r="BX88" i="6"/>
  <c r="BX87" i="6"/>
  <c r="BX86" i="6"/>
  <c r="V19" i="2" s="1"/>
  <c r="BK85" i="6"/>
  <c r="BX85" i="6" s="1"/>
  <c r="BY85" i="6" s="1"/>
  <c r="BK84" i="6"/>
  <c r="BK83" i="6"/>
  <c r="BX83" i="6" s="1"/>
  <c r="BK82" i="6"/>
  <c r="BK81" i="6"/>
  <c r="BK80" i="6"/>
  <c r="BK79" i="6"/>
  <c r="BX79" i="6" s="1"/>
  <c r="BK78" i="6"/>
  <c r="BX78" i="6" s="1"/>
  <c r="BY78" i="6" s="1"/>
  <c r="W11" i="2" s="1"/>
  <c r="BK77" i="6"/>
  <c r="BK76" i="6"/>
  <c r="BK75" i="6"/>
  <c r="BX75" i="6" s="1"/>
  <c r="V8" i="2" s="1"/>
  <c r="BK74" i="6"/>
  <c r="BX74" i="6" s="1"/>
  <c r="BK73" i="6"/>
  <c r="BY932" i="6"/>
  <c r="W865" i="2" s="1"/>
  <c r="BV932" i="6"/>
  <c r="BW932" i="6" s="1"/>
  <c r="AV932" i="6"/>
  <c r="AW932" i="6"/>
  <c r="BA932" i="6"/>
  <c r="BB932" i="6"/>
  <c r="AN932" i="6"/>
  <c r="AR932" i="6"/>
  <c r="AF932" i="6"/>
  <c r="AI932" i="6"/>
  <c r="AJ932" i="6"/>
  <c r="BY931" i="6"/>
  <c r="BV931" i="6"/>
  <c r="BW931" i="6" s="1"/>
  <c r="AV931" i="6"/>
  <c r="AW931" i="6"/>
  <c r="BA931" i="6"/>
  <c r="BB931" i="6"/>
  <c r="AM931" i="6"/>
  <c r="AN931" i="6"/>
  <c r="AR931" i="6"/>
  <c r="AF931" i="6"/>
  <c r="AI931" i="6"/>
  <c r="AJ931" i="6"/>
  <c r="BV930" i="6"/>
  <c r="BW930" i="6" s="1"/>
  <c r="AA930" i="6"/>
  <c r="AV930" i="6"/>
  <c r="AW930" i="6"/>
  <c r="BA930" i="6"/>
  <c r="BB930" i="6"/>
  <c r="AN930" i="6"/>
  <c r="AQ930" i="6"/>
  <c r="AR930" i="6"/>
  <c r="AF930" i="6"/>
  <c r="AI930" i="6"/>
  <c r="AJ930" i="6"/>
  <c r="BV929" i="6"/>
  <c r="BW929" i="6"/>
  <c r="AV929" i="6"/>
  <c r="AW929" i="6"/>
  <c r="BA929" i="6"/>
  <c r="BB929" i="6"/>
  <c r="AN929" i="6"/>
  <c r="AR929" i="6"/>
  <c r="AF929" i="6"/>
  <c r="AI929" i="6"/>
  <c r="AJ929" i="6"/>
  <c r="BK928" i="6"/>
  <c r="BY928" i="6" s="1"/>
  <c r="W861" i="2" s="1"/>
  <c r="BE928" i="6"/>
  <c r="BF928" i="6"/>
  <c r="C57" i="6"/>
  <c r="C58" i="6" s="1"/>
  <c r="Y738" i="6" s="1"/>
  <c r="C60" i="6"/>
  <c r="AV928" i="6"/>
  <c r="AW928" i="6"/>
  <c r="BA928" i="6"/>
  <c r="BB928" i="6"/>
  <c r="AN928" i="6"/>
  <c r="AR928" i="6"/>
  <c r="AF928" i="6"/>
  <c r="AI928" i="6"/>
  <c r="AJ928" i="6"/>
  <c r="BY927" i="6"/>
  <c r="BE927" i="6"/>
  <c r="BF927" i="6"/>
  <c r="AV927" i="6"/>
  <c r="AW927" i="6"/>
  <c r="BA927" i="6"/>
  <c r="BB927" i="6"/>
  <c r="AN927" i="6"/>
  <c r="AR927" i="6"/>
  <c r="AF927" i="6"/>
  <c r="AI927" i="6"/>
  <c r="AJ927" i="6"/>
  <c r="BE926" i="6"/>
  <c r="BF926" i="6"/>
  <c r="AV926" i="6"/>
  <c r="AW926" i="6"/>
  <c r="BA926" i="6"/>
  <c r="BB926" i="6"/>
  <c r="AN926" i="6"/>
  <c r="AR926" i="6"/>
  <c r="AF926" i="6"/>
  <c r="AI926" i="6"/>
  <c r="AJ926" i="6"/>
  <c r="BE925" i="6"/>
  <c r="BF925" i="6"/>
  <c r="AV925" i="6"/>
  <c r="AW925" i="6"/>
  <c r="BA925" i="6"/>
  <c r="BB925" i="6"/>
  <c r="AN925" i="6"/>
  <c r="AR925" i="6"/>
  <c r="AF925" i="6"/>
  <c r="AI925" i="6"/>
  <c r="AJ925" i="6"/>
  <c r="BY924" i="6"/>
  <c r="BV924" i="6"/>
  <c r="BW924" i="6" s="1"/>
  <c r="AV924" i="6"/>
  <c r="AW924" i="6"/>
  <c r="BA924" i="6"/>
  <c r="BB924" i="6"/>
  <c r="AN924" i="6"/>
  <c r="AR924" i="6"/>
  <c r="AF924" i="6"/>
  <c r="AI924" i="6"/>
  <c r="AJ924" i="6"/>
  <c r="BK923" i="6"/>
  <c r="BY923" i="6" s="1"/>
  <c r="BF923" i="6"/>
  <c r="BV923" i="6" s="1"/>
  <c r="BW923" i="6" s="1"/>
  <c r="AV923" i="6"/>
  <c r="AW923" i="6"/>
  <c r="BA923" i="6"/>
  <c r="BB923" i="6"/>
  <c r="AN923" i="6"/>
  <c r="AR923" i="6"/>
  <c r="AD923" i="6"/>
  <c r="AF923" i="6" s="1"/>
  <c r="AI923" i="6"/>
  <c r="AJ923" i="6"/>
  <c r="BE922" i="6"/>
  <c r="BF922" i="6"/>
  <c r="AV922" i="6"/>
  <c r="AW922" i="6"/>
  <c r="BA922" i="6"/>
  <c r="BB922" i="6"/>
  <c r="AN922" i="6"/>
  <c r="AR922" i="6"/>
  <c r="AD922" i="6"/>
  <c r="AE922" i="6"/>
  <c r="AI922" i="6"/>
  <c r="AJ922" i="6"/>
  <c r="BE921" i="6"/>
  <c r="BF921" i="6"/>
  <c r="AV921" i="6"/>
  <c r="AW921" i="6"/>
  <c r="BA921" i="6"/>
  <c r="BB921" i="6"/>
  <c r="AN921" i="6"/>
  <c r="AR921" i="6"/>
  <c r="AF921" i="6"/>
  <c r="AI921" i="6"/>
  <c r="AJ921" i="6"/>
  <c r="BV920" i="6"/>
  <c r="BW920" i="6" s="1"/>
  <c r="AV920" i="6"/>
  <c r="AW920" i="6"/>
  <c r="BA920" i="6"/>
  <c r="BB920" i="6"/>
  <c r="AN920" i="6"/>
  <c r="AR920" i="6"/>
  <c r="AF920" i="6"/>
  <c r="AI920" i="6"/>
  <c r="AJ920" i="6"/>
  <c r="BY919" i="6"/>
  <c r="BV919" i="6"/>
  <c r="BW919" i="6" s="1"/>
  <c r="AV919" i="6"/>
  <c r="AW919" i="6"/>
  <c r="BA919" i="6"/>
  <c r="BB919" i="6"/>
  <c r="AN919" i="6"/>
  <c r="AR919" i="6"/>
  <c r="AF919" i="6"/>
  <c r="AI919" i="6"/>
  <c r="AJ919" i="6"/>
  <c r="BE918" i="6"/>
  <c r="BV918" i="6" s="1"/>
  <c r="BW918" i="6" s="1"/>
  <c r="BF918" i="6"/>
  <c r="AA918" i="6"/>
  <c r="AU918" i="6"/>
  <c r="AV918" i="6"/>
  <c r="AW918" i="6"/>
  <c r="BA918" i="6"/>
  <c r="BB918" i="6"/>
  <c r="AM918" i="6"/>
  <c r="AN918" i="6"/>
  <c r="AQ918" i="6"/>
  <c r="AR918" i="6"/>
  <c r="AF918" i="6"/>
  <c r="AH918" i="6"/>
  <c r="AI918" i="6"/>
  <c r="AJ918" i="6"/>
  <c r="BE917" i="6"/>
  <c r="BF917" i="6"/>
  <c r="BV917" i="6"/>
  <c r="BW917" i="6" s="1"/>
  <c r="AA917" i="6"/>
  <c r="AV917" i="6"/>
  <c r="AW917" i="6"/>
  <c r="BA917" i="6"/>
  <c r="BB917" i="6"/>
  <c r="AN917" i="6"/>
  <c r="AR917" i="6"/>
  <c r="AD917" i="6"/>
  <c r="AE917" i="6"/>
  <c r="AI917" i="6"/>
  <c r="AJ917" i="6"/>
  <c r="C45" i="6"/>
  <c r="BF916" i="6"/>
  <c r="AV916" i="6"/>
  <c r="AW916" i="6"/>
  <c r="BC916" i="6"/>
  <c r="AN916" i="6"/>
  <c r="AR916" i="6"/>
  <c r="AD916" i="6"/>
  <c r="AE916" i="6"/>
  <c r="AK916" i="6"/>
  <c r="BM73" i="6"/>
  <c r="BM74" i="6"/>
  <c r="BM75" i="6"/>
  <c r="BM76" i="6"/>
  <c r="BN73" i="6"/>
  <c r="AA73" i="6"/>
  <c r="AF73" i="6"/>
  <c r="AI73" i="6"/>
  <c r="AJ73" i="6"/>
  <c r="AM73" i="6"/>
  <c r="AN73" i="6"/>
  <c r="AR73" i="6"/>
  <c r="AV73" i="6"/>
  <c r="AW73" i="6"/>
  <c r="BA73" i="6"/>
  <c r="BB73" i="6"/>
  <c r="BV73" i="6"/>
  <c r="BW73" i="6" s="1"/>
  <c r="BN74" i="6"/>
  <c r="AD74" i="6"/>
  <c r="AE74" i="6"/>
  <c r="AI74" i="6"/>
  <c r="AJ74" i="6"/>
  <c r="AN74" i="6"/>
  <c r="AR74" i="6"/>
  <c r="AV74" i="6"/>
  <c r="AW74" i="6"/>
  <c r="BA74" i="6"/>
  <c r="BB74" i="6"/>
  <c r="BE74" i="6"/>
  <c r="BF74" i="6"/>
  <c r="BN75" i="6"/>
  <c r="AA75" i="6"/>
  <c r="AF75" i="6"/>
  <c r="AH75" i="6"/>
  <c r="AI75" i="6"/>
  <c r="AJ75" i="6"/>
  <c r="AM75" i="6"/>
  <c r="AN75" i="6"/>
  <c r="AR75" i="6"/>
  <c r="AU75" i="6"/>
  <c r="AV75" i="6"/>
  <c r="AW75" i="6"/>
  <c r="BA75" i="6"/>
  <c r="BB75" i="6"/>
  <c r="BV75" i="6"/>
  <c r="BW75" i="6" s="1"/>
  <c r="BN76" i="6"/>
  <c r="AF76" i="6"/>
  <c r="AI76" i="6"/>
  <c r="AJ76" i="6"/>
  <c r="AN76" i="6"/>
  <c r="AR76" i="6"/>
  <c r="AV76" i="6"/>
  <c r="AW76" i="6"/>
  <c r="BA76" i="6"/>
  <c r="BB76" i="6"/>
  <c r="BE76" i="6"/>
  <c r="BF76" i="6"/>
  <c r="BM77" i="6"/>
  <c r="BN77" i="6"/>
  <c r="AF77" i="6"/>
  <c r="AI77" i="6"/>
  <c r="AJ77" i="6"/>
  <c r="AN77" i="6"/>
  <c r="AR77" i="6"/>
  <c r="AV77" i="6"/>
  <c r="AW77" i="6"/>
  <c r="BA77" i="6"/>
  <c r="BB77" i="6"/>
  <c r="BE77" i="6"/>
  <c r="BF77" i="6"/>
  <c r="BM78" i="6"/>
  <c r="BN78" i="6"/>
  <c r="AF78" i="6"/>
  <c r="AI78" i="6"/>
  <c r="AJ78" i="6"/>
  <c r="AN78" i="6"/>
  <c r="AR78" i="6"/>
  <c r="AV78" i="6"/>
  <c r="AW78" i="6"/>
  <c r="BA78" i="6"/>
  <c r="BB78" i="6"/>
  <c r="BE78" i="6"/>
  <c r="BF78" i="6"/>
  <c r="BM79" i="6"/>
  <c r="BN79" i="6"/>
  <c r="AF79" i="6"/>
  <c r="AI79" i="6"/>
  <c r="AJ79" i="6"/>
  <c r="AN79" i="6"/>
  <c r="AR79" i="6"/>
  <c r="AV79" i="6"/>
  <c r="AW79" i="6"/>
  <c r="BA79" i="6"/>
  <c r="BB79" i="6"/>
  <c r="BV79" i="6"/>
  <c r="BW79" i="6" s="1"/>
  <c r="BM80" i="6"/>
  <c r="BN80" i="6"/>
  <c r="AA80" i="6"/>
  <c r="AC80" i="6"/>
  <c r="AK80" i="6"/>
  <c r="AN80" i="6"/>
  <c r="AQ80" i="6"/>
  <c r="AR80" i="6"/>
  <c r="AV80" i="6"/>
  <c r="AW80" i="6"/>
  <c r="BC80" i="6"/>
  <c r="BE80" i="6"/>
  <c r="BF80" i="6"/>
  <c r="BM81" i="6"/>
  <c r="BN81" i="6"/>
  <c r="AF81" i="6"/>
  <c r="AI81" i="6"/>
  <c r="AJ81" i="6"/>
  <c r="AN81" i="6"/>
  <c r="AR81" i="6"/>
  <c r="AV81" i="6"/>
  <c r="AW81" i="6"/>
  <c r="BA81" i="6"/>
  <c r="BB81" i="6"/>
  <c r="BE81" i="6"/>
  <c r="BF81" i="6"/>
  <c r="BM82" i="6"/>
  <c r="BN82" i="6"/>
  <c r="AD82" i="6"/>
  <c r="AE82" i="6"/>
  <c r="AI82" i="6"/>
  <c r="AJ82" i="6"/>
  <c r="AN82" i="6"/>
  <c r="AR82" i="6"/>
  <c r="AV82" i="6"/>
  <c r="AW82" i="6"/>
  <c r="BA82" i="6"/>
  <c r="BB82" i="6"/>
  <c r="BF82" i="6"/>
  <c r="BM83" i="6"/>
  <c r="BN83" i="6"/>
  <c r="AF83" i="6"/>
  <c r="AI83" i="6"/>
  <c r="AJ83" i="6"/>
  <c r="AN83" i="6"/>
  <c r="AR83" i="6"/>
  <c r="AV83" i="6"/>
  <c r="AW83" i="6"/>
  <c r="BA83" i="6"/>
  <c r="BB83" i="6"/>
  <c r="BE83" i="6"/>
  <c r="BF83" i="6"/>
  <c r="BM84" i="6"/>
  <c r="BN84" i="6"/>
  <c r="AD84" i="6"/>
  <c r="AI84" i="6"/>
  <c r="AJ84" i="6"/>
  <c r="AN84" i="6"/>
  <c r="AR84" i="6"/>
  <c r="AV84" i="6"/>
  <c r="AW84" i="6"/>
  <c r="BA84" i="6"/>
  <c r="BB84" i="6"/>
  <c r="BE84" i="6"/>
  <c r="BF84" i="6"/>
  <c r="BM85" i="6"/>
  <c r="BN85" i="6"/>
  <c r="AF85" i="6"/>
  <c r="AI85" i="6"/>
  <c r="AJ85" i="6"/>
  <c r="AN85" i="6"/>
  <c r="AR85" i="6"/>
  <c r="AV85" i="6"/>
  <c r="AW85" i="6"/>
  <c r="BA85" i="6"/>
  <c r="BB85" i="6"/>
  <c r="BE85" i="6"/>
  <c r="BF85" i="6"/>
  <c r="BM86" i="6"/>
  <c r="BN86" i="6"/>
  <c r="AI86" i="6"/>
  <c r="AJ86" i="6"/>
  <c r="AN86" i="6"/>
  <c r="AR86" i="6"/>
  <c r="AV86" i="6"/>
  <c r="AW86" i="6"/>
  <c r="BA86" i="6"/>
  <c r="BB86" i="6"/>
  <c r="BV86" i="6"/>
  <c r="BW86" i="6" s="1"/>
  <c r="BM87" i="6"/>
  <c r="BN87" i="6"/>
  <c r="AA87" i="6"/>
  <c r="AF87" i="6"/>
  <c r="AH87" i="6"/>
  <c r="AI87" i="6"/>
  <c r="AJ87" i="6"/>
  <c r="AM87" i="6"/>
  <c r="AN87" i="6"/>
  <c r="AR87" i="6"/>
  <c r="AU87" i="6"/>
  <c r="AV87" i="6"/>
  <c r="AW87" i="6"/>
  <c r="BA87" i="6"/>
  <c r="BB87" i="6"/>
  <c r="BV87" i="6"/>
  <c r="BW87" i="6" s="1"/>
  <c r="BM88" i="6"/>
  <c r="BN88" i="6"/>
  <c r="AF88" i="6"/>
  <c r="AI88" i="6"/>
  <c r="AJ88" i="6"/>
  <c r="AN88" i="6"/>
  <c r="AR88" i="6"/>
  <c r="AV88" i="6"/>
  <c r="AW88" i="6"/>
  <c r="BA88" i="6"/>
  <c r="BB88" i="6"/>
  <c r="BV88" i="6"/>
  <c r="BW88" i="6" s="1"/>
  <c r="BM89" i="6"/>
  <c r="BN89" i="6"/>
  <c r="AF89" i="6"/>
  <c r="AK89" i="6"/>
  <c r="AN89" i="6"/>
  <c r="AR89" i="6"/>
  <c r="AV89" i="6"/>
  <c r="AW89" i="6"/>
  <c r="BC89" i="6"/>
  <c r="BV89" i="6"/>
  <c r="BW89" i="6" s="1"/>
  <c r="BM90" i="6"/>
  <c r="BN90" i="6"/>
  <c r="AD90" i="6"/>
  <c r="AI90" i="6"/>
  <c r="AJ90" i="6"/>
  <c r="AN90" i="6"/>
  <c r="AR90" i="6"/>
  <c r="AV90" i="6"/>
  <c r="AW90" i="6"/>
  <c r="BA90" i="6"/>
  <c r="BB90" i="6"/>
  <c r="BE90" i="6"/>
  <c r="BF90" i="6"/>
  <c r="BM91" i="6"/>
  <c r="BN91" i="6"/>
  <c r="AF91" i="6"/>
  <c r="AI91" i="6"/>
  <c r="AJ91" i="6"/>
  <c r="AN91" i="6"/>
  <c r="AR91" i="6"/>
  <c r="AV91" i="6"/>
  <c r="AW91" i="6"/>
  <c r="BA91" i="6"/>
  <c r="BB91" i="6"/>
  <c r="BE91" i="6"/>
  <c r="BF91" i="6"/>
  <c r="BM92" i="6"/>
  <c r="BN92" i="6"/>
  <c r="AD92" i="6"/>
  <c r="AI92" i="6"/>
  <c r="AJ92" i="6"/>
  <c r="AN92" i="6"/>
  <c r="AR92" i="6"/>
  <c r="AV92" i="6"/>
  <c r="AW92" i="6"/>
  <c r="BA92" i="6"/>
  <c r="BB92" i="6"/>
  <c r="BE92" i="6"/>
  <c r="BF92" i="6"/>
  <c r="BM93" i="6"/>
  <c r="BN93" i="6"/>
  <c r="AF93" i="6"/>
  <c r="AI93" i="6"/>
  <c r="AJ93" i="6"/>
  <c r="AN93" i="6"/>
  <c r="AR93" i="6"/>
  <c r="AV93" i="6"/>
  <c r="AW93" i="6"/>
  <c r="BA93" i="6"/>
  <c r="BB93" i="6"/>
  <c r="BE93" i="6"/>
  <c r="BF93" i="6"/>
  <c r="BM94" i="6"/>
  <c r="BN94" i="6"/>
  <c r="AF94" i="6"/>
  <c r="AI94" i="6"/>
  <c r="AJ94" i="6"/>
  <c r="AN94" i="6"/>
  <c r="AR94" i="6"/>
  <c r="AV94" i="6"/>
  <c r="AW94" i="6"/>
  <c r="BA94" i="6"/>
  <c r="BB94" i="6"/>
  <c r="BV94" i="6"/>
  <c r="BW94" i="6" s="1"/>
  <c r="BM95" i="6"/>
  <c r="BN95" i="6"/>
  <c r="AF95" i="6"/>
  <c r="AI95" i="6"/>
  <c r="AJ95" i="6"/>
  <c r="AN95" i="6"/>
  <c r="AR95" i="6"/>
  <c r="AV95" i="6"/>
  <c r="AW95" i="6"/>
  <c r="BA95" i="6"/>
  <c r="BB95" i="6"/>
  <c r="BV95" i="6"/>
  <c r="BW95" i="6" s="1"/>
  <c r="BM96" i="6"/>
  <c r="BN96" i="6"/>
  <c r="AA96" i="6"/>
  <c r="AC96" i="6"/>
  <c r="AK96" i="6"/>
  <c r="AN96" i="6"/>
  <c r="AQ96" i="6"/>
  <c r="AR96" i="6"/>
  <c r="AV96" i="6"/>
  <c r="AW96" i="6"/>
  <c r="BC96" i="6"/>
  <c r="BE96" i="6"/>
  <c r="BF96" i="6"/>
  <c r="BM97" i="6"/>
  <c r="BN97" i="6"/>
  <c r="AF97" i="6"/>
  <c r="AI97" i="6"/>
  <c r="AJ97" i="6"/>
  <c r="AN97" i="6"/>
  <c r="AR97" i="6"/>
  <c r="AV97" i="6"/>
  <c r="AW97" i="6"/>
  <c r="BA97" i="6"/>
  <c r="BB97" i="6"/>
  <c r="BV97" i="6"/>
  <c r="BW97" i="6" s="1"/>
  <c r="BM98" i="6"/>
  <c r="BN98" i="6"/>
  <c r="AF98" i="6"/>
  <c r="AI98" i="6"/>
  <c r="AJ98" i="6"/>
  <c r="AN98" i="6"/>
  <c r="AR98" i="6"/>
  <c r="AV98" i="6"/>
  <c r="AW98" i="6"/>
  <c r="BA98" i="6"/>
  <c r="BB98" i="6"/>
  <c r="BV98" i="6"/>
  <c r="BW98" i="6" s="1"/>
  <c r="BM99" i="6"/>
  <c r="BN99" i="6"/>
  <c r="AA99" i="6"/>
  <c r="AF99" i="6"/>
  <c r="AI99" i="6"/>
  <c r="AJ99" i="6"/>
  <c r="AM99" i="6"/>
  <c r="AN99" i="6"/>
  <c r="AQ99" i="6"/>
  <c r="AR99" i="6"/>
  <c r="AU99" i="6"/>
  <c r="AV99" i="6"/>
  <c r="AW99" i="6"/>
  <c r="BA99" i="6"/>
  <c r="BB99" i="6"/>
  <c r="BV99" i="6"/>
  <c r="BW99" i="6" s="1"/>
  <c r="BM100" i="6"/>
  <c r="BN100" i="6"/>
  <c r="AF100" i="6"/>
  <c r="AI100" i="6"/>
  <c r="AJ100" i="6"/>
  <c r="AN100" i="6"/>
  <c r="AR100" i="6"/>
  <c r="AV100" i="6"/>
  <c r="AW100" i="6"/>
  <c r="BA100" i="6"/>
  <c r="BB100" i="6"/>
  <c r="BV100" i="6"/>
  <c r="BW100" i="6"/>
  <c r="BM101" i="6"/>
  <c r="BN101" i="6"/>
  <c r="AF101" i="6"/>
  <c r="AI101" i="6"/>
  <c r="AJ101" i="6"/>
  <c r="AN101" i="6"/>
  <c r="AR101" i="6"/>
  <c r="AV101" i="6"/>
  <c r="AW101" i="6"/>
  <c r="BA101" i="6"/>
  <c r="BB101" i="6"/>
  <c r="BE101" i="6"/>
  <c r="BF101" i="6"/>
  <c r="BM102" i="6"/>
  <c r="BN102" i="6"/>
  <c r="AF102" i="6"/>
  <c r="AI102" i="6"/>
  <c r="AJ102" i="6"/>
  <c r="AN102" i="6"/>
  <c r="AR102" i="6"/>
  <c r="AV102" i="6"/>
  <c r="AW102" i="6"/>
  <c r="BA102" i="6"/>
  <c r="BB102" i="6"/>
  <c r="BV102" i="6"/>
  <c r="BW102" i="6" s="1"/>
  <c r="BM103" i="6"/>
  <c r="BN103" i="6"/>
  <c r="AF103" i="6"/>
  <c r="AI103" i="6"/>
  <c r="AJ103" i="6"/>
  <c r="AN103" i="6"/>
  <c r="AR103" i="6"/>
  <c r="AV103" i="6"/>
  <c r="AW103" i="6"/>
  <c r="BA103" i="6"/>
  <c r="BB103" i="6"/>
  <c r="BE103" i="6"/>
  <c r="BF103" i="6"/>
  <c r="BM104" i="6"/>
  <c r="BN104" i="6"/>
  <c r="AA104" i="6"/>
  <c r="AC104" i="6"/>
  <c r="AH104" i="6"/>
  <c r="AI104" i="6"/>
  <c r="AJ104" i="6"/>
  <c r="AM104" i="6"/>
  <c r="AN104" i="6"/>
  <c r="AQ104" i="6"/>
  <c r="AR104" i="6"/>
  <c r="AU104" i="6"/>
  <c r="AV104" i="6"/>
  <c r="AW104" i="6"/>
  <c r="BA104" i="6"/>
  <c r="BB104" i="6"/>
  <c r="BE104" i="6"/>
  <c r="BF104" i="6"/>
  <c r="BM105" i="6"/>
  <c r="BN105" i="6"/>
  <c r="AI105" i="6"/>
  <c r="AJ105" i="6"/>
  <c r="AN105" i="6"/>
  <c r="AR105" i="6"/>
  <c r="AV105" i="6"/>
  <c r="AW105" i="6"/>
  <c r="BA105" i="6"/>
  <c r="BB105" i="6"/>
  <c r="BV105" i="6"/>
  <c r="BW105" i="6" s="1"/>
  <c r="BM106" i="6"/>
  <c r="BN106" i="6"/>
  <c r="AF106" i="6"/>
  <c r="AI106" i="6"/>
  <c r="AJ106" i="6"/>
  <c r="AN106" i="6"/>
  <c r="AR106" i="6"/>
  <c r="AV106" i="6"/>
  <c r="AW106" i="6"/>
  <c r="BA106" i="6"/>
  <c r="BB106" i="6"/>
  <c r="BM107" i="6"/>
  <c r="BN107" i="6"/>
  <c r="AA107" i="6"/>
  <c r="AF107" i="6"/>
  <c r="AI107" i="6"/>
  <c r="AJ107" i="6"/>
  <c r="AM107" i="6"/>
  <c r="AN107" i="6"/>
  <c r="AQ107" i="6"/>
  <c r="AR107" i="6"/>
  <c r="AU107" i="6"/>
  <c r="AV107" i="6"/>
  <c r="AW107" i="6"/>
  <c r="BA107" i="6"/>
  <c r="BB107" i="6"/>
  <c r="BV107" i="6"/>
  <c r="BW107" i="6" s="1"/>
  <c r="BM108" i="6"/>
  <c r="BN108" i="6"/>
  <c r="AA108" i="6"/>
  <c r="AF108" i="6"/>
  <c r="AH108" i="6"/>
  <c r="AI108" i="6"/>
  <c r="AJ108" i="6"/>
  <c r="AM108" i="6"/>
  <c r="AN108" i="6"/>
  <c r="AQ108" i="6"/>
  <c r="AR108" i="6"/>
  <c r="AU108" i="6"/>
  <c r="AV108" i="6"/>
  <c r="AW108" i="6"/>
  <c r="BA108" i="6"/>
  <c r="BB108" i="6"/>
  <c r="BV108" i="6"/>
  <c r="BW108" i="6" s="1"/>
  <c r="BM109" i="6"/>
  <c r="BN109" i="6"/>
  <c r="AF109" i="6"/>
  <c r="AI109" i="6"/>
  <c r="AJ109" i="6"/>
  <c r="AN109" i="6"/>
  <c r="AR109" i="6"/>
  <c r="AV109" i="6"/>
  <c r="AW109" i="6"/>
  <c r="BA109" i="6"/>
  <c r="BB109" i="6"/>
  <c r="BE109" i="6"/>
  <c r="BF109" i="6"/>
  <c r="BM110" i="6"/>
  <c r="BN110" i="6"/>
  <c r="AI110" i="6"/>
  <c r="AJ110" i="6"/>
  <c r="AN110" i="6"/>
  <c r="AR110" i="6"/>
  <c r="AV110" i="6"/>
  <c r="AW110" i="6"/>
  <c r="BA110" i="6"/>
  <c r="BB110" i="6"/>
  <c r="BE110" i="6"/>
  <c r="BF110" i="6"/>
  <c r="BM111" i="6"/>
  <c r="BN111" i="6"/>
  <c r="AF111" i="6"/>
  <c r="AI111" i="6"/>
  <c r="AJ111" i="6"/>
  <c r="AN111" i="6"/>
  <c r="AR111" i="6"/>
  <c r="AV111" i="6"/>
  <c r="AW111" i="6"/>
  <c r="BA111" i="6"/>
  <c r="BB111" i="6"/>
  <c r="BE111" i="6"/>
  <c r="BF111" i="6"/>
  <c r="BM112" i="6"/>
  <c r="BN112" i="6"/>
  <c r="AA112" i="6"/>
  <c r="AF112" i="6"/>
  <c r="AH112" i="6"/>
  <c r="AI112" i="6"/>
  <c r="AJ112" i="6"/>
  <c r="AM112" i="6"/>
  <c r="AO112" i="6" s="1"/>
  <c r="AN112" i="6"/>
  <c r="AQ112" i="6"/>
  <c r="AR112" i="6"/>
  <c r="AU112" i="6"/>
  <c r="AV112" i="6"/>
  <c r="AW112" i="6"/>
  <c r="BA112" i="6"/>
  <c r="BB112" i="6"/>
  <c r="BV112" i="6"/>
  <c r="BW112" i="6" s="1"/>
  <c r="BM113" i="6"/>
  <c r="BN113" i="6"/>
  <c r="AI113" i="6"/>
  <c r="AJ113" i="6"/>
  <c r="AN113" i="6"/>
  <c r="AR113" i="6"/>
  <c r="AV113" i="6"/>
  <c r="AW113" i="6"/>
  <c r="BA113" i="6"/>
  <c r="BB113" i="6"/>
  <c r="BV113" i="6"/>
  <c r="BW113" i="6" s="1"/>
  <c r="BM114" i="6"/>
  <c r="BN114" i="6"/>
  <c r="AK114" i="6"/>
  <c r="AN114" i="6"/>
  <c r="AR114" i="6"/>
  <c r="AV114" i="6"/>
  <c r="AW114" i="6"/>
  <c r="BC114" i="6"/>
  <c r="BE114" i="6"/>
  <c r="BF114" i="6"/>
  <c r="BM115" i="6"/>
  <c r="BN115" i="6"/>
  <c r="AF115" i="6"/>
  <c r="AI115" i="6"/>
  <c r="AJ115" i="6"/>
  <c r="AN115" i="6"/>
  <c r="AR115" i="6"/>
  <c r="AV115" i="6"/>
  <c r="AW115" i="6"/>
  <c r="BA115" i="6"/>
  <c r="BB115" i="6"/>
  <c r="BV115" i="6"/>
  <c r="BW115" i="6" s="1"/>
  <c r="BM116" i="6"/>
  <c r="BN116" i="6"/>
  <c r="AA116" i="6"/>
  <c r="AF116" i="6"/>
  <c r="AH116" i="6"/>
  <c r="AI116" i="6"/>
  <c r="AJ116" i="6"/>
  <c r="AM116" i="6"/>
  <c r="AN116" i="6"/>
  <c r="AQ116" i="6"/>
  <c r="AR116" i="6"/>
  <c r="AU116" i="6"/>
  <c r="AV116" i="6"/>
  <c r="AW116" i="6"/>
  <c r="BA116" i="6"/>
  <c r="BB116" i="6"/>
  <c r="BE116" i="6"/>
  <c r="BF116" i="6"/>
  <c r="BM117" i="6"/>
  <c r="BN117" i="6"/>
  <c r="AD117" i="6"/>
  <c r="AK117" i="6"/>
  <c r="AN117" i="6"/>
  <c r="AR117" i="6"/>
  <c r="AV117" i="6"/>
  <c r="AW117" i="6"/>
  <c r="BC117" i="6"/>
  <c r="BE117" i="6"/>
  <c r="BF117" i="6"/>
  <c r="BM118" i="6"/>
  <c r="BN118" i="6"/>
  <c r="AF118" i="6"/>
  <c r="AI118" i="6"/>
  <c r="AJ118" i="6"/>
  <c r="AN118" i="6"/>
  <c r="AR118" i="6"/>
  <c r="AV118" i="6"/>
  <c r="AW118" i="6"/>
  <c r="BA118" i="6"/>
  <c r="BB118" i="6"/>
  <c r="BE118" i="6"/>
  <c r="BF118" i="6"/>
  <c r="BM119" i="6"/>
  <c r="BN119" i="6"/>
  <c r="AA119" i="6"/>
  <c r="AF119" i="6"/>
  <c r="AI119" i="6"/>
  <c r="AJ119" i="6"/>
  <c r="AN119" i="6"/>
  <c r="AR119" i="6"/>
  <c r="AV119" i="6"/>
  <c r="AW119" i="6"/>
  <c r="BA119" i="6"/>
  <c r="BB119" i="6"/>
  <c r="BE119" i="6"/>
  <c r="BF119" i="6"/>
  <c r="BM120" i="6"/>
  <c r="BN120" i="6"/>
  <c r="AA120" i="6"/>
  <c r="AC120" i="6"/>
  <c r="AD120" i="6"/>
  <c r="AH120" i="6"/>
  <c r="AI120" i="6"/>
  <c r="AJ120" i="6"/>
  <c r="AM120" i="6"/>
  <c r="AN120" i="6"/>
  <c r="AQ120" i="6"/>
  <c r="AR120" i="6"/>
  <c r="AU120" i="6"/>
  <c r="AV120" i="6"/>
  <c r="AW120" i="6"/>
  <c r="BA120" i="6"/>
  <c r="BB120" i="6"/>
  <c r="BE120" i="6"/>
  <c r="BF120" i="6"/>
  <c r="BM121" i="6"/>
  <c r="BN121" i="6"/>
  <c r="AF121" i="6"/>
  <c r="AI121" i="6"/>
  <c r="AJ121" i="6"/>
  <c r="AN121" i="6"/>
  <c r="AR121" i="6"/>
  <c r="AV121" i="6"/>
  <c r="AW121" i="6"/>
  <c r="BA121" i="6"/>
  <c r="BB121" i="6"/>
  <c r="BV121" i="6"/>
  <c r="BW121" i="6" s="1"/>
  <c r="BM122" i="6"/>
  <c r="BN122" i="6"/>
  <c r="AF122" i="6"/>
  <c r="AI122" i="6"/>
  <c r="AJ122" i="6"/>
  <c r="AN122" i="6"/>
  <c r="AR122" i="6"/>
  <c r="AV122" i="6"/>
  <c r="AW122" i="6"/>
  <c r="BA122" i="6"/>
  <c r="BB122" i="6"/>
  <c r="BV122" i="6"/>
  <c r="BW122" i="6" s="1"/>
  <c r="BM123" i="6"/>
  <c r="BN123" i="6"/>
  <c r="AA123" i="6"/>
  <c r="AF123" i="6"/>
  <c r="AH123" i="6"/>
  <c r="AI123" i="6"/>
  <c r="AJ123" i="6"/>
  <c r="AN123" i="6"/>
  <c r="AQ123" i="6"/>
  <c r="AR123" i="6"/>
  <c r="AV123" i="6"/>
  <c r="AW123" i="6"/>
  <c r="BA123" i="6"/>
  <c r="BB123" i="6"/>
  <c r="BV123" i="6"/>
  <c r="BW123" i="6" s="1"/>
  <c r="BM124" i="6"/>
  <c r="BN124" i="6"/>
  <c r="AA124" i="6"/>
  <c r="AF124" i="6"/>
  <c r="AH124" i="6"/>
  <c r="AI124" i="6"/>
  <c r="AJ124" i="6"/>
  <c r="AM124" i="6"/>
  <c r="AN124" i="6"/>
  <c r="AQ124" i="6"/>
  <c r="AR124" i="6"/>
  <c r="AU124" i="6"/>
  <c r="AV124" i="6"/>
  <c r="AW124" i="6"/>
  <c r="BA124" i="6"/>
  <c r="BB124" i="6"/>
  <c r="BV124" i="6"/>
  <c r="BW124" i="6"/>
  <c r="BM125" i="6"/>
  <c r="BN125" i="6"/>
  <c r="AD125" i="6"/>
  <c r="AI125" i="6"/>
  <c r="AJ125" i="6"/>
  <c r="AN125" i="6"/>
  <c r="AR125" i="6"/>
  <c r="AV125" i="6"/>
  <c r="AW125" i="6"/>
  <c r="BA125" i="6"/>
  <c r="BB125" i="6"/>
  <c r="BV125" i="6"/>
  <c r="BW125" i="6" s="1"/>
  <c r="BM126" i="6"/>
  <c r="BN126" i="6"/>
  <c r="AD126" i="6"/>
  <c r="AI126" i="6"/>
  <c r="AJ126" i="6"/>
  <c r="AN126" i="6"/>
  <c r="AR126" i="6"/>
  <c r="AV126" i="6"/>
  <c r="AW126" i="6"/>
  <c r="BA126" i="6"/>
  <c r="BB126" i="6"/>
  <c r="BE126" i="6"/>
  <c r="BF126" i="6"/>
  <c r="BM127" i="6"/>
  <c r="BN127" i="6"/>
  <c r="AA127" i="6"/>
  <c r="AF127" i="6"/>
  <c r="AH127" i="6"/>
  <c r="AI127" i="6"/>
  <c r="AJ127" i="6"/>
  <c r="AN127" i="6"/>
  <c r="AQ127" i="6"/>
  <c r="AR127" i="6"/>
  <c r="AV127" i="6"/>
  <c r="AW127" i="6"/>
  <c r="BA127" i="6"/>
  <c r="BB127" i="6"/>
  <c r="BV127" i="6"/>
  <c r="BW127" i="6" s="1"/>
  <c r="BM128" i="6"/>
  <c r="BN128" i="6"/>
  <c r="AA128" i="6"/>
  <c r="AC128" i="6"/>
  <c r="AH128" i="6"/>
  <c r="AI128" i="6"/>
  <c r="AJ128" i="6"/>
  <c r="AM128" i="6"/>
  <c r="AN128" i="6"/>
  <c r="AQ128" i="6"/>
  <c r="AR128" i="6"/>
  <c r="AU128" i="6"/>
  <c r="AV128" i="6"/>
  <c r="AW128" i="6"/>
  <c r="BA128" i="6"/>
  <c r="BB128" i="6"/>
  <c r="BV128" i="6"/>
  <c r="BW128" i="6" s="1"/>
  <c r="BM129" i="6"/>
  <c r="BN129" i="6"/>
  <c r="AF129" i="6"/>
  <c r="AI129" i="6"/>
  <c r="AJ129" i="6"/>
  <c r="AN129" i="6"/>
  <c r="AR129" i="6"/>
  <c r="AV129" i="6"/>
  <c r="AW129" i="6"/>
  <c r="BA129" i="6"/>
  <c r="BB129" i="6"/>
  <c r="BV129" i="6"/>
  <c r="BW129" i="6" s="1"/>
  <c r="BM130" i="6"/>
  <c r="BN130" i="6"/>
  <c r="AD130" i="6"/>
  <c r="AE130" i="6"/>
  <c r="AI130" i="6"/>
  <c r="AJ130" i="6"/>
  <c r="AN130" i="6"/>
  <c r="AR130" i="6"/>
  <c r="AV130" i="6"/>
  <c r="AW130" i="6"/>
  <c r="BA130" i="6"/>
  <c r="BB130" i="6"/>
  <c r="BF130" i="6"/>
  <c r="BM131" i="6"/>
  <c r="BN131" i="6"/>
  <c r="AF131" i="6"/>
  <c r="AI131" i="6"/>
  <c r="AJ131" i="6"/>
  <c r="AN131" i="6"/>
  <c r="AR131" i="6"/>
  <c r="AV131" i="6"/>
  <c r="AW131" i="6"/>
  <c r="BA131" i="6"/>
  <c r="BB131" i="6"/>
  <c r="BV131" i="6"/>
  <c r="BW131" i="6" s="1"/>
  <c r="BM132" i="6"/>
  <c r="BN132" i="6"/>
  <c r="AD132" i="6"/>
  <c r="AK132" i="6"/>
  <c r="AN132" i="6"/>
  <c r="AR132" i="6"/>
  <c r="AV132" i="6"/>
  <c r="AW132" i="6"/>
  <c r="BC132" i="6"/>
  <c r="BV132" i="6"/>
  <c r="BW132" i="6" s="1"/>
  <c r="BM133" i="6"/>
  <c r="BN133" i="6"/>
  <c r="AF133" i="6"/>
  <c r="AI133" i="6"/>
  <c r="AJ133" i="6"/>
  <c r="AN133" i="6"/>
  <c r="AR133" i="6"/>
  <c r="AV133" i="6"/>
  <c r="AW133" i="6"/>
  <c r="BA133" i="6"/>
  <c r="BB133" i="6"/>
  <c r="BV133" i="6"/>
  <c r="BW133" i="6" s="1"/>
  <c r="BM134" i="6"/>
  <c r="BN134" i="6"/>
  <c r="AD134" i="6"/>
  <c r="AI134" i="6"/>
  <c r="AJ134" i="6"/>
  <c r="AN134" i="6"/>
  <c r="AR134" i="6"/>
  <c r="AV134" i="6"/>
  <c r="AW134" i="6"/>
  <c r="BA134" i="6"/>
  <c r="BB134" i="6"/>
  <c r="BE134" i="6"/>
  <c r="BF134" i="6"/>
  <c r="BM135" i="6"/>
  <c r="BN135" i="6"/>
  <c r="AA135" i="6"/>
  <c r="AC135" i="6"/>
  <c r="AD135" i="6"/>
  <c r="AE135" i="6"/>
  <c r="AH135" i="6"/>
  <c r="AI135" i="6"/>
  <c r="AJ135" i="6"/>
  <c r="AN135" i="6"/>
  <c r="AQ135" i="6"/>
  <c r="AR135" i="6"/>
  <c r="AV135" i="6"/>
  <c r="AW135" i="6"/>
  <c r="BA135" i="6"/>
  <c r="BB135" i="6"/>
  <c r="BE135" i="6"/>
  <c r="BF135" i="6"/>
  <c r="BM136" i="6"/>
  <c r="BN136" i="6"/>
  <c r="AA136" i="6"/>
  <c r="AF136" i="6"/>
  <c r="AH136" i="6"/>
  <c r="AI136" i="6"/>
  <c r="AJ136" i="6"/>
  <c r="AM136" i="6"/>
  <c r="AN136" i="6"/>
  <c r="AQ136" i="6"/>
  <c r="AR136" i="6"/>
  <c r="AU136" i="6"/>
  <c r="AV136" i="6"/>
  <c r="AW136" i="6"/>
  <c r="BA136" i="6"/>
  <c r="BB136" i="6"/>
  <c r="BV136" i="6"/>
  <c r="BW136" i="6" s="1"/>
  <c r="BM137" i="6"/>
  <c r="BN137" i="6"/>
  <c r="AF137" i="6"/>
  <c r="AI137" i="6"/>
  <c r="AJ137" i="6"/>
  <c r="AN137" i="6"/>
  <c r="AR137" i="6"/>
  <c r="AV137" i="6"/>
  <c r="AW137" i="6"/>
  <c r="BA137" i="6"/>
  <c r="BB137" i="6"/>
  <c r="BV137" i="6"/>
  <c r="BW137" i="6" s="1"/>
  <c r="BM138" i="6"/>
  <c r="BN138" i="6"/>
  <c r="AD138" i="6"/>
  <c r="AI138" i="6"/>
  <c r="AJ138" i="6"/>
  <c r="AN138" i="6"/>
  <c r="AR138" i="6"/>
  <c r="AV138" i="6"/>
  <c r="AW138" i="6"/>
  <c r="BA138" i="6"/>
  <c r="BB138" i="6"/>
  <c r="BE138" i="6"/>
  <c r="BF138" i="6"/>
  <c r="BM139" i="6"/>
  <c r="BN139" i="6"/>
  <c r="AF139" i="6"/>
  <c r="AI139" i="6"/>
  <c r="AJ139" i="6"/>
  <c r="AN139" i="6"/>
  <c r="AR139" i="6"/>
  <c r="AV139" i="6"/>
  <c r="AW139" i="6"/>
  <c r="BA139" i="6"/>
  <c r="BB139" i="6"/>
  <c r="BV139" i="6"/>
  <c r="BW139" i="6" s="1"/>
  <c r="BM140" i="6"/>
  <c r="BN140" i="6"/>
  <c r="AA140" i="6"/>
  <c r="AF140" i="6"/>
  <c r="AH140" i="6"/>
  <c r="AI140" i="6"/>
  <c r="AJ140" i="6"/>
  <c r="AM140" i="6"/>
  <c r="AN140" i="6"/>
  <c r="AQ140" i="6"/>
  <c r="AR140" i="6"/>
  <c r="AU140" i="6"/>
  <c r="AV140" i="6"/>
  <c r="AW140" i="6"/>
  <c r="BA140" i="6"/>
  <c r="BB140" i="6"/>
  <c r="BV140" i="6"/>
  <c r="BW140" i="6" s="1"/>
  <c r="BM141" i="6"/>
  <c r="BN141" i="6"/>
  <c r="AD141" i="6"/>
  <c r="AK141" i="6"/>
  <c r="AN141" i="6"/>
  <c r="AR141" i="6"/>
  <c r="AV141" i="6"/>
  <c r="AW141" i="6"/>
  <c r="BC141" i="6"/>
  <c r="BE141" i="6"/>
  <c r="BF141" i="6"/>
  <c r="BM142" i="6"/>
  <c r="BN142" i="6"/>
  <c r="AD142" i="6"/>
  <c r="AK142" i="6"/>
  <c r="AN142" i="6"/>
  <c r="AR142" i="6"/>
  <c r="AV142" i="6"/>
  <c r="AW142" i="6"/>
  <c r="BC142" i="6"/>
  <c r="BE142" i="6"/>
  <c r="BF142" i="6"/>
  <c r="BM143" i="6"/>
  <c r="BN143" i="6"/>
  <c r="AA143" i="6"/>
  <c r="AF143" i="6"/>
  <c r="AH143" i="6"/>
  <c r="AI143" i="6"/>
  <c r="AJ143" i="6"/>
  <c r="AM143" i="6"/>
  <c r="AN143" i="6"/>
  <c r="AR143" i="6"/>
  <c r="AU143" i="6"/>
  <c r="AV143" i="6"/>
  <c r="AW143" i="6"/>
  <c r="BA143" i="6"/>
  <c r="BB143" i="6"/>
  <c r="BV143" i="6"/>
  <c r="BW143" i="6" s="1"/>
  <c r="BM144" i="6"/>
  <c r="BN144" i="6"/>
  <c r="AA144" i="6"/>
  <c r="AF144" i="6"/>
  <c r="AH144" i="6"/>
  <c r="AI144" i="6"/>
  <c r="AJ144" i="6"/>
  <c r="AM144" i="6"/>
  <c r="AN144" i="6"/>
  <c r="AQ144" i="6"/>
  <c r="AR144" i="6"/>
  <c r="AU144" i="6"/>
  <c r="AV144" i="6"/>
  <c r="AW144" i="6"/>
  <c r="BA144" i="6"/>
  <c r="BB144" i="6"/>
  <c r="BE144" i="6"/>
  <c r="BF144" i="6"/>
  <c r="BM145" i="6"/>
  <c r="BN145" i="6"/>
  <c r="AF145" i="6"/>
  <c r="AI145" i="6"/>
  <c r="AJ145" i="6"/>
  <c r="AN145" i="6"/>
  <c r="AR145" i="6"/>
  <c r="AV145" i="6"/>
  <c r="AW145" i="6"/>
  <c r="BA145" i="6"/>
  <c r="BB145" i="6"/>
  <c r="BE145" i="6"/>
  <c r="BF145" i="6"/>
  <c r="BM146" i="6"/>
  <c r="BN146" i="6"/>
  <c r="AF146" i="6"/>
  <c r="AI146" i="6"/>
  <c r="AJ146" i="6"/>
  <c r="AN146" i="6"/>
  <c r="AR146" i="6"/>
  <c r="AV146" i="6"/>
  <c r="AW146" i="6"/>
  <c r="BA146" i="6"/>
  <c r="BB146" i="6"/>
  <c r="BE146" i="6"/>
  <c r="BF146" i="6"/>
  <c r="BM147" i="6"/>
  <c r="BN147" i="6"/>
  <c r="AA147" i="6"/>
  <c r="AC147" i="6"/>
  <c r="AD147" i="6"/>
  <c r="AI147" i="6"/>
  <c r="AJ147" i="6"/>
  <c r="AM147" i="6"/>
  <c r="AN147" i="6"/>
  <c r="AQ147" i="6"/>
  <c r="AR147" i="6"/>
  <c r="AU147" i="6"/>
  <c r="AV147" i="6"/>
  <c r="AW147" i="6"/>
  <c r="BA147" i="6"/>
  <c r="BB147" i="6"/>
  <c r="BV147" i="6"/>
  <c r="BW147" i="6"/>
  <c r="U80" i="2" s="1"/>
  <c r="BM148" i="6"/>
  <c r="BN148" i="6"/>
  <c r="AA148" i="6"/>
  <c r="AF148" i="6"/>
  <c r="AH148" i="6"/>
  <c r="AI148" i="6"/>
  <c r="AJ148" i="6"/>
  <c r="AM148" i="6"/>
  <c r="AN148" i="6"/>
  <c r="AQ148" i="6"/>
  <c r="AR148" i="6"/>
  <c r="AU148" i="6"/>
  <c r="AV148" i="6"/>
  <c r="AW148" i="6"/>
  <c r="BA148" i="6"/>
  <c r="BB148" i="6"/>
  <c r="BC148" i="6" s="1"/>
  <c r="BV148" i="6"/>
  <c r="BW148" i="6" s="1"/>
  <c r="BM149" i="6"/>
  <c r="BN149" i="6"/>
  <c r="AD149" i="6"/>
  <c r="AN149" i="6"/>
  <c r="AR149" i="6"/>
  <c r="AV149" i="6"/>
  <c r="AW149" i="6"/>
  <c r="BE149" i="6"/>
  <c r="BF149" i="6"/>
  <c r="BM150" i="6"/>
  <c r="BN150" i="6"/>
  <c r="AF150" i="6"/>
  <c r="AI150" i="6"/>
  <c r="AJ150" i="6"/>
  <c r="AN150" i="6"/>
  <c r="AR150" i="6"/>
  <c r="AV150" i="6"/>
  <c r="AW150" i="6"/>
  <c r="BA150" i="6"/>
  <c r="BB150" i="6"/>
  <c r="BE150" i="6"/>
  <c r="BF150" i="6"/>
  <c r="BM151" i="6"/>
  <c r="BN151" i="6"/>
  <c r="AF151" i="6"/>
  <c r="AI151" i="6"/>
  <c r="AJ151" i="6"/>
  <c r="AN151" i="6"/>
  <c r="AR151" i="6"/>
  <c r="AV151" i="6"/>
  <c r="AW151" i="6"/>
  <c r="BA151" i="6"/>
  <c r="BB151" i="6"/>
  <c r="BE151" i="6"/>
  <c r="BF151" i="6"/>
  <c r="BM152" i="6"/>
  <c r="BN152" i="6"/>
  <c r="AD152" i="6"/>
  <c r="AI152" i="6"/>
  <c r="AJ152" i="6"/>
  <c r="AN152" i="6"/>
  <c r="AR152" i="6"/>
  <c r="AV152" i="6"/>
  <c r="AW152" i="6"/>
  <c r="BA152" i="6"/>
  <c r="BB152" i="6"/>
  <c r="BE152" i="6"/>
  <c r="BF152" i="6"/>
  <c r="BM153" i="6"/>
  <c r="BN153" i="6"/>
  <c r="AD153" i="6"/>
  <c r="AI153" i="6"/>
  <c r="AJ153" i="6"/>
  <c r="AN153" i="6"/>
  <c r="AR153" i="6"/>
  <c r="AV153" i="6"/>
  <c r="AW153" i="6"/>
  <c r="BA153" i="6"/>
  <c r="BB153" i="6"/>
  <c r="BE153" i="6"/>
  <c r="BF153" i="6"/>
  <c r="BM154" i="6"/>
  <c r="BN154" i="6"/>
  <c r="AF154" i="6"/>
  <c r="AI154" i="6"/>
  <c r="AJ154" i="6"/>
  <c r="AN154" i="6"/>
  <c r="AR154" i="6"/>
  <c r="AV154" i="6"/>
  <c r="AW154" i="6"/>
  <c r="BA154" i="6"/>
  <c r="BB154" i="6"/>
  <c r="BE154" i="6"/>
  <c r="BF154" i="6"/>
  <c r="BM155" i="6"/>
  <c r="BN155" i="6"/>
  <c r="AF155" i="6"/>
  <c r="AI155" i="6"/>
  <c r="AJ155" i="6"/>
  <c r="AN155" i="6"/>
  <c r="AR155" i="6"/>
  <c r="AV155" i="6"/>
  <c r="AW155" i="6"/>
  <c r="BA155" i="6"/>
  <c r="BB155" i="6"/>
  <c r="BV155" i="6"/>
  <c r="BW155" i="6" s="1"/>
  <c r="BM156" i="6"/>
  <c r="BN156" i="6"/>
  <c r="AA156" i="6"/>
  <c r="AC156" i="6"/>
  <c r="AH156" i="6"/>
  <c r="AI156" i="6"/>
  <c r="AJ156" i="6"/>
  <c r="AM156" i="6"/>
  <c r="AN156" i="6"/>
  <c r="AQ156" i="6"/>
  <c r="AR156" i="6"/>
  <c r="AU156" i="6"/>
  <c r="AV156" i="6"/>
  <c r="AW156" i="6"/>
  <c r="BA156" i="6"/>
  <c r="BB156" i="6"/>
  <c r="BC156" i="6" s="1"/>
  <c r="BV156" i="6"/>
  <c r="BW156" i="6" s="1"/>
  <c r="BM157" i="6"/>
  <c r="BN157" i="6"/>
  <c r="AD157" i="6"/>
  <c r="AI157" i="6"/>
  <c r="AJ157" i="6"/>
  <c r="AN157" i="6"/>
  <c r="AR157" i="6"/>
  <c r="AV157" i="6"/>
  <c r="AW157" i="6"/>
  <c r="BA157" i="6"/>
  <c r="BB157" i="6"/>
  <c r="BV157" i="6"/>
  <c r="BW157" i="6" s="1"/>
  <c r="BM158" i="6"/>
  <c r="BN158" i="6"/>
  <c r="AD158" i="6"/>
  <c r="AI158" i="6"/>
  <c r="AJ158" i="6"/>
  <c r="AN158" i="6"/>
  <c r="AR158" i="6"/>
  <c r="AV158" i="6"/>
  <c r="AW158" i="6"/>
  <c r="BA158" i="6"/>
  <c r="BB158" i="6"/>
  <c r="BE158" i="6"/>
  <c r="BF158" i="6"/>
  <c r="BM159" i="6"/>
  <c r="BN159" i="6"/>
  <c r="AF159" i="6"/>
  <c r="AI159" i="6"/>
  <c r="AJ159" i="6"/>
  <c r="AN159" i="6"/>
  <c r="AR159" i="6"/>
  <c r="AV159" i="6"/>
  <c r="AW159" i="6"/>
  <c r="BA159" i="6"/>
  <c r="BB159" i="6"/>
  <c r="BV159" i="6"/>
  <c r="BW159" i="6" s="1"/>
  <c r="BM160" i="6"/>
  <c r="BN160" i="6"/>
  <c r="AF160" i="6"/>
  <c r="AI160" i="6"/>
  <c r="AJ160" i="6"/>
  <c r="AN160" i="6"/>
  <c r="AR160" i="6"/>
  <c r="AV160" i="6"/>
  <c r="AW160" i="6"/>
  <c r="BA160" i="6"/>
  <c r="BB160" i="6"/>
  <c r="BE160" i="6"/>
  <c r="BF160" i="6"/>
  <c r="BM161" i="6"/>
  <c r="BN161" i="6"/>
  <c r="AI161" i="6"/>
  <c r="AJ161" i="6"/>
  <c r="AN161" i="6"/>
  <c r="AR161" i="6"/>
  <c r="AV161" i="6"/>
  <c r="AW161" i="6"/>
  <c r="BA161" i="6"/>
  <c r="BB161" i="6"/>
  <c r="BE161" i="6"/>
  <c r="BF161" i="6"/>
  <c r="BM162" i="6"/>
  <c r="BN162" i="6"/>
  <c r="AF162" i="6"/>
  <c r="AI162" i="6"/>
  <c r="AJ162" i="6"/>
  <c r="AN162" i="6"/>
  <c r="AR162" i="6"/>
  <c r="AV162" i="6"/>
  <c r="AW162" i="6"/>
  <c r="BA162" i="6"/>
  <c r="BB162" i="6"/>
  <c r="BV162" i="6"/>
  <c r="BW162" i="6" s="1"/>
  <c r="BM163" i="6"/>
  <c r="BN163" i="6"/>
  <c r="AA163" i="6"/>
  <c r="AC163" i="6"/>
  <c r="AK163" i="6"/>
  <c r="AM163" i="6"/>
  <c r="AN163" i="6"/>
  <c r="AQ163" i="6"/>
  <c r="AR163" i="6"/>
  <c r="AU163" i="6"/>
  <c r="AV163" i="6"/>
  <c r="AW163" i="6"/>
  <c r="BC163" i="6"/>
  <c r="BE163" i="6"/>
  <c r="BF163" i="6"/>
  <c r="BM164" i="6"/>
  <c r="BN164" i="6"/>
  <c r="AA164" i="6"/>
  <c r="AC164" i="6"/>
  <c r="AH164" i="6"/>
  <c r="AI164" i="6"/>
  <c r="AJ164" i="6"/>
  <c r="AM164" i="6"/>
  <c r="AN164" i="6"/>
  <c r="AQ164" i="6"/>
  <c r="AR164" i="6"/>
  <c r="AU164" i="6"/>
  <c r="AV164" i="6"/>
  <c r="AW164" i="6"/>
  <c r="BA164" i="6"/>
  <c r="BB164" i="6"/>
  <c r="BV164" i="6"/>
  <c r="BW164" i="6" s="1"/>
  <c r="BM165" i="6"/>
  <c r="BN165" i="6"/>
  <c r="AF165" i="6"/>
  <c r="AI165" i="6"/>
  <c r="AJ165" i="6"/>
  <c r="AN165" i="6"/>
  <c r="AR165" i="6"/>
  <c r="AV165" i="6"/>
  <c r="AW165" i="6"/>
  <c r="BA165" i="6"/>
  <c r="BB165" i="6"/>
  <c r="BV165" i="6"/>
  <c r="BW165" i="6" s="1"/>
  <c r="BM166" i="6"/>
  <c r="BN166" i="6"/>
  <c r="AF166" i="6"/>
  <c r="AI166" i="6"/>
  <c r="AJ166" i="6"/>
  <c r="AN166" i="6"/>
  <c r="AR166" i="6"/>
  <c r="AV166" i="6"/>
  <c r="AW166" i="6"/>
  <c r="BA166" i="6"/>
  <c r="BB166" i="6"/>
  <c r="BV166" i="6"/>
  <c r="BW166" i="6" s="1"/>
  <c r="BM167" i="6"/>
  <c r="BN167" i="6"/>
  <c r="AF167" i="6"/>
  <c r="AI167" i="6"/>
  <c r="AJ167" i="6"/>
  <c r="AN167" i="6"/>
  <c r="AR167" i="6"/>
  <c r="AV167" i="6"/>
  <c r="AW167" i="6"/>
  <c r="BA167" i="6"/>
  <c r="BB167" i="6"/>
  <c r="BV167" i="6"/>
  <c r="BW167" i="6" s="1"/>
  <c r="BM168" i="6"/>
  <c r="BN168" i="6"/>
  <c r="AA168" i="6"/>
  <c r="AF168" i="6"/>
  <c r="AH168" i="6"/>
  <c r="AI168" i="6"/>
  <c r="AJ168" i="6"/>
  <c r="AM168" i="6"/>
  <c r="AN168" i="6"/>
  <c r="AQ168" i="6"/>
  <c r="AR168" i="6"/>
  <c r="AU168" i="6"/>
  <c r="AV168" i="6"/>
  <c r="AW168" i="6"/>
  <c r="BA168" i="6"/>
  <c r="BB168" i="6"/>
  <c r="BV168" i="6"/>
  <c r="BW168" i="6" s="1"/>
  <c r="BM169" i="6"/>
  <c r="BN169" i="6"/>
  <c r="AD169" i="6"/>
  <c r="AE169" i="6"/>
  <c r="AJ169" i="6"/>
  <c r="AN169" i="6"/>
  <c r="AR169" i="6"/>
  <c r="AV169" i="6"/>
  <c r="AW169" i="6"/>
  <c r="BB169" i="6"/>
  <c r="BE169" i="6"/>
  <c r="BF169" i="6"/>
  <c r="BM170" i="6"/>
  <c r="BN170" i="6"/>
  <c r="AN170" i="6"/>
  <c r="AR170" i="6"/>
  <c r="AV170" i="6"/>
  <c r="AW170" i="6"/>
  <c r="BA170" i="6"/>
  <c r="BB170" i="6"/>
  <c r="BE170" i="6"/>
  <c r="BF170" i="6"/>
  <c r="BM171" i="6"/>
  <c r="BN171" i="6"/>
  <c r="AI171" i="6"/>
  <c r="AJ171" i="6"/>
  <c r="AN171" i="6"/>
  <c r="AR171" i="6"/>
  <c r="AV171" i="6"/>
  <c r="AW171" i="6"/>
  <c r="BA171" i="6"/>
  <c r="BB171" i="6"/>
  <c r="BE171" i="6"/>
  <c r="BF171" i="6"/>
  <c r="BM172" i="6"/>
  <c r="BN172" i="6"/>
  <c r="AA172" i="6"/>
  <c r="AF172" i="6"/>
  <c r="AH172" i="6"/>
  <c r="AI172" i="6"/>
  <c r="AJ172" i="6"/>
  <c r="AM172" i="6"/>
  <c r="AN172" i="6"/>
  <c r="AQ172" i="6"/>
  <c r="AR172" i="6"/>
  <c r="AU172" i="6"/>
  <c r="AV172" i="6"/>
  <c r="AW172" i="6"/>
  <c r="BA172" i="6"/>
  <c r="BB172" i="6"/>
  <c r="BE172" i="6"/>
  <c r="BF172" i="6"/>
  <c r="BM173" i="6"/>
  <c r="BN173" i="6"/>
  <c r="AI173" i="6"/>
  <c r="AJ173" i="6"/>
  <c r="AN173" i="6"/>
  <c r="AR173" i="6"/>
  <c r="AV173" i="6"/>
  <c r="AW173" i="6"/>
  <c r="BA173" i="6"/>
  <c r="BB173" i="6"/>
  <c r="BE173" i="6"/>
  <c r="BF173" i="6"/>
  <c r="BM174" i="6"/>
  <c r="BN174" i="6"/>
  <c r="AI174" i="6"/>
  <c r="AJ174" i="6"/>
  <c r="AN174" i="6"/>
  <c r="AR174" i="6"/>
  <c r="AV174" i="6"/>
  <c r="AW174" i="6"/>
  <c r="BA174" i="6"/>
  <c r="BB174" i="6"/>
  <c r="BE174" i="6"/>
  <c r="BF174" i="6"/>
  <c r="BM175" i="6"/>
  <c r="BN175" i="6"/>
  <c r="AA175" i="6"/>
  <c r="AF175" i="6"/>
  <c r="AH175" i="6"/>
  <c r="AI175" i="6"/>
  <c r="AJ175" i="6"/>
  <c r="AM175" i="6"/>
  <c r="AN175" i="6"/>
  <c r="AQ175" i="6"/>
  <c r="AR175" i="6"/>
  <c r="AU175" i="6"/>
  <c r="AV175" i="6"/>
  <c r="AW175" i="6"/>
  <c r="BA175" i="6"/>
  <c r="BB175" i="6"/>
  <c r="BV175" i="6"/>
  <c r="BW175" i="6" s="1"/>
  <c r="BM176" i="6"/>
  <c r="BN176" i="6"/>
  <c r="AA176" i="6"/>
  <c r="AC176" i="6"/>
  <c r="AK176" i="6"/>
  <c r="AM176" i="6"/>
  <c r="AN176" i="6"/>
  <c r="AQ176" i="6"/>
  <c r="AR176" i="6"/>
  <c r="AU176" i="6"/>
  <c r="AV176" i="6"/>
  <c r="AW176" i="6"/>
  <c r="BC176" i="6"/>
  <c r="BV176" i="6"/>
  <c r="BW176" i="6" s="1"/>
  <c r="BM177" i="6"/>
  <c r="BN177" i="6"/>
  <c r="AF177" i="6"/>
  <c r="AI177" i="6"/>
  <c r="AJ177" i="6"/>
  <c r="AN177" i="6"/>
  <c r="AR177" i="6"/>
  <c r="AV177" i="6"/>
  <c r="AW177" i="6"/>
  <c r="BA177" i="6"/>
  <c r="BB177" i="6"/>
  <c r="BV177" i="6"/>
  <c r="BW177" i="6" s="1"/>
  <c r="BM178" i="6"/>
  <c r="BN178" i="6"/>
  <c r="AF178" i="6"/>
  <c r="AI178" i="6"/>
  <c r="AJ178" i="6"/>
  <c r="AN178" i="6"/>
  <c r="AR178" i="6"/>
  <c r="AV178" i="6"/>
  <c r="AW178" i="6"/>
  <c r="BA178" i="6"/>
  <c r="BB178" i="6"/>
  <c r="BE178" i="6"/>
  <c r="BF178" i="6"/>
  <c r="BM179" i="6"/>
  <c r="BN179" i="6"/>
  <c r="AD179" i="6"/>
  <c r="AI179" i="6"/>
  <c r="AJ179" i="6"/>
  <c r="AN179" i="6"/>
  <c r="AR179" i="6"/>
  <c r="AV179" i="6"/>
  <c r="AW179" i="6"/>
  <c r="BA179" i="6"/>
  <c r="BB179" i="6"/>
  <c r="BE179" i="6"/>
  <c r="BF179" i="6"/>
  <c r="BM180" i="6"/>
  <c r="BN180" i="6"/>
  <c r="AF180" i="6"/>
  <c r="AI180" i="6"/>
  <c r="AJ180" i="6"/>
  <c r="AN180" i="6"/>
  <c r="AR180" i="6"/>
  <c r="AV180" i="6"/>
  <c r="AW180" i="6"/>
  <c r="BA180" i="6"/>
  <c r="BB180" i="6"/>
  <c r="BE180" i="6"/>
  <c r="BF180" i="6"/>
  <c r="BM181" i="6"/>
  <c r="BN181" i="6"/>
  <c r="AF181" i="6"/>
  <c r="AI181" i="6"/>
  <c r="AJ181" i="6"/>
  <c r="AN181" i="6"/>
  <c r="AR181" i="6"/>
  <c r="AV181" i="6"/>
  <c r="AW181" i="6"/>
  <c r="BA181" i="6"/>
  <c r="BB181" i="6"/>
  <c r="BV181" i="6"/>
  <c r="BW181" i="6" s="1"/>
  <c r="BM182" i="6"/>
  <c r="BN182" i="6"/>
  <c r="AF182" i="6"/>
  <c r="AI182" i="6"/>
  <c r="AJ182" i="6"/>
  <c r="AN182" i="6"/>
  <c r="AR182" i="6"/>
  <c r="AV182" i="6"/>
  <c r="AW182" i="6"/>
  <c r="BA182" i="6"/>
  <c r="BB182" i="6"/>
  <c r="BV182" i="6"/>
  <c r="BW182" i="6" s="1"/>
  <c r="BM183" i="6"/>
  <c r="BN183" i="6"/>
  <c r="AA183" i="6"/>
  <c r="AF183" i="6"/>
  <c r="AH183" i="6"/>
  <c r="AI183" i="6"/>
  <c r="AJ183" i="6"/>
  <c r="AM183" i="6"/>
  <c r="AN183" i="6"/>
  <c r="AQ183" i="6"/>
  <c r="AR183" i="6"/>
  <c r="AU183" i="6"/>
  <c r="AV183" i="6"/>
  <c r="AW183" i="6"/>
  <c r="BA183" i="6"/>
  <c r="BB183" i="6"/>
  <c r="BE183" i="6"/>
  <c r="BF183" i="6"/>
  <c r="BM184" i="6"/>
  <c r="BN184" i="6"/>
  <c r="AF184" i="6"/>
  <c r="AI184" i="6"/>
  <c r="AJ184" i="6"/>
  <c r="AN184" i="6"/>
  <c r="AR184" i="6"/>
  <c r="AV184" i="6"/>
  <c r="AW184" i="6"/>
  <c r="BA184" i="6"/>
  <c r="BB184" i="6"/>
  <c r="BV184" i="6"/>
  <c r="BW184" i="6" s="1"/>
  <c r="BM185" i="6"/>
  <c r="BN185" i="6"/>
  <c r="AF185" i="6"/>
  <c r="AI185" i="6"/>
  <c r="AJ185" i="6"/>
  <c r="AN185" i="6"/>
  <c r="AR185" i="6"/>
  <c r="AV185" i="6"/>
  <c r="AW185" i="6"/>
  <c r="BA185" i="6"/>
  <c r="BB185" i="6"/>
  <c r="BV185" i="6"/>
  <c r="BW185" i="6" s="1"/>
  <c r="BM186" i="6"/>
  <c r="BN186" i="6"/>
  <c r="AK186" i="6"/>
  <c r="AN186" i="6"/>
  <c r="AR186" i="6"/>
  <c r="AV186" i="6"/>
  <c r="AW186" i="6"/>
  <c r="BC186" i="6"/>
  <c r="BV186" i="6"/>
  <c r="BW186" i="6" s="1"/>
  <c r="BM187" i="6"/>
  <c r="BN187" i="6"/>
  <c r="AA187" i="6"/>
  <c r="AF187" i="6"/>
  <c r="AH187" i="6"/>
  <c r="AI187" i="6"/>
  <c r="AJ187" i="6"/>
  <c r="AM187" i="6"/>
  <c r="AN187" i="6"/>
  <c r="AQ187" i="6"/>
  <c r="AR187" i="6"/>
  <c r="AU187" i="6"/>
  <c r="AV187" i="6"/>
  <c r="AW187" i="6"/>
  <c r="BA187" i="6"/>
  <c r="BB187" i="6"/>
  <c r="BV187" i="6"/>
  <c r="BW187" i="6" s="1"/>
  <c r="BM188" i="6"/>
  <c r="BN188" i="6"/>
  <c r="AI188" i="6"/>
  <c r="AJ188" i="6"/>
  <c r="AN188" i="6"/>
  <c r="AR188" i="6"/>
  <c r="AV188" i="6"/>
  <c r="AW188" i="6"/>
  <c r="BA188" i="6"/>
  <c r="BB188" i="6"/>
  <c r="BE188" i="6"/>
  <c r="BF188" i="6"/>
  <c r="BM189" i="6"/>
  <c r="BN189" i="6"/>
  <c r="AI189" i="6"/>
  <c r="AJ189" i="6"/>
  <c r="AN189" i="6"/>
  <c r="AR189" i="6"/>
  <c r="AV189" i="6"/>
  <c r="AW189" i="6"/>
  <c r="BA189" i="6"/>
  <c r="BB189" i="6"/>
  <c r="BE189" i="6"/>
  <c r="BF189" i="6"/>
  <c r="BM190" i="6"/>
  <c r="BN190" i="6"/>
  <c r="AF190" i="6"/>
  <c r="AI190" i="6"/>
  <c r="AJ190" i="6"/>
  <c r="AN190" i="6"/>
  <c r="AR190" i="6"/>
  <c r="AV190" i="6"/>
  <c r="AW190" i="6"/>
  <c r="BA190" i="6"/>
  <c r="BB190" i="6"/>
  <c r="BV190" i="6"/>
  <c r="BW190" i="6" s="1"/>
  <c r="BM191" i="6"/>
  <c r="BN191" i="6"/>
  <c r="AA191" i="6"/>
  <c r="AF191" i="6"/>
  <c r="AH191" i="6"/>
  <c r="AI191" i="6"/>
  <c r="AJ191" i="6"/>
  <c r="AM191" i="6"/>
  <c r="AN191" i="6"/>
  <c r="AQ191" i="6"/>
  <c r="AR191" i="6"/>
  <c r="AU191" i="6"/>
  <c r="AV191" i="6"/>
  <c r="AW191" i="6"/>
  <c r="BA191" i="6"/>
  <c r="BB191" i="6"/>
  <c r="BV191" i="6"/>
  <c r="BW191" i="6" s="1"/>
  <c r="BM192" i="6"/>
  <c r="BN192" i="6"/>
  <c r="AF192" i="6"/>
  <c r="AI192" i="6"/>
  <c r="AJ192" i="6"/>
  <c r="AN192" i="6"/>
  <c r="AR192" i="6"/>
  <c r="AV192" i="6"/>
  <c r="AW192" i="6"/>
  <c r="BA192" i="6"/>
  <c r="BB192" i="6"/>
  <c r="BE192" i="6"/>
  <c r="BF192" i="6"/>
  <c r="BM193" i="6"/>
  <c r="BN193" i="6"/>
  <c r="AF193" i="6"/>
  <c r="AH193" i="6"/>
  <c r="AI193" i="6"/>
  <c r="AJ193" i="6"/>
  <c r="AM193" i="6"/>
  <c r="AN193" i="6"/>
  <c r="AQ193" i="6"/>
  <c r="AR193" i="6"/>
  <c r="AU193" i="6"/>
  <c r="AV193" i="6"/>
  <c r="AW193" i="6"/>
  <c r="BA193" i="6"/>
  <c r="BB193" i="6"/>
  <c r="BE193" i="6"/>
  <c r="BF193" i="6"/>
  <c r="BM194" i="6"/>
  <c r="BN194" i="6"/>
  <c r="AF194" i="6"/>
  <c r="AI194" i="6"/>
  <c r="AJ194" i="6"/>
  <c r="AN194" i="6"/>
  <c r="AR194" i="6"/>
  <c r="AV194" i="6"/>
  <c r="AW194" i="6"/>
  <c r="BA194" i="6"/>
  <c r="BB194" i="6"/>
  <c r="BV194" i="6"/>
  <c r="BW194" i="6" s="1"/>
  <c r="BM195" i="6"/>
  <c r="BN195" i="6"/>
  <c r="AF195" i="6"/>
  <c r="AI195" i="6"/>
  <c r="AJ195" i="6"/>
  <c r="AN195" i="6"/>
  <c r="AR195" i="6"/>
  <c r="AV195" i="6"/>
  <c r="AW195" i="6"/>
  <c r="BA195" i="6"/>
  <c r="BB195" i="6"/>
  <c r="BE195" i="6"/>
  <c r="BF195" i="6"/>
  <c r="BM196" i="6"/>
  <c r="BN196" i="6"/>
  <c r="AD196" i="6"/>
  <c r="AE196" i="6"/>
  <c r="AI196" i="6"/>
  <c r="AJ196" i="6"/>
  <c r="AN196" i="6"/>
  <c r="AR196" i="6"/>
  <c r="AV196" i="6"/>
  <c r="AW196" i="6"/>
  <c r="BA196" i="6"/>
  <c r="BB196" i="6"/>
  <c r="BE196" i="6"/>
  <c r="BF196" i="6"/>
  <c r="BM197" i="6"/>
  <c r="BN197" i="6"/>
  <c r="AA197" i="6"/>
  <c r="AC197" i="6"/>
  <c r="AK197" i="6"/>
  <c r="AM197" i="6"/>
  <c r="AN197" i="6"/>
  <c r="AQ197" i="6"/>
  <c r="AR197" i="6"/>
  <c r="AU197" i="6"/>
  <c r="AV197" i="6"/>
  <c r="AW197" i="6"/>
  <c r="BC197" i="6"/>
  <c r="BV197" i="6"/>
  <c r="BW197" i="6" s="1"/>
  <c r="BM198" i="6"/>
  <c r="BN198" i="6"/>
  <c r="AI198" i="6"/>
  <c r="AJ198" i="6"/>
  <c r="AN198" i="6"/>
  <c r="AR198" i="6"/>
  <c r="AV198" i="6"/>
  <c r="AW198" i="6"/>
  <c r="BA198" i="6"/>
  <c r="BB198" i="6"/>
  <c r="BE198" i="6"/>
  <c r="BF198" i="6"/>
  <c r="BM199" i="6"/>
  <c r="BN199" i="6"/>
  <c r="AD199" i="6"/>
  <c r="AK199" i="6"/>
  <c r="AN199" i="6"/>
  <c r="AR199" i="6"/>
  <c r="AV199" i="6"/>
  <c r="AW199" i="6"/>
  <c r="BC199" i="6"/>
  <c r="BV199" i="6"/>
  <c r="BW199" i="6" s="1"/>
  <c r="BM200" i="6"/>
  <c r="BN200" i="6"/>
  <c r="AA200" i="6"/>
  <c r="AF200" i="6"/>
  <c r="AM200" i="6"/>
  <c r="AN200" i="6"/>
  <c r="AQ200" i="6"/>
  <c r="AR200" i="6"/>
  <c r="AU200" i="6"/>
  <c r="AV200" i="6"/>
  <c r="AW200" i="6"/>
  <c r="BV200" i="6"/>
  <c r="BW200" i="6" s="1"/>
  <c r="BM201" i="6"/>
  <c r="BN201" i="6"/>
  <c r="AA201" i="6"/>
  <c r="AF201" i="6"/>
  <c r="AH201" i="6"/>
  <c r="AI201" i="6"/>
  <c r="AJ201" i="6"/>
  <c r="AM201" i="6"/>
  <c r="AN201" i="6"/>
  <c r="AQ201" i="6"/>
  <c r="AR201" i="6"/>
  <c r="AU201" i="6"/>
  <c r="AV201" i="6"/>
  <c r="AW201" i="6"/>
  <c r="BA201" i="6"/>
  <c r="BB201" i="6"/>
  <c r="BE201" i="6"/>
  <c r="BF201" i="6"/>
  <c r="BM202" i="6"/>
  <c r="BN202" i="6"/>
  <c r="AI202" i="6"/>
  <c r="AJ202" i="6"/>
  <c r="AN202" i="6"/>
  <c r="AR202" i="6"/>
  <c r="AV202" i="6"/>
  <c r="AW202" i="6"/>
  <c r="BA202" i="6"/>
  <c r="BB202" i="6"/>
  <c r="BV202" i="6"/>
  <c r="BW202" i="6" s="1"/>
  <c r="BM203" i="6"/>
  <c r="BN203" i="6"/>
  <c r="AF203" i="6"/>
  <c r="AI203" i="6"/>
  <c r="AJ203" i="6"/>
  <c r="AN203" i="6"/>
  <c r="AR203" i="6"/>
  <c r="AV203" i="6"/>
  <c r="AW203" i="6"/>
  <c r="BA203" i="6"/>
  <c r="BB203" i="6"/>
  <c r="BE203" i="6"/>
  <c r="BF203" i="6"/>
  <c r="BM204" i="6"/>
  <c r="BN204" i="6"/>
  <c r="AA204" i="6"/>
  <c r="AF204" i="6"/>
  <c r="AH204" i="6"/>
  <c r="AI204" i="6"/>
  <c r="AJ204" i="6"/>
  <c r="AM204" i="6"/>
  <c r="AN204" i="6"/>
  <c r="AQ204" i="6"/>
  <c r="AR204" i="6"/>
  <c r="AU204" i="6"/>
  <c r="AV204" i="6"/>
  <c r="AW204" i="6"/>
  <c r="BA204" i="6"/>
  <c r="BB204" i="6"/>
  <c r="BV204" i="6"/>
  <c r="BW204" i="6"/>
  <c r="BM205" i="6"/>
  <c r="BN205" i="6"/>
  <c r="AA205" i="6"/>
  <c r="AC205" i="6"/>
  <c r="AH205" i="6"/>
  <c r="AI205" i="6"/>
  <c r="AJ205" i="6"/>
  <c r="AM205" i="6"/>
  <c r="AN205" i="6"/>
  <c r="AQ205" i="6"/>
  <c r="AR205" i="6"/>
  <c r="AU205" i="6"/>
  <c r="AV205" i="6"/>
  <c r="AW205" i="6"/>
  <c r="BA205" i="6"/>
  <c r="BB205" i="6"/>
  <c r="BE205" i="6"/>
  <c r="BF205" i="6"/>
  <c r="BM206" i="6"/>
  <c r="BN206" i="6"/>
  <c r="AF206" i="6"/>
  <c r="AI206" i="6"/>
  <c r="AJ206" i="6"/>
  <c r="AN206" i="6"/>
  <c r="AR206" i="6"/>
  <c r="AV206" i="6"/>
  <c r="AW206" i="6"/>
  <c r="BA206" i="6"/>
  <c r="BB206" i="6"/>
  <c r="BV206" i="6"/>
  <c r="BW206" i="6" s="1"/>
  <c r="BM207" i="6"/>
  <c r="BN207" i="6"/>
  <c r="AI207" i="6"/>
  <c r="AJ207" i="6"/>
  <c r="AN207" i="6"/>
  <c r="AR207" i="6"/>
  <c r="AV207" i="6"/>
  <c r="AW207" i="6"/>
  <c r="BA207" i="6"/>
  <c r="BB207" i="6"/>
  <c r="BE207" i="6"/>
  <c r="BF207" i="6"/>
  <c r="BM208" i="6"/>
  <c r="BN208" i="6"/>
  <c r="AF208" i="6"/>
  <c r="AI208" i="6"/>
  <c r="AJ208" i="6"/>
  <c r="AN208" i="6"/>
  <c r="AR208" i="6"/>
  <c r="AV208" i="6"/>
  <c r="AW208" i="6"/>
  <c r="BA208" i="6"/>
  <c r="BB208" i="6"/>
  <c r="BV208" i="6"/>
  <c r="BW208" i="6" s="1"/>
  <c r="BM209" i="6"/>
  <c r="BN209" i="6"/>
  <c r="AF209" i="6"/>
  <c r="AI209" i="6"/>
  <c r="AJ209" i="6"/>
  <c r="AN209" i="6"/>
  <c r="AR209" i="6"/>
  <c r="AV209" i="6"/>
  <c r="AW209" i="6"/>
  <c r="BA209" i="6"/>
  <c r="BB209" i="6"/>
  <c r="BE209" i="6"/>
  <c r="BF209" i="6"/>
  <c r="BM210" i="6"/>
  <c r="BN210" i="6"/>
  <c r="AF210" i="6"/>
  <c r="AI210" i="6"/>
  <c r="AJ210" i="6"/>
  <c r="AN210" i="6"/>
  <c r="AR210" i="6"/>
  <c r="AV210" i="6"/>
  <c r="AW210" i="6"/>
  <c r="BA210" i="6"/>
  <c r="BB210" i="6"/>
  <c r="BV210" i="6"/>
  <c r="BW210" i="6" s="1"/>
  <c r="BM211" i="6"/>
  <c r="BN211" i="6"/>
  <c r="AD211" i="6"/>
  <c r="AI211" i="6"/>
  <c r="AJ211" i="6"/>
  <c r="AN211" i="6"/>
  <c r="AR211" i="6"/>
  <c r="AV211" i="6"/>
  <c r="AW211" i="6"/>
  <c r="BA211" i="6"/>
  <c r="BB211" i="6"/>
  <c r="BE211" i="6"/>
  <c r="BF211" i="6"/>
  <c r="BM212" i="6"/>
  <c r="BN212" i="6"/>
  <c r="AF212" i="6"/>
  <c r="AI212" i="6"/>
  <c r="AJ212" i="6"/>
  <c r="AN212" i="6"/>
  <c r="AR212" i="6"/>
  <c r="AV212" i="6"/>
  <c r="AW212" i="6"/>
  <c r="BA212" i="6"/>
  <c r="BB212" i="6"/>
  <c r="BE212" i="6"/>
  <c r="BF212" i="6"/>
  <c r="BM213" i="6"/>
  <c r="BN213" i="6"/>
  <c r="AK213" i="6"/>
  <c r="AN213" i="6"/>
  <c r="AR213" i="6"/>
  <c r="AV213" i="6"/>
  <c r="AW213" i="6"/>
  <c r="BC213" i="6"/>
  <c r="BE213" i="6"/>
  <c r="BF213" i="6"/>
  <c r="BM214" i="6"/>
  <c r="BN214" i="6"/>
  <c r="AI214" i="6"/>
  <c r="AJ214" i="6"/>
  <c r="AN214" i="6"/>
  <c r="AR214" i="6"/>
  <c r="AV214" i="6"/>
  <c r="AW214" i="6"/>
  <c r="BA214" i="6"/>
  <c r="BB214" i="6"/>
  <c r="BE214" i="6"/>
  <c r="BF214" i="6"/>
  <c r="BM215" i="6"/>
  <c r="BN215" i="6"/>
  <c r="AI215" i="6"/>
  <c r="AJ215" i="6"/>
  <c r="AN215" i="6"/>
  <c r="AR215" i="6"/>
  <c r="AV215" i="6"/>
  <c r="AW215" i="6"/>
  <c r="BA215" i="6"/>
  <c r="BB215" i="6"/>
  <c r="BE215" i="6"/>
  <c r="BF215" i="6"/>
  <c r="BM216" i="6"/>
  <c r="BN216" i="6"/>
  <c r="AF216" i="6"/>
  <c r="AI216" i="6"/>
  <c r="AJ216" i="6"/>
  <c r="AN216" i="6"/>
  <c r="AR216" i="6"/>
  <c r="AV216" i="6"/>
  <c r="AW216" i="6"/>
  <c r="BA216" i="6"/>
  <c r="BB216" i="6"/>
  <c r="BV216" i="6"/>
  <c r="BW216" i="6" s="1"/>
  <c r="BM217" i="6"/>
  <c r="BN217" i="6"/>
  <c r="AF217" i="6"/>
  <c r="AI217" i="6"/>
  <c r="AJ217" i="6"/>
  <c r="AN217" i="6"/>
  <c r="AR217" i="6"/>
  <c r="AV217" i="6"/>
  <c r="AW217" i="6"/>
  <c r="BA217" i="6"/>
  <c r="BB217" i="6"/>
  <c r="BE217" i="6"/>
  <c r="BF217" i="6"/>
  <c r="BM218" i="6"/>
  <c r="BN218" i="6"/>
  <c r="AF218" i="6"/>
  <c r="AK218" i="6"/>
  <c r="AN218" i="6"/>
  <c r="AR218" i="6"/>
  <c r="AV218" i="6"/>
  <c r="AW218" i="6"/>
  <c r="BC218" i="6"/>
  <c r="BV218" i="6"/>
  <c r="BW218" i="6" s="1"/>
  <c r="BM219" i="6"/>
  <c r="BN219" i="6"/>
  <c r="AI219" i="6"/>
  <c r="AJ219" i="6"/>
  <c r="AN219" i="6"/>
  <c r="AR219" i="6"/>
  <c r="AV219" i="6"/>
  <c r="AW219" i="6"/>
  <c r="BA219" i="6"/>
  <c r="BB219" i="6"/>
  <c r="BE219" i="6"/>
  <c r="BF219" i="6"/>
  <c r="BM220" i="6"/>
  <c r="BN220" i="6"/>
  <c r="AF220" i="6"/>
  <c r="AI220" i="6"/>
  <c r="AJ220" i="6"/>
  <c r="AN220" i="6"/>
  <c r="AR220" i="6"/>
  <c r="AV220" i="6"/>
  <c r="AW220" i="6"/>
  <c r="BA220" i="6"/>
  <c r="BB220" i="6"/>
  <c r="BV220" i="6"/>
  <c r="BW220" i="6" s="1"/>
  <c r="BM221" i="6"/>
  <c r="BN221" i="6"/>
  <c r="AF221" i="6"/>
  <c r="AI221" i="6"/>
  <c r="AJ221" i="6"/>
  <c r="AN221" i="6"/>
  <c r="AR221" i="6"/>
  <c r="AV221" i="6"/>
  <c r="AW221" i="6"/>
  <c r="BA221" i="6"/>
  <c r="BB221" i="6"/>
  <c r="BV221" i="6"/>
  <c r="BW221" i="6" s="1"/>
  <c r="BM222" i="6"/>
  <c r="BN222" i="6"/>
  <c r="AK222" i="6"/>
  <c r="AN222" i="6"/>
  <c r="AR222" i="6"/>
  <c r="AV222" i="6"/>
  <c r="AW222" i="6"/>
  <c r="BC222" i="6"/>
  <c r="BE222" i="6"/>
  <c r="BF222" i="6"/>
  <c r="BM223" i="6"/>
  <c r="BN223" i="6"/>
  <c r="AF223" i="6"/>
  <c r="AI223" i="6"/>
  <c r="AJ223" i="6"/>
  <c r="AN223" i="6"/>
  <c r="AR223" i="6"/>
  <c r="AV223" i="6"/>
  <c r="AW223" i="6"/>
  <c r="BA223" i="6"/>
  <c r="BB223" i="6"/>
  <c r="BV223" i="6"/>
  <c r="BW223" i="6" s="1"/>
  <c r="BM224" i="6"/>
  <c r="BN224" i="6"/>
  <c r="AA224" i="6"/>
  <c r="AF224" i="6"/>
  <c r="AH224" i="6"/>
  <c r="AI224" i="6"/>
  <c r="AJ224" i="6"/>
  <c r="AM224" i="6"/>
  <c r="AN224" i="6"/>
  <c r="AQ224" i="6"/>
  <c r="AR224" i="6"/>
  <c r="AU224" i="6"/>
  <c r="AV224" i="6"/>
  <c r="AW224" i="6"/>
  <c r="BA224" i="6"/>
  <c r="BB224" i="6"/>
  <c r="BV224" i="6"/>
  <c r="BW224" i="6"/>
  <c r="BM225" i="6"/>
  <c r="BN225" i="6"/>
  <c r="AA225" i="6"/>
  <c r="AF225" i="6"/>
  <c r="AH225" i="6"/>
  <c r="AI225" i="6"/>
  <c r="AJ225" i="6"/>
  <c r="AM225" i="6"/>
  <c r="AO225" i="6" s="1"/>
  <c r="AN225" i="6"/>
  <c r="AQ225" i="6"/>
  <c r="AR225" i="6"/>
  <c r="AU225" i="6"/>
  <c r="AV225" i="6"/>
  <c r="AW225" i="6"/>
  <c r="BA225" i="6"/>
  <c r="BB225" i="6"/>
  <c r="BV225" i="6"/>
  <c r="BW225" i="6" s="1"/>
  <c r="BM226" i="6"/>
  <c r="BN226" i="6"/>
  <c r="AF226" i="6"/>
  <c r="AI226" i="6"/>
  <c r="AJ226" i="6"/>
  <c r="AN226" i="6"/>
  <c r="AR226" i="6"/>
  <c r="AV226" i="6"/>
  <c r="AW226" i="6"/>
  <c r="BA226" i="6"/>
  <c r="BB226" i="6"/>
  <c r="BV226" i="6"/>
  <c r="BW226" i="6" s="1"/>
  <c r="BM227" i="6"/>
  <c r="BN227" i="6"/>
  <c r="AF227" i="6"/>
  <c r="AI227" i="6"/>
  <c r="AJ227" i="6"/>
  <c r="AN227" i="6"/>
  <c r="AR227" i="6"/>
  <c r="AV227" i="6"/>
  <c r="AW227" i="6"/>
  <c r="BA227" i="6"/>
  <c r="BB227" i="6"/>
  <c r="BV227" i="6"/>
  <c r="BW227" i="6" s="1"/>
  <c r="BM228" i="6"/>
  <c r="BN228" i="6"/>
  <c r="AA228" i="6"/>
  <c r="AF228" i="6"/>
  <c r="AH228" i="6"/>
  <c r="AI228" i="6"/>
  <c r="AJ228" i="6"/>
  <c r="AM228" i="6"/>
  <c r="AN228" i="6"/>
  <c r="AQ228" i="6"/>
  <c r="AS228" i="6" s="1"/>
  <c r="AR228" i="6"/>
  <c r="AU228" i="6"/>
  <c r="AV228" i="6"/>
  <c r="AW228" i="6"/>
  <c r="BA228" i="6"/>
  <c r="BB228" i="6"/>
  <c r="BC228" i="6"/>
  <c r="BV228" i="6"/>
  <c r="BW228" i="6" s="1"/>
  <c r="BM229" i="6"/>
  <c r="BN229" i="6"/>
  <c r="AF229" i="6"/>
  <c r="AI229" i="6"/>
  <c r="AJ229" i="6"/>
  <c r="AM229" i="6"/>
  <c r="AN229" i="6"/>
  <c r="AR229" i="6"/>
  <c r="AV229" i="6"/>
  <c r="AW229" i="6"/>
  <c r="BA229" i="6"/>
  <c r="BB229" i="6"/>
  <c r="BV229" i="6"/>
  <c r="BW229" i="6" s="1"/>
  <c r="BM230" i="6"/>
  <c r="BN230" i="6"/>
  <c r="AD230" i="6"/>
  <c r="AE230" i="6"/>
  <c r="AI230" i="6"/>
  <c r="AJ230" i="6"/>
  <c r="AN230" i="6"/>
  <c r="AR230" i="6"/>
  <c r="AV230" i="6"/>
  <c r="AW230" i="6"/>
  <c r="BA230" i="6"/>
  <c r="BB230" i="6"/>
  <c r="BF230" i="6"/>
  <c r="BM231" i="6"/>
  <c r="BN231" i="6"/>
  <c r="AF231" i="6"/>
  <c r="AK231" i="6"/>
  <c r="AN231" i="6"/>
  <c r="AR231" i="6"/>
  <c r="AV231" i="6"/>
  <c r="AW231" i="6"/>
  <c r="BC231" i="6"/>
  <c r="BV231" i="6"/>
  <c r="BW231" i="6" s="1"/>
  <c r="BM232" i="6"/>
  <c r="BN232" i="6"/>
  <c r="AA232" i="6"/>
  <c r="AF232" i="6"/>
  <c r="AH232" i="6"/>
  <c r="AI232" i="6"/>
  <c r="AJ232" i="6"/>
  <c r="AM232" i="6"/>
  <c r="AN232" i="6"/>
  <c r="AQ232" i="6"/>
  <c r="AR232" i="6"/>
  <c r="AU232" i="6"/>
  <c r="AV232" i="6"/>
  <c r="AW232" i="6"/>
  <c r="BA232" i="6"/>
  <c r="BB232" i="6"/>
  <c r="BV232" i="6"/>
  <c r="BW232" i="6" s="1"/>
  <c r="BM233" i="6"/>
  <c r="BN233" i="6"/>
  <c r="AA233" i="6"/>
  <c r="AC233" i="6"/>
  <c r="AD233" i="6"/>
  <c r="AE233" i="6"/>
  <c r="AH233" i="6"/>
  <c r="AI233" i="6"/>
  <c r="AJ233" i="6"/>
  <c r="AM233" i="6"/>
  <c r="AN233" i="6"/>
  <c r="AQ233" i="6"/>
  <c r="AR233" i="6"/>
  <c r="AU233" i="6"/>
  <c r="AV233" i="6"/>
  <c r="AW233" i="6"/>
  <c r="BA233" i="6"/>
  <c r="BB233" i="6"/>
  <c r="BE233" i="6"/>
  <c r="BF233" i="6"/>
  <c r="BM234" i="6"/>
  <c r="BN234" i="6"/>
  <c r="AD234" i="6"/>
  <c r="AE234" i="6"/>
  <c r="AK234" i="6"/>
  <c r="AN234" i="6"/>
  <c r="AR234" i="6"/>
  <c r="AV234" i="6"/>
  <c r="AW234" i="6"/>
  <c r="BC234" i="6"/>
  <c r="BF234" i="6"/>
  <c r="BM235" i="6"/>
  <c r="BN235" i="6"/>
  <c r="AF235" i="6"/>
  <c r="AI235" i="6"/>
  <c r="AJ235" i="6"/>
  <c r="AN235" i="6"/>
  <c r="AR235" i="6"/>
  <c r="AV235" i="6"/>
  <c r="AW235" i="6"/>
  <c r="BA235" i="6"/>
  <c r="BB235" i="6"/>
  <c r="BV235" i="6"/>
  <c r="BW235" i="6" s="1"/>
  <c r="BM236" i="6"/>
  <c r="BN236" i="6"/>
  <c r="AF236" i="6"/>
  <c r="AI236" i="6"/>
  <c r="AJ236" i="6"/>
  <c r="AN236" i="6"/>
  <c r="AR236" i="6"/>
  <c r="AV236" i="6"/>
  <c r="AW236" i="6"/>
  <c r="BA236" i="6"/>
  <c r="BB236" i="6"/>
  <c r="BE236" i="6"/>
  <c r="BF236" i="6"/>
  <c r="BM237" i="6"/>
  <c r="BN237" i="6"/>
  <c r="AA237" i="6"/>
  <c r="AF237" i="6"/>
  <c r="AH237" i="6"/>
  <c r="AI237" i="6"/>
  <c r="AJ237" i="6"/>
  <c r="AM237" i="6"/>
  <c r="AN237" i="6"/>
  <c r="AQ237" i="6"/>
  <c r="AR237" i="6"/>
  <c r="AU237" i="6"/>
  <c r="AV237" i="6"/>
  <c r="AW237" i="6"/>
  <c r="BA237" i="6"/>
  <c r="BB237" i="6"/>
  <c r="BE237" i="6"/>
  <c r="BF237" i="6"/>
  <c r="BM238" i="6"/>
  <c r="BN238" i="6"/>
  <c r="AF238" i="6"/>
  <c r="AI238" i="6"/>
  <c r="AJ238" i="6"/>
  <c r="AN238" i="6"/>
  <c r="AR238" i="6"/>
  <c r="AV238" i="6"/>
  <c r="AW238" i="6"/>
  <c r="BA238" i="6"/>
  <c r="BB238" i="6"/>
  <c r="BE238" i="6"/>
  <c r="BF238" i="6"/>
  <c r="BM239" i="6"/>
  <c r="BN239" i="6"/>
  <c r="AF239" i="6"/>
  <c r="AI239" i="6"/>
  <c r="AJ239" i="6"/>
  <c r="AN239" i="6"/>
  <c r="AR239" i="6"/>
  <c r="AV239" i="6"/>
  <c r="AW239" i="6"/>
  <c r="BA239" i="6"/>
  <c r="BB239" i="6"/>
  <c r="BV239" i="6"/>
  <c r="BW239" i="6" s="1"/>
  <c r="BM240" i="6"/>
  <c r="BN240" i="6"/>
  <c r="AF240" i="6"/>
  <c r="AI240" i="6"/>
  <c r="AJ240" i="6"/>
  <c r="AN240" i="6"/>
  <c r="AR240" i="6"/>
  <c r="AV240" i="6"/>
  <c r="AW240" i="6"/>
  <c r="BA240" i="6"/>
  <c r="BB240" i="6"/>
  <c r="BE240" i="6"/>
  <c r="BF240" i="6"/>
  <c r="BM241" i="6"/>
  <c r="BN241" i="6"/>
  <c r="AD241" i="6"/>
  <c r="AI241" i="6"/>
  <c r="AJ241" i="6"/>
  <c r="AN241" i="6"/>
  <c r="AR241" i="6"/>
  <c r="AV241" i="6"/>
  <c r="AW241" i="6"/>
  <c r="BA241" i="6"/>
  <c r="BB241" i="6"/>
  <c r="BV241" i="6"/>
  <c r="BW241" i="6"/>
  <c r="BM242" i="6"/>
  <c r="BN242" i="6"/>
  <c r="AF242" i="6"/>
  <c r="AI242" i="6"/>
  <c r="AJ242" i="6"/>
  <c r="AN242" i="6"/>
  <c r="AR242" i="6"/>
  <c r="AV242" i="6"/>
  <c r="AW242" i="6"/>
  <c r="BA242" i="6"/>
  <c r="BB242" i="6"/>
  <c r="BE242" i="6"/>
  <c r="BF242" i="6"/>
  <c r="BM243" i="6"/>
  <c r="BN243" i="6"/>
  <c r="AK243" i="6"/>
  <c r="AN243" i="6"/>
  <c r="AR243" i="6"/>
  <c r="AV243" i="6"/>
  <c r="AW243" i="6"/>
  <c r="BC243" i="6"/>
  <c r="BE243" i="6"/>
  <c r="BF243" i="6"/>
  <c r="BM244" i="6"/>
  <c r="BN244" i="6"/>
  <c r="AI244" i="6"/>
  <c r="AJ244" i="6"/>
  <c r="AN244" i="6"/>
  <c r="AR244" i="6"/>
  <c r="AV244" i="6"/>
  <c r="AW244" i="6"/>
  <c r="BA244" i="6"/>
  <c r="BB244" i="6"/>
  <c r="BV244" i="6"/>
  <c r="BW244" i="6" s="1"/>
  <c r="BM245" i="6"/>
  <c r="BN245" i="6"/>
  <c r="AA245" i="6"/>
  <c r="AF245" i="6"/>
  <c r="AK245" i="6"/>
  <c r="AM245" i="6"/>
  <c r="AN245" i="6"/>
  <c r="AQ245" i="6"/>
  <c r="AR245" i="6"/>
  <c r="AU245" i="6"/>
  <c r="AV245" i="6"/>
  <c r="AW245" i="6"/>
  <c r="BC245" i="6"/>
  <c r="BV245" i="6"/>
  <c r="BW245" i="6"/>
  <c r="BM246" i="6"/>
  <c r="BN246" i="6"/>
  <c r="AF246" i="6"/>
  <c r="AI246" i="6"/>
  <c r="AJ246" i="6"/>
  <c r="AN246" i="6"/>
  <c r="AR246" i="6"/>
  <c r="AV246" i="6"/>
  <c r="AW246" i="6"/>
  <c r="BA246" i="6"/>
  <c r="BB246" i="6"/>
  <c r="BV246" i="6"/>
  <c r="BW246" i="6" s="1"/>
  <c r="BM247" i="6"/>
  <c r="BN247" i="6"/>
  <c r="AF247" i="6"/>
  <c r="AI247" i="6"/>
  <c r="AJ247" i="6"/>
  <c r="AN247" i="6"/>
  <c r="AR247" i="6"/>
  <c r="AV247" i="6"/>
  <c r="AW247" i="6"/>
  <c r="BA247" i="6"/>
  <c r="BB247" i="6"/>
  <c r="BM248" i="6"/>
  <c r="BN248" i="6"/>
  <c r="AA248" i="6"/>
  <c r="AF248" i="6"/>
  <c r="AI248" i="6"/>
  <c r="AJ248" i="6"/>
  <c r="AN248" i="6"/>
  <c r="AQ248" i="6"/>
  <c r="AR248" i="6"/>
  <c r="AV248" i="6"/>
  <c r="AW248" i="6"/>
  <c r="BA248" i="6"/>
  <c r="BB248" i="6"/>
  <c r="BV248" i="6"/>
  <c r="BW248" i="6"/>
  <c r="BM249" i="6"/>
  <c r="BN249" i="6"/>
  <c r="AF249" i="6"/>
  <c r="AI249" i="6"/>
  <c r="AJ249" i="6"/>
  <c r="AN249" i="6"/>
  <c r="AR249" i="6"/>
  <c r="AV249" i="6"/>
  <c r="AW249" i="6"/>
  <c r="BA249" i="6"/>
  <c r="BB249" i="6"/>
  <c r="BE249" i="6"/>
  <c r="BF249" i="6"/>
  <c r="BM250" i="6"/>
  <c r="BN250" i="6"/>
  <c r="AF250" i="6"/>
  <c r="AI250" i="6"/>
  <c r="AJ250" i="6"/>
  <c r="AN250" i="6"/>
  <c r="AR250" i="6"/>
  <c r="AV250" i="6"/>
  <c r="AW250" i="6"/>
  <c r="BA250" i="6"/>
  <c r="BB250" i="6"/>
  <c r="BV250" i="6"/>
  <c r="BW250" i="6" s="1"/>
  <c r="BM251" i="6"/>
  <c r="BN251" i="6"/>
  <c r="AF251" i="6"/>
  <c r="AI251" i="6"/>
  <c r="AJ251" i="6"/>
  <c r="AN251" i="6"/>
  <c r="AR251" i="6"/>
  <c r="AV251" i="6"/>
  <c r="AW251" i="6"/>
  <c r="BA251" i="6"/>
  <c r="BB251" i="6"/>
  <c r="BV251" i="6"/>
  <c r="BW251" i="6" s="1"/>
  <c r="BM252" i="6"/>
  <c r="BN252" i="6"/>
  <c r="AF252" i="6"/>
  <c r="AI252" i="6"/>
  <c r="AJ252" i="6"/>
  <c r="AN252" i="6"/>
  <c r="AR252" i="6"/>
  <c r="AV252" i="6"/>
  <c r="AW252" i="6"/>
  <c r="BA252" i="6"/>
  <c r="BB252" i="6"/>
  <c r="BV252" i="6"/>
  <c r="BW252" i="6" s="1"/>
  <c r="BM253" i="6"/>
  <c r="BN253" i="6"/>
  <c r="AF253" i="6"/>
  <c r="AI253" i="6"/>
  <c r="AJ253" i="6"/>
  <c r="AN253" i="6"/>
  <c r="AR253" i="6"/>
  <c r="AV253" i="6"/>
  <c r="AW253" i="6"/>
  <c r="BA253" i="6"/>
  <c r="BB253" i="6"/>
  <c r="BE253" i="6"/>
  <c r="BF253" i="6"/>
  <c r="BM254" i="6"/>
  <c r="BN254" i="6"/>
  <c r="AF254" i="6"/>
  <c r="AI254" i="6"/>
  <c r="AJ254" i="6"/>
  <c r="AN254" i="6"/>
  <c r="AR254" i="6"/>
  <c r="AV254" i="6"/>
  <c r="AW254" i="6"/>
  <c r="BA254" i="6"/>
  <c r="BB254" i="6"/>
  <c r="BV254" i="6"/>
  <c r="BW254" i="6" s="1"/>
  <c r="BM255" i="6"/>
  <c r="BN255" i="6"/>
  <c r="AF255" i="6"/>
  <c r="AI255" i="6"/>
  <c r="AJ255" i="6"/>
  <c r="AN255" i="6"/>
  <c r="AR255" i="6"/>
  <c r="AV255" i="6"/>
  <c r="AW255" i="6"/>
  <c r="BA255" i="6"/>
  <c r="BB255" i="6"/>
  <c r="BV255" i="6"/>
  <c r="BW255" i="6" s="1"/>
  <c r="BM256" i="6"/>
  <c r="BN256" i="6"/>
  <c r="AF256" i="6"/>
  <c r="AI256" i="6"/>
  <c r="AJ256" i="6"/>
  <c r="AN256" i="6"/>
  <c r="AR256" i="6"/>
  <c r="AV256" i="6"/>
  <c r="AW256" i="6"/>
  <c r="BA256" i="6"/>
  <c r="BB256" i="6"/>
  <c r="BV256" i="6"/>
  <c r="BW256" i="6" s="1"/>
  <c r="BM257" i="6"/>
  <c r="BN257" i="6"/>
  <c r="AA257" i="6"/>
  <c r="AF257" i="6"/>
  <c r="AH257" i="6"/>
  <c r="AI257" i="6"/>
  <c r="AJ257" i="6"/>
  <c r="AM257" i="6"/>
  <c r="AN257" i="6"/>
  <c r="AQ257" i="6"/>
  <c r="AR257" i="6"/>
  <c r="AU257" i="6"/>
  <c r="AV257" i="6"/>
  <c r="AW257" i="6"/>
  <c r="BA257" i="6"/>
  <c r="BC257" i="6" s="1"/>
  <c r="BB257" i="6"/>
  <c r="BM258" i="6"/>
  <c r="BN258" i="6"/>
  <c r="AF258" i="6"/>
  <c r="AI258" i="6"/>
  <c r="AJ258" i="6"/>
  <c r="AN258" i="6"/>
  <c r="AR258" i="6"/>
  <c r="AV258" i="6"/>
  <c r="AW258" i="6"/>
  <c r="BA258" i="6"/>
  <c r="BB258" i="6"/>
  <c r="BV258" i="6"/>
  <c r="BW258" i="6" s="1"/>
  <c r="BM259" i="6"/>
  <c r="BN259" i="6"/>
  <c r="AF259" i="6"/>
  <c r="AI259" i="6"/>
  <c r="AJ259" i="6"/>
  <c r="AN259" i="6"/>
  <c r="AR259" i="6"/>
  <c r="AV259" i="6"/>
  <c r="AW259" i="6"/>
  <c r="BA259" i="6"/>
  <c r="BB259" i="6"/>
  <c r="BV259" i="6"/>
  <c r="BW259" i="6" s="1"/>
  <c r="BM260" i="6"/>
  <c r="BN260" i="6"/>
  <c r="AA260" i="6"/>
  <c r="AF260" i="6"/>
  <c r="AI260" i="6"/>
  <c r="AJ260" i="6"/>
  <c r="AN260" i="6"/>
  <c r="AQ260" i="6"/>
  <c r="AR260" i="6"/>
  <c r="AV260" i="6"/>
  <c r="AW260" i="6"/>
  <c r="BA260" i="6"/>
  <c r="BB260" i="6"/>
  <c r="BV260" i="6"/>
  <c r="BW260" i="6" s="1"/>
  <c r="BM261" i="6"/>
  <c r="BN261" i="6"/>
  <c r="AF261" i="6"/>
  <c r="AI261" i="6"/>
  <c r="AJ261" i="6"/>
  <c r="AN261" i="6"/>
  <c r="AR261" i="6"/>
  <c r="AV261" i="6"/>
  <c r="AW261" i="6"/>
  <c r="BA261" i="6"/>
  <c r="BB261" i="6"/>
  <c r="BE261" i="6"/>
  <c r="BF261" i="6"/>
  <c r="BM262" i="6"/>
  <c r="BN262" i="6"/>
  <c r="AN262" i="6"/>
  <c r="AR262" i="6"/>
  <c r="AV262" i="6"/>
  <c r="AW262" i="6"/>
  <c r="BV262" i="6"/>
  <c r="BW262" i="6" s="1"/>
  <c r="BM263" i="6"/>
  <c r="BN263" i="6"/>
  <c r="AF263" i="6"/>
  <c r="AI263" i="6"/>
  <c r="AJ263" i="6"/>
  <c r="AN263" i="6"/>
  <c r="AR263" i="6"/>
  <c r="AV263" i="6"/>
  <c r="AW263" i="6"/>
  <c r="BA263" i="6"/>
  <c r="BB263" i="6"/>
  <c r="BE263" i="6"/>
  <c r="BF263" i="6"/>
  <c r="BM264" i="6"/>
  <c r="BN264" i="6"/>
  <c r="AF264" i="6"/>
  <c r="AI264" i="6"/>
  <c r="AJ264" i="6"/>
  <c r="AN264" i="6"/>
  <c r="AR264" i="6"/>
  <c r="AV264" i="6"/>
  <c r="AW264" i="6"/>
  <c r="BA264" i="6"/>
  <c r="BB264" i="6"/>
  <c r="BE264" i="6"/>
  <c r="BF264" i="6"/>
  <c r="BM265" i="6"/>
  <c r="BN265" i="6"/>
  <c r="AF265" i="6"/>
  <c r="AI265" i="6"/>
  <c r="AJ265" i="6"/>
  <c r="AN265" i="6"/>
  <c r="AR265" i="6"/>
  <c r="AV265" i="6"/>
  <c r="AW265" i="6"/>
  <c r="BA265" i="6"/>
  <c r="BB265" i="6"/>
  <c r="BV265" i="6"/>
  <c r="BW265" i="6" s="1"/>
  <c r="BM266" i="6"/>
  <c r="BN266" i="6"/>
  <c r="AF266" i="6"/>
  <c r="AI266" i="6"/>
  <c r="AJ266" i="6"/>
  <c r="AN266" i="6"/>
  <c r="AR266" i="6"/>
  <c r="AV266" i="6"/>
  <c r="AW266" i="6"/>
  <c r="BA266" i="6"/>
  <c r="BB266" i="6"/>
  <c r="BV266" i="6"/>
  <c r="BW266" i="6" s="1"/>
  <c r="BM267" i="6"/>
  <c r="BN267" i="6"/>
  <c r="AF267" i="6"/>
  <c r="AI267" i="6"/>
  <c r="AJ267" i="6"/>
  <c r="AN267" i="6"/>
  <c r="AR267" i="6"/>
  <c r="AV267" i="6"/>
  <c r="AW267" i="6"/>
  <c r="BA267" i="6"/>
  <c r="BB267" i="6"/>
  <c r="BV267" i="6"/>
  <c r="BW267" i="6" s="1"/>
  <c r="BM268" i="6"/>
  <c r="BN268" i="6"/>
  <c r="AA268" i="6"/>
  <c r="AF268" i="6"/>
  <c r="AH268" i="6"/>
  <c r="AI268" i="6"/>
  <c r="AJ268" i="6"/>
  <c r="AM268" i="6"/>
  <c r="AN268" i="6"/>
  <c r="AQ268" i="6"/>
  <c r="AR268" i="6"/>
  <c r="AU268" i="6"/>
  <c r="AV268" i="6"/>
  <c r="AW268" i="6"/>
  <c r="BA268" i="6"/>
  <c r="BB268" i="6"/>
  <c r="BV268" i="6"/>
  <c r="BW268" i="6" s="1"/>
  <c r="BM269" i="6"/>
  <c r="BN269" i="6"/>
  <c r="AA269" i="6"/>
  <c r="AF269" i="6"/>
  <c r="AH269" i="6"/>
  <c r="AI269" i="6"/>
  <c r="AJ269" i="6"/>
  <c r="AM269" i="6"/>
  <c r="AN269" i="6"/>
  <c r="AQ269" i="6"/>
  <c r="AR269" i="6"/>
  <c r="AU269" i="6"/>
  <c r="AV269" i="6"/>
  <c r="AW269" i="6"/>
  <c r="BA269" i="6"/>
  <c r="BB269" i="6"/>
  <c r="BV269" i="6"/>
  <c r="BW269" i="6" s="1"/>
  <c r="BM270" i="6"/>
  <c r="BN270" i="6"/>
  <c r="AI270" i="6"/>
  <c r="AJ270" i="6"/>
  <c r="AN270" i="6"/>
  <c r="AR270" i="6"/>
  <c r="AV270" i="6"/>
  <c r="AW270" i="6"/>
  <c r="BA270" i="6"/>
  <c r="BB270" i="6"/>
  <c r="BE270" i="6"/>
  <c r="BF270" i="6"/>
  <c r="BM271" i="6"/>
  <c r="BN271" i="6"/>
  <c r="AD271" i="6"/>
  <c r="AN271" i="6"/>
  <c r="AR271" i="6"/>
  <c r="AV271" i="6"/>
  <c r="AW271" i="6"/>
  <c r="BE271" i="6"/>
  <c r="BF271" i="6"/>
  <c r="BM272" i="6"/>
  <c r="BN272" i="6"/>
  <c r="AA272" i="6"/>
  <c r="AC272" i="6"/>
  <c r="AH272" i="6"/>
  <c r="AI272" i="6"/>
  <c r="AJ272" i="6"/>
  <c r="AM272" i="6"/>
  <c r="AN272" i="6"/>
  <c r="AQ272" i="6"/>
  <c r="AR272" i="6"/>
  <c r="AU272" i="6"/>
  <c r="AV272" i="6"/>
  <c r="AW272" i="6"/>
  <c r="BA272" i="6"/>
  <c r="BB272" i="6"/>
  <c r="BE272" i="6"/>
  <c r="BF272" i="6"/>
  <c r="BM273" i="6"/>
  <c r="BN273" i="6"/>
  <c r="AA273" i="6"/>
  <c r="AF273" i="6"/>
  <c r="AH273" i="6"/>
  <c r="AI273" i="6"/>
  <c r="AJ273" i="6"/>
  <c r="AM273" i="6"/>
  <c r="AN273" i="6"/>
  <c r="AQ273" i="6"/>
  <c r="AR273" i="6"/>
  <c r="AU273" i="6"/>
  <c r="AX273" i="6" s="1"/>
  <c r="AV273" i="6"/>
  <c r="AW273" i="6"/>
  <c r="BA273" i="6"/>
  <c r="BB273" i="6"/>
  <c r="BV273" i="6"/>
  <c r="BW273" i="6" s="1"/>
  <c r="BM274" i="6"/>
  <c r="BN274" i="6"/>
  <c r="AI274" i="6"/>
  <c r="AJ274" i="6"/>
  <c r="AN274" i="6"/>
  <c r="AR274" i="6"/>
  <c r="AV274" i="6"/>
  <c r="AW274" i="6"/>
  <c r="BA274" i="6"/>
  <c r="BB274" i="6"/>
  <c r="BE274" i="6"/>
  <c r="BF274" i="6"/>
  <c r="BM275" i="6"/>
  <c r="BN275" i="6"/>
  <c r="AI275" i="6"/>
  <c r="AJ275" i="6"/>
  <c r="AN275" i="6"/>
  <c r="AR275" i="6"/>
  <c r="AV275" i="6"/>
  <c r="AW275" i="6"/>
  <c r="BA275" i="6"/>
  <c r="BB275" i="6"/>
  <c r="BV275" i="6"/>
  <c r="BW275" i="6" s="1"/>
  <c r="BM276" i="6"/>
  <c r="BN276" i="6"/>
  <c r="AA276" i="6"/>
  <c r="AF276" i="6"/>
  <c r="AH276" i="6"/>
  <c r="AI276" i="6"/>
  <c r="AJ276" i="6"/>
  <c r="AM276" i="6"/>
  <c r="AN276" i="6"/>
  <c r="AQ276" i="6"/>
  <c r="AR276" i="6"/>
  <c r="AU276" i="6"/>
  <c r="AV276" i="6"/>
  <c r="AW276" i="6"/>
  <c r="BA276" i="6"/>
  <c r="BB276" i="6"/>
  <c r="BV276" i="6"/>
  <c r="BW276" i="6" s="1"/>
  <c r="BM277" i="6"/>
  <c r="BN277" i="6"/>
  <c r="AA277" i="6"/>
  <c r="AC277" i="6"/>
  <c r="AH277" i="6"/>
  <c r="AI277" i="6"/>
  <c r="AJ277" i="6"/>
  <c r="AM277" i="6"/>
  <c r="AN277" i="6"/>
  <c r="AQ277" i="6"/>
  <c r="AR277" i="6"/>
  <c r="AU277" i="6"/>
  <c r="AV277" i="6"/>
  <c r="AW277" i="6"/>
  <c r="BA277" i="6"/>
  <c r="BB277" i="6"/>
  <c r="BV277" i="6"/>
  <c r="BW277" i="6"/>
  <c r="BM278" i="6"/>
  <c r="BN278" i="6"/>
  <c r="AK278" i="6"/>
  <c r="AN278" i="6"/>
  <c r="AR278" i="6"/>
  <c r="AV278" i="6"/>
  <c r="AW278" i="6"/>
  <c r="BC278" i="6"/>
  <c r="BV278" i="6"/>
  <c r="BW278" i="6" s="1"/>
  <c r="BM279" i="6"/>
  <c r="BN279" i="6"/>
  <c r="AF279" i="6"/>
  <c r="AI279" i="6"/>
  <c r="AJ279" i="6"/>
  <c r="AN279" i="6"/>
  <c r="AR279" i="6"/>
  <c r="AV279" i="6"/>
  <c r="AW279" i="6"/>
  <c r="BA279" i="6"/>
  <c r="BB279" i="6"/>
  <c r="BV279" i="6"/>
  <c r="BW279" i="6" s="1"/>
  <c r="BM280" i="6"/>
  <c r="BN280" i="6"/>
  <c r="AF280" i="6"/>
  <c r="AI280" i="6"/>
  <c r="AJ280" i="6"/>
  <c r="AN280" i="6"/>
  <c r="AR280" i="6"/>
  <c r="AV280" i="6"/>
  <c r="AW280" i="6"/>
  <c r="BA280" i="6"/>
  <c r="BB280" i="6"/>
  <c r="BV280" i="6"/>
  <c r="BW280" i="6" s="1"/>
  <c r="BM281" i="6"/>
  <c r="BN281" i="6"/>
  <c r="AD281" i="6"/>
  <c r="AE281" i="6"/>
  <c r="AI281" i="6"/>
  <c r="AJ281" i="6"/>
  <c r="AN281" i="6"/>
  <c r="AR281" i="6"/>
  <c r="AV281" i="6"/>
  <c r="AW281" i="6"/>
  <c r="BA281" i="6"/>
  <c r="BB281" i="6"/>
  <c r="BF281" i="6"/>
  <c r="BM282" i="6"/>
  <c r="BN282" i="6"/>
  <c r="AF282" i="6"/>
  <c r="AI282" i="6"/>
  <c r="AJ282" i="6"/>
  <c r="AN282" i="6"/>
  <c r="AR282" i="6"/>
  <c r="AV282" i="6"/>
  <c r="AW282" i="6"/>
  <c r="BA282" i="6"/>
  <c r="BB282" i="6"/>
  <c r="BV282" i="6"/>
  <c r="BW282" i="6" s="1"/>
  <c r="BM283" i="6"/>
  <c r="BN283" i="6"/>
  <c r="AF283" i="6"/>
  <c r="AI283" i="6"/>
  <c r="AJ283" i="6"/>
  <c r="AN283" i="6"/>
  <c r="AR283" i="6"/>
  <c r="AV283" i="6"/>
  <c r="AW283" i="6"/>
  <c r="BA283" i="6"/>
  <c r="BB283" i="6"/>
  <c r="BV283" i="6"/>
  <c r="BW283" i="6" s="1"/>
  <c r="BM284" i="6"/>
  <c r="BN284" i="6"/>
  <c r="AD284" i="6"/>
  <c r="AI284" i="6"/>
  <c r="AJ284" i="6"/>
  <c r="AN284" i="6"/>
  <c r="AR284" i="6"/>
  <c r="AV284" i="6"/>
  <c r="AW284" i="6"/>
  <c r="BA284" i="6"/>
  <c r="BB284" i="6"/>
  <c r="BV284" i="6"/>
  <c r="BW284" i="6" s="1"/>
  <c r="BM285" i="6"/>
  <c r="BN285" i="6"/>
  <c r="AD285" i="6"/>
  <c r="AI285" i="6"/>
  <c r="AJ285" i="6"/>
  <c r="AN285" i="6"/>
  <c r="AR285" i="6"/>
  <c r="AV285" i="6"/>
  <c r="AW285" i="6"/>
  <c r="BA285" i="6"/>
  <c r="BB285" i="6"/>
  <c r="BE285" i="6"/>
  <c r="BF285" i="6"/>
  <c r="BM286" i="6"/>
  <c r="BN286" i="6"/>
  <c r="AF286" i="6"/>
  <c r="AI286" i="6"/>
  <c r="AJ286" i="6"/>
  <c r="AN286" i="6"/>
  <c r="AR286" i="6"/>
  <c r="AV286" i="6"/>
  <c r="AW286" i="6"/>
  <c r="BA286" i="6"/>
  <c r="BB286" i="6"/>
  <c r="BE286" i="6"/>
  <c r="BF286" i="6"/>
  <c r="BM287" i="6"/>
  <c r="BN287" i="6"/>
  <c r="AF287" i="6"/>
  <c r="AI287" i="6"/>
  <c r="AJ287" i="6"/>
  <c r="AN287" i="6"/>
  <c r="AR287" i="6"/>
  <c r="AV287" i="6"/>
  <c r="AW287" i="6"/>
  <c r="BA287" i="6"/>
  <c r="BB287" i="6"/>
  <c r="BV287" i="6"/>
  <c r="BW287" i="6" s="1"/>
  <c r="BM288" i="6"/>
  <c r="BN288" i="6"/>
  <c r="AA288" i="6"/>
  <c r="AF288" i="6"/>
  <c r="AH288" i="6"/>
  <c r="AI288" i="6"/>
  <c r="AJ288" i="6"/>
  <c r="AM288" i="6"/>
  <c r="AN288" i="6"/>
  <c r="AQ288" i="6"/>
  <c r="AR288" i="6"/>
  <c r="AU288" i="6"/>
  <c r="AV288" i="6"/>
  <c r="AW288" i="6"/>
  <c r="BA288" i="6"/>
  <c r="BB288" i="6"/>
  <c r="BV288" i="6"/>
  <c r="BW288" i="6" s="1"/>
  <c r="BM289" i="6"/>
  <c r="BN289" i="6"/>
  <c r="AD289" i="6"/>
  <c r="AE289" i="6"/>
  <c r="AK289" i="6"/>
  <c r="AN289" i="6"/>
  <c r="AR289" i="6"/>
  <c r="AV289" i="6"/>
  <c r="AW289" i="6"/>
  <c r="BC289" i="6"/>
  <c r="BE289" i="6"/>
  <c r="BV289" i="6" s="1"/>
  <c r="BW289" i="6" s="1"/>
  <c r="BF289" i="6"/>
  <c r="BM290" i="6"/>
  <c r="BN290" i="6"/>
  <c r="AD290" i="6"/>
  <c r="AE290" i="6"/>
  <c r="AK290" i="6"/>
  <c r="AN290" i="6"/>
  <c r="AR290" i="6"/>
  <c r="AV290" i="6"/>
  <c r="AW290" i="6"/>
  <c r="BC290" i="6"/>
  <c r="BE290" i="6"/>
  <c r="BF290" i="6"/>
  <c r="BM291" i="6"/>
  <c r="BN291" i="6"/>
  <c r="AD291" i="6"/>
  <c r="AE291" i="6"/>
  <c r="AK291" i="6"/>
  <c r="AN291" i="6"/>
  <c r="AR291" i="6"/>
  <c r="AV291" i="6"/>
  <c r="AW291" i="6"/>
  <c r="BC291" i="6"/>
  <c r="BE291" i="6"/>
  <c r="BF291" i="6"/>
  <c r="BM292" i="6"/>
  <c r="BN292" i="6"/>
  <c r="AA292" i="6"/>
  <c r="AC292" i="6"/>
  <c r="AH292" i="6"/>
  <c r="AI292" i="6"/>
  <c r="AJ292" i="6"/>
  <c r="AM292" i="6"/>
  <c r="AN292" i="6"/>
  <c r="AQ292" i="6"/>
  <c r="AR292" i="6"/>
  <c r="AU292" i="6"/>
  <c r="AV292" i="6"/>
  <c r="AW292" i="6"/>
  <c r="BA292" i="6"/>
  <c r="BB292" i="6"/>
  <c r="BV292" i="6"/>
  <c r="BW292" i="6" s="1"/>
  <c r="BM293" i="6"/>
  <c r="BN293" i="6"/>
  <c r="AF293" i="6"/>
  <c r="AI293" i="6"/>
  <c r="AJ293" i="6"/>
  <c r="AN293" i="6"/>
  <c r="AR293" i="6"/>
  <c r="AV293" i="6"/>
  <c r="AW293" i="6"/>
  <c r="BA293" i="6"/>
  <c r="BB293" i="6"/>
  <c r="BE293" i="6"/>
  <c r="BF293" i="6"/>
  <c r="BM294" i="6"/>
  <c r="BN294" i="6"/>
  <c r="AF294" i="6"/>
  <c r="AI294" i="6"/>
  <c r="AJ294" i="6"/>
  <c r="AN294" i="6"/>
  <c r="AR294" i="6"/>
  <c r="AV294" i="6"/>
  <c r="AW294" i="6"/>
  <c r="BA294" i="6"/>
  <c r="BB294" i="6"/>
  <c r="BE294" i="6"/>
  <c r="BV294" i="6" s="1"/>
  <c r="BW294" i="6" s="1"/>
  <c r="BF294" i="6"/>
  <c r="BM295" i="6"/>
  <c r="BN295" i="6"/>
  <c r="AI295" i="6"/>
  <c r="AJ295" i="6"/>
  <c r="AN295" i="6"/>
  <c r="AR295" i="6"/>
  <c r="AV295" i="6"/>
  <c r="AW295" i="6"/>
  <c r="BA295" i="6"/>
  <c r="BB295" i="6"/>
  <c r="BE295" i="6"/>
  <c r="BF295" i="6"/>
  <c r="BM296" i="6"/>
  <c r="BN296" i="6"/>
  <c r="AA296" i="6"/>
  <c r="AC296" i="6"/>
  <c r="AK296" i="6"/>
  <c r="AM296" i="6"/>
  <c r="AN296" i="6"/>
  <c r="AQ296" i="6"/>
  <c r="AR296" i="6"/>
  <c r="AU296" i="6"/>
  <c r="AV296" i="6"/>
  <c r="AW296" i="6"/>
  <c r="BC296" i="6"/>
  <c r="BE296" i="6"/>
  <c r="BF296" i="6"/>
  <c r="BM297" i="6"/>
  <c r="BN297" i="6"/>
  <c r="AA297" i="6"/>
  <c r="AF297" i="6"/>
  <c r="AH297" i="6"/>
  <c r="AI297" i="6"/>
  <c r="AJ297" i="6"/>
  <c r="AM297" i="6"/>
  <c r="AN297" i="6"/>
  <c r="AQ297" i="6"/>
  <c r="AR297" i="6"/>
  <c r="AU297" i="6"/>
  <c r="AV297" i="6"/>
  <c r="AW297" i="6"/>
  <c r="BA297" i="6"/>
  <c r="BB297" i="6"/>
  <c r="BV297" i="6"/>
  <c r="BW297" i="6" s="1"/>
  <c r="BM298" i="6"/>
  <c r="BN298" i="6"/>
  <c r="AF298" i="6"/>
  <c r="AI298" i="6"/>
  <c r="AJ298" i="6"/>
  <c r="AN298" i="6"/>
  <c r="AR298" i="6"/>
  <c r="AV298" i="6"/>
  <c r="AW298" i="6"/>
  <c r="BA298" i="6"/>
  <c r="BB298" i="6"/>
  <c r="BV298" i="6"/>
  <c r="BW298" i="6" s="1"/>
  <c r="BM299" i="6"/>
  <c r="BN299" i="6"/>
  <c r="AF299" i="6"/>
  <c r="AI299" i="6"/>
  <c r="AJ299" i="6"/>
  <c r="AN299" i="6"/>
  <c r="AR299" i="6"/>
  <c r="AV299" i="6"/>
  <c r="AW299" i="6"/>
  <c r="BA299" i="6"/>
  <c r="BB299" i="6"/>
  <c r="BE299" i="6"/>
  <c r="BF299" i="6"/>
  <c r="BM300" i="6"/>
  <c r="BN300" i="6"/>
  <c r="AD300" i="6"/>
  <c r="AI300" i="6"/>
  <c r="AJ300" i="6"/>
  <c r="AN300" i="6"/>
  <c r="AR300" i="6"/>
  <c r="AV300" i="6"/>
  <c r="AW300" i="6"/>
  <c r="BA300" i="6"/>
  <c r="BB300" i="6"/>
  <c r="BE300" i="6"/>
  <c r="BF300" i="6"/>
  <c r="BM301" i="6"/>
  <c r="BN301" i="6"/>
  <c r="AD301" i="6"/>
  <c r="AI301" i="6"/>
  <c r="AJ301" i="6"/>
  <c r="AN301" i="6"/>
  <c r="AR301" i="6"/>
  <c r="AV301" i="6"/>
  <c r="AW301" i="6"/>
  <c r="BA301" i="6"/>
  <c r="BB301" i="6"/>
  <c r="BE301" i="6"/>
  <c r="BF301" i="6"/>
  <c r="BM302" i="6"/>
  <c r="BN302" i="6"/>
  <c r="AF302" i="6"/>
  <c r="AI302" i="6"/>
  <c r="AJ302" i="6"/>
  <c r="AN302" i="6"/>
  <c r="AR302" i="6"/>
  <c r="AV302" i="6"/>
  <c r="AW302" i="6"/>
  <c r="BA302" i="6"/>
  <c r="BB302" i="6"/>
  <c r="BE302" i="6"/>
  <c r="BF302" i="6"/>
  <c r="BM303" i="6"/>
  <c r="BN303" i="6"/>
  <c r="AF303" i="6"/>
  <c r="AI303" i="6"/>
  <c r="AJ303" i="6"/>
  <c r="AN303" i="6"/>
  <c r="AR303" i="6"/>
  <c r="AV303" i="6"/>
  <c r="AW303" i="6"/>
  <c r="BA303" i="6"/>
  <c r="BB303" i="6"/>
  <c r="BM304" i="6"/>
  <c r="BN304" i="6"/>
  <c r="AF304" i="6"/>
  <c r="AI304" i="6"/>
  <c r="AJ304" i="6"/>
  <c r="AN304" i="6"/>
  <c r="AR304" i="6"/>
  <c r="AV304" i="6"/>
  <c r="AW304" i="6"/>
  <c r="BA304" i="6"/>
  <c r="BB304" i="6"/>
  <c r="BM305" i="6"/>
  <c r="BN305" i="6"/>
  <c r="AA305" i="6"/>
  <c r="AF305" i="6"/>
  <c r="AH305" i="6"/>
  <c r="AI305" i="6"/>
  <c r="AJ305" i="6"/>
  <c r="AM305" i="6"/>
  <c r="AN305" i="6"/>
  <c r="AQ305" i="6"/>
  <c r="AR305" i="6"/>
  <c r="AU305" i="6"/>
  <c r="AV305" i="6"/>
  <c r="AW305" i="6"/>
  <c r="BA305" i="6"/>
  <c r="BB305" i="6"/>
  <c r="BV305" i="6"/>
  <c r="BW305" i="6" s="1"/>
  <c r="BM306" i="6"/>
  <c r="BN306" i="6"/>
  <c r="AF306" i="6"/>
  <c r="AI306" i="6"/>
  <c r="AJ306" i="6"/>
  <c r="AN306" i="6"/>
  <c r="AR306" i="6"/>
  <c r="AV306" i="6"/>
  <c r="AW306" i="6"/>
  <c r="BA306" i="6"/>
  <c r="BB306" i="6"/>
  <c r="BV306" i="6"/>
  <c r="BW306" i="6"/>
  <c r="BM307" i="6"/>
  <c r="BN307" i="6"/>
  <c r="AF307" i="6"/>
  <c r="AI307" i="6"/>
  <c r="AJ307" i="6"/>
  <c r="AN307" i="6"/>
  <c r="AR307" i="6"/>
  <c r="AV307" i="6"/>
  <c r="AW307" i="6"/>
  <c r="BA307" i="6"/>
  <c r="BB307" i="6"/>
  <c r="BV307" i="6"/>
  <c r="BW307" i="6" s="1"/>
  <c r="BM308" i="6"/>
  <c r="BN308" i="6"/>
  <c r="AD308" i="6"/>
  <c r="AI308" i="6"/>
  <c r="AJ308" i="6"/>
  <c r="AN308" i="6"/>
  <c r="AR308" i="6"/>
  <c r="AV308" i="6"/>
  <c r="AW308" i="6"/>
  <c r="BA308" i="6"/>
  <c r="BB308" i="6"/>
  <c r="BE308" i="6"/>
  <c r="BF308" i="6"/>
  <c r="BM309" i="6"/>
  <c r="BN309" i="6"/>
  <c r="AF309" i="6"/>
  <c r="AI309" i="6"/>
  <c r="AJ309" i="6"/>
  <c r="AN309" i="6"/>
  <c r="AR309" i="6"/>
  <c r="AV309" i="6"/>
  <c r="AW309" i="6"/>
  <c r="BA309" i="6"/>
  <c r="BB309" i="6"/>
  <c r="BV309" i="6"/>
  <c r="BW309" i="6" s="1"/>
  <c r="BM310" i="6"/>
  <c r="BN310" i="6"/>
  <c r="AF310" i="6"/>
  <c r="AI310" i="6"/>
  <c r="AJ310" i="6"/>
  <c r="AN310" i="6"/>
  <c r="AR310" i="6"/>
  <c r="AV310" i="6"/>
  <c r="AW310" i="6"/>
  <c r="BA310" i="6"/>
  <c r="BB310" i="6"/>
  <c r="BV310" i="6"/>
  <c r="BW310" i="6" s="1"/>
  <c r="BM311" i="6"/>
  <c r="BN311" i="6"/>
  <c r="AD311" i="6"/>
  <c r="AI311" i="6"/>
  <c r="AJ311" i="6"/>
  <c r="AN311" i="6"/>
  <c r="AR311" i="6"/>
  <c r="AV311" i="6"/>
  <c r="AW311" i="6"/>
  <c r="BA311" i="6"/>
  <c r="BB311" i="6"/>
  <c r="BE311" i="6"/>
  <c r="BF311" i="6"/>
  <c r="BM312" i="6"/>
  <c r="BN312" i="6"/>
  <c r="AF312" i="6"/>
  <c r="AI312" i="6"/>
  <c r="AJ312" i="6"/>
  <c r="AN312" i="6"/>
  <c r="AR312" i="6"/>
  <c r="AV312" i="6"/>
  <c r="AW312" i="6"/>
  <c r="BA312" i="6"/>
  <c r="BB312" i="6"/>
  <c r="BE312" i="6"/>
  <c r="BF312" i="6"/>
  <c r="BM313" i="6"/>
  <c r="BN313" i="6"/>
  <c r="AA313" i="6"/>
  <c r="AC313" i="6"/>
  <c r="AH313" i="6"/>
  <c r="AI313" i="6"/>
  <c r="AJ313" i="6"/>
  <c r="AM313" i="6"/>
  <c r="AN313" i="6"/>
  <c r="AQ313" i="6"/>
  <c r="AR313" i="6"/>
  <c r="AU313" i="6"/>
  <c r="AV313" i="6"/>
  <c r="AW313" i="6"/>
  <c r="BA313" i="6"/>
  <c r="BB313" i="6"/>
  <c r="BE313" i="6"/>
  <c r="BF313" i="6"/>
  <c r="BM314" i="6"/>
  <c r="BN314" i="6"/>
  <c r="AK314" i="6"/>
  <c r="AN314" i="6"/>
  <c r="AR314" i="6"/>
  <c r="AV314" i="6"/>
  <c r="AW314" i="6"/>
  <c r="BC314" i="6"/>
  <c r="BV314" i="6"/>
  <c r="BW314" i="6" s="1"/>
  <c r="BM315" i="6"/>
  <c r="BN315" i="6"/>
  <c r="AF315" i="6"/>
  <c r="AI315" i="6"/>
  <c r="AJ315" i="6"/>
  <c r="AN315" i="6"/>
  <c r="AR315" i="6"/>
  <c r="AV315" i="6"/>
  <c r="AW315" i="6"/>
  <c r="BA315" i="6"/>
  <c r="BB315" i="6"/>
  <c r="BV315" i="6"/>
  <c r="BW315" i="6" s="1"/>
  <c r="BM316" i="6"/>
  <c r="BN316" i="6"/>
  <c r="AF316" i="6"/>
  <c r="AI316" i="6"/>
  <c r="AJ316" i="6"/>
  <c r="AN316" i="6"/>
  <c r="AR316" i="6"/>
  <c r="AV316" i="6"/>
  <c r="AW316" i="6"/>
  <c r="BA316" i="6"/>
  <c r="BB316" i="6"/>
  <c r="BE316" i="6"/>
  <c r="BF316" i="6"/>
  <c r="BM317" i="6"/>
  <c r="BN317" i="6"/>
  <c r="AA317" i="6"/>
  <c r="AC317" i="6"/>
  <c r="AH317" i="6"/>
  <c r="AI317" i="6"/>
  <c r="AJ317" i="6"/>
  <c r="AM317" i="6"/>
  <c r="AN317" i="6"/>
  <c r="AQ317" i="6"/>
  <c r="AR317" i="6"/>
  <c r="AU317" i="6"/>
  <c r="AV317" i="6"/>
  <c r="AW317" i="6"/>
  <c r="BA317" i="6"/>
  <c r="BC317" i="6" s="1"/>
  <c r="BB317" i="6"/>
  <c r="BE317" i="6"/>
  <c r="BF317" i="6"/>
  <c r="BV317" i="6" s="1"/>
  <c r="BW317" i="6" s="1"/>
  <c r="BM318" i="6"/>
  <c r="BN318" i="6"/>
  <c r="AD318" i="6"/>
  <c r="AE318" i="6"/>
  <c r="AI318" i="6"/>
  <c r="AJ318" i="6"/>
  <c r="AN318" i="6"/>
  <c r="AR318" i="6"/>
  <c r="AV318" i="6"/>
  <c r="AW318" i="6"/>
  <c r="BA318" i="6"/>
  <c r="BB318" i="6"/>
  <c r="BE318" i="6"/>
  <c r="BF318" i="6"/>
  <c r="BM319" i="6"/>
  <c r="BN319" i="6"/>
  <c r="AF319" i="6"/>
  <c r="AI319" i="6"/>
  <c r="AJ319" i="6"/>
  <c r="AN319" i="6"/>
  <c r="AR319" i="6"/>
  <c r="AV319" i="6"/>
  <c r="AW319" i="6"/>
  <c r="BA319" i="6"/>
  <c r="BB319" i="6"/>
  <c r="BE319" i="6"/>
  <c r="BF319" i="6"/>
  <c r="BM320" i="6"/>
  <c r="BN320" i="6"/>
  <c r="AF320" i="6"/>
  <c r="AI320" i="6"/>
  <c r="AJ320" i="6"/>
  <c r="AN320" i="6"/>
  <c r="AR320" i="6"/>
  <c r="AV320" i="6"/>
  <c r="AW320" i="6"/>
  <c r="BA320" i="6"/>
  <c r="BB320" i="6"/>
  <c r="BE320" i="6"/>
  <c r="BF320" i="6"/>
  <c r="BM321" i="6"/>
  <c r="BN321" i="6"/>
  <c r="AA321" i="6"/>
  <c r="AF321" i="6"/>
  <c r="AH321" i="6"/>
  <c r="AI321" i="6"/>
  <c r="AJ321" i="6"/>
  <c r="AM321" i="6"/>
  <c r="AN321" i="6"/>
  <c r="AQ321" i="6"/>
  <c r="AR321" i="6"/>
  <c r="AU321" i="6"/>
  <c r="AV321" i="6"/>
  <c r="AW321" i="6"/>
  <c r="BA321" i="6"/>
  <c r="BB321" i="6"/>
  <c r="BE321" i="6"/>
  <c r="BF321" i="6"/>
  <c r="BV321" i="6"/>
  <c r="BW321" i="6" s="1"/>
  <c r="BM322" i="6"/>
  <c r="BN322" i="6"/>
  <c r="AF322" i="6"/>
  <c r="AI322" i="6"/>
  <c r="AJ322" i="6"/>
  <c r="AN322" i="6"/>
  <c r="AR322" i="6"/>
  <c r="AV322" i="6"/>
  <c r="AW322" i="6"/>
  <c r="BA322" i="6"/>
  <c r="BB322" i="6"/>
  <c r="BV322" i="6"/>
  <c r="BW322" i="6" s="1"/>
  <c r="BM323" i="6"/>
  <c r="BN323" i="6"/>
  <c r="AF323" i="6"/>
  <c r="AI323" i="6"/>
  <c r="AJ323" i="6"/>
  <c r="AN323" i="6"/>
  <c r="AR323" i="6"/>
  <c r="AV323" i="6"/>
  <c r="AW323" i="6"/>
  <c r="BA323" i="6"/>
  <c r="BB323" i="6"/>
  <c r="BV323" i="6"/>
  <c r="BW323" i="6" s="1"/>
  <c r="BM324" i="6"/>
  <c r="BN324" i="6"/>
  <c r="AA324" i="6"/>
  <c r="AK324" i="6"/>
  <c r="AN324" i="6"/>
  <c r="AR324" i="6"/>
  <c r="AV324" i="6"/>
  <c r="AW324" i="6"/>
  <c r="BC324" i="6"/>
  <c r="BE324" i="6"/>
  <c r="BF324" i="6"/>
  <c r="BM325" i="6"/>
  <c r="BN325" i="6"/>
  <c r="AA325" i="6"/>
  <c r="AF325" i="6"/>
  <c r="AH325" i="6"/>
  <c r="AI325" i="6"/>
  <c r="AJ325" i="6"/>
  <c r="AM325" i="6"/>
  <c r="AN325" i="6"/>
  <c r="AQ325" i="6"/>
  <c r="AR325" i="6"/>
  <c r="AU325" i="6"/>
  <c r="AV325" i="6"/>
  <c r="AW325" i="6"/>
  <c r="BA325" i="6"/>
  <c r="BB325" i="6"/>
  <c r="BV325" i="6"/>
  <c r="BW325" i="6" s="1"/>
  <c r="BM326" i="6"/>
  <c r="BN326" i="6"/>
  <c r="AF326" i="6"/>
  <c r="AI326" i="6"/>
  <c r="AJ326" i="6"/>
  <c r="AN326" i="6"/>
  <c r="AR326" i="6"/>
  <c r="AV326" i="6"/>
  <c r="AW326" i="6"/>
  <c r="BA326" i="6"/>
  <c r="BB326" i="6"/>
  <c r="BV326" i="6"/>
  <c r="BW326" i="6" s="1"/>
  <c r="BM327" i="6"/>
  <c r="BN327" i="6"/>
  <c r="AF327" i="6"/>
  <c r="AI327" i="6"/>
  <c r="AJ327" i="6"/>
  <c r="AN327" i="6"/>
  <c r="AR327" i="6"/>
  <c r="AV327" i="6"/>
  <c r="AW327" i="6"/>
  <c r="BA327" i="6"/>
  <c r="BB327" i="6"/>
  <c r="BE327" i="6"/>
  <c r="BF327" i="6"/>
  <c r="BM328" i="6"/>
  <c r="BN328" i="6"/>
  <c r="AD328" i="6"/>
  <c r="AK328" i="6"/>
  <c r="AN328" i="6"/>
  <c r="AR328" i="6"/>
  <c r="AV328" i="6"/>
  <c r="AW328" i="6"/>
  <c r="BC328" i="6"/>
  <c r="BE328" i="6"/>
  <c r="BF328" i="6"/>
  <c r="BM329" i="6"/>
  <c r="BN329" i="6"/>
  <c r="AF329" i="6"/>
  <c r="AI329" i="6"/>
  <c r="AJ329" i="6"/>
  <c r="AN329" i="6"/>
  <c r="AR329" i="6"/>
  <c r="AV329" i="6"/>
  <c r="AW329" i="6"/>
  <c r="BA329" i="6"/>
  <c r="BB329" i="6"/>
  <c r="BE329" i="6"/>
  <c r="BF329" i="6"/>
  <c r="BM330" i="6"/>
  <c r="BN330" i="6"/>
  <c r="AF330" i="6"/>
  <c r="AI330" i="6"/>
  <c r="AJ330" i="6"/>
  <c r="AN330" i="6"/>
  <c r="AR330" i="6"/>
  <c r="AV330" i="6"/>
  <c r="AW330" i="6"/>
  <c r="BA330" i="6"/>
  <c r="BB330" i="6"/>
  <c r="BV330" i="6"/>
  <c r="BW330" i="6" s="1"/>
  <c r="BM331" i="6"/>
  <c r="BN331" i="6"/>
  <c r="AF331" i="6"/>
  <c r="AI331" i="6"/>
  <c r="AJ331" i="6"/>
  <c r="AN331" i="6"/>
  <c r="AR331" i="6"/>
  <c r="AV331" i="6"/>
  <c r="AW331" i="6"/>
  <c r="BA331" i="6"/>
  <c r="BB331" i="6"/>
  <c r="BV331" i="6"/>
  <c r="BW331" i="6" s="1"/>
  <c r="BM332" i="6"/>
  <c r="BN332" i="6"/>
  <c r="AA332" i="6"/>
  <c r="AF332" i="6"/>
  <c r="AH332" i="6"/>
  <c r="AI332" i="6"/>
  <c r="AJ332" i="6"/>
  <c r="AM332" i="6"/>
  <c r="AN332" i="6"/>
  <c r="AQ332" i="6"/>
  <c r="AR332" i="6"/>
  <c r="AU332" i="6"/>
  <c r="AV332" i="6"/>
  <c r="AW332" i="6"/>
  <c r="BA332" i="6"/>
  <c r="BC332" i="6" s="1"/>
  <c r="BB332" i="6"/>
  <c r="BV332" i="6"/>
  <c r="BW332" i="6"/>
  <c r="BM333" i="6"/>
  <c r="BN333" i="6"/>
  <c r="AA333" i="6"/>
  <c r="AC333" i="6"/>
  <c r="AM333" i="6"/>
  <c r="AN333" i="6"/>
  <c r="AQ333" i="6"/>
  <c r="AR333" i="6"/>
  <c r="AU333" i="6"/>
  <c r="AV333" i="6"/>
  <c r="AW333" i="6"/>
  <c r="BV333" i="6"/>
  <c r="BW333" i="6" s="1"/>
  <c r="BM334" i="6"/>
  <c r="BN334" i="6"/>
  <c r="AI334" i="6"/>
  <c r="AJ334" i="6"/>
  <c r="AN334" i="6"/>
  <c r="AR334" i="6"/>
  <c r="AV334" i="6"/>
  <c r="AW334" i="6"/>
  <c r="BA334" i="6"/>
  <c r="BB334" i="6"/>
  <c r="BV334" i="6"/>
  <c r="BW334" i="6" s="1"/>
  <c r="BM335" i="6"/>
  <c r="BN335" i="6"/>
  <c r="AF335" i="6"/>
  <c r="AK335" i="6"/>
  <c r="AN335" i="6"/>
  <c r="AR335" i="6"/>
  <c r="AV335" i="6"/>
  <c r="AW335" i="6"/>
  <c r="BC335" i="6"/>
  <c r="BV335" i="6"/>
  <c r="BW335" i="6" s="1"/>
  <c r="BM336" i="6"/>
  <c r="BN336" i="6"/>
  <c r="AA336" i="6"/>
  <c r="AC336" i="6"/>
  <c r="AK336" i="6"/>
  <c r="AM336" i="6"/>
  <c r="AN336" i="6"/>
  <c r="AQ336" i="6"/>
  <c r="AR336" i="6"/>
  <c r="AU336" i="6"/>
  <c r="AV336" i="6"/>
  <c r="AW336" i="6"/>
  <c r="BC336" i="6"/>
  <c r="BE336" i="6"/>
  <c r="BF336" i="6"/>
  <c r="BM337" i="6"/>
  <c r="BN337" i="6"/>
  <c r="AA337" i="6"/>
  <c r="AC337" i="6"/>
  <c r="AK337" i="6"/>
  <c r="AM337" i="6"/>
  <c r="AN337" i="6"/>
  <c r="AQ337" i="6"/>
  <c r="AR337" i="6"/>
  <c r="AU337" i="6"/>
  <c r="AV337" i="6"/>
  <c r="AW337" i="6"/>
  <c r="BC337" i="6"/>
  <c r="BV337" i="6"/>
  <c r="BW337" i="6" s="1"/>
  <c r="BM338" i="6"/>
  <c r="BN338" i="6"/>
  <c r="AI338" i="6"/>
  <c r="AJ338" i="6"/>
  <c r="AN338" i="6"/>
  <c r="AR338" i="6"/>
  <c r="AV338" i="6"/>
  <c r="AW338" i="6"/>
  <c r="BA338" i="6"/>
  <c r="BB338" i="6"/>
  <c r="BV338" i="6"/>
  <c r="BW338" i="6" s="1"/>
  <c r="BM339" i="6"/>
  <c r="BN339" i="6"/>
  <c r="AD339" i="6"/>
  <c r="AI339" i="6"/>
  <c r="AJ339" i="6"/>
  <c r="AN339" i="6"/>
  <c r="AR339" i="6"/>
  <c r="AV339" i="6"/>
  <c r="AW339" i="6"/>
  <c r="BA339" i="6"/>
  <c r="BB339" i="6"/>
  <c r="BV339" i="6"/>
  <c r="BW339" i="6"/>
  <c r="BM340" i="6"/>
  <c r="BN340" i="6"/>
  <c r="AA340" i="6"/>
  <c r="AC340" i="6"/>
  <c r="AK340" i="6"/>
  <c r="AM340" i="6"/>
  <c r="AN340" i="6"/>
  <c r="AQ340" i="6"/>
  <c r="AR340" i="6"/>
  <c r="AU340" i="6"/>
  <c r="AV340" i="6"/>
  <c r="AW340" i="6"/>
  <c r="BC340" i="6"/>
  <c r="BV340" i="6"/>
  <c r="BW340" i="6" s="1"/>
  <c r="BM341" i="6"/>
  <c r="BN341" i="6"/>
  <c r="AF341" i="6"/>
  <c r="AI341" i="6"/>
  <c r="AJ341" i="6"/>
  <c r="AN341" i="6"/>
  <c r="AR341" i="6"/>
  <c r="AV341" i="6"/>
  <c r="AW341" i="6"/>
  <c r="BA341" i="6"/>
  <c r="BB341" i="6"/>
  <c r="BE341" i="6"/>
  <c r="BF341" i="6"/>
  <c r="BV341" i="6" s="1"/>
  <c r="BW341" i="6" s="1"/>
  <c r="BM342" i="6"/>
  <c r="BN342" i="6"/>
  <c r="AF342" i="6"/>
  <c r="AI342" i="6"/>
  <c r="AJ342" i="6"/>
  <c r="AN342" i="6"/>
  <c r="AR342" i="6"/>
  <c r="AV342" i="6"/>
  <c r="AW342" i="6"/>
  <c r="BA342" i="6"/>
  <c r="BB342" i="6"/>
  <c r="BE342" i="6"/>
  <c r="BF342" i="6"/>
  <c r="BM343" i="6"/>
  <c r="BN343" i="6"/>
  <c r="AD343" i="6"/>
  <c r="AK343" i="6"/>
  <c r="AN343" i="6"/>
  <c r="AR343" i="6"/>
  <c r="AV343" i="6"/>
  <c r="AW343" i="6"/>
  <c r="BC343" i="6"/>
  <c r="BE343" i="6"/>
  <c r="BF343" i="6"/>
  <c r="BM344" i="6"/>
  <c r="BN344" i="6"/>
  <c r="AA344" i="6"/>
  <c r="AF344" i="6"/>
  <c r="AH344" i="6"/>
  <c r="AI344" i="6"/>
  <c r="AJ344" i="6"/>
  <c r="AM344" i="6"/>
  <c r="AN344" i="6"/>
  <c r="AQ344" i="6"/>
  <c r="AR344" i="6"/>
  <c r="AU344" i="6"/>
  <c r="AV344" i="6"/>
  <c r="AW344" i="6"/>
  <c r="BA344" i="6"/>
  <c r="BB344" i="6"/>
  <c r="BV344" i="6"/>
  <c r="BW344" i="6" s="1"/>
  <c r="BM345" i="6"/>
  <c r="BN345" i="6"/>
  <c r="AA345" i="6"/>
  <c r="AF345" i="6"/>
  <c r="AH345" i="6"/>
  <c r="AI345" i="6"/>
  <c r="AJ345" i="6"/>
  <c r="AM345" i="6"/>
  <c r="AO345" i="6" s="1"/>
  <c r="AN345" i="6"/>
  <c r="AQ345" i="6"/>
  <c r="AR345" i="6"/>
  <c r="AU345" i="6"/>
  <c r="AV345" i="6"/>
  <c r="AW345" i="6"/>
  <c r="BA345" i="6"/>
  <c r="BB345" i="6"/>
  <c r="BV345" i="6"/>
  <c r="BW345" i="6" s="1"/>
  <c r="BM346" i="6"/>
  <c r="BN346" i="6"/>
  <c r="AF346" i="6"/>
  <c r="AI346" i="6"/>
  <c r="AJ346" i="6"/>
  <c r="AN346" i="6"/>
  <c r="AR346" i="6"/>
  <c r="AV346" i="6"/>
  <c r="AW346" i="6"/>
  <c r="BA346" i="6"/>
  <c r="BB346" i="6"/>
  <c r="BV346" i="6"/>
  <c r="BW346" i="6" s="1"/>
  <c r="BM347" i="6"/>
  <c r="BN347" i="6"/>
  <c r="AF347" i="6"/>
  <c r="AI347" i="6"/>
  <c r="AJ347" i="6"/>
  <c r="AN347" i="6"/>
  <c r="AR347" i="6"/>
  <c r="AV347" i="6"/>
  <c r="AW347" i="6"/>
  <c r="BA347" i="6"/>
  <c r="BB347" i="6"/>
  <c r="BV347" i="6"/>
  <c r="BW347" i="6" s="1"/>
  <c r="BM348" i="6"/>
  <c r="BN348" i="6"/>
  <c r="AA348" i="6"/>
  <c r="AF348" i="6"/>
  <c r="AH348" i="6"/>
  <c r="AI348" i="6"/>
  <c r="AJ348" i="6"/>
  <c r="AM348" i="6"/>
  <c r="AN348" i="6"/>
  <c r="AQ348" i="6"/>
  <c r="AR348" i="6"/>
  <c r="AU348" i="6"/>
  <c r="AV348" i="6"/>
  <c r="AW348" i="6"/>
  <c r="BA348" i="6"/>
  <c r="BB348" i="6"/>
  <c r="BV348" i="6"/>
  <c r="BW348" i="6" s="1"/>
  <c r="BM349" i="6"/>
  <c r="BN349" i="6"/>
  <c r="AA349" i="6"/>
  <c r="AF349" i="6"/>
  <c r="AH349" i="6"/>
  <c r="AI349" i="6"/>
  <c r="AJ349" i="6"/>
  <c r="AM349" i="6"/>
  <c r="AN349" i="6"/>
  <c r="AQ349" i="6"/>
  <c r="AR349" i="6"/>
  <c r="AU349" i="6"/>
  <c r="AV349" i="6"/>
  <c r="AW349" i="6"/>
  <c r="BA349" i="6"/>
  <c r="BB349" i="6"/>
  <c r="BV349" i="6"/>
  <c r="BW349" i="6" s="1"/>
  <c r="BM350" i="6"/>
  <c r="BN350" i="6"/>
  <c r="AK350" i="6"/>
  <c r="AN350" i="6"/>
  <c r="AR350" i="6"/>
  <c r="AV350" i="6"/>
  <c r="AW350" i="6"/>
  <c r="BC350" i="6"/>
  <c r="BE350" i="6"/>
  <c r="BF350" i="6"/>
  <c r="BM351" i="6"/>
  <c r="BN351" i="6"/>
  <c r="AF351" i="6"/>
  <c r="AI351" i="6"/>
  <c r="AJ351" i="6"/>
  <c r="AN351" i="6"/>
  <c r="AR351" i="6"/>
  <c r="AV351" i="6"/>
  <c r="AW351" i="6"/>
  <c r="BA351" i="6"/>
  <c r="BB351" i="6"/>
  <c r="BV351" i="6"/>
  <c r="BW351" i="6" s="1"/>
  <c r="BM352" i="6"/>
  <c r="BN352" i="6"/>
  <c r="AA352" i="6"/>
  <c r="AF352" i="6"/>
  <c r="AH352" i="6"/>
  <c r="AI352" i="6"/>
  <c r="AJ352" i="6"/>
  <c r="AM352" i="6"/>
  <c r="AN352" i="6"/>
  <c r="AQ352" i="6"/>
  <c r="AR352" i="6"/>
  <c r="AU352" i="6"/>
  <c r="AV352" i="6"/>
  <c r="AW352" i="6"/>
  <c r="BA352" i="6"/>
  <c r="BB352" i="6"/>
  <c r="BV352" i="6"/>
  <c r="BW352" i="6" s="1"/>
  <c r="BM353" i="6"/>
  <c r="BN353" i="6"/>
  <c r="AA353" i="6"/>
  <c r="AF353" i="6"/>
  <c r="AH353" i="6"/>
  <c r="AI353" i="6"/>
  <c r="AJ353" i="6"/>
  <c r="AM353" i="6"/>
  <c r="AN353" i="6"/>
  <c r="AQ353" i="6"/>
  <c r="AR353" i="6"/>
  <c r="AU353" i="6"/>
  <c r="AV353" i="6"/>
  <c r="AW353" i="6"/>
  <c r="BA353" i="6"/>
  <c r="BC353" i="6" s="1"/>
  <c r="BB353" i="6"/>
  <c r="BV353" i="6"/>
  <c r="BW353" i="6" s="1"/>
  <c r="BM354" i="6"/>
  <c r="BN354" i="6"/>
  <c r="AF354" i="6"/>
  <c r="AI354" i="6"/>
  <c r="AJ354" i="6"/>
  <c r="AN354" i="6"/>
  <c r="AR354" i="6"/>
  <c r="AV354" i="6"/>
  <c r="AW354" i="6"/>
  <c r="BA354" i="6"/>
  <c r="BB354" i="6"/>
  <c r="BV354" i="6"/>
  <c r="BW354" i="6" s="1"/>
  <c r="BM355" i="6"/>
  <c r="BN355" i="6"/>
  <c r="AF355" i="6"/>
  <c r="AI355" i="6"/>
  <c r="AJ355" i="6"/>
  <c r="AN355" i="6"/>
  <c r="AR355" i="6"/>
  <c r="AV355" i="6"/>
  <c r="AW355" i="6"/>
  <c r="BA355" i="6"/>
  <c r="BB355" i="6"/>
  <c r="BV355" i="6"/>
  <c r="BW355" i="6" s="1"/>
  <c r="BM356" i="6"/>
  <c r="BN356" i="6"/>
  <c r="AA356" i="6"/>
  <c r="AF356" i="6"/>
  <c r="AH356" i="6"/>
  <c r="AI356" i="6"/>
  <c r="AJ356" i="6"/>
  <c r="AM356" i="6"/>
  <c r="AN356" i="6"/>
  <c r="AQ356" i="6"/>
  <c r="AR356" i="6"/>
  <c r="AU356" i="6"/>
  <c r="AV356" i="6"/>
  <c r="AW356" i="6"/>
  <c r="BA356" i="6"/>
  <c r="BB356" i="6"/>
  <c r="BV356" i="6"/>
  <c r="BW356" i="6" s="1"/>
  <c r="BM357" i="6"/>
  <c r="BN357" i="6"/>
  <c r="AA357" i="6"/>
  <c r="AC357" i="6"/>
  <c r="AK357" i="6"/>
  <c r="AM357" i="6"/>
  <c r="AN357" i="6"/>
  <c r="AQ357" i="6"/>
  <c r="AR357" i="6"/>
  <c r="AU357" i="6"/>
  <c r="AV357" i="6"/>
  <c r="AW357" i="6"/>
  <c r="BC357" i="6"/>
  <c r="BV357" i="6"/>
  <c r="BW357" i="6" s="1"/>
  <c r="BM358" i="6"/>
  <c r="BN358" i="6"/>
  <c r="AI358" i="6"/>
  <c r="AJ358" i="6"/>
  <c r="AN358" i="6"/>
  <c r="AR358" i="6"/>
  <c r="AV358" i="6"/>
  <c r="AW358" i="6"/>
  <c r="BA358" i="6"/>
  <c r="BB358" i="6"/>
  <c r="BE358" i="6"/>
  <c r="BF358" i="6"/>
  <c r="BM359" i="6"/>
  <c r="BN359" i="6"/>
  <c r="AI359" i="6"/>
  <c r="AJ359" i="6"/>
  <c r="AN359" i="6"/>
  <c r="AR359" i="6"/>
  <c r="AV359" i="6"/>
  <c r="AW359" i="6"/>
  <c r="BA359" i="6"/>
  <c r="BB359" i="6"/>
  <c r="BV359" i="6"/>
  <c r="BW359" i="6" s="1"/>
  <c r="BM360" i="6"/>
  <c r="BN360" i="6"/>
  <c r="AA360" i="6"/>
  <c r="AF360" i="6"/>
  <c r="AH360" i="6"/>
  <c r="AI360" i="6"/>
  <c r="AJ360" i="6"/>
  <c r="AM360" i="6"/>
  <c r="AN360" i="6"/>
  <c r="AQ360" i="6"/>
  <c r="AR360" i="6"/>
  <c r="AU360" i="6"/>
  <c r="AV360" i="6"/>
  <c r="AW360" i="6"/>
  <c r="BA360" i="6"/>
  <c r="BB360" i="6"/>
  <c r="BV360" i="6"/>
  <c r="BW360" i="6" s="1"/>
  <c r="BM361" i="6"/>
  <c r="BN361" i="6"/>
  <c r="AA361" i="6"/>
  <c r="AF361" i="6"/>
  <c r="AH361" i="6"/>
  <c r="AI361" i="6"/>
  <c r="AJ361" i="6"/>
  <c r="AM361" i="6"/>
  <c r="AN361" i="6"/>
  <c r="AQ361" i="6"/>
  <c r="AR361" i="6"/>
  <c r="AU361" i="6"/>
  <c r="AV361" i="6"/>
  <c r="AW361" i="6"/>
  <c r="BA361" i="6"/>
  <c r="BB361" i="6"/>
  <c r="BV361" i="6"/>
  <c r="BW361" i="6" s="1"/>
  <c r="BM362" i="6"/>
  <c r="BN362" i="6"/>
  <c r="AI362" i="6"/>
  <c r="AJ362" i="6"/>
  <c r="AN362" i="6"/>
  <c r="AR362" i="6"/>
  <c r="AV362" i="6"/>
  <c r="AW362" i="6"/>
  <c r="BA362" i="6"/>
  <c r="BB362" i="6"/>
  <c r="BV362" i="6"/>
  <c r="BW362" i="6" s="1"/>
  <c r="BM363" i="6"/>
  <c r="BN363" i="6"/>
  <c r="AF363" i="6"/>
  <c r="AI363" i="6"/>
  <c r="AJ363" i="6"/>
  <c r="AN363" i="6"/>
  <c r="AR363" i="6"/>
  <c r="AV363" i="6"/>
  <c r="AW363" i="6"/>
  <c r="BA363" i="6"/>
  <c r="BB363" i="6"/>
  <c r="BV363" i="6"/>
  <c r="BW363" i="6" s="1"/>
  <c r="BM364" i="6"/>
  <c r="BN364" i="6"/>
  <c r="AD364" i="6"/>
  <c r="AI364" i="6"/>
  <c r="AJ364" i="6"/>
  <c r="AN364" i="6"/>
  <c r="AR364" i="6"/>
  <c r="AV364" i="6"/>
  <c r="AW364" i="6"/>
  <c r="BA364" i="6"/>
  <c r="BB364" i="6"/>
  <c r="BE364" i="6"/>
  <c r="BF364" i="6"/>
  <c r="BM365" i="6"/>
  <c r="BN365" i="6"/>
  <c r="AA365" i="6"/>
  <c r="AF365" i="6"/>
  <c r="AK365" i="6"/>
  <c r="AM365" i="6"/>
  <c r="AN365" i="6"/>
  <c r="AQ365" i="6"/>
  <c r="AR365" i="6"/>
  <c r="AU365" i="6"/>
  <c r="AV365" i="6"/>
  <c r="AW365" i="6"/>
  <c r="BC365" i="6"/>
  <c r="BV365" i="6"/>
  <c r="BW365" i="6" s="1"/>
  <c r="BM366" i="6"/>
  <c r="BN366" i="6"/>
  <c r="AK366" i="6"/>
  <c r="AN366" i="6"/>
  <c r="AR366" i="6"/>
  <c r="AV366" i="6"/>
  <c r="AW366" i="6"/>
  <c r="BC366" i="6"/>
  <c r="BE366" i="6"/>
  <c r="BF366" i="6"/>
  <c r="BM367" i="6"/>
  <c r="BN367" i="6"/>
  <c r="AI367" i="6"/>
  <c r="AJ367" i="6"/>
  <c r="AN367" i="6"/>
  <c r="AR367" i="6"/>
  <c r="AV367" i="6"/>
  <c r="AW367" i="6"/>
  <c r="BA367" i="6"/>
  <c r="BB367" i="6"/>
  <c r="BE367" i="6"/>
  <c r="BF367" i="6"/>
  <c r="BM368" i="6"/>
  <c r="BN368" i="6"/>
  <c r="AA368" i="6"/>
  <c r="AF368" i="6"/>
  <c r="AH368" i="6"/>
  <c r="AI368" i="6"/>
  <c r="AJ368" i="6"/>
  <c r="AM368" i="6"/>
  <c r="AN368" i="6"/>
  <c r="AQ368" i="6"/>
  <c r="AR368" i="6"/>
  <c r="AU368" i="6"/>
  <c r="AV368" i="6"/>
  <c r="AW368" i="6"/>
  <c r="BA368" i="6"/>
  <c r="BB368" i="6"/>
  <c r="BC368" i="6" s="1"/>
  <c r="BV368" i="6"/>
  <c r="BW368" i="6" s="1"/>
  <c r="BM369" i="6"/>
  <c r="BN369" i="6"/>
  <c r="AA369" i="6"/>
  <c r="AF369" i="6"/>
  <c r="AH369" i="6"/>
  <c r="AI369" i="6"/>
  <c r="AJ369" i="6"/>
  <c r="AM369" i="6"/>
  <c r="AN369" i="6"/>
  <c r="AQ369" i="6"/>
  <c r="AR369" i="6"/>
  <c r="AU369" i="6"/>
  <c r="AV369" i="6"/>
  <c r="AW369" i="6"/>
  <c r="BA369" i="6"/>
  <c r="BB369" i="6"/>
  <c r="BV369" i="6"/>
  <c r="BW369" i="6" s="1"/>
  <c r="BM370" i="6"/>
  <c r="BN370" i="6"/>
  <c r="AF370" i="6"/>
  <c r="AI370" i="6"/>
  <c r="AJ370" i="6"/>
  <c r="AN370" i="6"/>
  <c r="AR370" i="6"/>
  <c r="AV370" i="6"/>
  <c r="AW370" i="6"/>
  <c r="BA370" i="6"/>
  <c r="BB370" i="6"/>
  <c r="BV370" i="6"/>
  <c r="BW370" i="6" s="1"/>
  <c r="BM371" i="6"/>
  <c r="BN371" i="6"/>
  <c r="AK371" i="6"/>
  <c r="AN371" i="6"/>
  <c r="AR371" i="6"/>
  <c r="AV371" i="6"/>
  <c r="AW371" i="6"/>
  <c r="BC371" i="6"/>
  <c r="BE371" i="6"/>
  <c r="BF371" i="6"/>
  <c r="BM372" i="6"/>
  <c r="BN372" i="6"/>
  <c r="AA372" i="6"/>
  <c r="AF372" i="6"/>
  <c r="AH372" i="6"/>
  <c r="AI372" i="6"/>
  <c r="AJ372" i="6"/>
  <c r="AM372" i="6"/>
  <c r="AO372" i="6" s="1"/>
  <c r="AN372" i="6"/>
  <c r="AQ372" i="6"/>
  <c r="AR372" i="6"/>
  <c r="AU372" i="6"/>
  <c r="AV372" i="6"/>
  <c r="AW372" i="6"/>
  <c r="BA372" i="6"/>
  <c r="BB372" i="6"/>
  <c r="BV372" i="6"/>
  <c r="BW372" i="6" s="1"/>
  <c r="BM373" i="6"/>
  <c r="BN373" i="6"/>
  <c r="AA373" i="6"/>
  <c r="AC373" i="6"/>
  <c r="AK373" i="6"/>
  <c r="AM373" i="6"/>
  <c r="AN373" i="6"/>
  <c r="AQ373" i="6"/>
  <c r="AR373" i="6"/>
  <c r="AU373" i="6"/>
  <c r="AV373" i="6"/>
  <c r="AW373" i="6"/>
  <c r="BC373" i="6"/>
  <c r="BE373" i="6"/>
  <c r="BF373" i="6"/>
  <c r="BM374" i="6"/>
  <c r="BN374" i="6"/>
  <c r="AK374" i="6"/>
  <c r="AN374" i="6"/>
  <c r="AR374" i="6"/>
  <c r="AV374" i="6"/>
  <c r="AW374" i="6"/>
  <c r="BC374" i="6"/>
  <c r="BE374" i="6"/>
  <c r="BF374" i="6"/>
  <c r="BM375" i="6"/>
  <c r="BN375" i="6"/>
  <c r="AK375" i="6"/>
  <c r="AN375" i="6"/>
  <c r="AR375" i="6"/>
  <c r="AV375" i="6"/>
  <c r="AW375" i="6"/>
  <c r="BC375" i="6"/>
  <c r="BE375" i="6"/>
  <c r="BF375" i="6"/>
  <c r="BM376" i="6"/>
  <c r="BN376" i="6"/>
  <c r="AA376" i="6"/>
  <c r="AF376" i="6"/>
  <c r="AH376" i="6"/>
  <c r="AI376" i="6"/>
  <c r="AJ376" i="6"/>
  <c r="AM376" i="6"/>
  <c r="AN376" i="6"/>
  <c r="AQ376" i="6"/>
  <c r="AR376" i="6"/>
  <c r="AU376" i="6"/>
  <c r="AV376" i="6"/>
  <c r="AW376" i="6"/>
  <c r="BA376" i="6"/>
  <c r="BB376" i="6"/>
  <c r="BV376" i="6"/>
  <c r="BW376" i="6" s="1"/>
  <c r="BM377" i="6"/>
  <c r="BN377" i="6"/>
  <c r="AF377" i="6"/>
  <c r="AI377" i="6"/>
  <c r="AJ377" i="6"/>
  <c r="AN377" i="6"/>
  <c r="AR377" i="6"/>
  <c r="AV377" i="6"/>
  <c r="AW377" i="6"/>
  <c r="BA377" i="6"/>
  <c r="BB377" i="6"/>
  <c r="BV377" i="6"/>
  <c r="BW377" i="6" s="1"/>
  <c r="BM378" i="6"/>
  <c r="BN378" i="6"/>
  <c r="AF378" i="6"/>
  <c r="AI378" i="6"/>
  <c r="AJ378" i="6"/>
  <c r="AN378" i="6"/>
  <c r="AR378" i="6"/>
  <c r="AV378" i="6"/>
  <c r="AW378" i="6"/>
  <c r="BA378" i="6"/>
  <c r="BB378" i="6"/>
  <c r="BV378" i="6"/>
  <c r="BW378" i="6"/>
  <c r="BM379" i="6"/>
  <c r="BN379" i="6"/>
  <c r="AF379" i="6"/>
  <c r="AI379" i="6"/>
  <c r="AJ379" i="6"/>
  <c r="AN379" i="6"/>
  <c r="AR379" i="6"/>
  <c r="AV379" i="6"/>
  <c r="AW379" i="6"/>
  <c r="BA379" i="6"/>
  <c r="BB379" i="6"/>
  <c r="BV379" i="6"/>
  <c r="BW379" i="6" s="1"/>
  <c r="BM380" i="6"/>
  <c r="BN380" i="6"/>
  <c r="AF380" i="6"/>
  <c r="AI380" i="6"/>
  <c r="AJ380" i="6"/>
  <c r="AN380" i="6"/>
  <c r="AR380" i="6"/>
  <c r="AV380" i="6"/>
  <c r="AW380" i="6"/>
  <c r="BA380" i="6"/>
  <c r="BB380" i="6"/>
  <c r="BV380" i="6"/>
  <c r="BW380" i="6" s="1"/>
  <c r="BM381" i="6"/>
  <c r="BN381" i="6"/>
  <c r="AF381" i="6"/>
  <c r="AI381" i="6"/>
  <c r="AJ381" i="6"/>
  <c r="AN381" i="6"/>
  <c r="AR381" i="6"/>
  <c r="AV381" i="6"/>
  <c r="AW381" i="6"/>
  <c r="BA381" i="6"/>
  <c r="BB381" i="6"/>
  <c r="BV381" i="6"/>
  <c r="BW381" i="6" s="1"/>
  <c r="BM382" i="6"/>
  <c r="BN382" i="6"/>
  <c r="AF382" i="6"/>
  <c r="AI382" i="6"/>
  <c r="AJ382" i="6"/>
  <c r="AN382" i="6"/>
  <c r="AR382" i="6"/>
  <c r="AV382" i="6"/>
  <c r="AW382" i="6"/>
  <c r="BA382" i="6"/>
  <c r="BB382" i="6"/>
  <c r="BV382" i="6"/>
  <c r="BW382" i="6" s="1"/>
  <c r="BM383" i="6"/>
  <c r="BN383" i="6"/>
  <c r="AF383" i="6"/>
  <c r="AI383" i="6"/>
  <c r="AJ383" i="6"/>
  <c r="AN383" i="6"/>
  <c r="AR383" i="6"/>
  <c r="AV383" i="6"/>
  <c r="AW383" i="6"/>
  <c r="BA383" i="6"/>
  <c r="BB383" i="6"/>
  <c r="BV383" i="6"/>
  <c r="BW383" i="6" s="1"/>
  <c r="BM384" i="6"/>
  <c r="BN384" i="6"/>
  <c r="AD384" i="6"/>
  <c r="AI384" i="6"/>
  <c r="AJ384" i="6"/>
  <c r="AN384" i="6"/>
  <c r="AR384" i="6"/>
  <c r="AV384" i="6"/>
  <c r="AW384" i="6"/>
  <c r="BA384" i="6"/>
  <c r="BB384" i="6"/>
  <c r="BE384" i="6"/>
  <c r="BF384" i="6"/>
  <c r="BM385" i="6"/>
  <c r="C11" i="7" s="1"/>
  <c r="BN385" i="6"/>
  <c r="AF385" i="6"/>
  <c r="AI385" i="6"/>
  <c r="AJ385" i="6"/>
  <c r="AN385" i="6"/>
  <c r="AR385" i="6"/>
  <c r="AV385" i="6"/>
  <c r="AW385" i="6"/>
  <c r="BA385" i="6"/>
  <c r="BB385" i="6"/>
  <c r="BE385" i="6"/>
  <c r="BF385" i="6"/>
  <c r="BM386" i="6"/>
  <c r="BN386" i="6"/>
  <c r="AF386" i="6"/>
  <c r="AI386" i="6"/>
  <c r="AJ386" i="6"/>
  <c r="AN386" i="6"/>
  <c r="AR386" i="6"/>
  <c r="AV386" i="6"/>
  <c r="AW386" i="6"/>
  <c r="BA386" i="6"/>
  <c r="BB386" i="6"/>
  <c r="BE386" i="6"/>
  <c r="BF386" i="6"/>
  <c r="BM387" i="6"/>
  <c r="BN387" i="6"/>
  <c r="AA387" i="6"/>
  <c r="AF387" i="6"/>
  <c r="AI387" i="6"/>
  <c r="AJ387" i="6"/>
  <c r="AM387" i="6"/>
  <c r="AN387" i="6"/>
  <c r="AR387" i="6"/>
  <c r="AV387" i="6"/>
  <c r="AW387" i="6"/>
  <c r="BA387" i="6"/>
  <c r="BB387" i="6"/>
  <c r="BV387" i="6"/>
  <c r="BW387" i="6" s="1"/>
  <c r="BM388" i="6"/>
  <c r="BN388" i="6"/>
  <c r="AA388" i="6"/>
  <c r="AF388" i="6"/>
  <c r="AH388" i="6"/>
  <c r="AI388" i="6"/>
  <c r="AJ388" i="6"/>
  <c r="AM388" i="6"/>
  <c r="AN388" i="6"/>
  <c r="AQ388" i="6"/>
  <c r="AR388" i="6"/>
  <c r="AU388" i="6"/>
  <c r="AV388" i="6"/>
  <c r="AW388" i="6"/>
  <c r="BA388" i="6"/>
  <c r="BB388" i="6"/>
  <c r="BV388" i="6"/>
  <c r="BW388" i="6" s="1"/>
  <c r="BM389" i="6"/>
  <c r="BN389" i="6"/>
  <c r="AA389" i="6"/>
  <c r="AF389" i="6"/>
  <c r="AH389" i="6"/>
  <c r="AI389" i="6"/>
  <c r="AJ389" i="6"/>
  <c r="AM389" i="6"/>
  <c r="AN389" i="6"/>
  <c r="AO389" i="6" s="1"/>
  <c r="AQ389" i="6"/>
  <c r="AR389" i="6"/>
  <c r="AU389" i="6"/>
  <c r="AV389" i="6"/>
  <c r="AW389" i="6"/>
  <c r="BA389" i="6"/>
  <c r="BB389" i="6"/>
  <c r="BV389" i="6"/>
  <c r="BW389" i="6" s="1"/>
  <c r="BM390" i="6"/>
  <c r="BN390" i="6"/>
  <c r="AF390" i="6"/>
  <c r="AI390" i="6"/>
  <c r="AJ390" i="6"/>
  <c r="AN390" i="6"/>
  <c r="AR390" i="6"/>
  <c r="AV390" i="6"/>
  <c r="AW390" i="6"/>
  <c r="BA390" i="6"/>
  <c r="BB390" i="6"/>
  <c r="BE390" i="6"/>
  <c r="BF390" i="6"/>
  <c r="BM391" i="6"/>
  <c r="BN391" i="6"/>
  <c r="AF391" i="6"/>
  <c r="AI391" i="6"/>
  <c r="AJ391" i="6"/>
  <c r="AN391" i="6"/>
  <c r="AR391" i="6"/>
  <c r="AV391" i="6"/>
  <c r="AW391" i="6"/>
  <c r="BA391" i="6"/>
  <c r="BB391" i="6"/>
  <c r="BE391" i="6"/>
  <c r="BF391" i="6"/>
  <c r="BM392" i="6"/>
  <c r="BN392" i="6"/>
  <c r="AF392" i="6"/>
  <c r="AI392" i="6"/>
  <c r="AJ392" i="6"/>
  <c r="AN392" i="6"/>
  <c r="AR392" i="6"/>
  <c r="AV392" i="6"/>
  <c r="AW392" i="6"/>
  <c r="BA392" i="6"/>
  <c r="BB392" i="6"/>
  <c r="BE392" i="6"/>
  <c r="BF392" i="6"/>
  <c r="BV392" i="6" s="1"/>
  <c r="BW392" i="6" s="1"/>
  <c r="BM393" i="6"/>
  <c r="BN393" i="6"/>
  <c r="AF393" i="6"/>
  <c r="AI393" i="6"/>
  <c r="AJ393" i="6"/>
  <c r="AN393" i="6"/>
  <c r="AR393" i="6"/>
  <c r="AV393" i="6"/>
  <c r="AW393" i="6"/>
  <c r="BA393" i="6"/>
  <c r="BB393" i="6"/>
  <c r="BE393" i="6"/>
  <c r="BF393" i="6"/>
  <c r="BM394" i="6"/>
  <c r="BN394" i="6"/>
  <c r="AF394" i="6"/>
  <c r="AI394" i="6"/>
  <c r="AJ394" i="6"/>
  <c r="AN394" i="6"/>
  <c r="AR394" i="6"/>
  <c r="AV394" i="6"/>
  <c r="AW394" i="6"/>
  <c r="BA394" i="6"/>
  <c r="BB394" i="6"/>
  <c r="BE394" i="6"/>
  <c r="BF394" i="6"/>
  <c r="BM395" i="6"/>
  <c r="BN395" i="6"/>
  <c r="AF395" i="6"/>
  <c r="AI395" i="6"/>
  <c r="AJ395" i="6"/>
  <c r="AN395" i="6"/>
  <c r="AR395" i="6"/>
  <c r="AV395" i="6"/>
  <c r="AW395" i="6"/>
  <c r="BA395" i="6"/>
  <c r="BB395" i="6"/>
  <c r="BV395" i="6"/>
  <c r="BW395" i="6" s="1"/>
  <c r="BM396" i="6"/>
  <c r="BN396" i="6"/>
  <c r="AF396" i="6"/>
  <c r="AI396" i="6"/>
  <c r="AJ396" i="6"/>
  <c r="AN396" i="6"/>
  <c r="AR396" i="6"/>
  <c r="AV396" i="6"/>
  <c r="AW396" i="6"/>
  <c r="BA396" i="6"/>
  <c r="BB396" i="6"/>
  <c r="BE396" i="6"/>
  <c r="BF396" i="6"/>
  <c r="BM397" i="6"/>
  <c r="BN397" i="6"/>
  <c r="AA397" i="6"/>
  <c r="AF397" i="6"/>
  <c r="AH397" i="6"/>
  <c r="AI397" i="6"/>
  <c r="AJ397" i="6"/>
  <c r="AM397" i="6"/>
  <c r="AN397" i="6"/>
  <c r="AQ397" i="6"/>
  <c r="AR397" i="6"/>
  <c r="AU397" i="6"/>
  <c r="AV397" i="6"/>
  <c r="AW397" i="6"/>
  <c r="BA397" i="6"/>
  <c r="BB397" i="6"/>
  <c r="BV397" i="6"/>
  <c r="BW397" i="6"/>
  <c r="BM398" i="6"/>
  <c r="BN398" i="6"/>
  <c r="AI398" i="6"/>
  <c r="AJ398" i="6"/>
  <c r="AN398" i="6"/>
  <c r="AR398" i="6"/>
  <c r="AV398" i="6"/>
  <c r="AW398" i="6"/>
  <c r="BA398" i="6"/>
  <c r="BB398" i="6"/>
  <c r="BE398" i="6"/>
  <c r="BF398" i="6"/>
  <c r="BV398" i="6" s="1"/>
  <c r="BW398" i="6" s="1"/>
  <c r="BM399" i="6"/>
  <c r="BN399" i="6"/>
  <c r="AF399" i="6"/>
  <c r="AI399" i="6"/>
  <c r="AJ399" i="6"/>
  <c r="AN399" i="6"/>
  <c r="AR399" i="6"/>
  <c r="AV399" i="6"/>
  <c r="AW399" i="6"/>
  <c r="BA399" i="6"/>
  <c r="BB399" i="6"/>
  <c r="BV399" i="6"/>
  <c r="BW399" i="6" s="1"/>
  <c r="BM400" i="6"/>
  <c r="BN400" i="6"/>
  <c r="AF400" i="6"/>
  <c r="AI400" i="6"/>
  <c r="AJ400" i="6"/>
  <c r="AN400" i="6"/>
  <c r="AR400" i="6"/>
  <c r="AV400" i="6"/>
  <c r="AW400" i="6"/>
  <c r="BA400" i="6"/>
  <c r="BB400" i="6"/>
  <c r="BV400" i="6"/>
  <c r="BW400" i="6" s="1"/>
  <c r="BM401" i="6"/>
  <c r="BN401" i="6"/>
  <c r="AA401" i="6"/>
  <c r="AF401" i="6"/>
  <c r="AH401" i="6"/>
  <c r="AI401" i="6"/>
  <c r="AJ401" i="6"/>
  <c r="AM401" i="6"/>
  <c r="AN401" i="6"/>
  <c r="AQ401" i="6"/>
  <c r="AR401" i="6"/>
  <c r="AU401" i="6"/>
  <c r="AV401" i="6"/>
  <c r="AW401" i="6"/>
  <c r="BA401" i="6"/>
  <c r="BC401" i="6" s="1"/>
  <c r="BB401" i="6"/>
  <c r="BE401" i="6"/>
  <c r="BF401" i="6"/>
  <c r="BM402" i="6"/>
  <c r="BN402" i="6"/>
  <c r="AF402" i="6"/>
  <c r="AI402" i="6"/>
  <c r="AJ402" i="6"/>
  <c r="AN402" i="6"/>
  <c r="AR402" i="6"/>
  <c r="AV402" i="6"/>
  <c r="AW402" i="6"/>
  <c r="BA402" i="6"/>
  <c r="BB402" i="6"/>
  <c r="BE402" i="6"/>
  <c r="BF402" i="6"/>
  <c r="BM403" i="6"/>
  <c r="BN403" i="6"/>
  <c r="AD403" i="6"/>
  <c r="AE403" i="6"/>
  <c r="AI403" i="6"/>
  <c r="AJ403" i="6"/>
  <c r="AN403" i="6"/>
  <c r="AR403" i="6"/>
  <c r="AV403" i="6"/>
  <c r="AW403" i="6"/>
  <c r="BA403" i="6"/>
  <c r="BB403" i="6"/>
  <c r="BF403" i="6"/>
  <c r="BM404" i="6"/>
  <c r="BN404" i="6"/>
  <c r="AA404" i="6"/>
  <c r="AC404" i="6"/>
  <c r="AH404" i="6"/>
  <c r="AI404" i="6"/>
  <c r="AJ404" i="6"/>
  <c r="AM404" i="6"/>
  <c r="AN404" i="6"/>
  <c r="AQ404" i="6"/>
  <c r="AR404" i="6"/>
  <c r="AU404" i="6"/>
  <c r="AV404" i="6"/>
  <c r="AW404" i="6"/>
  <c r="BA404" i="6"/>
  <c r="BB404" i="6"/>
  <c r="BE404" i="6"/>
  <c r="BF404" i="6"/>
  <c r="BM405" i="6"/>
  <c r="BN405" i="6"/>
  <c r="AK405" i="6"/>
  <c r="AN405" i="6"/>
  <c r="AR405" i="6"/>
  <c r="AV405" i="6"/>
  <c r="AW405" i="6"/>
  <c r="BC405" i="6"/>
  <c r="BE405" i="6"/>
  <c r="BF405" i="6"/>
  <c r="BM406" i="6"/>
  <c r="BN406" i="6"/>
  <c r="AF406" i="6"/>
  <c r="AI406" i="6"/>
  <c r="AJ406" i="6"/>
  <c r="AN406" i="6"/>
  <c r="AR406" i="6"/>
  <c r="AV406" i="6"/>
  <c r="AW406" i="6"/>
  <c r="BA406" i="6"/>
  <c r="BB406" i="6"/>
  <c r="BV406" i="6"/>
  <c r="BW406" i="6" s="1"/>
  <c r="BM407" i="6"/>
  <c r="BN407" i="6"/>
  <c r="AF407" i="6"/>
  <c r="AI407" i="6"/>
  <c r="AJ407" i="6"/>
  <c r="AN407" i="6"/>
  <c r="AR407" i="6"/>
  <c r="AV407" i="6"/>
  <c r="AW407" i="6"/>
  <c r="BA407" i="6"/>
  <c r="BB407" i="6"/>
  <c r="BE407" i="6"/>
  <c r="BF407" i="6"/>
  <c r="BM408" i="6"/>
  <c r="BN408" i="6"/>
  <c r="AA408" i="6"/>
  <c r="AF408" i="6"/>
  <c r="AH408" i="6"/>
  <c r="AI408" i="6"/>
  <c r="AJ408" i="6"/>
  <c r="AM408" i="6"/>
  <c r="AN408" i="6"/>
  <c r="AQ408" i="6"/>
  <c r="AR408" i="6"/>
  <c r="AU408" i="6"/>
  <c r="AV408" i="6"/>
  <c r="AW408" i="6"/>
  <c r="BA408" i="6"/>
  <c r="BB408" i="6"/>
  <c r="BV408" i="6"/>
  <c r="BW408" i="6" s="1"/>
  <c r="BM409" i="6"/>
  <c r="BN409" i="6"/>
  <c r="AA409" i="6"/>
  <c r="AF409" i="6"/>
  <c r="AH409" i="6"/>
  <c r="AK409" i="6" s="1"/>
  <c r="AI409" i="6"/>
  <c r="AJ409" i="6"/>
  <c r="AM409" i="6"/>
  <c r="AN409" i="6"/>
  <c r="AQ409" i="6"/>
  <c r="AR409" i="6"/>
  <c r="AU409" i="6"/>
  <c r="AV409" i="6"/>
  <c r="AW409" i="6"/>
  <c r="BA409" i="6"/>
  <c r="BB409" i="6"/>
  <c r="BC409" i="6"/>
  <c r="BV409" i="6"/>
  <c r="BW409" i="6" s="1"/>
  <c r="BM410" i="6"/>
  <c r="BN410" i="6"/>
  <c r="AF410" i="6"/>
  <c r="AI410" i="6"/>
  <c r="AJ410" i="6"/>
  <c r="AN410" i="6"/>
  <c r="AR410" i="6"/>
  <c r="AV410" i="6"/>
  <c r="AW410" i="6"/>
  <c r="BA410" i="6"/>
  <c r="BB410" i="6"/>
  <c r="BV410" i="6"/>
  <c r="BW410" i="6" s="1"/>
  <c r="BM411" i="6"/>
  <c r="BN411" i="6"/>
  <c r="AF411" i="6"/>
  <c r="AI411" i="6"/>
  <c r="AJ411" i="6"/>
  <c r="AN411" i="6"/>
  <c r="AR411" i="6"/>
  <c r="AV411" i="6"/>
  <c r="AW411" i="6"/>
  <c r="BA411" i="6"/>
  <c r="BB411" i="6"/>
  <c r="BV411" i="6"/>
  <c r="BW411" i="6" s="1"/>
  <c r="BM412" i="6"/>
  <c r="BN412" i="6"/>
  <c r="AA412" i="6"/>
  <c r="AF412" i="6"/>
  <c r="AH412" i="6"/>
  <c r="AI412" i="6"/>
  <c r="AJ412" i="6"/>
  <c r="AM412" i="6"/>
  <c r="AN412" i="6"/>
  <c r="AQ412" i="6"/>
  <c r="AR412" i="6"/>
  <c r="AU412" i="6"/>
  <c r="AV412" i="6"/>
  <c r="AW412" i="6"/>
  <c r="BA412" i="6"/>
  <c r="BB412" i="6"/>
  <c r="BE412" i="6"/>
  <c r="BF412" i="6"/>
  <c r="BM413" i="6"/>
  <c r="BN413" i="6"/>
  <c r="AA413" i="6"/>
  <c r="AF413" i="6"/>
  <c r="AH413" i="6"/>
  <c r="AI413" i="6"/>
  <c r="AJ413" i="6"/>
  <c r="AM413" i="6"/>
  <c r="AN413" i="6"/>
  <c r="AQ413" i="6"/>
  <c r="AR413" i="6"/>
  <c r="AU413" i="6"/>
  <c r="AV413" i="6"/>
  <c r="AW413" i="6"/>
  <c r="BA413" i="6"/>
  <c r="BB413" i="6"/>
  <c r="BE413" i="6"/>
  <c r="BF413" i="6"/>
  <c r="BM414" i="6"/>
  <c r="BN414" i="6"/>
  <c r="AF414" i="6"/>
  <c r="AI414" i="6"/>
  <c r="AJ414" i="6"/>
  <c r="AN414" i="6"/>
  <c r="AR414" i="6"/>
  <c r="AV414" i="6"/>
  <c r="AW414" i="6"/>
  <c r="BA414" i="6"/>
  <c r="BB414" i="6"/>
  <c r="BV414" i="6"/>
  <c r="BW414" i="6" s="1"/>
  <c r="BM415" i="6"/>
  <c r="BN415" i="6"/>
  <c r="AF415" i="6"/>
  <c r="AI415" i="6"/>
  <c r="AJ415" i="6"/>
  <c r="AN415" i="6"/>
  <c r="AR415" i="6"/>
  <c r="AV415" i="6"/>
  <c r="AW415" i="6"/>
  <c r="BA415" i="6"/>
  <c r="BB415" i="6"/>
  <c r="BV415" i="6"/>
  <c r="BW415" i="6" s="1"/>
  <c r="BM416" i="6"/>
  <c r="BN416" i="6"/>
  <c r="AA416" i="6"/>
  <c r="AF416" i="6"/>
  <c r="AH416" i="6"/>
  <c r="AI416" i="6"/>
  <c r="AJ416" i="6"/>
  <c r="AM416" i="6"/>
  <c r="AN416" i="6"/>
  <c r="AQ416" i="6"/>
  <c r="AR416" i="6"/>
  <c r="AU416" i="6"/>
  <c r="AV416" i="6"/>
  <c r="AW416" i="6"/>
  <c r="BA416" i="6"/>
  <c r="BC416" i="6" s="1"/>
  <c r="BB416" i="6"/>
  <c r="BV416" i="6"/>
  <c r="BW416" i="6" s="1"/>
  <c r="BM417" i="6"/>
  <c r="BN417" i="6"/>
  <c r="AA417" i="6"/>
  <c r="AF417" i="6"/>
  <c r="AH417" i="6"/>
  <c r="AI417" i="6"/>
  <c r="AJ417" i="6"/>
  <c r="AM417" i="6"/>
  <c r="AN417" i="6"/>
  <c r="AQ417" i="6"/>
  <c r="AR417" i="6"/>
  <c r="AU417" i="6"/>
  <c r="AV417" i="6"/>
  <c r="AW417" i="6"/>
  <c r="BA417" i="6"/>
  <c r="BC417" i="6" s="1"/>
  <c r="BB417" i="6"/>
  <c r="BV417" i="6"/>
  <c r="BW417" i="6" s="1"/>
  <c r="BM418" i="6"/>
  <c r="BN418" i="6"/>
  <c r="AF418" i="6"/>
  <c r="AI418" i="6"/>
  <c r="AJ418" i="6"/>
  <c r="AN418" i="6"/>
  <c r="AR418" i="6"/>
  <c r="AV418" i="6"/>
  <c r="AW418" i="6"/>
  <c r="BA418" i="6"/>
  <c r="BB418" i="6"/>
  <c r="BV418" i="6"/>
  <c r="BW418" i="6" s="1"/>
  <c r="BM419" i="6"/>
  <c r="BN419" i="6"/>
  <c r="AF419" i="6"/>
  <c r="AI419" i="6"/>
  <c r="AJ419" i="6"/>
  <c r="AN419" i="6"/>
  <c r="AR419" i="6"/>
  <c r="AV419" i="6"/>
  <c r="AW419" i="6"/>
  <c r="BA419" i="6"/>
  <c r="BB419" i="6"/>
  <c r="BV419" i="6"/>
  <c r="BW419" i="6" s="1"/>
  <c r="BM420" i="6"/>
  <c r="BN420" i="6"/>
  <c r="AA420" i="6"/>
  <c r="AF420" i="6"/>
  <c r="AH420" i="6"/>
  <c r="AI420" i="6"/>
  <c r="AJ420" i="6"/>
  <c r="AM420" i="6"/>
  <c r="AN420" i="6"/>
  <c r="AQ420" i="6"/>
  <c r="AR420" i="6"/>
  <c r="AU420" i="6"/>
  <c r="AV420" i="6"/>
  <c r="AW420" i="6"/>
  <c r="BA420" i="6"/>
  <c r="BB420" i="6"/>
  <c r="BV420" i="6"/>
  <c r="BW420" i="6" s="1"/>
  <c r="BM421" i="6"/>
  <c r="BN421" i="6"/>
  <c r="AA421" i="6"/>
  <c r="AF421" i="6"/>
  <c r="AH421" i="6"/>
  <c r="AI421" i="6"/>
  <c r="AJ421" i="6"/>
  <c r="AM421" i="6"/>
  <c r="AN421" i="6"/>
  <c r="AQ421" i="6"/>
  <c r="AR421" i="6"/>
  <c r="AU421" i="6"/>
  <c r="AV421" i="6"/>
  <c r="AW421" i="6"/>
  <c r="BA421" i="6"/>
  <c r="BC421" i="6" s="1"/>
  <c r="BB421" i="6"/>
  <c r="BV421" i="6"/>
  <c r="BW421" i="6" s="1"/>
  <c r="BM422" i="6"/>
  <c r="BN422" i="6"/>
  <c r="AD422" i="6"/>
  <c r="AI422" i="6"/>
  <c r="AJ422" i="6"/>
  <c r="AN422" i="6"/>
  <c r="AR422" i="6"/>
  <c r="AV422" i="6"/>
  <c r="AW422" i="6"/>
  <c r="BA422" i="6"/>
  <c r="BB422" i="6"/>
  <c r="BE422" i="6"/>
  <c r="BF422" i="6"/>
  <c r="BM423" i="6"/>
  <c r="BN423" i="6"/>
  <c r="AF423" i="6"/>
  <c r="AI423" i="6"/>
  <c r="AJ423" i="6"/>
  <c r="AN423" i="6"/>
  <c r="AR423" i="6"/>
  <c r="AV423" i="6"/>
  <c r="AW423" i="6"/>
  <c r="BA423" i="6"/>
  <c r="BB423" i="6"/>
  <c r="BE423" i="6"/>
  <c r="BF423" i="6"/>
  <c r="BM424" i="6"/>
  <c r="BN424" i="6"/>
  <c r="AA424" i="6"/>
  <c r="AF424" i="6"/>
  <c r="AH424" i="6"/>
  <c r="AI424" i="6"/>
  <c r="AJ424" i="6"/>
  <c r="AM424" i="6"/>
  <c r="AN424" i="6"/>
  <c r="AQ424" i="6"/>
  <c r="AR424" i="6"/>
  <c r="AU424" i="6"/>
  <c r="AV424" i="6"/>
  <c r="AW424" i="6"/>
  <c r="BA424" i="6"/>
  <c r="BB424" i="6"/>
  <c r="BV424" i="6"/>
  <c r="BW424" i="6" s="1"/>
  <c r="BM425" i="6"/>
  <c r="BN425" i="6"/>
  <c r="AA425" i="6"/>
  <c r="AF425" i="6"/>
  <c r="AK425" i="6"/>
  <c r="AM425" i="6"/>
  <c r="AN425" i="6"/>
  <c r="AQ425" i="6"/>
  <c r="AR425" i="6"/>
  <c r="AU425" i="6"/>
  <c r="AV425" i="6"/>
  <c r="AW425" i="6"/>
  <c r="BC425" i="6"/>
  <c r="BV425" i="6"/>
  <c r="BW425" i="6" s="1"/>
  <c r="BM426" i="6"/>
  <c r="BN426" i="6"/>
  <c r="AF426" i="6"/>
  <c r="AI426" i="6"/>
  <c r="AJ426" i="6"/>
  <c r="AN426" i="6"/>
  <c r="AR426" i="6"/>
  <c r="AV426" i="6"/>
  <c r="AW426" i="6"/>
  <c r="BA426" i="6"/>
  <c r="BB426" i="6"/>
  <c r="BV426" i="6"/>
  <c r="BW426" i="6" s="1"/>
  <c r="BM427" i="6"/>
  <c r="BN427" i="6"/>
  <c r="AF427" i="6"/>
  <c r="AI427" i="6"/>
  <c r="AJ427" i="6"/>
  <c r="AN427" i="6"/>
  <c r="AR427" i="6"/>
  <c r="AV427" i="6"/>
  <c r="AW427" i="6"/>
  <c r="BA427" i="6"/>
  <c r="BB427" i="6"/>
  <c r="BV427" i="6"/>
  <c r="BW427" i="6" s="1"/>
  <c r="BM428" i="6"/>
  <c r="BN428" i="6"/>
  <c r="AF428" i="6"/>
  <c r="AI428" i="6"/>
  <c r="AJ428" i="6"/>
  <c r="AN428" i="6"/>
  <c r="AR428" i="6"/>
  <c r="AV428" i="6"/>
  <c r="AW428" i="6"/>
  <c r="BA428" i="6"/>
  <c r="BB428" i="6"/>
  <c r="BE428" i="6"/>
  <c r="BF428" i="6"/>
  <c r="BM429" i="6"/>
  <c r="BN429" i="6"/>
  <c r="AA429" i="6"/>
  <c r="AC429" i="6"/>
  <c r="AK429" i="6"/>
  <c r="AM429" i="6"/>
  <c r="AN429" i="6"/>
  <c r="AQ429" i="6"/>
  <c r="AR429" i="6"/>
  <c r="AU429" i="6"/>
  <c r="AV429" i="6"/>
  <c r="AW429" i="6"/>
  <c r="BC429" i="6"/>
  <c r="BV429" i="6"/>
  <c r="BW429" i="6" s="1"/>
  <c r="BM430" i="6"/>
  <c r="BN430" i="6"/>
  <c r="AF430" i="6"/>
  <c r="AI430" i="6"/>
  <c r="AJ430" i="6"/>
  <c r="AN430" i="6"/>
  <c r="AR430" i="6"/>
  <c r="AV430" i="6"/>
  <c r="AW430" i="6"/>
  <c r="BA430" i="6"/>
  <c r="BB430" i="6"/>
  <c r="BE430" i="6"/>
  <c r="BF430" i="6"/>
  <c r="BM431" i="6"/>
  <c r="BN431" i="6"/>
  <c r="AK431" i="6"/>
  <c r="AN431" i="6"/>
  <c r="AR431" i="6"/>
  <c r="AV431" i="6"/>
  <c r="AW431" i="6"/>
  <c r="BC431" i="6"/>
  <c r="BE431" i="6"/>
  <c r="BF431" i="6"/>
  <c r="BM432" i="6"/>
  <c r="BN432" i="6"/>
  <c r="AA432" i="6"/>
  <c r="AC432" i="6"/>
  <c r="AK432" i="6"/>
  <c r="AM432" i="6"/>
  <c r="AN432" i="6"/>
  <c r="AQ432" i="6"/>
  <c r="AR432" i="6"/>
  <c r="AU432" i="6"/>
  <c r="AV432" i="6"/>
  <c r="AW432" i="6"/>
  <c r="BC432" i="6"/>
  <c r="BE432" i="6"/>
  <c r="BF432" i="6"/>
  <c r="BM433" i="6"/>
  <c r="BN433" i="6"/>
  <c r="AA433" i="6"/>
  <c r="AF433" i="6"/>
  <c r="AH433" i="6"/>
  <c r="AI433" i="6"/>
  <c r="AJ433" i="6"/>
  <c r="AM433" i="6"/>
  <c r="AN433" i="6"/>
  <c r="AQ433" i="6"/>
  <c r="AR433" i="6"/>
  <c r="AU433" i="6"/>
  <c r="AV433" i="6"/>
  <c r="AW433" i="6"/>
  <c r="BA433" i="6"/>
  <c r="BB433" i="6"/>
  <c r="BV433" i="6"/>
  <c r="BW433" i="6" s="1"/>
  <c r="BM434" i="6"/>
  <c r="BN434" i="6"/>
  <c r="AF434" i="6"/>
  <c r="AI434" i="6"/>
  <c r="AJ434" i="6"/>
  <c r="AN434" i="6"/>
  <c r="AR434" i="6"/>
  <c r="AV434" i="6"/>
  <c r="AW434" i="6"/>
  <c r="BA434" i="6"/>
  <c r="BB434" i="6"/>
  <c r="BE434" i="6"/>
  <c r="BF434" i="6"/>
  <c r="BM435" i="6"/>
  <c r="BN435" i="6"/>
  <c r="AF435" i="6"/>
  <c r="AI435" i="6"/>
  <c r="AJ435" i="6"/>
  <c r="AN435" i="6"/>
  <c r="AR435" i="6"/>
  <c r="AV435" i="6"/>
  <c r="AW435" i="6"/>
  <c r="BA435" i="6"/>
  <c r="BB435" i="6"/>
  <c r="BE435" i="6"/>
  <c r="BF435" i="6"/>
  <c r="BM436" i="6"/>
  <c r="BN436" i="6"/>
  <c r="AA436" i="6"/>
  <c r="AF436" i="6"/>
  <c r="AH436" i="6"/>
  <c r="AI436" i="6"/>
  <c r="AJ436" i="6"/>
  <c r="AM436" i="6"/>
  <c r="AN436" i="6"/>
  <c r="AQ436" i="6"/>
  <c r="AR436" i="6"/>
  <c r="AU436" i="6"/>
  <c r="AV436" i="6"/>
  <c r="AW436" i="6"/>
  <c r="BA436" i="6"/>
  <c r="BC436" i="6" s="1"/>
  <c r="BB436" i="6"/>
  <c r="BV436" i="6"/>
  <c r="BW436" i="6" s="1"/>
  <c r="BM437" i="6"/>
  <c r="BN437" i="6"/>
  <c r="AF437" i="6"/>
  <c r="AI437" i="6"/>
  <c r="AJ437" i="6"/>
  <c r="AN437" i="6"/>
  <c r="AR437" i="6"/>
  <c r="AV437" i="6"/>
  <c r="AW437" i="6"/>
  <c r="BA437" i="6"/>
  <c r="BB437" i="6"/>
  <c r="BV437" i="6"/>
  <c r="BW437" i="6" s="1"/>
  <c r="BM438" i="6"/>
  <c r="BN438" i="6"/>
  <c r="AF438" i="6"/>
  <c r="AI438" i="6"/>
  <c r="AJ438" i="6"/>
  <c r="AN438" i="6"/>
  <c r="AR438" i="6"/>
  <c r="AV438" i="6"/>
  <c r="AW438" i="6"/>
  <c r="BA438" i="6"/>
  <c r="BB438" i="6"/>
  <c r="BV438" i="6"/>
  <c r="BW438" i="6" s="1"/>
  <c r="BM439" i="6"/>
  <c r="BN439" i="6"/>
  <c r="AF439" i="6"/>
  <c r="AI439" i="6"/>
  <c r="AJ439" i="6"/>
  <c r="AN439" i="6"/>
  <c r="AR439" i="6"/>
  <c r="AV439" i="6"/>
  <c r="AW439" i="6"/>
  <c r="BA439" i="6"/>
  <c r="BB439" i="6"/>
  <c r="BV439" i="6"/>
  <c r="BW439" i="6" s="1"/>
  <c r="BM440" i="6"/>
  <c r="BN440" i="6"/>
  <c r="AD440" i="6"/>
  <c r="AI440" i="6"/>
  <c r="AJ440" i="6"/>
  <c r="AN440" i="6"/>
  <c r="AR440" i="6"/>
  <c r="AV440" i="6"/>
  <c r="AW440" i="6"/>
  <c r="BA440" i="6"/>
  <c r="BB440" i="6"/>
  <c r="BE440" i="6"/>
  <c r="BF440" i="6"/>
  <c r="BM441" i="6"/>
  <c r="BN441" i="6"/>
  <c r="AD441" i="6"/>
  <c r="AI441" i="6"/>
  <c r="AJ441" i="6"/>
  <c r="AN441" i="6"/>
  <c r="AR441" i="6"/>
  <c r="AV441" i="6"/>
  <c r="AW441" i="6"/>
  <c r="BA441" i="6"/>
  <c r="BB441" i="6"/>
  <c r="BE441" i="6"/>
  <c r="BF441" i="6"/>
  <c r="BM442" i="6"/>
  <c r="BN442" i="6"/>
  <c r="AF442" i="6"/>
  <c r="AI442" i="6"/>
  <c r="AJ442" i="6"/>
  <c r="AN442" i="6"/>
  <c r="AR442" i="6"/>
  <c r="AV442" i="6"/>
  <c r="AW442" i="6"/>
  <c r="BA442" i="6"/>
  <c r="BB442" i="6"/>
  <c r="BE442" i="6"/>
  <c r="BF442" i="6"/>
  <c r="BM443" i="6"/>
  <c r="BN443" i="6"/>
  <c r="AF443" i="6"/>
  <c r="AI443" i="6"/>
  <c r="AJ443" i="6"/>
  <c r="AN443" i="6"/>
  <c r="AR443" i="6"/>
  <c r="AV443" i="6"/>
  <c r="AW443" i="6"/>
  <c r="BA443" i="6"/>
  <c r="BB443" i="6"/>
  <c r="BV443" i="6"/>
  <c r="BW443" i="6" s="1"/>
  <c r="BM444" i="6"/>
  <c r="BN444" i="6"/>
  <c r="AA444" i="6"/>
  <c r="AF444" i="6"/>
  <c r="AH444" i="6"/>
  <c r="AI444" i="6"/>
  <c r="AJ444" i="6"/>
  <c r="AM444" i="6"/>
  <c r="AN444" i="6"/>
  <c r="AQ444" i="6"/>
  <c r="AR444" i="6"/>
  <c r="AU444" i="6"/>
  <c r="AV444" i="6"/>
  <c r="AW444" i="6"/>
  <c r="BA444" i="6"/>
  <c r="BB444" i="6"/>
  <c r="BV444" i="6"/>
  <c r="BW444" i="6" s="1"/>
  <c r="BM445" i="6"/>
  <c r="BN445" i="6"/>
  <c r="AD445" i="6"/>
  <c r="AI445" i="6"/>
  <c r="AJ445" i="6"/>
  <c r="AN445" i="6"/>
  <c r="AR445" i="6"/>
  <c r="AV445" i="6"/>
  <c r="AW445" i="6"/>
  <c r="BA445" i="6"/>
  <c r="BB445" i="6"/>
  <c r="BE445" i="6"/>
  <c r="BF445" i="6"/>
  <c r="BV445" i="6" s="1"/>
  <c r="BW445" i="6" s="1"/>
  <c r="BM446" i="6"/>
  <c r="BN446" i="6"/>
  <c r="AD446" i="6"/>
  <c r="AI446" i="6"/>
  <c r="AJ446" i="6"/>
  <c r="AN446" i="6"/>
  <c r="AR446" i="6"/>
  <c r="AV446" i="6"/>
  <c r="AW446" i="6"/>
  <c r="BA446" i="6"/>
  <c r="BB446" i="6"/>
  <c r="BE446" i="6"/>
  <c r="BF446" i="6"/>
  <c r="BM447" i="6"/>
  <c r="BN447" i="6"/>
  <c r="AH447" i="6"/>
  <c r="AI447" i="6"/>
  <c r="AJ447" i="6"/>
  <c r="AA447" i="6"/>
  <c r="AF447" i="6"/>
  <c r="AQ447" i="6"/>
  <c r="AR447" i="6"/>
  <c r="AM447" i="6"/>
  <c r="AN447" i="6"/>
  <c r="BA447" i="6"/>
  <c r="BB447" i="6"/>
  <c r="AU447" i="6"/>
  <c r="AV447" i="6"/>
  <c r="AW447" i="6"/>
  <c r="BV447" i="6"/>
  <c r="BW447" i="6" s="1"/>
  <c r="BK447" i="6"/>
  <c r="BX447" i="6"/>
  <c r="BY447" i="6" s="1"/>
  <c r="W380" i="2" s="1"/>
  <c r="BM448" i="6"/>
  <c r="BN448" i="6"/>
  <c r="AH448" i="6"/>
  <c r="AI448" i="6"/>
  <c r="AJ448" i="6"/>
  <c r="AA448" i="6"/>
  <c r="AF448" i="6"/>
  <c r="AQ448" i="6"/>
  <c r="AR448" i="6"/>
  <c r="AM448" i="6"/>
  <c r="AN448" i="6"/>
  <c r="BA448" i="6"/>
  <c r="BB448" i="6"/>
  <c r="AU448" i="6"/>
  <c r="AV448" i="6"/>
  <c r="AW448" i="6"/>
  <c r="BV448" i="6"/>
  <c r="BW448" i="6" s="1"/>
  <c r="BK448" i="6"/>
  <c r="BX448" i="6" s="1"/>
  <c r="BM449" i="6"/>
  <c r="BN449" i="6"/>
  <c r="AI449" i="6"/>
  <c r="AJ449" i="6"/>
  <c r="AF449" i="6"/>
  <c r="AR449" i="6"/>
  <c r="AN449" i="6"/>
  <c r="BA449" i="6"/>
  <c r="BB449" i="6"/>
  <c r="AV449" i="6"/>
  <c r="AW449" i="6"/>
  <c r="BV449" i="6"/>
  <c r="BW449" i="6" s="1"/>
  <c r="BK449" i="6"/>
  <c r="BX449" i="6" s="1"/>
  <c r="BM450" i="6"/>
  <c r="B383" i="2" s="1"/>
  <c r="BN450" i="6"/>
  <c r="AI450" i="6"/>
  <c r="AJ450" i="6"/>
  <c r="AF450" i="6"/>
  <c r="AR450" i="6"/>
  <c r="AN450" i="6"/>
  <c r="BA450" i="6"/>
  <c r="BB450" i="6"/>
  <c r="AV450" i="6"/>
  <c r="AW450" i="6"/>
  <c r="BV450" i="6"/>
  <c r="BW450" i="6" s="1"/>
  <c r="BK450" i="6"/>
  <c r="BX450" i="6" s="1"/>
  <c r="BM451" i="6"/>
  <c r="BN451" i="6"/>
  <c r="AA451" i="6"/>
  <c r="AC451" i="6"/>
  <c r="AK451" i="6"/>
  <c r="AM451" i="6"/>
  <c r="AN451" i="6"/>
  <c r="AQ451" i="6"/>
  <c r="AS451" i="6" s="1"/>
  <c r="AR451" i="6"/>
  <c r="AU451" i="6"/>
  <c r="AV451" i="6"/>
  <c r="AW451" i="6"/>
  <c r="BC451" i="6"/>
  <c r="BE451" i="6"/>
  <c r="BF451" i="6"/>
  <c r="BM452" i="6"/>
  <c r="BN452" i="6"/>
  <c r="AF452" i="6"/>
  <c r="AI452" i="6"/>
  <c r="AJ452" i="6"/>
  <c r="AN452" i="6"/>
  <c r="AR452" i="6"/>
  <c r="AV452" i="6"/>
  <c r="AW452" i="6"/>
  <c r="BA452" i="6"/>
  <c r="BB452" i="6"/>
  <c r="BE452" i="6"/>
  <c r="BF452" i="6"/>
  <c r="BM453" i="6"/>
  <c r="BN453" i="6"/>
  <c r="AD453" i="6"/>
  <c r="AI453" i="6"/>
  <c r="AJ453" i="6"/>
  <c r="AN453" i="6"/>
  <c r="AR453" i="6"/>
  <c r="AV453" i="6"/>
  <c r="AW453" i="6"/>
  <c r="BA453" i="6"/>
  <c r="BB453" i="6"/>
  <c r="BE453" i="6"/>
  <c r="BF453" i="6"/>
  <c r="BM454" i="6"/>
  <c r="BN454" i="6"/>
  <c r="AF454" i="6"/>
  <c r="AI454" i="6"/>
  <c r="AJ454" i="6"/>
  <c r="AN454" i="6"/>
  <c r="AR454" i="6"/>
  <c r="AV454" i="6"/>
  <c r="AW454" i="6"/>
  <c r="BA454" i="6"/>
  <c r="BB454" i="6"/>
  <c r="BV454" i="6"/>
  <c r="BW454" i="6" s="1"/>
  <c r="BM455" i="6"/>
  <c r="BN455" i="6"/>
  <c r="AA455" i="6"/>
  <c r="AC455" i="6"/>
  <c r="AH455" i="6"/>
  <c r="AI455" i="6"/>
  <c r="AJ455" i="6"/>
  <c r="AM455" i="6"/>
  <c r="AN455" i="6"/>
  <c r="AQ455" i="6"/>
  <c r="AR455" i="6"/>
  <c r="AU455" i="6"/>
  <c r="AV455" i="6"/>
  <c r="AW455" i="6"/>
  <c r="BA455" i="6"/>
  <c r="BB455" i="6"/>
  <c r="BV455" i="6"/>
  <c r="BW455" i="6" s="1"/>
  <c r="BM456" i="6"/>
  <c r="BN456" i="6"/>
  <c r="AF456" i="6"/>
  <c r="AI456" i="6"/>
  <c r="AJ456" i="6"/>
  <c r="AN456" i="6"/>
  <c r="AR456" i="6"/>
  <c r="AV456" i="6"/>
  <c r="AW456" i="6"/>
  <c r="BA456" i="6"/>
  <c r="BB456" i="6"/>
  <c r="BE456" i="6"/>
  <c r="BV456" i="6" s="1"/>
  <c r="BW456" i="6" s="1"/>
  <c r="BF456" i="6"/>
  <c r="BM457" i="6"/>
  <c r="BN457" i="6"/>
  <c r="AF457" i="6"/>
  <c r="AI457" i="6"/>
  <c r="AJ457" i="6"/>
  <c r="AN457" i="6"/>
  <c r="AR457" i="6"/>
  <c r="AV457" i="6"/>
  <c r="AW457" i="6"/>
  <c r="BA457" i="6"/>
  <c r="BB457" i="6"/>
  <c r="BV457" i="6"/>
  <c r="BW457" i="6" s="1"/>
  <c r="BM458" i="6"/>
  <c r="BN458" i="6"/>
  <c r="AF458" i="6"/>
  <c r="AI458" i="6"/>
  <c r="AJ458" i="6"/>
  <c r="AN458" i="6"/>
  <c r="AR458" i="6"/>
  <c r="AV458" i="6"/>
  <c r="AW458" i="6"/>
  <c r="BA458" i="6"/>
  <c r="BB458" i="6"/>
  <c r="BE458" i="6"/>
  <c r="BF458" i="6"/>
  <c r="BV458" i="6"/>
  <c r="BW458" i="6" s="1"/>
  <c r="BM459" i="6"/>
  <c r="BN459" i="6"/>
  <c r="AA459" i="6"/>
  <c r="AF459" i="6"/>
  <c r="AH459" i="6"/>
  <c r="AI459" i="6"/>
  <c r="AJ459" i="6"/>
  <c r="AM459" i="6"/>
  <c r="AN459" i="6"/>
  <c r="AQ459" i="6"/>
  <c r="AR459" i="6"/>
  <c r="AU459" i="6"/>
  <c r="AV459" i="6"/>
  <c r="AW459" i="6"/>
  <c r="BA459" i="6"/>
  <c r="BB459" i="6"/>
  <c r="BV459" i="6"/>
  <c r="BW459" i="6" s="1"/>
  <c r="BM460" i="6"/>
  <c r="BN460" i="6"/>
  <c r="AF460" i="6"/>
  <c r="AI460" i="6"/>
  <c r="AJ460" i="6"/>
  <c r="AN460" i="6"/>
  <c r="AR460" i="6"/>
  <c r="AV460" i="6"/>
  <c r="AW460" i="6"/>
  <c r="BA460" i="6"/>
  <c r="BB460" i="6"/>
  <c r="BE460" i="6"/>
  <c r="BV460" i="6" s="1"/>
  <c r="BW460" i="6" s="1"/>
  <c r="BF460" i="6"/>
  <c r="BM461" i="6"/>
  <c r="BN461" i="6"/>
  <c r="AF461" i="6"/>
  <c r="AI461" i="6"/>
  <c r="AJ461" i="6"/>
  <c r="AN461" i="6"/>
  <c r="AR461" i="6"/>
  <c r="AV461" i="6"/>
  <c r="AW461" i="6"/>
  <c r="BA461" i="6"/>
  <c r="BB461" i="6"/>
  <c r="BV461" i="6"/>
  <c r="BW461" i="6" s="1"/>
  <c r="BM462" i="6"/>
  <c r="BN462" i="6"/>
  <c r="AF462" i="6"/>
  <c r="AI462" i="6"/>
  <c r="AJ462" i="6"/>
  <c r="AN462" i="6"/>
  <c r="AR462" i="6"/>
  <c r="AV462" i="6"/>
  <c r="AW462" i="6"/>
  <c r="BA462" i="6"/>
  <c r="BB462" i="6"/>
  <c r="BV462" i="6"/>
  <c r="BW462" i="6" s="1"/>
  <c r="BM463" i="6"/>
  <c r="BN463" i="6"/>
  <c r="AF463" i="6"/>
  <c r="AI463" i="6"/>
  <c r="AJ463" i="6"/>
  <c r="AN463" i="6"/>
  <c r="AR463" i="6"/>
  <c r="AV463" i="6"/>
  <c r="AW463" i="6"/>
  <c r="BA463" i="6"/>
  <c r="BB463" i="6"/>
  <c r="BV463" i="6"/>
  <c r="BW463" i="6" s="1"/>
  <c r="BM464" i="6"/>
  <c r="BN464" i="6"/>
  <c r="AD464" i="6"/>
  <c r="AI464" i="6"/>
  <c r="AJ464" i="6"/>
  <c r="AN464" i="6"/>
  <c r="AR464" i="6"/>
  <c r="AV464" i="6"/>
  <c r="AW464" i="6"/>
  <c r="BA464" i="6"/>
  <c r="BB464" i="6"/>
  <c r="BE464" i="6"/>
  <c r="BF464" i="6"/>
  <c r="BM465" i="6"/>
  <c r="BN465" i="6"/>
  <c r="AD465" i="6"/>
  <c r="AK465" i="6"/>
  <c r="AN465" i="6"/>
  <c r="AR465" i="6"/>
  <c r="AV465" i="6"/>
  <c r="AW465" i="6"/>
  <c r="BC465" i="6"/>
  <c r="BE465" i="6"/>
  <c r="BF465" i="6"/>
  <c r="BV465" i="6" s="1"/>
  <c r="BW465" i="6" s="1"/>
  <c r="BM466" i="6"/>
  <c r="BN466" i="6"/>
  <c r="AF466" i="6"/>
  <c r="AI466" i="6"/>
  <c r="AJ466" i="6"/>
  <c r="AN466" i="6"/>
  <c r="AR466" i="6"/>
  <c r="AV466" i="6"/>
  <c r="AW466" i="6"/>
  <c r="BA466" i="6"/>
  <c r="BB466" i="6"/>
  <c r="BE466" i="6"/>
  <c r="BF466" i="6"/>
  <c r="BM467" i="6"/>
  <c r="BN467" i="6"/>
  <c r="AA467" i="6"/>
  <c r="AF467" i="6"/>
  <c r="AI467" i="6"/>
  <c r="AJ467" i="6"/>
  <c r="AN467" i="6"/>
  <c r="AQ467" i="6"/>
  <c r="AR467" i="6"/>
  <c r="AV467" i="6"/>
  <c r="AW467" i="6"/>
  <c r="BA467" i="6"/>
  <c r="BB467" i="6"/>
  <c r="BE467" i="6"/>
  <c r="BF467" i="6"/>
  <c r="BM468" i="6"/>
  <c r="BN468" i="6"/>
  <c r="AA468" i="6"/>
  <c r="AF468" i="6"/>
  <c r="AH468" i="6"/>
  <c r="AI468" i="6"/>
  <c r="AJ468" i="6"/>
  <c r="AM468" i="6"/>
  <c r="AN468" i="6"/>
  <c r="AQ468" i="6"/>
  <c r="AR468" i="6"/>
  <c r="AU468" i="6"/>
  <c r="AV468" i="6"/>
  <c r="AW468" i="6"/>
  <c r="BA468" i="6"/>
  <c r="BB468" i="6"/>
  <c r="BE468" i="6"/>
  <c r="BF468" i="6"/>
  <c r="BM469" i="6"/>
  <c r="BN469" i="6"/>
  <c r="AI469" i="6"/>
  <c r="AJ469" i="6"/>
  <c r="AN469" i="6"/>
  <c r="AR469" i="6"/>
  <c r="AV469" i="6"/>
  <c r="AW469" i="6"/>
  <c r="BA469" i="6"/>
  <c r="BB469" i="6"/>
  <c r="BV469" i="6"/>
  <c r="BW469" i="6" s="1"/>
  <c r="BM470" i="6"/>
  <c r="BN470" i="6"/>
  <c r="AI470" i="6"/>
  <c r="AJ470" i="6"/>
  <c r="AN470" i="6"/>
  <c r="AR470" i="6"/>
  <c r="AV470" i="6"/>
  <c r="AW470" i="6"/>
  <c r="BA470" i="6"/>
  <c r="BB470" i="6"/>
  <c r="BV470" i="6"/>
  <c r="BW470" i="6" s="1"/>
  <c r="BM471" i="6"/>
  <c r="BN471" i="6"/>
  <c r="AA471" i="6"/>
  <c r="AF471" i="6"/>
  <c r="AH471" i="6"/>
  <c r="AI471" i="6"/>
  <c r="AJ471" i="6"/>
  <c r="AM471" i="6"/>
  <c r="AN471" i="6"/>
  <c r="AQ471" i="6"/>
  <c r="AR471" i="6"/>
  <c r="AU471" i="6"/>
  <c r="AV471" i="6"/>
  <c r="AW471" i="6"/>
  <c r="BA471" i="6"/>
  <c r="BB471" i="6"/>
  <c r="BV471" i="6"/>
  <c r="BW471" i="6" s="1"/>
  <c r="BM472" i="6"/>
  <c r="BN472" i="6"/>
  <c r="AA472" i="6"/>
  <c r="AF472" i="6"/>
  <c r="AH472" i="6"/>
  <c r="AI472" i="6"/>
  <c r="AJ472" i="6"/>
  <c r="AM472" i="6"/>
  <c r="AN472" i="6"/>
  <c r="AQ472" i="6"/>
  <c r="AS472" i="6" s="1"/>
  <c r="AR472" i="6"/>
  <c r="AU472" i="6"/>
  <c r="AV472" i="6"/>
  <c r="AW472" i="6"/>
  <c r="BA472" i="6"/>
  <c r="BB472" i="6"/>
  <c r="BV472" i="6"/>
  <c r="BW472" i="6" s="1"/>
  <c r="BM473" i="6"/>
  <c r="BN473" i="6"/>
  <c r="AF473" i="6"/>
  <c r="AI473" i="6"/>
  <c r="AJ473" i="6"/>
  <c r="AN473" i="6"/>
  <c r="AR473" i="6"/>
  <c r="AV473" i="6"/>
  <c r="AW473" i="6"/>
  <c r="BA473" i="6"/>
  <c r="BB473" i="6"/>
  <c r="BV473" i="6"/>
  <c r="BW473" i="6" s="1"/>
  <c r="BM474" i="6"/>
  <c r="BN474" i="6"/>
  <c r="AF474" i="6"/>
  <c r="AI474" i="6"/>
  <c r="AJ474" i="6"/>
  <c r="AN474" i="6"/>
  <c r="AR474" i="6"/>
  <c r="AV474" i="6"/>
  <c r="AW474" i="6"/>
  <c r="BA474" i="6"/>
  <c r="BB474" i="6"/>
  <c r="BV474" i="6"/>
  <c r="BW474" i="6" s="1"/>
  <c r="BM475" i="6"/>
  <c r="BN475" i="6"/>
  <c r="AA475" i="6"/>
  <c r="AF475" i="6"/>
  <c r="AI475" i="6"/>
  <c r="AJ475" i="6"/>
  <c r="AN475" i="6"/>
  <c r="AQ475" i="6"/>
  <c r="AR475" i="6"/>
  <c r="AV475" i="6"/>
  <c r="AW475" i="6"/>
  <c r="BA475" i="6"/>
  <c r="BB475" i="6"/>
  <c r="BV475" i="6"/>
  <c r="BW475" i="6" s="1"/>
  <c r="BM476" i="6"/>
  <c r="BN476" i="6"/>
  <c r="AF476" i="6"/>
  <c r="AI476" i="6"/>
  <c r="AJ476" i="6"/>
  <c r="AN476" i="6"/>
  <c r="AR476" i="6"/>
  <c r="AV476" i="6"/>
  <c r="AW476" i="6"/>
  <c r="BA476" i="6"/>
  <c r="BB476" i="6"/>
  <c r="BM477" i="6"/>
  <c r="BN477" i="6"/>
  <c r="AI477" i="6"/>
  <c r="AJ477" i="6"/>
  <c r="AN477" i="6"/>
  <c r="AR477" i="6"/>
  <c r="AV477" i="6"/>
  <c r="AW477" i="6"/>
  <c r="BA477" i="6"/>
  <c r="BB477" i="6"/>
  <c r="BE477" i="6"/>
  <c r="BF477" i="6"/>
  <c r="BM478" i="6"/>
  <c r="BN478" i="6"/>
  <c r="AI478" i="6"/>
  <c r="AJ478" i="6"/>
  <c r="AN478" i="6"/>
  <c r="AR478" i="6"/>
  <c r="AV478" i="6"/>
  <c r="AW478" i="6"/>
  <c r="BA478" i="6"/>
  <c r="BB478" i="6"/>
  <c r="BE478" i="6"/>
  <c r="BF478" i="6"/>
  <c r="BM479" i="6"/>
  <c r="BN479" i="6"/>
  <c r="AF479" i="6"/>
  <c r="AI479" i="6"/>
  <c r="AJ479" i="6"/>
  <c r="AN479" i="6"/>
  <c r="AR479" i="6"/>
  <c r="AV479" i="6"/>
  <c r="AW479" i="6"/>
  <c r="BA479" i="6"/>
  <c r="BB479" i="6"/>
  <c r="BV479" i="6"/>
  <c r="BW479" i="6" s="1"/>
  <c r="BM480" i="6"/>
  <c r="BN480" i="6"/>
  <c r="AF480" i="6"/>
  <c r="AI480" i="6"/>
  <c r="AJ480" i="6"/>
  <c r="AN480" i="6"/>
  <c r="AR480" i="6"/>
  <c r="AV480" i="6"/>
  <c r="AW480" i="6"/>
  <c r="BA480" i="6"/>
  <c r="BB480" i="6"/>
  <c r="BE480" i="6"/>
  <c r="BF480" i="6"/>
  <c r="BM481" i="6"/>
  <c r="BN481" i="6"/>
  <c r="AF481" i="6"/>
  <c r="AI481" i="6"/>
  <c r="AJ481" i="6"/>
  <c r="AN481" i="6"/>
  <c r="AR481" i="6"/>
  <c r="AV481" i="6"/>
  <c r="AW481" i="6"/>
  <c r="BA481" i="6"/>
  <c r="BB481" i="6"/>
  <c r="BV481" i="6"/>
  <c r="BW481" i="6" s="1"/>
  <c r="BM482" i="6"/>
  <c r="BN482" i="6"/>
  <c r="AF482" i="6"/>
  <c r="AI482" i="6"/>
  <c r="AJ482" i="6"/>
  <c r="AN482" i="6"/>
  <c r="AR482" i="6"/>
  <c r="AV482" i="6"/>
  <c r="AW482" i="6"/>
  <c r="BA482" i="6"/>
  <c r="BB482" i="6"/>
  <c r="BE482" i="6"/>
  <c r="BF482" i="6"/>
  <c r="BM483" i="6"/>
  <c r="BN483" i="6"/>
  <c r="AA483" i="6"/>
  <c r="AF483" i="6"/>
  <c r="AH483" i="6"/>
  <c r="AI483" i="6"/>
  <c r="AJ483" i="6"/>
  <c r="AM483" i="6"/>
  <c r="AN483" i="6"/>
  <c r="AQ483" i="6"/>
  <c r="AR483" i="6"/>
  <c r="AU483" i="6"/>
  <c r="AV483" i="6"/>
  <c r="AW483" i="6"/>
  <c r="BA483" i="6"/>
  <c r="BB483" i="6"/>
  <c r="BV483" i="6"/>
  <c r="BW483" i="6" s="1"/>
  <c r="BM484" i="6"/>
  <c r="BN484" i="6"/>
  <c r="AA484" i="6"/>
  <c r="AF484" i="6"/>
  <c r="AI484" i="6"/>
  <c r="AJ484" i="6"/>
  <c r="AN484" i="6"/>
  <c r="AR484" i="6"/>
  <c r="AV484" i="6"/>
  <c r="AW484" i="6"/>
  <c r="BA484" i="6"/>
  <c r="BB484" i="6"/>
  <c r="BV484" i="6"/>
  <c r="BW484" i="6" s="1"/>
  <c r="BM485" i="6"/>
  <c r="BN485" i="6"/>
  <c r="AF485" i="6"/>
  <c r="AK485" i="6"/>
  <c r="AN485" i="6"/>
  <c r="AR485" i="6"/>
  <c r="AV485" i="6"/>
  <c r="AW485" i="6"/>
  <c r="BC485" i="6"/>
  <c r="BV485" i="6"/>
  <c r="BW485" i="6" s="1"/>
  <c r="BM486" i="6"/>
  <c r="BN486" i="6"/>
  <c r="AD486" i="6"/>
  <c r="AI486" i="6"/>
  <c r="AJ486" i="6"/>
  <c r="AN486" i="6"/>
  <c r="AR486" i="6"/>
  <c r="AV486" i="6"/>
  <c r="AW486" i="6"/>
  <c r="BA486" i="6"/>
  <c r="BB486" i="6"/>
  <c r="BE486" i="6"/>
  <c r="BF486" i="6"/>
  <c r="BM487" i="6"/>
  <c r="BN487" i="6"/>
  <c r="AA487" i="6"/>
  <c r="AC487" i="6"/>
  <c r="AD487" i="6"/>
  <c r="AK487" i="6"/>
  <c r="AM487" i="6"/>
  <c r="AN487" i="6"/>
  <c r="AQ487" i="6"/>
  <c r="AR487" i="6"/>
  <c r="AU487" i="6"/>
  <c r="AV487" i="6"/>
  <c r="AW487" i="6"/>
  <c r="BC487" i="6"/>
  <c r="BE487" i="6"/>
  <c r="BF487" i="6"/>
  <c r="BM488" i="6"/>
  <c r="BN488" i="6"/>
  <c r="AK488" i="6"/>
  <c r="AN488" i="6"/>
  <c r="AR488" i="6"/>
  <c r="AV488" i="6"/>
  <c r="AW488" i="6"/>
  <c r="BC488" i="6"/>
  <c r="BE488" i="6"/>
  <c r="BF488" i="6"/>
  <c r="BM489" i="6"/>
  <c r="BN489" i="6"/>
  <c r="AF489" i="6"/>
  <c r="AK489" i="6"/>
  <c r="AN489" i="6"/>
  <c r="AR489" i="6"/>
  <c r="AV489" i="6"/>
  <c r="AW489" i="6"/>
  <c r="BC489" i="6"/>
  <c r="BV489" i="6"/>
  <c r="BW489" i="6" s="1"/>
  <c r="BM490" i="6"/>
  <c r="BN490" i="6"/>
  <c r="AK490" i="6"/>
  <c r="AN490" i="6"/>
  <c r="AR490" i="6"/>
  <c r="AV490" i="6"/>
  <c r="AW490" i="6"/>
  <c r="BC490" i="6"/>
  <c r="BE490" i="6"/>
  <c r="BV490" i="6" s="1"/>
  <c r="BW490" i="6" s="1"/>
  <c r="BF490" i="6"/>
  <c r="BM491" i="6"/>
  <c r="BN491" i="6"/>
  <c r="AF491" i="6"/>
  <c r="AI491" i="6"/>
  <c r="AJ491" i="6"/>
  <c r="AN491" i="6"/>
  <c r="AR491" i="6"/>
  <c r="AV491" i="6"/>
  <c r="AW491" i="6"/>
  <c r="BA491" i="6"/>
  <c r="BB491" i="6"/>
  <c r="BV491" i="6"/>
  <c r="BW491" i="6" s="1"/>
  <c r="BM492" i="6"/>
  <c r="BN492" i="6"/>
  <c r="AF492" i="6"/>
  <c r="AI492" i="6"/>
  <c r="AJ492" i="6"/>
  <c r="AN492" i="6"/>
  <c r="AR492" i="6"/>
  <c r="AV492" i="6"/>
  <c r="AW492" i="6"/>
  <c r="BA492" i="6"/>
  <c r="BB492" i="6"/>
  <c r="BV492" i="6"/>
  <c r="BW492" i="6" s="1"/>
  <c r="BM493" i="6"/>
  <c r="BN493" i="6"/>
  <c r="AF493" i="6"/>
  <c r="AI493" i="6"/>
  <c r="AJ493" i="6"/>
  <c r="AN493" i="6"/>
  <c r="AR493" i="6"/>
  <c r="AV493" i="6"/>
  <c r="AW493" i="6"/>
  <c r="BA493" i="6"/>
  <c r="BB493" i="6"/>
  <c r="BV493" i="6"/>
  <c r="BW493" i="6" s="1"/>
  <c r="BM494" i="6"/>
  <c r="BN494" i="6"/>
  <c r="AF494" i="6"/>
  <c r="AI494" i="6"/>
  <c r="AJ494" i="6"/>
  <c r="AN494" i="6"/>
  <c r="AR494" i="6"/>
  <c r="AV494" i="6"/>
  <c r="AW494" i="6"/>
  <c r="BA494" i="6"/>
  <c r="BB494" i="6"/>
  <c r="BV494" i="6"/>
  <c r="BW494" i="6" s="1"/>
  <c r="BM495" i="6"/>
  <c r="BN495" i="6"/>
  <c r="AA495" i="6"/>
  <c r="AF495" i="6"/>
  <c r="AH495" i="6"/>
  <c r="AI495" i="6"/>
  <c r="AJ495" i="6"/>
  <c r="AM495" i="6"/>
  <c r="AN495" i="6"/>
  <c r="AQ495" i="6"/>
  <c r="AR495" i="6"/>
  <c r="AU495" i="6"/>
  <c r="AV495" i="6"/>
  <c r="AW495" i="6"/>
  <c r="BA495" i="6"/>
  <c r="BB495" i="6"/>
  <c r="BV495" i="6"/>
  <c r="BW495" i="6" s="1"/>
  <c r="BM496" i="6"/>
  <c r="BN496" i="6"/>
  <c r="AA496" i="6"/>
  <c r="AF496" i="6"/>
  <c r="AH496" i="6"/>
  <c r="AI496" i="6"/>
  <c r="AJ496" i="6"/>
  <c r="AM496" i="6"/>
  <c r="AN496" i="6"/>
  <c r="AQ496" i="6"/>
  <c r="AR496" i="6"/>
  <c r="AU496" i="6"/>
  <c r="AV496" i="6"/>
  <c r="AW496" i="6"/>
  <c r="BA496" i="6"/>
  <c r="BB496" i="6"/>
  <c r="BV496" i="6"/>
  <c r="BW496" i="6" s="1"/>
  <c r="BM497" i="6"/>
  <c r="BN497" i="6"/>
  <c r="AF497" i="6"/>
  <c r="AI497" i="6"/>
  <c r="AJ497" i="6"/>
  <c r="AN497" i="6"/>
  <c r="AR497" i="6"/>
  <c r="AV497" i="6"/>
  <c r="AW497" i="6"/>
  <c r="BA497" i="6"/>
  <c r="BB497" i="6"/>
  <c r="BV497" i="6"/>
  <c r="BW497" i="6" s="1"/>
  <c r="BM498" i="6"/>
  <c r="BN498" i="6"/>
  <c r="AF498" i="6"/>
  <c r="AI498" i="6"/>
  <c r="AJ498" i="6"/>
  <c r="AN498" i="6"/>
  <c r="AR498" i="6"/>
  <c r="AV498" i="6"/>
  <c r="AW498" i="6"/>
  <c r="BA498" i="6"/>
  <c r="BB498" i="6"/>
  <c r="BV498" i="6"/>
  <c r="BW498" i="6" s="1"/>
  <c r="BM499" i="6"/>
  <c r="BN499" i="6"/>
  <c r="AA499" i="6"/>
  <c r="AF499" i="6"/>
  <c r="AH499" i="6"/>
  <c r="AI499" i="6"/>
  <c r="AJ499" i="6"/>
  <c r="AM499" i="6"/>
  <c r="AN499" i="6"/>
  <c r="AQ499" i="6"/>
  <c r="AR499" i="6"/>
  <c r="AU499" i="6"/>
  <c r="AV499" i="6"/>
  <c r="AW499" i="6"/>
  <c r="BA499" i="6"/>
  <c r="BB499" i="6"/>
  <c r="BV499" i="6"/>
  <c r="BW499" i="6" s="1"/>
  <c r="BM500" i="6"/>
  <c r="BN500" i="6"/>
  <c r="AA500" i="6"/>
  <c r="AF500" i="6"/>
  <c r="AH500" i="6"/>
  <c r="AI500" i="6"/>
  <c r="AJ500" i="6"/>
  <c r="AM500" i="6"/>
  <c r="AN500" i="6"/>
  <c r="AQ500" i="6"/>
  <c r="AR500" i="6"/>
  <c r="AU500" i="6"/>
  <c r="AV500" i="6"/>
  <c r="AW500" i="6"/>
  <c r="BA500" i="6"/>
  <c r="BB500" i="6"/>
  <c r="BE500" i="6"/>
  <c r="BF500" i="6"/>
  <c r="BM501" i="6"/>
  <c r="BN501" i="6"/>
  <c r="AF501" i="6"/>
  <c r="AI501" i="6"/>
  <c r="AJ501" i="6"/>
  <c r="AN501" i="6"/>
  <c r="AR501" i="6"/>
  <c r="AV501" i="6"/>
  <c r="AW501" i="6"/>
  <c r="BA501" i="6"/>
  <c r="BB501" i="6"/>
  <c r="BV501" i="6"/>
  <c r="BW501" i="6" s="1"/>
  <c r="BM502" i="6"/>
  <c r="BN502" i="6"/>
  <c r="AF502" i="6"/>
  <c r="AI502" i="6"/>
  <c r="AJ502" i="6"/>
  <c r="AN502" i="6"/>
  <c r="AR502" i="6"/>
  <c r="AV502" i="6"/>
  <c r="AW502" i="6"/>
  <c r="BA502" i="6"/>
  <c r="BB502" i="6"/>
  <c r="BV502" i="6"/>
  <c r="BW502" i="6" s="1"/>
  <c r="BM503" i="6"/>
  <c r="BN503" i="6"/>
  <c r="AA503" i="6"/>
  <c r="AF503" i="6"/>
  <c r="AH503" i="6"/>
  <c r="AI503" i="6"/>
  <c r="AJ503" i="6"/>
  <c r="AM503" i="6"/>
  <c r="AN503" i="6"/>
  <c r="AQ503" i="6"/>
  <c r="AR503" i="6"/>
  <c r="AU503" i="6"/>
  <c r="AV503" i="6"/>
  <c r="AW503" i="6"/>
  <c r="BA503" i="6"/>
  <c r="BB503" i="6"/>
  <c r="BV503" i="6"/>
  <c r="BW503" i="6" s="1"/>
  <c r="BM504" i="6"/>
  <c r="BN504" i="6"/>
  <c r="AA504" i="6"/>
  <c r="AF504" i="6"/>
  <c r="AH504" i="6"/>
  <c r="AI504" i="6"/>
  <c r="AJ504" i="6"/>
  <c r="AM504" i="6"/>
  <c r="AN504" i="6"/>
  <c r="AQ504" i="6"/>
  <c r="AR504" i="6"/>
  <c r="AU504" i="6"/>
  <c r="AV504" i="6"/>
  <c r="AW504" i="6"/>
  <c r="BA504" i="6"/>
  <c r="BB504" i="6"/>
  <c r="BV504" i="6"/>
  <c r="BW504" i="6" s="1"/>
  <c r="BM505" i="6"/>
  <c r="BN505" i="6"/>
  <c r="AF505" i="6"/>
  <c r="AI505" i="6"/>
  <c r="AJ505" i="6"/>
  <c r="AN505" i="6"/>
  <c r="AR505" i="6"/>
  <c r="AV505" i="6"/>
  <c r="AW505" i="6"/>
  <c r="BA505" i="6"/>
  <c r="BB505" i="6"/>
  <c r="BE505" i="6"/>
  <c r="BF505" i="6"/>
  <c r="BM506" i="6"/>
  <c r="BN506" i="6"/>
  <c r="AF506" i="6"/>
  <c r="AI506" i="6"/>
  <c r="AJ506" i="6"/>
  <c r="AN506" i="6"/>
  <c r="AR506" i="6"/>
  <c r="AV506" i="6"/>
  <c r="AW506" i="6"/>
  <c r="BA506" i="6"/>
  <c r="BB506" i="6"/>
  <c r="BE506" i="6"/>
  <c r="BF506" i="6"/>
  <c r="BM507" i="6"/>
  <c r="BN507" i="6"/>
  <c r="AA507" i="6"/>
  <c r="AF507" i="6"/>
  <c r="AH507" i="6"/>
  <c r="AI507" i="6"/>
  <c r="AJ507" i="6"/>
  <c r="AM507" i="6"/>
  <c r="AN507" i="6"/>
  <c r="AQ507" i="6"/>
  <c r="AR507" i="6"/>
  <c r="AU507" i="6"/>
  <c r="AV507" i="6"/>
  <c r="AW507" i="6"/>
  <c r="BA507" i="6"/>
  <c r="BB507" i="6"/>
  <c r="BC507" i="6" s="1"/>
  <c r="BV507" i="6"/>
  <c r="BW507" i="6" s="1"/>
  <c r="BM508" i="6"/>
  <c r="BN508" i="6"/>
  <c r="AA508" i="6"/>
  <c r="AF508" i="6"/>
  <c r="AH508" i="6"/>
  <c r="AI508" i="6"/>
  <c r="AJ508" i="6"/>
  <c r="AM508" i="6"/>
  <c r="AN508" i="6"/>
  <c r="AQ508" i="6"/>
  <c r="AR508" i="6"/>
  <c r="AU508" i="6"/>
  <c r="AV508" i="6"/>
  <c r="AW508" i="6"/>
  <c r="BA508" i="6"/>
  <c r="BB508" i="6"/>
  <c r="BV508" i="6"/>
  <c r="BW508" i="6" s="1"/>
  <c r="BM509" i="6"/>
  <c r="BN509" i="6"/>
  <c r="AI509" i="6"/>
  <c r="AJ509" i="6"/>
  <c r="AN509" i="6"/>
  <c r="AR509" i="6"/>
  <c r="AV509" i="6"/>
  <c r="AW509" i="6"/>
  <c r="BA509" i="6"/>
  <c r="BB509" i="6"/>
  <c r="BV509" i="6"/>
  <c r="BW509" i="6" s="1"/>
  <c r="BM510" i="6"/>
  <c r="BN510" i="6"/>
  <c r="AF510" i="6"/>
  <c r="AK510" i="6"/>
  <c r="AN510" i="6"/>
  <c r="AR510" i="6"/>
  <c r="AV510" i="6"/>
  <c r="AW510" i="6"/>
  <c r="BC510" i="6"/>
  <c r="BV510" i="6"/>
  <c r="BW510" i="6" s="1"/>
  <c r="BM511" i="6"/>
  <c r="BN511" i="6"/>
  <c r="AA511" i="6"/>
  <c r="AF511" i="6"/>
  <c r="AH511" i="6"/>
  <c r="AI511" i="6"/>
  <c r="AJ511" i="6"/>
  <c r="AM511" i="6"/>
  <c r="AN511" i="6"/>
  <c r="AQ511" i="6"/>
  <c r="AR511" i="6"/>
  <c r="AU511" i="6"/>
  <c r="AV511" i="6"/>
  <c r="AW511" i="6"/>
  <c r="BA511" i="6"/>
  <c r="BB511" i="6"/>
  <c r="BE511" i="6"/>
  <c r="BF511" i="6"/>
  <c r="BM512" i="6"/>
  <c r="BN512" i="6"/>
  <c r="AF512" i="6"/>
  <c r="AI512" i="6"/>
  <c r="AJ512" i="6"/>
  <c r="AN512" i="6"/>
  <c r="AR512" i="6"/>
  <c r="AV512" i="6"/>
  <c r="AW512" i="6"/>
  <c r="BA512" i="6"/>
  <c r="BB512" i="6"/>
  <c r="BE512" i="6"/>
  <c r="BF512" i="6"/>
  <c r="BM513" i="6"/>
  <c r="BN513" i="6"/>
  <c r="AF513" i="6"/>
  <c r="AI513" i="6"/>
  <c r="AJ513" i="6"/>
  <c r="AN513" i="6"/>
  <c r="AR513" i="6"/>
  <c r="AV513" i="6"/>
  <c r="AW513" i="6"/>
  <c r="BA513" i="6"/>
  <c r="BB513" i="6"/>
  <c r="BV513" i="6"/>
  <c r="BW513" i="6" s="1"/>
  <c r="BM514" i="6"/>
  <c r="BN514" i="6"/>
  <c r="AF514" i="6"/>
  <c r="AI514" i="6"/>
  <c r="AJ514" i="6"/>
  <c r="AN514" i="6"/>
  <c r="AR514" i="6"/>
  <c r="AV514" i="6"/>
  <c r="AW514" i="6"/>
  <c r="BA514" i="6"/>
  <c r="BB514" i="6"/>
  <c r="BV514" i="6"/>
  <c r="BW514" i="6" s="1"/>
  <c r="BM515" i="6"/>
  <c r="BN515" i="6"/>
  <c r="AF515" i="6"/>
  <c r="AI515" i="6"/>
  <c r="AJ515" i="6"/>
  <c r="AN515" i="6"/>
  <c r="AR515" i="6"/>
  <c r="AV515" i="6"/>
  <c r="AW515" i="6"/>
  <c r="BA515" i="6"/>
  <c r="BB515" i="6"/>
  <c r="BV515" i="6"/>
  <c r="BW515" i="6" s="1"/>
  <c r="BM516" i="6"/>
  <c r="BN516" i="6"/>
  <c r="AF516" i="6"/>
  <c r="AI516" i="6"/>
  <c r="AJ516" i="6"/>
  <c r="AN516" i="6"/>
  <c r="AR516" i="6"/>
  <c r="AV516" i="6"/>
  <c r="AW516" i="6"/>
  <c r="BA516" i="6"/>
  <c r="BB516" i="6"/>
  <c r="BV516" i="6"/>
  <c r="BW516" i="6" s="1"/>
  <c r="BM517" i="6"/>
  <c r="BN517" i="6"/>
  <c r="AF517" i="6"/>
  <c r="AI517" i="6"/>
  <c r="AJ517" i="6"/>
  <c r="AN517" i="6"/>
  <c r="AR517" i="6"/>
  <c r="AV517" i="6"/>
  <c r="AW517" i="6"/>
  <c r="BA517" i="6"/>
  <c r="BB517" i="6"/>
  <c r="BV517" i="6"/>
  <c r="BW517" i="6" s="1"/>
  <c r="BM518" i="6"/>
  <c r="BN518" i="6"/>
  <c r="AF518" i="6"/>
  <c r="AI518" i="6"/>
  <c r="AJ518" i="6"/>
  <c r="AN518" i="6"/>
  <c r="AR518" i="6"/>
  <c r="AV518" i="6"/>
  <c r="AW518" i="6"/>
  <c r="BA518" i="6"/>
  <c r="BB518" i="6"/>
  <c r="BE518" i="6"/>
  <c r="BF518" i="6"/>
  <c r="BM519" i="6"/>
  <c r="BN519" i="6"/>
  <c r="AA519" i="6"/>
  <c r="AF519" i="6"/>
  <c r="AH519" i="6"/>
  <c r="AI519" i="6"/>
  <c r="AJ519" i="6"/>
  <c r="AM519" i="6"/>
  <c r="AN519" i="6"/>
  <c r="AQ519" i="6"/>
  <c r="AR519" i="6"/>
  <c r="AU519" i="6"/>
  <c r="AV519" i="6"/>
  <c r="AW519" i="6"/>
  <c r="BA519" i="6"/>
  <c r="BB519" i="6"/>
  <c r="BV519" i="6"/>
  <c r="BW519" i="6" s="1"/>
  <c r="BM520" i="6"/>
  <c r="BN520" i="6"/>
  <c r="AF520" i="6"/>
  <c r="AI520" i="6"/>
  <c r="AJ520" i="6"/>
  <c r="AN520" i="6"/>
  <c r="AR520" i="6"/>
  <c r="AV520" i="6"/>
  <c r="AW520" i="6"/>
  <c r="BA520" i="6"/>
  <c r="BB520" i="6"/>
  <c r="BE520" i="6"/>
  <c r="BF520" i="6"/>
  <c r="BM521" i="6"/>
  <c r="BN521" i="6"/>
  <c r="AF521" i="6"/>
  <c r="AI521" i="6"/>
  <c r="AJ521" i="6"/>
  <c r="AN521" i="6"/>
  <c r="AR521" i="6"/>
  <c r="AV521" i="6"/>
  <c r="AW521" i="6"/>
  <c r="BA521" i="6"/>
  <c r="BB521" i="6"/>
  <c r="BV521" i="6"/>
  <c r="BW521" i="6" s="1"/>
  <c r="BM522" i="6"/>
  <c r="BN522" i="6"/>
  <c r="AA522" i="6"/>
  <c r="AF522" i="6"/>
  <c r="AI522" i="6"/>
  <c r="AJ522" i="6"/>
  <c r="AN522" i="6"/>
  <c r="AR522" i="6"/>
  <c r="AV522" i="6"/>
  <c r="AW522" i="6"/>
  <c r="BA522" i="6"/>
  <c r="BB522" i="6"/>
  <c r="BV522" i="6"/>
  <c r="BW522" i="6" s="1"/>
  <c r="BM523" i="6"/>
  <c r="BN523" i="6"/>
  <c r="AA523" i="6"/>
  <c r="AK523" i="6"/>
  <c r="AN523" i="6"/>
  <c r="AR523" i="6"/>
  <c r="AV523" i="6"/>
  <c r="AW523" i="6"/>
  <c r="BC523" i="6"/>
  <c r="BE523" i="6"/>
  <c r="BF523" i="6"/>
  <c r="BM524" i="6"/>
  <c r="BN524" i="6"/>
  <c r="AA524" i="6"/>
  <c r="AF524" i="6"/>
  <c r="AH524" i="6"/>
  <c r="AI524" i="6"/>
  <c r="AJ524" i="6"/>
  <c r="AM524" i="6"/>
  <c r="AN524" i="6"/>
  <c r="AQ524" i="6"/>
  <c r="AR524" i="6"/>
  <c r="AU524" i="6"/>
  <c r="AV524" i="6"/>
  <c r="AW524" i="6"/>
  <c r="BA524" i="6"/>
  <c r="BB524" i="6"/>
  <c r="BV524" i="6"/>
  <c r="BW524" i="6" s="1"/>
  <c r="BM525" i="6"/>
  <c r="BN525" i="6"/>
  <c r="AF525" i="6"/>
  <c r="AI525" i="6"/>
  <c r="AJ525" i="6"/>
  <c r="AN525" i="6"/>
  <c r="AR525" i="6"/>
  <c r="AV525" i="6"/>
  <c r="AW525" i="6"/>
  <c r="BA525" i="6"/>
  <c r="BB525" i="6"/>
  <c r="BE525" i="6"/>
  <c r="BF525" i="6"/>
  <c r="BM526" i="6"/>
  <c r="BN526" i="6"/>
  <c r="AF526" i="6"/>
  <c r="AI526" i="6"/>
  <c r="AJ526" i="6"/>
  <c r="AN526" i="6"/>
  <c r="AR526" i="6"/>
  <c r="AV526" i="6"/>
  <c r="AW526" i="6"/>
  <c r="BA526" i="6"/>
  <c r="BB526" i="6"/>
  <c r="BE526" i="6"/>
  <c r="BF526" i="6"/>
  <c r="BM527" i="6"/>
  <c r="BN527" i="6"/>
  <c r="AF527" i="6"/>
  <c r="AI527" i="6"/>
  <c r="AJ527" i="6"/>
  <c r="AN527" i="6"/>
  <c r="AR527" i="6"/>
  <c r="AV527" i="6"/>
  <c r="AW527" i="6"/>
  <c r="BA527" i="6"/>
  <c r="BB527" i="6"/>
  <c r="BV527" i="6"/>
  <c r="BW527" i="6" s="1"/>
  <c r="BM528" i="6"/>
  <c r="BN528" i="6"/>
  <c r="AF528" i="6"/>
  <c r="AI528" i="6"/>
  <c r="AJ528" i="6"/>
  <c r="AN528" i="6"/>
  <c r="AR528" i="6"/>
  <c r="AV528" i="6"/>
  <c r="AW528" i="6"/>
  <c r="BA528" i="6"/>
  <c r="BB528" i="6"/>
  <c r="BE528" i="6"/>
  <c r="BF528" i="6"/>
  <c r="BM529" i="6"/>
  <c r="BN529" i="6"/>
  <c r="AF529" i="6"/>
  <c r="AI529" i="6"/>
  <c r="AJ529" i="6"/>
  <c r="AN529" i="6"/>
  <c r="AR529" i="6"/>
  <c r="AV529" i="6"/>
  <c r="AW529" i="6"/>
  <c r="BA529" i="6"/>
  <c r="BB529" i="6"/>
  <c r="BE529" i="6"/>
  <c r="BF529" i="6"/>
  <c r="BM530" i="6"/>
  <c r="BN530" i="6"/>
  <c r="AD530" i="6"/>
  <c r="AE530" i="6"/>
  <c r="AI530" i="6"/>
  <c r="AJ530" i="6"/>
  <c r="AN530" i="6"/>
  <c r="AR530" i="6"/>
  <c r="AV530" i="6"/>
  <c r="AW530" i="6"/>
  <c r="BA530" i="6"/>
  <c r="BB530" i="6"/>
  <c r="BE530" i="6"/>
  <c r="BF530" i="6"/>
  <c r="BM531" i="6"/>
  <c r="BN531" i="6"/>
  <c r="AF531" i="6"/>
  <c r="AI531" i="6"/>
  <c r="AJ531" i="6"/>
  <c r="AN531" i="6"/>
  <c r="AR531" i="6"/>
  <c r="AV531" i="6"/>
  <c r="AW531" i="6"/>
  <c r="BA531" i="6"/>
  <c r="BB531" i="6"/>
  <c r="BE531" i="6"/>
  <c r="BF531" i="6"/>
  <c r="BM532" i="6"/>
  <c r="BN532" i="6"/>
  <c r="AF532" i="6"/>
  <c r="AI532" i="6"/>
  <c r="AJ532" i="6"/>
  <c r="AN532" i="6"/>
  <c r="AR532" i="6"/>
  <c r="AV532" i="6"/>
  <c r="AW532" i="6"/>
  <c r="BA532" i="6"/>
  <c r="BB532" i="6"/>
  <c r="BE532" i="6"/>
  <c r="BF532" i="6"/>
  <c r="BM533" i="6"/>
  <c r="BN533" i="6"/>
  <c r="AF533" i="6"/>
  <c r="AI533" i="6"/>
  <c r="AJ533" i="6"/>
  <c r="AN533" i="6"/>
  <c r="AR533" i="6"/>
  <c r="AV533" i="6"/>
  <c r="AW533" i="6"/>
  <c r="BA533" i="6"/>
  <c r="BB533" i="6"/>
  <c r="BE533" i="6"/>
  <c r="BF533" i="6"/>
  <c r="BM534" i="6"/>
  <c r="BN534" i="6"/>
  <c r="AF534" i="6"/>
  <c r="AI534" i="6"/>
  <c r="AJ534" i="6"/>
  <c r="AN534" i="6"/>
  <c r="AR534" i="6"/>
  <c r="AV534" i="6"/>
  <c r="AW534" i="6"/>
  <c r="BA534" i="6"/>
  <c r="BB534" i="6"/>
  <c r="BE534" i="6"/>
  <c r="BF534" i="6"/>
  <c r="BM535" i="6"/>
  <c r="BN535" i="6"/>
  <c r="AA535" i="6"/>
  <c r="AF535" i="6"/>
  <c r="AH535" i="6"/>
  <c r="AI535" i="6"/>
  <c r="AJ535" i="6"/>
  <c r="AM535" i="6"/>
  <c r="AN535" i="6"/>
  <c r="AQ535" i="6"/>
  <c r="AR535" i="6"/>
  <c r="AU535" i="6"/>
  <c r="AV535" i="6"/>
  <c r="AW535" i="6"/>
  <c r="BA535" i="6"/>
  <c r="BB535" i="6"/>
  <c r="BV535" i="6"/>
  <c r="BW535" i="6" s="1"/>
  <c r="BM536" i="6"/>
  <c r="BN536" i="6"/>
  <c r="AA536" i="6"/>
  <c r="AF536" i="6"/>
  <c r="AH536" i="6"/>
  <c r="AI536" i="6"/>
  <c r="AJ536" i="6"/>
  <c r="AM536" i="6"/>
  <c r="AN536" i="6"/>
  <c r="AQ536" i="6"/>
  <c r="AR536" i="6"/>
  <c r="AU536" i="6"/>
  <c r="AV536" i="6"/>
  <c r="AW536" i="6"/>
  <c r="BA536" i="6"/>
  <c r="BC536" i="6" s="1"/>
  <c r="BB536" i="6"/>
  <c r="BV536" i="6"/>
  <c r="BW536" i="6" s="1"/>
  <c r="BM537" i="6"/>
  <c r="BN537" i="6"/>
  <c r="AF537" i="6"/>
  <c r="AI537" i="6"/>
  <c r="AJ537" i="6"/>
  <c r="AN537" i="6"/>
  <c r="AR537" i="6"/>
  <c r="AV537" i="6"/>
  <c r="AW537" i="6"/>
  <c r="BA537" i="6"/>
  <c r="BB537" i="6"/>
  <c r="BE537" i="6"/>
  <c r="BF537" i="6"/>
  <c r="BM538" i="6"/>
  <c r="BN538" i="6"/>
  <c r="AF538" i="6"/>
  <c r="AI538" i="6"/>
  <c r="AJ538" i="6"/>
  <c r="AN538" i="6"/>
  <c r="AR538" i="6"/>
  <c r="AV538" i="6"/>
  <c r="AW538" i="6"/>
  <c r="BA538" i="6"/>
  <c r="BB538" i="6"/>
  <c r="BV538" i="6"/>
  <c r="BW538" i="6" s="1"/>
  <c r="BM539" i="6"/>
  <c r="BN539" i="6"/>
  <c r="AA539" i="6"/>
  <c r="AC539" i="6"/>
  <c r="AK539" i="6"/>
  <c r="AM539" i="6"/>
  <c r="AN539" i="6"/>
  <c r="AQ539" i="6"/>
  <c r="AR539" i="6"/>
  <c r="AU539" i="6"/>
  <c r="AV539" i="6"/>
  <c r="AW539" i="6"/>
  <c r="BC539" i="6"/>
  <c r="BE539" i="6"/>
  <c r="BF539" i="6"/>
  <c r="BM540" i="6"/>
  <c r="BN540" i="6"/>
  <c r="AD540" i="6"/>
  <c r="AI540" i="6"/>
  <c r="AJ540" i="6"/>
  <c r="AN540" i="6"/>
  <c r="AR540" i="6"/>
  <c r="AV540" i="6"/>
  <c r="AW540" i="6"/>
  <c r="BA540" i="6"/>
  <c r="BB540" i="6"/>
  <c r="BE540" i="6"/>
  <c r="BF540" i="6"/>
  <c r="BM541" i="6"/>
  <c r="BN541" i="6"/>
  <c r="AF541" i="6"/>
  <c r="AI541" i="6"/>
  <c r="AJ541" i="6"/>
  <c r="AN541" i="6"/>
  <c r="AR541" i="6"/>
  <c r="AV541" i="6"/>
  <c r="AW541" i="6"/>
  <c r="BA541" i="6"/>
  <c r="BB541" i="6"/>
  <c r="BV541" i="6"/>
  <c r="BW541" i="6" s="1"/>
  <c r="BM542" i="6"/>
  <c r="BN542" i="6"/>
  <c r="AF542" i="6"/>
  <c r="AI542" i="6"/>
  <c r="AJ542" i="6"/>
  <c r="AN542" i="6"/>
  <c r="AR542" i="6"/>
  <c r="AV542" i="6"/>
  <c r="AW542" i="6"/>
  <c r="BA542" i="6"/>
  <c r="BB542" i="6"/>
  <c r="BV542" i="6"/>
  <c r="BW542" i="6" s="1"/>
  <c r="BM543" i="6"/>
  <c r="BN543" i="6"/>
  <c r="AA543" i="6"/>
  <c r="AC543" i="6"/>
  <c r="AH543" i="6"/>
  <c r="AI543" i="6"/>
  <c r="AJ543" i="6"/>
  <c r="AM543" i="6"/>
  <c r="AN543" i="6"/>
  <c r="AQ543" i="6"/>
  <c r="AR543" i="6"/>
  <c r="AU543" i="6"/>
  <c r="AV543" i="6"/>
  <c r="AW543" i="6"/>
  <c r="BA543" i="6"/>
  <c r="BB543" i="6"/>
  <c r="BV543" i="6"/>
  <c r="BW543" i="6" s="1"/>
  <c r="BM544" i="6"/>
  <c r="BN544" i="6"/>
  <c r="AA544" i="6"/>
  <c r="AC544" i="6"/>
  <c r="AK544" i="6"/>
  <c r="AM544" i="6"/>
  <c r="AN544" i="6"/>
  <c r="AQ544" i="6"/>
  <c r="AR544" i="6"/>
  <c r="AU544" i="6"/>
  <c r="AV544" i="6"/>
  <c r="AW544" i="6"/>
  <c r="BC544" i="6"/>
  <c r="BE544" i="6"/>
  <c r="BF544" i="6"/>
  <c r="BM545" i="6"/>
  <c r="BN545" i="6"/>
  <c r="AK545" i="6"/>
  <c r="AN545" i="6"/>
  <c r="AR545" i="6"/>
  <c r="AV545" i="6"/>
  <c r="AW545" i="6"/>
  <c r="BC545" i="6"/>
  <c r="BE545" i="6"/>
  <c r="BF545" i="6"/>
  <c r="BM546" i="6"/>
  <c r="BN546" i="6"/>
  <c r="AF546" i="6"/>
  <c r="AI546" i="6"/>
  <c r="AJ546" i="6"/>
  <c r="AN546" i="6"/>
  <c r="AR546" i="6"/>
  <c r="AV546" i="6"/>
  <c r="AW546" i="6"/>
  <c r="BA546" i="6"/>
  <c r="BB546" i="6"/>
  <c r="BV546" i="6"/>
  <c r="BW546" i="6" s="1"/>
  <c r="BM547" i="6"/>
  <c r="BN547" i="6"/>
  <c r="AA547" i="6"/>
  <c r="AF547" i="6"/>
  <c r="AH547" i="6"/>
  <c r="AI547" i="6"/>
  <c r="AJ547" i="6"/>
  <c r="AM547" i="6"/>
  <c r="AN547" i="6"/>
  <c r="AQ547" i="6"/>
  <c r="AR547" i="6"/>
  <c r="AU547" i="6"/>
  <c r="AV547" i="6"/>
  <c r="AW547" i="6"/>
  <c r="BA547" i="6"/>
  <c r="BB547" i="6"/>
  <c r="BV547" i="6"/>
  <c r="BW547" i="6" s="1"/>
  <c r="BM548" i="6"/>
  <c r="BN548" i="6"/>
  <c r="AA548" i="6"/>
  <c r="AC548" i="6"/>
  <c r="AH548" i="6"/>
  <c r="AI548" i="6"/>
  <c r="AJ548" i="6"/>
  <c r="AM548" i="6"/>
  <c r="AN548" i="6"/>
  <c r="AQ548" i="6"/>
  <c r="AR548" i="6"/>
  <c r="AU548" i="6"/>
  <c r="AV548" i="6"/>
  <c r="AW548" i="6"/>
  <c r="BA548" i="6"/>
  <c r="BB548" i="6"/>
  <c r="BV548" i="6"/>
  <c r="BW548" i="6" s="1"/>
  <c r="BM549" i="6"/>
  <c r="BN549" i="6"/>
  <c r="AD549" i="6"/>
  <c r="AE549" i="6"/>
  <c r="AK549" i="6"/>
  <c r="AN549" i="6"/>
  <c r="AR549" i="6"/>
  <c r="AV549" i="6"/>
  <c r="AW549" i="6"/>
  <c r="BC549" i="6"/>
  <c r="BF549" i="6"/>
  <c r="BM550" i="6"/>
  <c r="BN550" i="6"/>
  <c r="AF550" i="6"/>
  <c r="AI550" i="6"/>
  <c r="AJ550" i="6"/>
  <c r="AN550" i="6"/>
  <c r="AR550" i="6"/>
  <c r="AV550" i="6"/>
  <c r="AW550" i="6"/>
  <c r="BA550" i="6"/>
  <c r="BB550" i="6"/>
  <c r="BV550" i="6"/>
  <c r="BW550" i="6" s="1"/>
  <c r="BM551" i="6"/>
  <c r="BN551" i="6"/>
  <c r="AD551" i="6"/>
  <c r="AE551" i="6"/>
  <c r="AI551" i="6"/>
  <c r="AJ551" i="6"/>
  <c r="AN551" i="6"/>
  <c r="AR551" i="6"/>
  <c r="AV551" i="6"/>
  <c r="AW551" i="6"/>
  <c r="BA551" i="6"/>
  <c r="BB551" i="6"/>
  <c r="BF551" i="6"/>
  <c r="BM552" i="6"/>
  <c r="BN552" i="6"/>
  <c r="AA552" i="6"/>
  <c r="AD552" i="6"/>
  <c r="AE552" i="6"/>
  <c r="AH552" i="6"/>
  <c r="AI552" i="6"/>
  <c r="AJ552" i="6"/>
  <c r="AM552" i="6"/>
  <c r="AN552" i="6"/>
  <c r="AQ552" i="6"/>
  <c r="AR552" i="6"/>
  <c r="AU552" i="6"/>
  <c r="AV552" i="6"/>
  <c r="AW552" i="6"/>
  <c r="BA552" i="6"/>
  <c r="BB552" i="6"/>
  <c r="BF552" i="6"/>
  <c r="BM553" i="6"/>
  <c r="BN553" i="6"/>
  <c r="AK553" i="6"/>
  <c r="AN553" i="6"/>
  <c r="AR553" i="6"/>
  <c r="AV553" i="6"/>
  <c r="AW553" i="6"/>
  <c r="BC553" i="6"/>
  <c r="BE553" i="6"/>
  <c r="BF553" i="6"/>
  <c r="BM554" i="6"/>
  <c r="BN554" i="6"/>
  <c r="AI554" i="6"/>
  <c r="AJ554" i="6"/>
  <c r="AN554" i="6"/>
  <c r="AR554" i="6"/>
  <c r="AV554" i="6"/>
  <c r="AW554" i="6"/>
  <c r="BA554" i="6"/>
  <c r="BB554" i="6"/>
  <c r="BE554" i="6"/>
  <c r="BF554" i="6"/>
  <c r="BM555" i="6"/>
  <c r="BN555" i="6"/>
  <c r="AA555" i="6"/>
  <c r="AF555" i="6"/>
  <c r="AH555" i="6"/>
  <c r="AI555" i="6"/>
  <c r="AJ555" i="6"/>
  <c r="AM555" i="6"/>
  <c r="AN555" i="6"/>
  <c r="AQ555" i="6"/>
  <c r="AR555" i="6"/>
  <c r="AU555" i="6"/>
  <c r="AV555" i="6"/>
  <c r="AW555" i="6"/>
  <c r="BA555" i="6"/>
  <c r="BB555" i="6"/>
  <c r="BE555" i="6"/>
  <c r="BV555" i="6" s="1"/>
  <c r="BW555" i="6" s="1"/>
  <c r="BF555" i="6"/>
  <c r="BM556" i="6"/>
  <c r="BN556" i="6"/>
  <c r="AF556" i="6"/>
  <c r="AI556" i="6"/>
  <c r="AJ556" i="6"/>
  <c r="AN556" i="6"/>
  <c r="AR556" i="6"/>
  <c r="AV556" i="6"/>
  <c r="AW556" i="6"/>
  <c r="BA556" i="6"/>
  <c r="BB556" i="6"/>
  <c r="BV556" i="6"/>
  <c r="BW556" i="6" s="1"/>
  <c r="BM557" i="6"/>
  <c r="BN557" i="6"/>
  <c r="AF557" i="6"/>
  <c r="AI557" i="6"/>
  <c r="AJ557" i="6"/>
  <c r="AN557" i="6"/>
  <c r="AR557" i="6"/>
  <c r="AV557" i="6"/>
  <c r="AW557" i="6"/>
  <c r="BA557" i="6"/>
  <c r="BB557" i="6"/>
  <c r="BV557" i="6"/>
  <c r="BW557" i="6" s="1"/>
  <c r="BM558" i="6"/>
  <c r="BN558" i="6"/>
  <c r="AF558" i="6"/>
  <c r="AI558" i="6"/>
  <c r="AJ558" i="6"/>
  <c r="AN558" i="6"/>
  <c r="AR558" i="6"/>
  <c r="AV558" i="6"/>
  <c r="AW558" i="6"/>
  <c r="BA558" i="6"/>
  <c r="BB558" i="6"/>
  <c r="BV558" i="6"/>
  <c r="BW558" i="6" s="1"/>
  <c r="BM559" i="6"/>
  <c r="BN559" i="6"/>
  <c r="AA559" i="6"/>
  <c r="AF559" i="6"/>
  <c r="AH559" i="6"/>
  <c r="AI559" i="6"/>
  <c r="AJ559" i="6"/>
  <c r="AM559" i="6"/>
  <c r="AN559" i="6"/>
  <c r="AQ559" i="6"/>
  <c r="AR559" i="6"/>
  <c r="AU559" i="6"/>
  <c r="AV559" i="6"/>
  <c r="AW559" i="6"/>
  <c r="BA559" i="6"/>
  <c r="BB559" i="6"/>
  <c r="BV559" i="6"/>
  <c r="BW559" i="6" s="1"/>
  <c r="BM560" i="6"/>
  <c r="BN560" i="6"/>
  <c r="AF560" i="6"/>
  <c r="AI560" i="6"/>
  <c r="AJ560" i="6"/>
  <c r="AN560" i="6"/>
  <c r="AR560" i="6"/>
  <c r="AV560" i="6"/>
  <c r="AW560" i="6"/>
  <c r="BA560" i="6"/>
  <c r="BB560" i="6"/>
  <c r="BV560" i="6"/>
  <c r="BW560" i="6" s="1"/>
  <c r="BM561" i="6"/>
  <c r="BN561" i="6"/>
  <c r="AD561" i="6"/>
  <c r="AI561" i="6"/>
  <c r="AJ561" i="6"/>
  <c r="AN561" i="6"/>
  <c r="AR561" i="6"/>
  <c r="AV561" i="6"/>
  <c r="AW561" i="6"/>
  <c r="BA561" i="6"/>
  <c r="BB561" i="6"/>
  <c r="BE561" i="6"/>
  <c r="BF561" i="6"/>
  <c r="BM562" i="6"/>
  <c r="BN562" i="6"/>
  <c r="AF562" i="6"/>
  <c r="AI562" i="6"/>
  <c r="AJ562" i="6"/>
  <c r="AN562" i="6"/>
  <c r="AR562" i="6"/>
  <c r="AV562" i="6"/>
  <c r="AW562" i="6"/>
  <c r="BA562" i="6"/>
  <c r="BB562" i="6"/>
  <c r="BV562" i="6"/>
  <c r="BW562" i="6" s="1"/>
  <c r="BM563" i="6"/>
  <c r="BN563" i="6"/>
  <c r="AA563" i="6"/>
  <c r="AF563" i="6"/>
  <c r="AH563" i="6"/>
  <c r="AI563" i="6"/>
  <c r="AJ563" i="6"/>
  <c r="AM563" i="6"/>
  <c r="AN563" i="6"/>
  <c r="AQ563" i="6"/>
  <c r="AR563" i="6"/>
  <c r="AU563" i="6"/>
  <c r="AV563" i="6"/>
  <c r="AW563" i="6"/>
  <c r="BA563" i="6"/>
  <c r="BB563" i="6"/>
  <c r="BV563" i="6"/>
  <c r="BW563" i="6" s="1"/>
  <c r="U496" i="2" s="1"/>
  <c r="BM564" i="6"/>
  <c r="BN564" i="6"/>
  <c r="AA564" i="6"/>
  <c r="AF564" i="6"/>
  <c r="AH564" i="6"/>
  <c r="AI564" i="6"/>
  <c r="AJ564" i="6"/>
  <c r="AM564" i="6"/>
  <c r="AN564" i="6"/>
  <c r="AQ564" i="6"/>
  <c r="AR564" i="6"/>
  <c r="AU564" i="6"/>
  <c r="AV564" i="6"/>
  <c r="AW564" i="6"/>
  <c r="BA564" i="6"/>
  <c r="BB564" i="6"/>
  <c r="BV564" i="6"/>
  <c r="BW564" i="6" s="1"/>
  <c r="BM565" i="6"/>
  <c r="BN565" i="6"/>
  <c r="AF565" i="6"/>
  <c r="AI565" i="6"/>
  <c r="AJ565" i="6"/>
  <c r="AN565" i="6"/>
  <c r="AR565" i="6"/>
  <c r="AV565" i="6"/>
  <c r="AW565" i="6"/>
  <c r="BA565" i="6"/>
  <c r="BB565" i="6"/>
  <c r="BV565" i="6"/>
  <c r="BW565" i="6" s="1"/>
  <c r="BM566" i="6"/>
  <c r="BN566" i="6"/>
  <c r="AF566" i="6"/>
  <c r="AI566" i="6"/>
  <c r="AJ566" i="6"/>
  <c r="AN566" i="6"/>
  <c r="AR566" i="6"/>
  <c r="AV566" i="6"/>
  <c r="AW566" i="6"/>
  <c r="BA566" i="6"/>
  <c r="BB566" i="6"/>
  <c r="BV566" i="6"/>
  <c r="BW566" i="6" s="1"/>
  <c r="BM567" i="6"/>
  <c r="BN567" i="6"/>
  <c r="AA567" i="6"/>
  <c r="AF567" i="6"/>
  <c r="AH567" i="6"/>
  <c r="AI567" i="6"/>
  <c r="AJ567" i="6"/>
  <c r="AM567" i="6"/>
  <c r="AN567" i="6"/>
  <c r="AQ567" i="6"/>
  <c r="AR567" i="6"/>
  <c r="AU567" i="6"/>
  <c r="AV567" i="6"/>
  <c r="AW567" i="6"/>
  <c r="BA567" i="6"/>
  <c r="BB567" i="6"/>
  <c r="BV567" i="6"/>
  <c r="BW567" i="6" s="1"/>
  <c r="BM568" i="6"/>
  <c r="BN568" i="6"/>
  <c r="AF568" i="6"/>
  <c r="AI568" i="6"/>
  <c r="AJ568" i="6"/>
  <c r="AN568" i="6"/>
  <c r="AR568" i="6"/>
  <c r="AV568" i="6"/>
  <c r="AW568" i="6"/>
  <c r="BA568" i="6"/>
  <c r="BB568" i="6"/>
  <c r="BV568" i="6"/>
  <c r="BW568" i="6" s="1"/>
  <c r="BM569" i="6"/>
  <c r="BN569" i="6"/>
  <c r="AF569" i="6"/>
  <c r="AI569" i="6"/>
  <c r="AJ569" i="6"/>
  <c r="AN569" i="6"/>
  <c r="AR569" i="6"/>
  <c r="AV569" i="6"/>
  <c r="AW569" i="6"/>
  <c r="BA569" i="6"/>
  <c r="BB569" i="6"/>
  <c r="BE569" i="6"/>
  <c r="BF569" i="6"/>
  <c r="BM570" i="6"/>
  <c r="BN570" i="6"/>
  <c r="AK570" i="6"/>
  <c r="AN570" i="6"/>
  <c r="AR570" i="6"/>
  <c r="AV570" i="6"/>
  <c r="AW570" i="6"/>
  <c r="BC570" i="6"/>
  <c r="BV570" i="6"/>
  <c r="BW570" i="6" s="1"/>
  <c r="BM571" i="6"/>
  <c r="BN571" i="6"/>
  <c r="AA571" i="6"/>
  <c r="AF571" i="6"/>
  <c r="AH571" i="6"/>
  <c r="AI571" i="6"/>
  <c r="AJ571" i="6"/>
  <c r="AM571" i="6"/>
  <c r="AO571" i="6" s="1"/>
  <c r="AN571" i="6"/>
  <c r="AQ571" i="6"/>
  <c r="AR571" i="6"/>
  <c r="AU571" i="6"/>
  <c r="AX571" i="6" s="1"/>
  <c r="AV571" i="6"/>
  <c r="AW571" i="6"/>
  <c r="BA571" i="6"/>
  <c r="BB571" i="6"/>
  <c r="BV571" i="6"/>
  <c r="BW571" i="6" s="1"/>
  <c r="BM572" i="6"/>
  <c r="BN572" i="6"/>
  <c r="AA572" i="6"/>
  <c r="AC572" i="6"/>
  <c r="AH572" i="6"/>
  <c r="AI572" i="6"/>
  <c r="AJ572" i="6"/>
  <c r="AM572" i="6"/>
  <c r="AO572" i="6" s="1"/>
  <c r="AN572" i="6"/>
  <c r="AQ572" i="6"/>
  <c r="AR572" i="6"/>
  <c r="AU572" i="6"/>
  <c r="AV572" i="6"/>
  <c r="AW572" i="6"/>
  <c r="BA572" i="6"/>
  <c r="BC572" i="6" s="1"/>
  <c r="BB572" i="6"/>
  <c r="BE572" i="6"/>
  <c r="BF572" i="6"/>
  <c r="BM573" i="6"/>
  <c r="BN573" i="6"/>
  <c r="AI573" i="6"/>
  <c r="AJ573" i="6"/>
  <c r="AN573" i="6"/>
  <c r="AR573" i="6"/>
  <c r="AV573" i="6"/>
  <c r="AW573" i="6"/>
  <c r="BA573" i="6"/>
  <c r="BB573" i="6"/>
  <c r="BE573" i="6"/>
  <c r="BF573" i="6"/>
  <c r="BM574" i="6"/>
  <c r="BN574" i="6"/>
  <c r="AD574" i="6"/>
  <c r="AI574" i="6"/>
  <c r="AJ574" i="6"/>
  <c r="AN574" i="6"/>
  <c r="AR574" i="6"/>
  <c r="AV574" i="6"/>
  <c r="AW574" i="6"/>
  <c r="BA574" i="6"/>
  <c r="BB574" i="6"/>
  <c r="BE574" i="6"/>
  <c r="BF574" i="6"/>
  <c r="BM575" i="6"/>
  <c r="BN575" i="6"/>
  <c r="AA575" i="6"/>
  <c r="AD575" i="6"/>
  <c r="AI575" i="6"/>
  <c r="AJ575" i="6"/>
  <c r="AN575" i="6"/>
  <c r="AR575" i="6"/>
  <c r="AV575" i="6"/>
  <c r="AW575" i="6"/>
  <c r="BA575" i="6"/>
  <c r="BB575" i="6"/>
  <c r="BE575" i="6"/>
  <c r="BF575" i="6"/>
  <c r="BM576" i="6"/>
  <c r="BN576" i="6"/>
  <c r="AA576" i="6"/>
  <c r="AC576" i="6"/>
  <c r="AD576" i="6"/>
  <c r="AH576" i="6"/>
  <c r="AI576" i="6"/>
  <c r="AJ576" i="6"/>
  <c r="AM576" i="6"/>
  <c r="AN576" i="6"/>
  <c r="AQ576" i="6"/>
  <c r="AR576" i="6"/>
  <c r="AU576" i="6"/>
  <c r="AV576" i="6"/>
  <c r="AW576" i="6"/>
  <c r="BA576" i="6"/>
  <c r="BB576" i="6"/>
  <c r="BE576" i="6"/>
  <c r="BF576" i="6"/>
  <c r="BM577" i="6"/>
  <c r="BN577" i="6"/>
  <c r="AD577" i="6"/>
  <c r="AE577" i="6"/>
  <c r="AI577" i="6"/>
  <c r="AJ577" i="6"/>
  <c r="AN577" i="6"/>
  <c r="AR577" i="6"/>
  <c r="AV577" i="6"/>
  <c r="AW577" i="6"/>
  <c r="BA577" i="6"/>
  <c r="BB577" i="6"/>
  <c r="BE577" i="6"/>
  <c r="BF577" i="6"/>
  <c r="BM578" i="6"/>
  <c r="BN578" i="6"/>
  <c r="AD578" i="6"/>
  <c r="AE578" i="6"/>
  <c r="AI578" i="6"/>
  <c r="AJ578" i="6"/>
  <c r="AN578" i="6"/>
  <c r="AR578" i="6"/>
  <c r="AV578" i="6"/>
  <c r="AW578" i="6"/>
  <c r="BA578" i="6"/>
  <c r="BB578" i="6"/>
  <c r="BE578" i="6"/>
  <c r="BF578" i="6"/>
  <c r="BM579" i="6"/>
  <c r="BN579" i="6"/>
  <c r="AD579" i="6"/>
  <c r="AI579" i="6"/>
  <c r="AJ579" i="6"/>
  <c r="AN579" i="6"/>
  <c r="AR579" i="6"/>
  <c r="AV579" i="6"/>
  <c r="AW579" i="6"/>
  <c r="BA579" i="6"/>
  <c r="BB579" i="6"/>
  <c r="BE579" i="6"/>
  <c r="BF579" i="6"/>
  <c r="BM580" i="6"/>
  <c r="BN580" i="6"/>
  <c r="AA580" i="6"/>
  <c r="AC580" i="6"/>
  <c r="AH580" i="6"/>
  <c r="AI580" i="6"/>
  <c r="AJ580" i="6"/>
  <c r="AM580" i="6"/>
  <c r="AN580" i="6"/>
  <c r="AQ580" i="6"/>
  <c r="AR580" i="6"/>
  <c r="AU580" i="6"/>
  <c r="AV580" i="6"/>
  <c r="AW580" i="6"/>
  <c r="BA580" i="6"/>
  <c r="BB580" i="6"/>
  <c r="BE580" i="6"/>
  <c r="BF580" i="6"/>
  <c r="BN581" i="6"/>
  <c r="AF581" i="6"/>
  <c r="AI581" i="6"/>
  <c r="AJ581" i="6"/>
  <c r="AN581" i="6"/>
  <c r="AR581" i="6"/>
  <c r="AV581" i="6"/>
  <c r="AW581" i="6"/>
  <c r="BA581" i="6"/>
  <c r="BB581" i="6"/>
  <c r="BV581" i="6"/>
  <c r="BW581" i="6" s="1"/>
  <c r="BM582" i="6"/>
  <c r="BN582" i="6"/>
  <c r="AF582" i="6"/>
  <c r="AI582" i="6"/>
  <c r="AJ582" i="6"/>
  <c r="AN582" i="6"/>
  <c r="AR582" i="6"/>
  <c r="AV582" i="6"/>
  <c r="AW582" i="6"/>
  <c r="BA582" i="6"/>
  <c r="BB582" i="6"/>
  <c r="BV582" i="6"/>
  <c r="BW582" i="6" s="1"/>
  <c r="BM583" i="6"/>
  <c r="BN583" i="6"/>
  <c r="AA583" i="6"/>
  <c r="AF583" i="6"/>
  <c r="AK583" i="6"/>
  <c r="AM583" i="6"/>
  <c r="AN583" i="6"/>
  <c r="AQ583" i="6"/>
  <c r="AR583" i="6"/>
  <c r="AU583" i="6"/>
  <c r="AV583" i="6"/>
  <c r="AW583" i="6"/>
  <c r="BC583" i="6"/>
  <c r="BV583" i="6"/>
  <c r="BW583" i="6" s="1"/>
  <c r="BM584" i="6"/>
  <c r="BN584" i="6"/>
  <c r="AA584" i="6"/>
  <c r="AF584" i="6"/>
  <c r="AK584" i="6"/>
  <c r="AM584" i="6"/>
  <c r="AN584" i="6"/>
  <c r="AQ584" i="6"/>
  <c r="AR584" i="6"/>
  <c r="AU584" i="6"/>
  <c r="AV584" i="6"/>
  <c r="AW584" i="6"/>
  <c r="BC584" i="6"/>
  <c r="BV584" i="6"/>
  <c r="BW584" i="6" s="1"/>
  <c r="BM585" i="6"/>
  <c r="BN585" i="6"/>
  <c r="AF585" i="6"/>
  <c r="AI585" i="6"/>
  <c r="AJ585" i="6"/>
  <c r="AN585" i="6"/>
  <c r="AR585" i="6"/>
  <c r="AV585" i="6"/>
  <c r="AW585" i="6"/>
  <c r="BA585" i="6"/>
  <c r="BB585" i="6"/>
  <c r="BV585" i="6"/>
  <c r="BW585" i="6" s="1"/>
  <c r="BM586" i="6"/>
  <c r="BN586" i="6"/>
  <c r="AF586" i="6"/>
  <c r="AI586" i="6"/>
  <c r="AJ586" i="6"/>
  <c r="AN586" i="6"/>
  <c r="AR586" i="6"/>
  <c r="AV586" i="6"/>
  <c r="AW586" i="6"/>
  <c r="BA586" i="6"/>
  <c r="BB586" i="6"/>
  <c r="BE586" i="6"/>
  <c r="BF586" i="6"/>
  <c r="BM587" i="6"/>
  <c r="BN587" i="6"/>
  <c r="AA587" i="6"/>
  <c r="AC587" i="6"/>
  <c r="AH587" i="6"/>
  <c r="AI587" i="6"/>
  <c r="AJ587" i="6"/>
  <c r="AM587" i="6"/>
  <c r="AN587" i="6"/>
  <c r="AQ587" i="6"/>
  <c r="AR587" i="6"/>
  <c r="AU587" i="6"/>
  <c r="AV587" i="6"/>
  <c r="AW587" i="6"/>
  <c r="BA587" i="6"/>
  <c r="BB587" i="6"/>
  <c r="BE587" i="6"/>
  <c r="BF587" i="6"/>
  <c r="BM588" i="6"/>
  <c r="BN588" i="6"/>
  <c r="AD588" i="6"/>
  <c r="AE588" i="6"/>
  <c r="AI588" i="6"/>
  <c r="AJ588" i="6"/>
  <c r="AN588" i="6"/>
  <c r="AR588" i="6"/>
  <c r="AV588" i="6"/>
  <c r="AW588" i="6"/>
  <c r="BA588" i="6"/>
  <c r="BB588" i="6"/>
  <c r="BE588" i="6"/>
  <c r="BF588" i="6"/>
  <c r="BM589" i="6"/>
  <c r="BN589" i="6"/>
  <c r="AF589" i="6"/>
  <c r="AI589" i="6"/>
  <c r="AJ589" i="6"/>
  <c r="AN589" i="6"/>
  <c r="AR589" i="6"/>
  <c r="AV589" i="6"/>
  <c r="AW589" i="6"/>
  <c r="BA589" i="6"/>
  <c r="BB589" i="6"/>
  <c r="BV589" i="6"/>
  <c r="BW589" i="6" s="1"/>
  <c r="BM590" i="6"/>
  <c r="BN590" i="6"/>
  <c r="AF590" i="6"/>
  <c r="AI590" i="6"/>
  <c r="AJ590" i="6"/>
  <c r="AN590" i="6"/>
  <c r="AR590" i="6"/>
  <c r="AV590" i="6"/>
  <c r="AW590" i="6"/>
  <c r="BA590" i="6"/>
  <c r="BB590" i="6"/>
  <c r="BV590" i="6"/>
  <c r="BW590" i="6" s="1"/>
  <c r="BM591" i="6"/>
  <c r="BN591" i="6"/>
  <c r="AA591" i="6"/>
  <c r="AC591" i="6"/>
  <c r="AK591" i="6"/>
  <c r="AM591" i="6"/>
  <c r="AN591" i="6"/>
  <c r="AQ591" i="6"/>
  <c r="AR591" i="6"/>
  <c r="AU591" i="6"/>
  <c r="AV591" i="6"/>
  <c r="AW591" i="6"/>
  <c r="BC591" i="6"/>
  <c r="BE591" i="6"/>
  <c r="BF591" i="6"/>
  <c r="BM592" i="6"/>
  <c r="BN592" i="6"/>
  <c r="AA592" i="6"/>
  <c r="AF592" i="6"/>
  <c r="AK592" i="6"/>
  <c r="AM592" i="6"/>
  <c r="AN592" i="6"/>
  <c r="AQ592" i="6"/>
  <c r="AR592" i="6"/>
  <c r="AU592" i="6"/>
  <c r="AV592" i="6"/>
  <c r="AW592" i="6"/>
  <c r="BC592" i="6"/>
  <c r="BV592" i="6"/>
  <c r="BW592" i="6" s="1"/>
  <c r="BM593" i="6"/>
  <c r="BN593" i="6"/>
  <c r="AI593" i="6"/>
  <c r="AJ593" i="6"/>
  <c r="AN593" i="6"/>
  <c r="AR593" i="6"/>
  <c r="AV593" i="6"/>
  <c r="AW593" i="6"/>
  <c r="BA593" i="6"/>
  <c r="BB593" i="6"/>
  <c r="BV593" i="6"/>
  <c r="BW593" i="6" s="1"/>
  <c r="BM594" i="6"/>
  <c r="BN594" i="6"/>
  <c r="AF594" i="6"/>
  <c r="AI594" i="6"/>
  <c r="AJ594" i="6"/>
  <c r="AN594" i="6"/>
  <c r="AR594" i="6"/>
  <c r="AV594" i="6"/>
  <c r="AW594" i="6"/>
  <c r="BA594" i="6"/>
  <c r="BB594" i="6"/>
  <c r="BV594" i="6"/>
  <c r="BW594" i="6" s="1"/>
  <c r="BM595" i="6"/>
  <c r="BN595" i="6"/>
  <c r="AD595" i="6"/>
  <c r="AE595" i="6"/>
  <c r="AI595" i="6"/>
  <c r="AJ595" i="6"/>
  <c r="AN595" i="6"/>
  <c r="AR595" i="6"/>
  <c r="AV595" i="6"/>
  <c r="AW595" i="6"/>
  <c r="BA595" i="6"/>
  <c r="BB595" i="6"/>
  <c r="BE595" i="6"/>
  <c r="BF595" i="6"/>
  <c r="BM596" i="6"/>
  <c r="BN596" i="6"/>
  <c r="AA596" i="6"/>
  <c r="AF596" i="6"/>
  <c r="AH596" i="6"/>
  <c r="AI596" i="6"/>
  <c r="AJ596" i="6"/>
  <c r="AM596" i="6"/>
  <c r="AN596" i="6"/>
  <c r="AQ596" i="6"/>
  <c r="AR596" i="6"/>
  <c r="AU596" i="6"/>
  <c r="AV596" i="6"/>
  <c r="AW596" i="6"/>
  <c r="BA596" i="6"/>
  <c r="BB596" i="6"/>
  <c r="BV596" i="6"/>
  <c r="BW596" i="6" s="1"/>
  <c r="BM597" i="6"/>
  <c r="BN597" i="6"/>
  <c r="AD597" i="6"/>
  <c r="AE597" i="6"/>
  <c r="AI597" i="6"/>
  <c r="AJ597" i="6"/>
  <c r="AN597" i="6"/>
  <c r="AR597" i="6"/>
  <c r="AV597" i="6"/>
  <c r="AW597" i="6"/>
  <c r="BA597" i="6"/>
  <c r="BB597" i="6"/>
  <c r="BE597" i="6"/>
  <c r="BF597" i="6"/>
  <c r="BM598" i="6"/>
  <c r="BN598" i="6"/>
  <c r="A531" i="2" s="1"/>
  <c r="AD598" i="6"/>
  <c r="AE598" i="6"/>
  <c r="AK598" i="6"/>
  <c r="AN598" i="6"/>
  <c r="AR598" i="6"/>
  <c r="AV598" i="6"/>
  <c r="AW598" i="6"/>
  <c r="BC598" i="6"/>
  <c r="BF598" i="6"/>
  <c r="BM599" i="6"/>
  <c r="BN599" i="6"/>
  <c r="A532" i="2" s="1"/>
  <c r="AA599" i="6"/>
  <c r="AD599" i="6"/>
  <c r="AE599" i="6"/>
  <c r="AK599" i="6"/>
  <c r="AM599" i="6"/>
  <c r="AN599" i="6"/>
  <c r="AQ599" i="6"/>
  <c r="AR599" i="6"/>
  <c r="AU599" i="6"/>
  <c r="AV599" i="6"/>
  <c r="AW599" i="6"/>
  <c r="BC599" i="6"/>
  <c r="BF599" i="6"/>
  <c r="BM600" i="6"/>
  <c r="BN600" i="6"/>
  <c r="AD600" i="6"/>
  <c r="AK600" i="6"/>
  <c r="AN600" i="6"/>
  <c r="AR600" i="6"/>
  <c r="AV600" i="6"/>
  <c r="AW600" i="6"/>
  <c r="BC600" i="6"/>
  <c r="BE600" i="6"/>
  <c r="BF600" i="6"/>
  <c r="BM601" i="6"/>
  <c r="BN601" i="6"/>
  <c r="AK601" i="6"/>
  <c r="AN601" i="6"/>
  <c r="AR601" i="6"/>
  <c r="AV601" i="6"/>
  <c r="AW601" i="6"/>
  <c r="BC601" i="6"/>
  <c r="BE601" i="6"/>
  <c r="BF601" i="6"/>
  <c r="BM602" i="6"/>
  <c r="BN602" i="6"/>
  <c r="AK602" i="6"/>
  <c r="AN602" i="6"/>
  <c r="AR602" i="6"/>
  <c r="AV602" i="6"/>
  <c r="AW602" i="6"/>
  <c r="BC602" i="6"/>
  <c r="BE602" i="6"/>
  <c r="BF602" i="6"/>
  <c r="BM603" i="6"/>
  <c r="BN603" i="6"/>
  <c r="AA603" i="6"/>
  <c r="AD603" i="6"/>
  <c r="AE603" i="6"/>
  <c r="AK603" i="6"/>
  <c r="AN603" i="6"/>
  <c r="AR603" i="6"/>
  <c r="AV603" i="6"/>
  <c r="AW603" i="6"/>
  <c r="BC603" i="6"/>
  <c r="BF603" i="6"/>
  <c r="BM604" i="6"/>
  <c r="BN604" i="6"/>
  <c r="AD604" i="6"/>
  <c r="AE604" i="6"/>
  <c r="AI604" i="6"/>
  <c r="AJ604" i="6"/>
  <c r="AN604" i="6"/>
  <c r="AR604" i="6"/>
  <c r="AV604" i="6"/>
  <c r="AW604" i="6"/>
  <c r="BA604" i="6"/>
  <c r="BB604" i="6"/>
  <c r="BF604" i="6"/>
  <c r="BM605" i="6"/>
  <c r="BN605" i="6"/>
  <c r="A538" i="2" s="1"/>
  <c r="AK605" i="6"/>
  <c r="AN605" i="6"/>
  <c r="AR605" i="6"/>
  <c r="AV605" i="6"/>
  <c r="AW605" i="6"/>
  <c r="BC605" i="6"/>
  <c r="BE605" i="6"/>
  <c r="BF605" i="6"/>
  <c r="BM606" i="6"/>
  <c r="BN606" i="6"/>
  <c r="AD606" i="6"/>
  <c r="AK606" i="6"/>
  <c r="AN606" i="6"/>
  <c r="AR606" i="6"/>
  <c r="AV606" i="6"/>
  <c r="AW606" i="6"/>
  <c r="BC606" i="6"/>
  <c r="BE606" i="6"/>
  <c r="BF606" i="6"/>
  <c r="BM607" i="6"/>
  <c r="B540" i="2" s="1"/>
  <c r="BN607" i="6"/>
  <c r="AA607" i="6"/>
  <c r="AC607" i="6"/>
  <c r="AK607" i="6"/>
  <c r="AM607" i="6"/>
  <c r="AN607" i="6"/>
  <c r="AQ607" i="6"/>
  <c r="AR607" i="6"/>
  <c r="AU607" i="6"/>
  <c r="AV607" i="6"/>
  <c r="AW607" i="6"/>
  <c r="BC607" i="6"/>
  <c r="BE607" i="6"/>
  <c r="BV607" i="6" s="1"/>
  <c r="BW607" i="6" s="1"/>
  <c r="BF607" i="6"/>
  <c r="BM608" i="6"/>
  <c r="BN608" i="6"/>
  <c r="AA608" i="6"/>
  <c r="AC608" i="6"/>
  <c r="AK608" i="6"/>
  <c r="AM608" i="6"/>
  <c r="AN608" i="6"/>
  <c r="AQ608" i="6"/>
  <c r="AR608" i="6"/>
  <c r="AU608" i="6"/>
  <c r="AV608" i="6"/>
  <c r="AW608" i="6"/>
  <c r="BC608" i="6"/>
  <c r="BE608" i="6"/>
  <c r="BF608" i="6"/>
  <c r="BM609" i="6"/>
  <c r="BN609" i="6"/>
  <c r="AK609" i="6"/>
  <c r="AN609" i="6"/>
  <c r="AR609" i="6"/>
  <c r="AV609" i="6"/>
  <c r="AW609" i="6"/>
  <c r="BC609" i="6"/>
  <c r="BE609" i="6"/>
  <c r="BF609" i="6"/>
  <c r="BM610" i="6"/>
  <c r="BN610" i="6"/>
  <c r="AF610" i="6"/>
  <c r="AI610" i="6"/>
  <c r="AJ610" i="6"/>
  <c r="AN610" i="6"/>
  <c r="AR610" i="6"/>
  <c r="AV610" i="6"/>
  <c r="AW610" i="6"/>
  <c r="BA610" i="6"/>
  <c r="BB610" i="6"/>
  <c r="BV610" i="6"/>
  <c r="BW610" i="6" s="1"/>
  <c r="BM611" i="6"/>
  <c r="BN611" i="6"/>
  <c r="A544" i="2" s="1"/>
  <c r="AD611" i="6"/>
  <c r="AI611" i="6"/>
  <c r="AJ611" i="6"/>
  <c r="AN611" i="6"/>
  <c r="AR611" i="6"/>
  <c r="AV611" i="6"/>
  <c r="AW611" i="6"/>
  <c r="BA611" i="6"/>
  <c r="BB611" i="6"/>
  <c r="BV611" i="6"/>
  <c r="BW611" i="6" s="1"/>
  <c r="BM612" i="6"/>
  <c r="BN612" i="6"/>
  <c r="AA612" i="6"/>
  <c r="AI612" i="6"/>
  <c r="AJ612" i="6"/>
  <c r="AN612" i="6"/>
  <c r="AR612" i="6"/>
  <c r="AV612" i="6"/>
  <c r="AW612" i="6"/>
  <c r="BA612" i="6"/>
  <c r="BB612" i="6"/>
  <c r="BV612" i="6"/>
  <c r="BW612" i="6" s="1"/>
  <c r="BM613" i="6"/>
  <c r="BN613" i="6"/>
  <c r="AF613" i="6"/>
  <c r="AI613" i="6"/>
  <c r="AJ613" i="6"/>
  <c r="AN613" i="6"/>
  <c r="AR613" i="6"/>
  <c r="AV613" i="6"/>
  <c r="AW613" i="6"/>
  <c r="BA613" i="6"/>
  <c r="BB613" i="6"/>
  <c r="BE613" i="6"/>
  <c r="BF613" i="6"/>
  <c r="BM614" i="6"/>
  <c r="BN614" i="6"/>
  <c r="AF614" i="6"/>
  <c r="AI614" i="6"/>
  <c r="AJ614" i="6"/>
  <c r="AN614" i="6"/>
  <c r="AR614" i="6"/>
  <c r="AV614" i="6"/>
  <c r="AW614" i="6"/>
  <c r="BA614" i="6"/>
  <c r="BB614" i="6"/>
  <c r="BV614" i="6"/>
  <c r="BM615" i="6"/>
  <c r="BN615" i="6"/>
  <c r="AA615" i="6"/>
  <c r="AF615" i="6"/>
  <c r="AH615" i="6"/>
  <c r="AI615" i="6"/>
  <c r="AJ615" i="6"/>
  <c r="AM615" i="6"/>
  <c r="AN615" i="6"/>
  <c r="AQ615" i="6"/>
  <c r="AR615" i="6"/>
  <c r="AU615" i="6"/>
  <c r="AV615" i="6"/>
  <c r="AW615" i="6"/>
  <c r="BA615" i="6"/>
  <c r="BB615" i="6"/>
  <c r="BV615" i="6"/>
  <c r="BW615" i="6" s="1"/>
  <c r="BM616" i="6"/>
  <c r="BN616" i="6"/>
  <c r="AF616" i="6"/>
  <c r="AI616" i="6"/>
  <c r="AJ616" i="6"/>
  <c r="AN616" i="6"/>
  <c r="AR616" i="6"/>
  <c r="AV616" i="6"/>
  <c r="AW616" i="6"/>
  <c r="BA616" i="6"/>
  <c r="BB616" i="6"/>
  <c r="BV616" i="6"/>
  <c r="BW616" i="6" s="1"/>
  <c r="BM617" i="6"/>
  <c r="BN617" i="6"/>
  <c r="AF617" i="6"/>
  <c r="AI617" i="6"/>
  <c r="AJ617" i="6"/>
  <c r="AN617" i="6"/>
  <c r="AR617" i="6"/>
  <c r="AV617" i="6"/>
  <c r="AW617" i="6"/>
  <c r="BA617" i="6"/>
  <c r="BB617" i="6"/>
  <c r="BV617" i="6"/>
  <c r="BW617" i="6" s="1"/>
  <c r="BM618" i="6"/>
  <c r="BN618" i="6"/>
  <c r="AI618" i="6"/>
  <c r="AJ618" i="6"/>
  <c r="AN618" i="6"/>
  <c r="AR618" i="6"/>
  <c r="AV618" i="6"/>
  <c r="AW618" i="6"/>
  <c r="BA618" i="6"/>
  <c r="BB618" i="6"/>
  <c r="BV618" i="6"/>
  <c r="BW618" i="6" s="1"/>
  <c r="BM619" i="6"/>
  <c r="BN619" i="6"/>
  <c r="AA619" i="6"/>
  <c r="AF619" i="6"/>
  <c r="AI619" i="6"/>
  <c r="AJ619" i="6"/>
  <c r="AN619" i="6"/>
  <c r="AR619" i="6"/>
  <c r="AV619" i="6"/>
  <c r="AW619" i="6"/>
  <c r="BA619" i="6"/>
  <c r="BB619" i="6"/>
  <c r="BV619" i="6"/>
  <c r="BW619" i="6" s="1"/>
  <c r="BM620" i="6"/>
  <c r="BN620" i="6"/>
  <c r="AA620" i="6"/>
  <c r="AF620" i="6"/>
  <c r="AH620" i="6"/>
  <c r="AI620" i="6"/>
  <c r="AJ620" i="6"/>
  <c r="AM620" i="6"/>
  <c r="AN620" i="6"/>
  <c r="AQ620" i="6"/>
  <c r="AR620" i="6"/>
  <c r="AU620" i="6"/>
  <c r="AV620" i="6"/>
  <c r="AW620" i="6"/>
  <c r="BA620" i="6"/>
  <c r="BB620" i="6"/>
  <c r="BV620" i="6"/>
  <c r="BW620" i="6" s="1"/>
  <c r="BM621" i="6"/>
  <c r="B554" i="2" s="1"/>
  <c r="BN621" i="6"/>
  <c r="AI621" i="6"/>
  <c r="AJ621" i="6"/>
  <c r="AN621" i="6"/>
  <c r="AR621" i="6"/>
  <c r="AV621" i="6"/>
  <c r="AW621" i="6"/>
  <c r="BA621" i="6"/>
  <c r="BB621" i="6"/>
  <c r="BV621" i="6"/>
  <c r="BW621" i="6" s="1"/>
  <c r="BM622" i="6"/>
  <c r="BN622" i="6"/>
  <c r="A555" i="2" s="1"/>
  <c r="AF622" i="6"/>
  <c r="AI622" i="6"/>
  <c r="AJ622" i="6"/>
  <c r="AN622" i="6"/>
  <c r="AR622" i="6"/>
  <c r="AV622" i="6"/>
  <c r="AW622" i="6"/>
  <c r="BA622" i="6"/>
  <c r="BB622" i="6"/>
  <c r="BV622" i="6"/>
  <c r="BW622" i="6" s="1"/>
  <c r="BM623" i="6"/>
  <c r="BN623" i="6"/>
  <c r="A556" i="2" s="1"/>
  <c r="AA623" i="6"/>
  <c r="AF623" i="6"/>
  <c r="AH623" i="6"/>
  <c r="AI623" i="6"/>
  <c r="AJ623" i="6"/>
  <c r="AM623" i="6"/>
  <c r="AN623" i="6"/>
  <c r="AQ623" i="6"/>
  <c r="AR623" i="6"/>
  <c r="AU623" i="6"/>
  <c r="AV623" i="6"/>
  <c r="AW623" i="6"/>
  <c r="BA623" i="6"/>
  <c r="BB623" i="6"/>
  <c r="BV623" i="6"/>
  <c r="BM624" i="6"/>
  <c r="B557" i="2" s="1"/>
  <c r="BN624" i="6"/>
  <c r="AA624" i="6"/>
  <c r="AF624" i="6"/>
  <c r="AH624" i="6"/>
  <c r="AI624" i="6"/>
  <c r="AJ624" i="6"/>
  <c r="AM624" i="6"/>
  <c r="AN624" i="6"/>
  <c r="AQ624" i="6"/>
  <c r="AR624" i="6"/>
  <c r="AU624" i="6"/>
  <c r="AV624" i="6"/>
  <c r="AW624" i="6"/>
  <c r="BA624" i="6"/>
  <c r="BB624" i="6"/>
  <c r="BV624" i="6"/>
  <c r="BW624" i="6" s="1"/>
  <c r="BM625" i="6"/>
  <c r="BN625" i="6"/>
  <c r="AF625" i="6"/>
  <c r="AI625" i="6"/>
  <c r="AJ625" i="6"/>
  <c r="AN625" i="6"/>
  <c r="AR625" i="6"/>
  <c r="AV625" i="6"/>
  <c r="AW625" i="6"/>
  <c r="BA625" i="6"/>
  <c r="BB625" i="6"/>
  <c r="BV625" i="6"/>
  <c r="BW625" i="6" s="1"/>
  <c r="BM626" i="6"/>
  <c r="B559" i="2" s="1"/>
  <c r="BN626" i="6"/>
  <c r="AF626" i="6"/>
  <c r="AI626" i="6"/>
  <c r="AJ626" i="6"/>
  <c r="AN626" i="6"/>
  <c r="AR626" i="6"/>
  <c r="AV626" i="6"/>
  <c r="AW626" i="6"/>
  <c r="BA626" i="6"/>
  <c r="BB626" i="6"/>
  <c r="BV626" i="6"/>
  <c r="BW626" i="6" s="1"/>
  <c r="BM627" i="6"/>
  <c r="BN627" i="6"/>
  <c r="AA627" i="6"/>
  <c r="AF627" i="6"/>
  <c r="AH627" i="6"/>
  <c r="AI627" i="6"/>
  <c r="AJ627" i="6"/>
  <c r="AM627" i="6"/>
  <c r="AN627" i="6"/>
  <c r="AQ627" i="6"/>
  <c r="AR627" i="6"/>
  <c r="AU627" i="6"/>
  <c r="AV627" i="6"/>
  <c r="AW627" i="6"/>
  <c r="BA627" i="6"/>
  <c r="BB627" i="6"/>
  <c r="BV627" i="6"/>
  <c r="BW627" i="6" s="1"/>
  <c r="BM628" i="6"/>
  <c r="BN628" i="6"/>
  <c r="AF628" i="6"/>
  <c r="AI628" i="6"/>
  <c r="AJ628" i="6"/>
  <c r="AN628" i="6"/>
  <c r="AR628" i="6"/>
  <c r="AV628" i="6"/>
  <c r="AW628" i="6"/>
  <c r="BA628" i="6"/>
  <c r="BB628" i="6"/>
  <c r="BV628" i="6"/>
  <c r="BW628" i="6" s="1"/>
  <c r="BM629" i="6"/>
  <c r="BN629" i="6"/>
  <c r="AF629" i="6"/>
  <c r="AI629" i="6"/>
  <c r="AJ629" i="6"/>
  <c r="AN629" i="6"/>
  <c r="AR629" i="6"/>
  <c r="AV629" i="6"/>
  <c r="AW629" i="6"/>
  <c r="BA629" i="6"/>
  <c r="BB629" i="6"/>
  <c r="BV629" i="6"/>
  <c r="BW629" i="6" s="1"/>
  <c r="BM630" i="6"/>
  <c r="BN630" i="6"/>
  <c r="AF630" i="6"/>
  <c r="AI630" i="6"/>
  <c r="AJ630" i="6"/>
  <c r="AN630" i="6"/>
  <c r="AR630" i="6"/>
  <c r="AV630" i="6"/>
  <c r="AW630" i="6"/>
  <c r="BA630" i="6"/>
  <c r="BB630" i="6"/>
  <c r="BV630" i="6"/>
  <c r="BW630" i="6" s="1"/>
  <c r="BM631" i="6"/>
  <c r="BN631" i="6"/>
  <c r="AD631" i="6"/>
  <c r="AK631" i="6"/>
  <c r="AN631" i="6"/>
  <c r="AR631" i="6"/>
  <c r="AV631" i="6"/>
  <c r="AW631" i="6"/>
  <c r="BC631" i="6"/>
  <c r="BV631" i="6"/>
  <c r="BW631" i="6" s="1"/>
  <c r="BM632" i="6"/>
  <c r="B565" i="2" s="1"/>
  <c r="BN632" i="6"/>
  <c r="AD632" i="6"/>
  <c r="AI632" i="6"/>
  <c r="AJ632" i="6"/>
  <c r="AN632" i="6"/>
  <c r="AR632" i="6"/>
  <c r="AV632" i="6"/>
  <c r="AW632" i="6"/>
  <c r="BA632" i="6"/>
  <c r="BB632" i="6"/>
  <c r="BV632" i="6"/>
  <c r="BW632" i="6" s="1"/>
  <c r="BM633" i="6"/>
  <c r="B566" i="2" s="1"/>
  <c r="BN633" i="6"/>
  <c r="AI633" i="6"/>
  <c r="AJ633" i="6"/>
  <c r="AN633" i="6"/>
  <c r="AR633" i="6"/>
  <c r="AV633" i="6"/>
  <c r="AW633" i="6"/>
  <c r="BA633" i="6"/>
  <c r="BB633" i="6"/>
  <c r="BE633" i="6"/>
  <c r="BF633" i="6"/>
  <c r="BM634" i="6"/>
  <c r="BN634" i="6"/>
  <c r="AI634" i="6"/>
  <c r="AJ634" i="6"/>
  <c r="AN634" i="6"/>
  <c r="AR634" i="6"/>
  <c r="AV634" i="6"/>
  <c r="AW634" i="6"/>
  <c r="BA634" i="6"/>
  <c r="BB634" i="6"/>
  <c r="BV634" i="6"/>
  <c r="BW634" i="6" s="1"/>
  <c r="BM635" i="6"/>
  <c r="BN635" i="6"/>
  <c r="AF635" i="6"/>
  <c r="AI635" i="6"/>
  <c r="AJ635" i="6"/>
  <c r="AN635" i="6"/>
  <c r="AR635" i="6"/>
  <c r="AV635" i="6"/>
  <c r="AW635" i="6"/>
  <c r="BA635" i="6"/>
  <c r="BB635" i="6"/>
  <c r="BE635" i="6"/>
  <c r="BF635" i="6"/>
  <c r="BM636" i="6"/>
  <c r="BN636" i="6"/>
  <c r="AA636" i="6"/>
  <c r="AF636" i="6"/>
  <c r="AK636" i="6"/>
  <c r="AM636" i="6"/>
  <c r="AN636" i="6"/>
  <c r="AQ636" i="6"/>
  <c r="AR636" i="6"/>
  <c r="AU636" i="6"/>
  <c r="AV636" i="6"/>
  <c r="AW636" i="6"/>
  <c r="BC636" i="6"/>
  <c r="BV636" i="6"/>
  <c r="BM637" i="6"/>
  <c r="BN637" i="6"/>
  <c r="AF637" i="6"/>
  <c r="AI637" i="6"/>
  <c r="AJ637" i="6"/>
  <c r="AN637" i="6"/>
  <c r="AR637" i="6"/>
  <c r="AV637" i="6"/>
  <c r="AW637" i="6"/>
  <c r="BA637" i="6"/>
  <c r="BB637" i="6"/>
  <c r="BV637" i="6"/>
  <c r="BW637" i="6" s="1"/>
  <c r="BM638" i="6"/>
  <c r="BN638" i="6"/>
  <c r="AF638" i="6"/>
  <c r="AI638" i="6"/>
  <c r="AJ638" i="6"/>
  <c r="AN638" i="6"/>
  <c r="AR638" i="6"/>
  <c r="AV638" i="6"/>
  <c r="AW638" i="6"/>
  <c r="BA638" i="6"/>
  <c r="BB638" i="6"/>
  <c r="BV638" i="6"/>
  <c r="BW638" i="6" s="1"/>
  <c r="BM639" i="6"/>
  <c r="BN639" i="6"/>
  <c r="AA639" i="6"/>
  <c r="AF639" i="6"/>
  <c r="AH639" i="6"/>
  <c r="AI639" i="6"/>
  <c r="AJ639" i="6"/>
  <c r="AM639" i="6"/>
  <c r="AN639" i="6"/>
  <c r="AQ639" i="6"/>
  <c r="AR639" i="6"/>
  <c r="AU639" i="6"/>
  <c r="AV639" i="6"/>
  <c r="AW639" i="6"/>
  <c r="BA639" i="6"/>
  <c r="BB639" i="6"/>
  <c r="BV639" i="6"/>
  <c r="BW639" i="6" s="1"/>
  <c r="BM640" i="6"/>
  <c r="BN640" i="6"/>
  <c r="AA640" i="6"/>
  <c r="AF640" i="6"/>
  <c r="AH640" i="6"/>
  <c r="AI640" i="6"/>
  <c r="AJ640" i="6"/>
  <c r="AM640" i="6"/>
  <c r="AN640" i="6"/>
  <c r="AQ640" i="6"/>
  <c r="AR640" i="6"/>
  <c r="AU640" i="6"/>
  <c r="AV640" i="6"/>
  <c r="AW640" i="6"/>
  <c r="BA640" i="6"/>
  <c r="BB640" i="6"/>
  <c r="BV640" i="6"/>
  <c r="BW640" i="6" s="1"/>
  <c r="BM641" i="6"/>
  <c r="BN641" i="6"/>
  <c r="AF641" i="6"/>
  <c r="AI641" i="6"/>
  <c r="AJ641" i="6"/>
  <c r="AN641" i="6"/>
  <c r="AR641" i="6"/>
  <c r="AV641" i="6"/>
  <c r="AW641" i="6"/>
  <c r="BA641" i="6"/>
  <c r="BB641" i="6"/>
  <c r="BV641" i="6"/>
  <c r="BM642" i="6"/>
  <c r="BN642" i="6"/>
  <c r="AF642" i="6"/>
  <c r="AI642" i="6"/>
  <c r="AJ642" i="6"/>
  <c r="AN642" i="6"/>
  <c r="AR642" i="6"/>
  <c r="AV642" i="6"/>
  <c r="AW642" i="6"/>
  <c r="BA642" i="6"/>
  <c r="BB642" i="6"/>
  <c r="BV642" i="6"/>
  <c r="BW642" i="6" s="1"/>
  <c r="BM643" i="6"/>
  <c r="BN643" i="6"/>
  <c r="AA643" i="6"/>
  <c r="AD643" i="6"/>
  <c r="AI643" i="6"/>
  <c r="AJ643" i="6"/>
  <c r="AN643" i="6"/>
  <c r="AR643" i="6"/>
  <c r="AV643" i="6"/>
  <c r="AW643" i="6"/>
  <c r="BA643" i="6"/>
  <c r="BB643" i="6"/>
  <c r="BV643" i="6"/>
  <c r="BW643" i="6" s="1"/>
  <c r="BM644" i="6"/>
  <c r="BN644" i="6"/>
  <c r="AA644" i="6"/>
  <c r="AF644" i="6"/>
  <c r="AH644" i="6"/>
  <c r="AI644" i="6"/>
  <c r="AJ644" i="6"/>
  <c r="AM644" i="6"/>
  <c r="AN644" i="6"/>
  <c r="AQ644" i="6"/>
  <c r="AR644" i="6"/>
  <c r="AU644" i="6"/>
  <c r="AV644" i="6"/>
  <c r="AW644" i="6"/>
  <c r="BA644" i="6"/>
  <c r="BB644" i="6"/>
  <c r="BV644" i="6"/>
  <c r="BW644" i="6" s="1"/>
  <c r="BM645" i="6"/>
  <c r="BN645" i="6"/>
  <c r="AF645" i="6"/>
  <c r="AI645" i="6"/>
  <c r="AJ645" i="6"/>
  <c r="AN645" i="6"/>
  <c r="AR645" i="6"/>
  <c r="AV645" i="6"/>
  <c r="AW645" i="6"/>
  <c r="BA645" i="6"/>
  <c r="BB645" i="6"/>
  <c r="BV645" i="6"/>
  <c r="BW645" i="6"/>
  <c r="BM646" i="6"/>
  <c r="BN646" i="6"/>
  <c r="AK646" i="6"/>
  <c r="AN646" i="6"/>
  <c r="AR646" i="6"/>
  <c r="AV646" i="6"/>
  <c r="AW646" i="6"/>
  <c r="BC646" i="6"/>
  <c r="BE646" i="6"/>
  <c r="BF646" i="6"/>
  <c r="BM647" i="6"/>
  <c r="BN647" i="6"/>
  <c r="AA647" i="6"/>
  <c r="AF647" i="6"/>
  <c r="AH647" i="6"/>
  <c r="AI647" i="6"/>
  <c r="AJ647" i="6"/>
  <c r="AM647" i="6"/>
  <c r="AN647" i="6"/>
  <c r="AQ647" i="6"/>
  <c r="AR647" i="6"/>
  <c r="AU647" i="6"/>
  <c r="AV647" i="6"/>
  <c r="AW647" i="6"/>
  <c r="BA647" i="6"/>
  <c r="BB647" i="6"/>
  <c r="BV647" i="6"/>
  <c r="BW647" i="6" s="1"/>
  <c r="BM648" i="6"/>
  <c r="BN648" i="6"/>
  <c r="AA648" i="6"/>
  <c r="AF648" i="6"/>
  <c r="AH648" i="6"/>
  <c r="AI648" i="6"/>
  <c r="AJ648" i="6"/>
  <c r="AM648" i="6"/>
  <c r="AN648" i="6"/>
  <c r="AQ648" i="6"/>
  <c r="AR648" i="6"/>
  <c r="AU648" i="6"/>
  <c r="AV648" i="6"/>
  <c r="AW648" i="6"/>
  <c r="BA648" i="6"/>
  <c r="BB648" i="6"/>
  <c r="BE648" i="6"/>
  <c r="BF648" i="6"/>
  <c r="BM649" i="6"/>
  <c r="BN649" i="6"/>
  <c r="AF649" i="6"/>
  <c r="AI649" i="6"/>
  <c r="AJ649" i="6"/>
  <c r="AN649" i="6"/>
  <c r="AR649" i="6"/>
  <c r="AV649" i="6"/>
  <c r="AW649" i="6"/>
  <c r="BA649" i="6"/>
  <c r="BB649" i="6"/>
  <c r="BV649" i="6"/>
  <c r="BW649" i="6" s="1"/>
  <c r="BM650" i="6"/>
  <c r="BN650" i="6"/>
  <c r="AF650" i="6"/>
  <c r="AI650" i="6"/>
  <c r="AJ650" i="6"/>
  <c r="AN650" i="6"/>
  <c r="AR650" i="6"/>
  <c r="AV650" i="6"/>
  <c r="AW650" i="6"/>
  <c r="BA650" i="6"/>
  <c r="BB650" i="6"/>
  <c r="BV650" i="6"/>
  <c r="BW650" i="6" s="1"/>
  <c r="BM651" i="6"/>
  <c r="B584" i="2" s="1"/>
  <c r="BN651" i="6"/>
  <c r="AA651" i="6"/>
  <c r="AF651" i="6"/>
  <c r="AH651" i="6"/>
  <c r="AI651" i="6"/>
  <c r="AJ651" i="6"/>
  <c r="AM651" i="6"/>
  <c r="AN651" i="6"/>
  <c r="AQ651" i="6"/>
  <c r="AR651" i="6"/>
  <c r="AU651" i="6"/>
  <c r="AV651" i="6"/>
  <c r="AW651" i="6"/>
  <c r="BA651" i="6"/>
  <c r="BB651" i="6"/>
  <c r="BV651" i="6"/>
  <c r="BM652" i="6"/>
  <c r="BN652" i="6"/>
  <c r="AA652" i="6"/>
  <c r="AC652" i="6"/>
  <c r="AM652" i="6"/>
  <c r="AN652" i="6"/>
  <c r="AQ652" i="6"/>
  <c r="AR652" i="6"/>
  <c r="AU652" i="6"/>
  <c r="AV652" i="6"/>
  <c r="AW652" i="6"/>
  <c r="BV652" i="6"/>
  <c r="BW652" i="6" s="1"/>
  <c r="BM653" i="6"/>
  <c r="BN653" i="6"/>
  <c r="AF653" i="6"/>
  <c r="AI653" i="6"/>
  <c r="AJ653" i="6"/>
  <c r="AN653" i="6"/>
  <c r="AR653" i="6"/>
  <c r="AV653" i="6"/>
  <c r="AW653" i="6"/>
  <c r="BA653" i="6"/>
  <c r="BB653" i="6"/>
  <c r="BV653" i="6"/>
  <c r="BW653" i="6" s="1"/>
  <c r="BM654" i="6"/>
  <c r="BN654" i="6"/>
  <c r="AK654" i="6"/>
  <c r="AN654" i="6"/>
  <c r="AR654" i="6"/>
  <c r="AV654" i="6"/>
  <c r="AW654" i="6"/>
  <c r="BC654" i="6"/>
  <c r="BV654" i="6"/>
  <c r="BW654" i="6" s="1"/>
  <c r="BM655" i="6"/>
  <c r="BN655" i="6"/>
  <c r="AA655" i="6"/>
  <c r="AF655" i="6"/>
  <c r="AH655" i="6"/>
  <c r="AI655" i="6"/>
  <c r="AJ655" i="6"/>
  <c r="AM655" i="6"/>
  <c r="AN655" i="6"/>
  <c r="AQ655" i="6"/>
  <c r="AR655" i="6"/>
  <c r="AU655" i="6"/>
  <c r="AV655" i="6"/>
  <c r="AW655" i="6"/>
  <c r="BA655" i="6"/>
  <c r="BB655" i="6"/>
  <c r="BV655" i="6"/>
  <c r="BW655" i="6" s="1"/>
  <c r="BM656" i="6"/>
  <c r="BN656" i="6"/>
  <c r="AF656" i="6"/>
  <c r="AI656" i="6"/>
  <c r="AJ656" i="6"/>
  <c r="AN656" i="6"/>
  <c r="AR656" i="6"/>
  <c r="AV656" i="6"/>
  <c r="AW656" i="6"/>
  <c r="BA656" i="6"/>
  <c r="BB656" i="6"/>
  <c r="BE656" i="6"/>
  <c r="BV656" i="6" s="1"/>
  <c r="BW656" i="6" s="1"/>
  <c r="BF656" i="6"/>
  <c r="BM657" i="6"/>
  <c r="BN657" i="6"/>
  <c r="AF657" i="6"/>
  <c r="AI657" i="6"/>
  <c r="AJ657" i="6"/>
  <c r="AN657" i="6"/>
  <c r="AR657" i="6"/>
  <c r="AV657" i="6"/>
  <c r="AW657" i="6"/>
  <c r="BA657" i="6"/>
  <c r="BB657" i="6"/>
  <c r="BV657" i="6"/>
  <c r="BW657" i="6" s="1"/>
  <c r="U590" i="2" s="1"/>
  <c r="BM658" i="6"/>
  <c r="BN658" i="6"/>
  <c r="AF658" i="6"/>
  <c r="AK658" i="6"/>
  <c r="AN658" i="6"/>
  <c r="AR658" i="6"/>
  <c r="AV658" i="6"/>
  <c r="AW658" i="6"/>
  <c r="BC658" i="6"/>
  <c r="BV658" i="6"/>
  <c r="BW658" i="6" s="1"/>
  <c r="BM659" i="6"/>
  <c r="BN659" i="6"/>
  <c r="AA659" i="6"/>
  <c r="AF659" i="6"/>
  <c r="AH659" i="6"/>
  <c r="AK659" i="6" s="1"/>
  <c r="AI659" i="6"/>
  <c r="AJ659" i="6"/>
  <c r="AM659" i="6"/>
  <c r="AN659" i="6"/>
  <c r="AQ659" i="6"/>
  <c r="AR659" i="6"/>
  <c r="AU659" i="6"/>
  <c r="AV659" i="6"/>
  <c r="AW659" i="6"/>
  <c r="BA659" i="6"/>
  <c r="BB659" i="6"/>
  <c r="BC659" i="6"/>
  <c r="BV659" i="6"/>
  <c r="BW659" i="6" s="1"/>
  <c r="BM660" i="6"/>
  <c r="BN660" i="6"/>
  <c r="AA660" i="6"/>
  <c r="AF660" i="6"/>
  <c r="AH660" i="6"/>
  <c r="AI660" i="6"/>
  <c r="AJ660" i="6"/>
  <c r="AM660" i="6"/>
  <c r="AN660" i="6"/>
  <c r="AQ660" i="6"/>
  <c r="AR660" i="6"/>
  <c r="AU660" i="6"/>
  <c r="AV660" i="6"/>
  <c r="AW660" i="6"/>
  <c r="BA660" i="6"/>
  <c r="BB660" i="6"/>
  <c r="BV660" i="6"/>
  <c r="BW660" i="6" s="1"/>
  <c r="BM661" i="6"/>
  <c r="BN661" i="6"/>
  <c r="AF661" i="6"/>
  <c r="AI661" i="6"/>
  <c r="AJ661" i="6"/>
  <c r="AN661" i="6"/>
  <c r="AR661" i="6"/>
  <c r="AV661" i="6"/>
  <c r="AW661" i="6"/>
  <c r="BA661" i="6"/>
  <c r="BB661" i="6"/>
  <c r="BV661" i="6"/>
  <c r="BW661" i="6"/>
  <c r="BM662" i="6"/>
  <c r="BN662" i="6"/>
  <c r="AF662" i="6"/>
  <c r="AI662" i="6"/>
  <c r="AJ662" i="6"/>
  <c r="AN662" i="6"/>
  <c r="AR662" i="6"/>
  <c r="AV662" i="6"/>
  <c r="AW662" i="6"/>
  <c r="BA662" i="6"/>
  <c r="BB662" i="6"/>
  <c r="BV662" i="6"/>
  <c r="BW662" i="6" s="1"/>
  <c r="BM663" i="6"/>
  <c r="BN663" i="6"/>
  <c r="AA663" i="6"/>
  <c r="AF663" i="6"/>
  <c r="AH663" i="6"/>
  <c r="AI663" i="6"/>
  <c r="AJ663" i="6"/>
  <c r="AM663" i="6"/>
  <c r="AO663" i="6" s="1"/>
  <c r="AN663" i="6"/>
  <c r="AQ663" i="6"/>
  <c r="AR663" i="6"/>
  <c r="AU663" i="6"/>
  <c r="AV663" i="6"/>
  <c r="AW663" i="6"/>
  <c r="BA663" i="6"/>
  <c r="BB663" i="6"/>
  <c r="BV663" i="6"/>
  <c r="BW663" i="6" s="1"/>
  <c r="BM664" i="6"/>
  <c r="BN664" i="6"/>
  <c r="AA664" i="6"/>
  <c r="AF664" i="6"/>
  <c r="AH664" i="6"/>
  <c r="AI664" i="6"/>
  <c r="AJ664" i="6"/>
  <c r="AM664" i="6"/>
  <c r="AN664" i="6"/>
  <c r="AQ664" i="6"/>
  <c r="AR664" i="6"/>
  <c r="AU664" i="6"/>
  <c r="AV664" i="6"/>
  <c r="AW664" i="6"/>
  <c r="BA664" i="6"/>
  <c r="BB664" i="6"/>
  <c r="BV664" i="6"/>
  <c r="BW664" i="6" s="1"/>
  <c r="BM665" i="6"/>
  <c r="BN665" i="6"/>
  <c r="AF665" i="6"/>
  <c r="AI665" i="6"/>
  <c r="AJ665" i="6"/>
  <c r="AN665" i="6"/>
  <c r="AR665" i="6"/>
  <c r="AV665" i="6"/>
  <c r="AW665" i="6"/>
  <c r="BA665" i="6"/>
  <c r="BB665" i="6"/>
  <c r="BV665" i="6"/>
  <c r="BW665" i="6" s="1"/>
  <c r="BM666" i="6"/>
  <c r="BN666" i="6"/>
  <c r="AF666" i="6"/>
  <c r="AI666" i="6"/>
  <c r="AJ666" i="6"/>
  <c r="AN666" i="6"/>
  <c r="AR666" i="6"/>
  <c r="AV666" i="6"/>
  <c r="AW666" i="6"/>
  <c r="BA666" i="6"/>
  <c r="BB666" i="6"/>
  <c r="BV666" i="6"/>
  <c r="BW666" i="6" s="1"/>
  <c r="U599" i="2" s="1"/>
  <c r="BM667" i="6"/>
  <c r="BN667" i="6"/>
  <c r="AA667" i="6"/>
  <c r="AF667" i="6"/>
  <c r="AH667" i="6"/>
  <c r="AI667" i="6"/>
  <c r="AJ667" i="6"/>
  <c r="AM667" i="6"/>
  <c r="AN667" i="6"/>
  <c r="AQ667" i="6"/>
  <c r="AR667" i="6"/>
  <c r="AU667" i="6"/>
  <c r="AV667" i="6"/>
  <c r="AW667" i="6"/>
  <c r="BA667" i="6"/>
  <c r="BB667" i="6"/>
  <c r="BV667" i="6"/>
  <c r="BW667" i="6" s="1"/>
  <c r="U600" i="2" s="1"/>
  <c r="BM668" i="6"/>
  <c r="BN668" i="6"/>
  <c r="AA668" i="6"/>
  <c r="AF668" i="6"/>
  <c r="AH668" i="6"/>
  <c r="AI668" i="6"/>
  <c r="AJ668" i="6"/>
  <c r="AM668" i="6"/>
  <c r="AN668" i="6"/>
  <c r="AQ668" i="6"/>
  <c r="AR668" i="6"/>
  <c r="AU668" i="6"/>
  <c r="AV668" i="6"/>
  <c r="AW668" i="6"/>
  <c r="BA668" i="6"/>
  <c r="BB668" i="6"/>
  <c r="BV668" i="6"/>
  <c r="BW668" i="6" s="1"/>
  <c r="BM669" i="6"/>
  <c r="BN669" i="6"/>
  <c r="AF669" i="6"/>
  <c r="AI669" i="6"/>
  <c r="AJ669" i="6"/>
  <c r="AN669" i="6"/>
  <c r="AR669" i="6"/>
  <c r="AV669" i="6"/>
  <c r="AW669" i="6"/>
  <c r="BA669" i="6"/>
  <c r="BB669" i="6"/>
  <c r="BV669" i="6"/>
  <c r="BW669" i="6" s="1"/>
  <c r="BM670" i="6"/>
  <c r="BN670" i="6"/>
  <c r="AF670" i="6"/>
  <c r="AI670" i="6"/>
  <c r="AJ670" i="6"/>
  <c r="AN670" i="6"/>
  <c r="AR670" i="6"/>
  <c r="AV670" i="6"/>
  <c r="AW670" i="6"/>
  <c r="BA670" i="6"/>
  <c r="BB670" i="6"/>
  <c r="BV670" i="6"/>
  <c r="BW670" i="6" s="1"/>
  <c r="BM671" i="6"/>
  <c r="BN671" i="6"/>
  <c r="AA671" i="6"/>
  <c r="AF671" i="6"/>
  <c r="AH671" i="6"/>
  <c r="AI671" i="6"/>
  <c r="AJ671" i="6"/>
  <c r="AM671" i="6"/>
  <c r="AN671" i="6"/>
  <c r="AQ671" i="6"/>
  <c r="AR671" i="6"/>
  <c r="AU671" i="6"/>
  <c r="AV671" i="6"/>
  <c r="AW671" i="6"/>
  <c r="BA671" i="6"/>
  <c r="BB671" i="6"/>
  <c r="BV671" i="6"/>
  <c r="BW671" i="6" s="1"/>
  <c r="BM672" i="6"/>
  <c r="BN672" i="6"/>
  <c r="AA672" i="6"/>
  <c r="AF672" i="6"/>
  <c r="AH672" i="6"/>
  <c r="AI672" i="6"/>
  <c r="AJ672" i="6"/>
  <c r="AM672" i="6"/>
  <c r="AN672" i="6"/>
  <c r="AQ672" i="6"/>
  <c r="AR672" i="6"/>
  <c r="AU672" i="6"/>
  <c r="AV672" i="6"/>
  <c r="AW672" i="6"/>
  <c r="BA672" i="6"/>
  <c r="BB672" i="6"/>
  <c r="BV672" i="6"/>
  <c r="BW672" i="6" s="1"/>
  <c r="BM673" i="6"/>
  <c r="BN673" i="6"/>
  <c r="AA673" i="6"/>
  <c r="AF673" i="6"/>
  <c r="AH673" i="6"/>
  <c r="AI673" i="6"/>
  <c r="AJ673" i="6"/>
  <c r="AM673" i="6"/>
  <c r="AN673" i="6"/>
  <c r="AQ673" i="6"/>
  <c r="AR673" i="6"/>
  <c r="AU673" i="6"/>
  <c r="AV673" i="6"/>
  <c r="AW673" i="6"/>
  <c r="BA673" i="6"/>
  <c r="BB673" i="6"/>
  <c r="BV673" i="6"/>
  <c r="BW673" i="6" s="1"/>
  <c r="BM674" i="6"/>
  <c r="BN674" i="6"/>
  <c r="A607" i="2" s="1"/>
  <c r="AF674" i="6"/>
  <c r="AI674" i="6"/>
  <c r="AJ674" i="6"/>
  <c r="AN674" i="6"/>
  <c r="AR674" i="6"/>
  <c r="AV674" i="6"/>
  <c r="AW674" i="6"/>
  <c r="BA674" i="6"/>
  <c r="BB674" i="6"/>
  <c r="BV674" i="6"/>
  <c r="BW674" i="6"/>
  <c r="BM675" i="6"/>
  <c r="BN675" i="6"/>
  <c r="AA675" i="6"/>
  <c r="AF675" i="6"/>
  <c r="AH675" i="6"/>
  <c r="AI675" i="6"/>
  <c r="AJ675" i="6"/>
  <c r="AM675" i="6"/>
  <c r="AN675" i="6"/>
  <c r="AQ675" i="6"/>
  <c r="AR675" i="6"/>
  <c r="AU675" i="6"/>
  <c r="AV675" i="6"/>
  <c r="AW675" i="6"/>
  <c r="BA675" i="6"/>
  <c r="BB675" i="6"/>
  <c r="BV675" i="6"/>
  <c r="BW675" i="6" s="1"/>
  <c r="BM676" i="6"/>
  <c r="BN676" i="6"/>
  <c r="AA676" i="6"/>
  <c r="AF676" i="6"/>
  <c r="AH676" i="6"/>
  <c r="AI676" i="6"/>
  <c r="AJ676" i="6"/>
  <c r="AM676" i="6"/>
  <c r="AN676" i="6"/>
  <c r="AQ676" i="6"/>
  <c r="AR676" i="6"/>
  <c r="AU676" i="6"/>
  <c r="AV676" i="6"/>
  <c r="AW676" i="6"/>
  <c r="BA676" i="6"/>
  <c r="BB676" i="6"/>
  <c r="BV676" i="6"/>
  <c r="BW676" i="6" s="1"/>
  <c r="BM677" i="6"/>
  <c r="BN677" i="6"/>
  <c r="AA677" i="6"/>
  <c r="AF677" i="6"/>
  <c r="AH677" i="6"/>
  <c r="AI677" i="6"/>
  <c r="AJ677" i="6"/>
  <c r="AM677" i="6"/>
  <c r="AN677" i="6"/>
  <c r="AQ677" i="6"/>
  <c r="AR677" i="6"/>
  <c r="AU677" i="6"/>
  <c r="AV677" i="6"/>
  <c r="AW677" i="6"/>
  <c r="BA677" i="6"/>
  <c r="BB677" i="6"/>
  <c r="BV677" i="6"/>
  <c r="BW677" i="6" s="1"/>
  <c r="BM678" i="6"/>
  <c r="BN678" i="6"/>
  <c r="AF678" i="6"/>
  <c r="AI678" i="6"/>
  <c r="AJ678" i="6"/>
  <c r="AN678" i="6"/>
  <c r="AR678" i="6"/>
  <c r="AV678" i="6"/>
  <c r="AW678" i="6"/>
  <c r="BA678" i="6"/>
  <c r="BB678" i="6"/>
  <c r="BV678" i="6"/>
  <c r="BW678" i="6" s="1"/>
  <c r="BM679" i="6"/>
  <c r="BN679" i="6"/>
  <c r="AA679" i="6"/>
  <c r="AF679" i="6"/>
  <c r="AH679" i="6"/>
  <c r="AI679" i="6"/>
  <c r="AJ679" i="6"/>
  <c r="AM679" i="6"/>
  <c r="AN679" i="6"/>
  <c r="AQ679" i="6"/>
  <c r="AR679" i="6"/>
  <c r="AU679" i="6"/>
  <c r="AV679" i="6"/>
  <c r="AW679" i="6"/>
  <c r="BA679" i="6"/>
  <c r="BB679" i="6"/>
  <c r="BV679" i="6"/>
  <c r="BW679" i="6"/>
  <c r="BM680" i="6"/>
  <c r="BN680" i="6"/>
  <c r="AA680" i="6"/>
  <c r="AF680" i="6"/>
  <c r="AI680" i="6"/>
  <c r="AJ680" i="6"/>
  <c r="AN680" i="6"/>
  <c r="AR680" i="6"/>
  <c r="AV680" i="6"/>
  <c r="AW680" i="6"/>
  <c r="BA680" i="6"/>
  <c r="BB680" i="6"/>
  <c r="BV680" i="6"/>
  <c r="BW680" i="6" s="1"/>
  <c r="BM681" i="6"/>
  <c r="BN681" i="6"/>
  <c r="AA681" i="6"/>
  <c r="AF681" i="6"/>
  <c r="AH681" i="6"/>
  <c r="AI681" i="6"/>
  <c r="AJ681" i="6"/>
  <c r="AM681" i="6"/>
  <c r="AN681" i="6"/>
  <c r="AQ681" i="6"/>
  <c r="AR681" i="6"/>
  <c r="AU681" i="6"/>
  <c r="AV681" i="6"/>
  <c r="AW681" i="6"/>
  <c r="BA681" i="6"/>
  <c r="BB681" i="6"/>
  <c r="BV681" i="6"/>
  <c r="BW681" i="6" s="1"/>
  <c r="BM682" i="6"/>
  <c r="BN682" i="6"/>
  <c r="AA682" i="6"/>
  <c r="AF682" i="6"/>
  <c r="AI682" i="6"/>
  <c r="AJ682" i="6"/>
  <c r="AN682" i="6"/>
  <c r="AR682" i="6"/>
  <c r="AV682" i="6"/>
  <c r="AW682" i="6"/>
  <c r="BA682" i="6"/>
  <c r="BB682" i="6"/>
  <c r="BV682" i="6"/>
  <c r="BW682" i="6" s="1"/>
  <c r="BM683" i="6"/>
  <c r="BN683" i="6"/>
  <c r="A616" i="2" s="1"/>
  <c r="AA683" i="6"/>
  <c r="AF683" i="6"/>
  <c r="AH683" i="6"/>
  <c r="AI683" i="6"/>
  <c r="AJ683" i="6"/>
  <c r="AM683" i="6"/>
  <c r="AN683" i="6"/>
  <c r="AQ683" i="6"/>
  <c r="AR683" i="6"/>
  <c r="AU683" i="6"/>
  <c r="AV683" i="6"/>
  <c r="AW683" i="6"/>
  <c r="BA683" i="6"/>
  <c r="BB683" i="6"/>
  <c r="BV683" i="6"/>
  <c r="BW683" i="6" s="1"/>
  <c r="U616" i="2" s="1"/>
  <c r="BM684" i="6"/>
  <c r="BN684" i="6"/>
  <c r="AA684" i="6"/>
  <c r="AF684" i="6"/>
  <c r="AH684" i="6"/>
  <c r="AI684" i="6"/>
  <c r="AJ684" i="6"/>
  <c r="AM684" i="6"/>
  <c r="AN684" i="6"/>
  <c r="AQ684" i="6"/>
  <c r="AR684" i="6"/>
  <c r="AU684" i="6"/>
  <c r="AV684" i="6"/>
  <c r="AW684" i="6"/>
  <c r="BA684" i="6"/>
  <c r="BB684" i="6"/>
  <c r="BV684" i="6"/>
  <c r="BW684" i="6" s="1"/>
  <c r="BM685" i="6"/>
  <c r="BN685" i="6"/>
  <c r="AA685" i="6"/>
  <c r="AF685" i="6"/>
  <c r="AH685" i="6"/>
  <c r="AI685" i="6"/>
  <c r="AJ685" i="6"/>
  <c r="AM685" i="6"/>
  <c r="AN685" i="6"/>
  <c r="AQ685" i="6"/>
  <c r="AR685" i="6"/>
  <c r="AU685" i="6"/>
  <c r="AV685" i="6"/>
  <c r="AW685" i="6"/>
  <c r="BA685" i="6"/>
  <c r="BB685" i="6"/>
  <c r="BV685" i="6"/>
  <c r="BW685" i="6" s="1"/>
  <c r="BM686" i="6"/>
  <c r="BN686" i="6"/>
  <c r="AA686" i="6"/>
  <c r="AF686" i="6"/>
  <c r="AI686" i="6"/>
  <c r="AJ686" i="6"/>
  <c r="AN686" i="6"/>
  <c r="AR686" i="6"/>
  <c r="AV686" i="6"/>
  <c r="AW686" i="6"/>
  <c r="BA686" i="6"/>
  <c r="BB686" i="6"/>
  <c r="BV686" i="6"/>
  <c r="BW686" i="6" s="1"/>
  <c r="BM687" i="6"/>
  <c r="BN687" i="6"/>
  <c r="A620" i="2" s="1"/>
  <c r="AA687" i="6"/>
  <c r="AF687" i="6"/>
  <c r="AH687" i="6"/>
  <c r="AI687" i="6"/>
  <c r="AJ687" i="6"/>
  <c r="AM687" i="6"/>
  <c r="AN687" i="6"/>
  <c r="AQ687" i="6"/>
  <c r="AR687" i="6"/>
  <c r="AU687" i="6"/>
  <c r="AV687" i="6"/>
  <c r="AW687" i="6"/>
  <c r="BA687" i="6"/>
  <c r="BB687" i="6"/>
  <c r="BV687" i="6"/>
  <c r="BW687" i="6" s="1"/>
  <c r="U620" i="2" s="1"/>
  <c r="BM688" i="6"/>
  <c r="B621" i="2" s="1"/>
  <c r="BN688" i="6"/>
  <c r="AA688" i="6"/>
  <c r="AF688" i="6"/>
  <c r="AH688" i="6"/>
  <c r="AI688" i="6"/>
  <c r="AJ688" i="6"/>
  <c r="AM688" i="6"/>
  <c r="AN688" i="6"/>
  <c r="AQ688" i="6"/>
  <c r="AR688" i="6"/>
  <c r="AU688" i="6"/>
  <c r="AV688" i="6"/>
  <c r="AW688" i="6"/>
  <c r="BA688" i="6"/>
  <c r="BB688" i="6"/>
  <c r="BV688" i="6"/>
  <c r="BW688" i="6" s="1"/>
  <c r="U621" i="2" s="1"/>
  <c r="BM689" i="6"/>
  <c r="BN689" i="6"/>
  <c r="AA689" i="6"/>
  <c r="AF689" i="6"/>
  <c r="AH689" i="6"/>
  <c r="AI689" i="6"/>
  <c r="AJ689" i="6"/>
  <c r="AM689" i="6"/>
  <c r="AN689" i="6"/>
  <c r="AQ689" i="6"/>
  <c r="AR689" i="6"/>
  <c r="AU689" i="6"/>
  <c r="AV689" i="6"/>
  <c r="AW689" i="6"/>
  <c r="BA689" i="6"/>
  <c r="BB689" i="6"/>
  <c r="BV689" i="6"/>
  <c r="BW689" i="6" s="1"/>
  <c r="BM690" i="6"/>
  <c r="BN690" i="6"/>
  <c r="A623" i="2" s="1"/>
  <c r="AA690" i="6"/>
  <c r="AF690" i="6"/>
  <c r="AI690" i="6"/>
  <c r="AJ690" i="6"/>
  <c r="AN690" i="6"/>
  <c r="AR690" i="6"/>
  <c r="AV690" i="6"/>
  <c r="AW690" i="6"/>
  <c r="BA690" i="6"/>
  <c r="BB690" i="6"/>
  <c r="BE690" i="6"/>
  <c r="BF690" i="6"/>
  <c r="BM691" i="6"/>
  <c r="B624" i="2" s="1"/>
  <c r="BN691" i="6"/>
  <c r="AA691" i="6"/>
  <c r="AF691" i="6"/>
  <c r="AH691" i="6"/>
  <c r="AI691" i="6"/>
  <c r="AJ691" i="6"/>
  <c r="AM691" i="6"/>
  <c r="AN691" i="6"/>
  <c r="AQ691" i="6"/>
  <c r="AR691" i="6"/>
  <c r="AU691" i="6"/>
  <c r="AV691" i="6"/>
  <c r="AW691" i="6"/>
  <c r="BA691" i="6"/>
  <c r="BB691" i="6"/>
  <c r="BE691" i="6"/>
  <c r="BF691" i="6"/>
  <c r="BM692" i="6"/>
  <c r="BN692" i="6"/>
  <c r="AF692" i="6"/>
  <c r="AI692" i="6"/>
  <c r="AJ692" i="6"/>
  <c r="AN692" i="6"/>
  <c r="AR692" i="6"/>
  <c r="AV692" i="6"/>
  <c r="AW692" i="6"/>
  <c r="BA692" i="6"/>
  <c r="BB692" i="6"/>
  <c r="BV692" i="6"/>
  <c r="BW692" i="6" s="1"/>
  <c r="BM693" i="6"/>
  <c r="BN693" i="6"/>
  <c r="AA693" i="6"/>
  <c r="AF693" i="6"/>
  <c r="AK693" i="6"/>
  <c r="AM693" i="6"/>
  <c r="AN693" i="6"/>
  <c r="AQ693" i="6"/>
  <c r="AR693" i="6"/>
  <c r="AU693" i="6"/>
  <c r="AV693" i="6"/>
  <c r="AW693" i="6"/>
  <c r="BC693" i="6"/>
  <c r="BV693" i="6"/>
  <c r="BW693" i="6" s="1"/>
  <c r="BM694" i="6"/>
  <c r="B627" i="2" s="1"/>
  <c r="BN694" i="6"/>
  <c r="AI694" i="6"/>
  <c r="AJ694" i="6"/>
  <c r="AN694" i="6"/>
  <c r="AR694" i="6"/>
  <c r="AV694" i="6"/>
  <c r="AW694" i="6"/>
  <c r="BA694" i="6"/>
  <c r="BB694" i="6"/>
  <c r="BE694" i="6"/>
  <c r="BF694" i="6"/>
  <c r="BM695" i="6"/>
  <c r="BN695" i="6"/>
  <c r="AA695" i="6"/>
  <c r="AI695" i="6"/>
  <c r="AJ695" i="6"/>
  <c r="AN695" i="6"/>
  <c r="AR695" i="6"/>
  <c r="AV695" i="6"/>
  <c r="AW695" i="6"/>
  <c r="BA695" i="6"/>
  <c r="BB695" i="6"/>
  <c r="BV695" i="6"/>
  <c r="BW695" i="6" s="1"/>
  <c r="BM696" i="6"/>
  <c r="B629" i="2" s="1"/>
  <c r="BN696" i="6"/>
  <c r="AA696" i="6"/>
  <c r="AF696" i="6"/>
  <c r="AH696" i="6"/>
  <c r="AI696" i="6"/>
  <c r="AJ696" i="6"/>
  <c r="AM696" i="6"/>
  <c r="AN696" i="6"/>
  <c r="AQ696" i="6"/>
  <c r="AR696" i="6"/>
  <c r="AU696" i="6"/>
  <c r="AV696" i="6"/>
  <c r="AW696" i="6"/>
  <c r="BA696" i="6"/>
  <c r="BB696" i="6"/>
  <c r="BV696" i="6"/>
  <c r="BW696" i="6" s="1"/>
  <c r="BM697" i="6"/>
  <c r="BN697" i="6"/>
  <c r="AA697" i="6"/>
  <c r="AF697" i="6"/>
  <c r="AH697" i="6"/>
  <c r="AI697" i="6"/>
  <c r="AJ697" i="6"/>
  <c r="AM697" i="6"/>
  <c r="AN697" i="6"/>
  <c r="AQ697" i="6"/>
  <c r="AR697" i="6"/>
  <c r="AU697" i="6"/>
  <c r="AV697" i="6"/>
  <c r="AW697" i="6"/>
  <c r="BA697" i="6"/>
  <c r="BB697" i="6"/>
  <c r="BV697" i="6"/>
  <c r="BW697" i="6" s="1"/>
  <c r="BM698" i="6"/>
  <c r="BN698" i="6"/>
  <c r="AF698" i="6"/>
  <c r="AI698" i="6"/>
  <c r="AJ698" i="6"/>
  <c r="AN698" i="6"/>
  <c r="AR698" i="6"/>
  <c r="AV698" i="6"/>
  <c r="AW698" i="6"/>
  <c r="BA698" i="6"/>
  <c r="BB698" i="6"/>
  <c r="BV698" i="6"/>
  <c r="BW698" i="6" s="1"/>
  <c r="BM699" i="6"/>
  <c r="BN699" i="6"/>
  <c r="AF699" i="6"/>
  <c r="AI699" i="6"/>
  <c r="AJ699" i="6"/>
  <c r="AN699" i="6"/>
  <c r="AR699" i="6"/>
  <c r="AV699" i="6"/>
  <c r="AW699" i="6"/>
  <c r="BA699" i="6"/>
  <c r="BB699" i="6"/>
  <c r="BV699" i="6"/>
  <c r="BW699" i="6" s="1"/>
  <c r="BM700" i="6"/>
  <c r="BN700" i="6"/>
  <c r="AA700" i="6"/>
  <c r="AF700" i="6"/>
  <c r="AH700" i="6"/>
  <c r="AI700" i="6"/>
  <c r="AJ700" i="6"/>
  <c r="AM700" i="6"/>
  <c r="AN700" i="6"/>
  <c r="AQ700" i="6"/>
  <c r="AR700" i="6"/>
  <c r="AU700" i="6"/>
  <c r="AV700" i="6"/>
  <c r="AW700" i="6"/>
  <c r="BA700" i="6"/>
  <c r="BB700" i="6"/>
  <c r="BV700" i="6"/>
  <c r="BW700" i="6" s="1"/>
  <c r="BM701" i="6"/>
  <c r="BN701" i="6"/>
  <c r="AA701" i="6"/>
  <c r="AF701" i="6"/>
  <c r="AH701" i="6"/>
  <c r="AI701" i="6"/>
  <c r="AJ701" i="6"/>
  <c r="AM701" i="6"/>
  <c r="AN701" i="6"/>
  <c r="AQ701" i="6"/>
  <c r="AR701" i="6"/>
  <c r="AU701" i="6"/>
  <c r="AV701" i="6"/>
  <c r="AW701" i="6"/>
  <c r="BA701" i="6"/>
  <c r="BB701" i="6"/>
  <c r="BV701" i="6"/>
  <c r="BW701" i="6" s="1"/>
  <c r="BM702" i="6"/>
  <c r="BN702" i="6"/>
  <c r="AF702" i="6"/>
  <c r="AI702" i="6"/>
  <c r="AJ702" i="6"/>
  <c r="AN702" i="6"/>
  <c r="AR702" i="6"/>
  <c r="AV702" i="6"/>
  <c r="AW702" i="6"/>
  <c r="BA702" i="6"/>
  <c r="BB702" i="6"/>
  <c r="BV702" i="6"/>
  <c r="BM703" i="6"/>
  <c r="BN703" i="6"/>
  <c r="AA703" i="6"/>
  <c r="AF703" i="6"/>
  <c r="AH703" i="6"/>
  <c r="AI703" i="6"/>
  <c r="AJ703" i="6"/>
  <c r="AM703" i="6"/>
  <c r="AN703" i="6"/>
  <c r="AQ703" i="6"/>
  <c r="AR703" i="6"/>
  <c r="AU703" i="6"/>
  <c r="AV703" i="6"/>
  <c r="AW703" i="6"/>
  <c r="BA703" i="6"/>
  <c r="BB703" i="6"/>
  <c r="BV703" i="6"/>
  <c r="BW703" i="6" s="1"/>
  <c r="U636" i="2" s="1"/>
  <c r="BM704" i="6"/>
  <c r="BN704" i="6"/>
  <c r="AA704" i="6"/>
  <c r="AF704" i="6"/>
  <c r="AH704" i="6"/>
  <c r="AI704" i="6"/>
  <c r="AJ704" i="6"/>
  <c r="AM704" i="6"/>
  <c r="AN704" i="6"/>
  <c r="AQ704" i="6"/>
  <c r="AR704" i="6"/>
  <c r="AU704" i="6"/>
  <c r="AV704" i="6"/>
  <c r="AW704" i="6"/>
  <c r="BA704" i="6"/>
  <c r="BC704" i="6" s="1"/>
  <c r="BB704" i="6"/>
  <c r="BE704" i="6"/>
  <c r="BF704" i="6"/>
  <c r="BM705" i="6"/>
  <c r="BN705" i="6"/>
  <c r="AA705" i="6"/>
  <c r="AF705" i="6"/>
  <c r="AH705" i="6"/>
  <c r="AI705" i="6"/>
  <c r="AJ705" i="6"/>
  <c r="AM705" i="6"/>
  <c r="AN705" i="6"/>
  <c r="AQ705" i="6"/>
  <c r="AR705" i="6"/>
  <c r="AU705" i="6"/>
  <c r="AV705" i="6"/>
  <c r="AW705" i="6"/>
  <c r="BA705" i="6"/>
  <c r="BB705" i="6"/>
  <c r="BV705" i="6"/>
  <c r="BW705" i="6"/>
  <c r="U638" i="2" s="1"/>
  <c r="BM706" i="6"/>
  <c r="BN706" i="6"/>
  <c r="AF706" i="6"/>
  <c r="AI706" i="6"/>
  <c r="AJ706" i="6"/>
  <c r="AN706" i="6"/>
  <c r="AR706" i="6"/>
  <c r="AV706" i="6"/>
  <c r="AW706" i="6"/>
  <c r="BA706" i="6"/>
  <c r="BB706" i="6"/>
  <c r="BV706" i="6"/>
  <c r="BW706" i="6" s="1"/>
  <c r="BM707" i="6"/>
  <c r="B640" i="2" s="1"/>
  <c r="BN707" i="6"/>
  <c r="AA707" i="6"/>
  <c r="AF707" i="6"/>
  <c r="AH707" i="6"/>
  <c r="AI707" i="6"/>
  <c r="AJ707" i="6"/>
  <c r="AM707" i="6"/>
  <c r="AN707" i="6"/>
  <c r="AQ707" i="6"/>
  <c r="AR707" i="6"/>
  <c r="AU707" i="6"/>
  <c r="AV707" i="6"/>
  <c r="AW707" i="6"/>
  <c r="BA707" i="6"/>
  <c r="BB707" i="6"/>
  <c r="BV707" i="6"/>
  <c r="BW707" i="6" s="1"/>
  <c r="BM708" i="6"/>
  <c r="BN708" i="6"/>
  <c r="AA708" i="6"/>
  <c r="AF708" i="6"/>
  <c r="AH708" i="6"/>
  <c r="AI708" i="6"/>
  <c r="AJ708" i="6"/>
  <c r="AM708" i="6"/>
  <c r="AN708" i="6"/>
  <c r="AQ708" i="6"/>
  <c r="AR708" i="6"/>
  <c r="AU708" i="6"/>
  <c r="AV708" i="6"/>
  <c r="AW708" i="6"/>
  <c r="BA708" i="6"/>
  <c r="BB708" i="6"/>
  <c r="BV708" i="6"/>
  <c r="BW708" i="6"/>
  <c r="BM709" i="6"/>
  <c r="BN709" i="6"/>
  <c r="AA709" i="6"/>
  <c r="AF709" i="6"/>
  <c r="AH709" i="6"/>
  <c r="AI709" i="6"/>
  <c r="AJ709" i="6"/>
  <c r="AM709" i="6"/>
  <c r="AN709" i="6"/>
  <c r="AQ709" i="6"/>
  <c r="AR709" i="6"/>
  <c r="AU709" i="6"/>
  <c r="AV709" i="6"/>
  <c r="AW709" i="6"/>
  <c r="BA709" i="6"/>
  <c r="BB709" i="6"/>
  <c r="BV709" i="6"/>
  <c r="BW709" i="6" s="1"/>
  <c r="U642" i="2" s="1"/>
  <c r="BM710" i="6"/>
  <c r="BN710" i="6"/>
  <c r="AI710" i="6"/>
  <c r="AJ710" i="6"/>
  <c r="AN710" i="6"/>
  <c r="AR710" i="6"/>
  <c r="AV710" i="6"/>
  <c r="AW710" i="6"/>
  <c r="BA710" i="6"/>
  <c r="BB710" i="6"/>
  <c r="BE710" i="6"/>
  <c r="BF710" i="6"/>
  <c r="BM711" i="6"/>
  <c r="B644" i="2" s="1"/>
  <c r="BN711" i="6"/>
  <c r="AA711" i="6"/>
  <c r="AF711" i="6"/>
  <c r="AK711" i="6"/>
  <c r="AM711" i="6"/>
  <c r="AN711" i="6"/>
  <c r="AQ711" i="6"/>
  <c r="AR711" i="6"/>
  <c r="AU711" i="6"/>
  <c r="AV711" i="6"/>
  <c r="AW711" i="6"/>
  <c r="BC711" i="6"/>
  <c r="BV711" i="6"/>
  <c r="BW711" i="6" s="1"/>
  <c r="BM712" i="6"/>
  <c r="BN712" i="6"/>
  <c r="AI712" i="6"/>
  <c r="AJ712" i="6"/>
  <c r="AN712" i="6"/>
  <c r="AR712" i="6"/>
  <c r="AV712" i="6"/>
  <c r="AW712" i="6"/>
  <c r="BA712" i="6"/>
  <c r="BB712" i="6"/>
  <c r="BE712" i="6"/>
  <c r="BF712" i="6"/>
  <c r="BM713" i="6"/>
  <c r="B646" i="2" s="1"/>
  <c r="BN713" i="6"/>
  <c r="AK713" i="6"/>
  <c r="AN713" i="6"/>
  <c r="AR713" i="6"/>
  <c r="AV713" i="6"/>
  <c r="AW713" i="6"/>
  <c r="BC713" i="6"/>
  <c r="BE713" i="6"/>
  <c r="BF713" i="6"/>
  <c r="BM714" i="6"/>
  <c r="BN714" i="6"/>
  <c r="AK714" i="6"/>
  <c r="AN714" i="6"/>
  <c r="AR714" i="6"/>
  <c r="AV714" i="6"/>
  <c r="AW714" i="6"/>
  <c r="BC714" i="6"/>
  <c r="BE714" i="6"/>
  <c r="BF714" i="6"/>
  <c r="BV714" i="6"/>
  <c r="BW714" i="6" s="1"/>
  <c r="BM715" i="6"/>
  <c r="BN715" i="6"/>
  <c r="AK715" i="6"/>
  <c r="AN715" i="6"/>
  <c r="AR715" i="6"/>
  <c r="AV715" i="6"/>
  <c r="AW715" i="6"/>
  <c r="BC715" i="6"/>
  <c r="BE715" i="6"/>
  <c r="BF715" i="6"/>
  <c r="BM716" i="6"/>
  <c r="BN716" i="6"/>
  <c r="A649" i="2" s="1"/>
  <c r="AK716" i="6"/>
  <c r="AN716" i="6"/>
  <c r="AR716" i="6"/>
  <c r="AV716" i="6"/>
  <c r="AW716" i="6"/>
  <c r="BC716" i="6"/>
  <c r="BE716" i="6"/>
  <c r="BF716" i="6"/>
  <c r="BM717" i="6"/>
  <c r="BN717" i="6"/>
  <c r="AI717" i="6"/>
  <c r="AJ717" i="6"/>
  <c r="AN717" i="6"/>
  <c r="AR717" i="6"/>
  <c r="AV717" i="6"/>
  <c r="AW717" i="6"/>
  <c r="BA717" i="6"/>
  <c r="BB717" i="6"/>
  <c r="BE717" i="6"/>
  <c r="BF717" i="6"/>
  <c r="BV717" i="6" s="1"/>
  <c r="BW717" i="6" s="1"/>
  <c r="BM718" i="6"/>
  <c r="BN718" i="6"/>
  <c r="AK718" i="6"/>
  <c r="AN718" i="6"/>
  <c r="AR718" i="6"/>
  <c r="AV718" i="6"/>
  <c r="AW718" i="6"/>
  <c r="BC718" i="6"/>
  <c r="BE718" i="6"/>
  <c r="BF718" i="6"/>
  <c r="BM719" i="6"/>
  <c r="BN719" i="6"/>
  <c r="A652" i="2" s="1"/>
  <c r="AF719" i="6"/>
  <c r="AI719" i="6"/>
  <c r="AJ719" i="6"/>
  <c r="AN719" i="6"/>
  <c r="AR719" i="6"/>
  <c r="AV719" i="6"/>
  <c r="AW719" i="6"/>
  <c r="BA719" i="6"/>
  <c r="BB719" i="6"/>
  <c r="BV719" i="6"/>
  <c r="BW719" i="6" s="1"/>
  <c r="BM720" i="6"/>
  <c r="BN720" i="6"/>
  <c r="A653" i="2" s="1"/>
  <c r="AI720" i="6"/>
  <c r="AJ720" i="6"/>
  <c r="AN720" i="6"/>
  <c r="AR720" i="6"/>
  <c r="AV720" i="6"/>
  <c r="AW720" i="6"/>
  <c r="BA720" i="6"/>
  <c r="BB720" i="6"/>
  <c r="BE720" i="6"/>
  <c r="BF720" i="6"/>
  <c r="BM721" i="6"/>
  <c r="BN721" i="6"/>
  <c r="A654" i="2" s="1"/>
  <c r="AI721" i="6"/>
  <c r="AJ721" i="6"/>
  <c r="AN721" i="6"/>
  <c r="AR721" i="6"/>
  <c r="AV721" i="6"/>
  <c r="AW721" i="6"/>
  <c r="BA721" i="6"/>
  <c r="BB721" i="6"/>
  <c r="BE721" i="6"/>
  <c r="BF721" i="6"/>
  <c r="BM722" i="6"/>
  <c r="BN722" i="6"/>
  <c r="A655" i="2" s="1"/>
  <c r="AI722" i="6"/>
  <c r="AJ722" i="6"/>
  <c r="AN722" i="6"/>
  <c r="AR722" i="6"/>
  <c r="AV722" i="6"/>
  <c r="AW722" i="6"/>
  <c r="BA722" i="6"/>
  <c r="BB722" i="6"/>
  <c r="BE722" i="6"/>
  <c r="BF722" i="6"/>
  <c r="BM723" i="6"/>
  <c r="BN723" i="6"/>
  <c r="A656" i="2" s="1"/>
  <c r="AI723" i="6"/>
  <c r="AJ723" i="6"/>
  <c r="AN723" i="6"/>
  <c r="AR723" i="6"/>
  <c r="AV723" i="6"/>
  <c r="AW723" i="6"/>
  <c r="BA723" i="6"/>
  <c r="BB723" i="6"/>
  <c r="BE723" i="6"/>
  <c r="BF723" i="6"/>
  <c r="BM724" i="6"/>
  <c r="BN724" i="6"/>
  <c r="A657" i="2" s="1"/>
  <c r="AI724" i="6"/>
  <c r="AJ724" i="6"/>
  <c r="AN724" i="6"/>
  <c r="AR724" i="6"/>
  <c r="AV724" i="6"/>
  <c r="AW724" i="6"/>
  <c r="BA724" i="6"/>
  <c r="BB724" i="6"/>
  <c r="BE724" i="6"/>
  <c r="BF724" i="6"/>
  <c r="BM725" i="6"/>
  <c r="B658" i="2" s="1"/>
  <c r="BN725" i="6"/>
  <c r="A658" i="2" s="1"/>
  <c r="AI725" i="6"/>
  <c r="AJ725" i="6"/>
  <c r="AN725" i="6"/>
  <c r="AR725" i="6"/>
  <c r="AV725" i="6"/>
  <c r="AW725" i="6"/>
  <c r="BA725" i="6"/>
  <c r="BB725" i="6"/>
  <c r="BE725" i="6"/>
  <c r="BF725" i="6"/>
  <c r="BM726" i="6"/>
  <c r="B659" i="2" s="1"/>
  <c r="BN726" i="6"/>
  <c r="A659" i="2" s="1"/>
  <c r="AI726" i="6"/>
  <c r="AJ726" i="6"/>
  <c r="AN726" i="6"/>
  <c r="AR726" i="6"/>
  <c r="AV726" i="6"/>
  <c r="AW726" i="6"/>
  <c r="BA726" i="6"/>
  <c r="BB726" i="6"/>
  <c r="BE726" i="6"/>
  <c r="BF726" i="6"/>
  <c r="BM727" i="6"/>
  <c r="BN727" i="6"/>
  <c r="A660" i="2" s="1"/>
  <c r="AI727" i="6"/>
  <c r="AJ727" i="6"/>
  <c r="AN727" i="6"/>
  <c r="AR727" i="6"/>
  <c r="AV727" i="6"/>
  <c r="AW727" i="6"/>
  <c r="BA727" i="6"/>
  <c r="BB727" i="6"/>
  <c r="BE727" i="6"/>
  <c r="BF727" i="6"/>
  <c r="BM728" i="6"/>
  <c r="BN728" i="6"/>
  <c r="A661" i="2" s="1"/>
  <c r="AI728" i="6"/>
  <c r="AJ728" i="6"/>
  <c r="AN728" i="6"/>
  <c r="AR728" i="6"/>
  <c r="AV728" i="6"/>
  <c r="AW728" i="6"/>
  <c r="BA728" i="6"/>
  <c r="BB728" i="6"/>
  <c r="BE728" i="6"/>
  <c r="BF728" i="6"/>
  <c r="BM729" i="6"/>
  <c r="BN729" i="6"/>
  <c r="A662" i="2" s="1"/>
  <c r="AI729" i="6"/>
  <c r="AJ729" i="6"/>
  <c r="AN729" i="6"/>
  <c r="AR729" i="6"/>
  <c r="AV729" i="6"/>
  <c r="AW729" i="6"/>
  <c r="BA729" i="6"/>
  <c r="BB729" i="6"/>
  <c r="BE729" i="6"/>
  <c r="BF729" i="6"/>
  <c r="BM730" i="6"/>
  <c r="BN730" i="6"/>
  <c r="A663" i="2" s="1"/>
  <c r="AK730" i="6"/>
  <c r="AN730" i="6"/>
  <c r="AR730" i="6"/>
  <c r="AV730" i="6"/>
  <c r="AW730" i="6"/>
  <c r="BC730" i="6"/>
  <c r="BE730" i="6"/>
  <c r="BF730" i="6"/>
  <c r="BM731" i="6"/>
  <c r="BN731" i="6"/>
  <c r="AK731" i="6"/>
  <c r="AN731" i="6"/>
  <c r="AR731" i="6"/>
  <c r="AV731" i="6"/>
  <c r="AW731" i="6"/>
  <c r="BC731" i="6"/>
  <c r="BE731" i="6"/>
  <c r="BF731" i="6"/>
  <c r="BM732" i="6"/>
  <c r="BN732" i="6"/>
  <c r="A665" i="2" s="1"/>
  <c r="AK732" i="6"/>
  <c r="AN732" i="6"/>
  <c r="AR732" i="6"/>
  <c r="AV732" i="6"/>
  <c r="AW732" i="6"/>
  <c r="BC732" i="6"/>
  <c r="BE732" i="6"/>
  <c r="BF732" i="6"/>
  <c r="BM733" i="6"/>
  <c r="BN733" i="6"/>
  <c r="AA733" i="6"/>
  <c r="AC733" i="6"/>
  <c r="AH733" i="6"/>
  <c r="AI733" i="6"/>
  <c r="AJ733" i="6"/>
  <c r="AM733" i="6"/>
  <c r="AO733" i="6" s="1"/>
  <c r="AN733" i="6"/>
  <c r="AQ733" i="6"/>
  <c r="AR733" i="6"/>
  <c r="AU733" i="6"/>
  <c r="AV733" i="6"/>
  <c r="AW733" i="6"/>
  <c r="BA733" i="6"/>
  <c r="BB733" i="6"/>
  <c r="BE733" i="6"/>
  <c r="BF733" i="6"/>
  <c r="BM734" i="6"/>
  <c r="BN734" i="6"/>
  <c r="A667" i="2" s="1"/>
  <c r="AI734" i="6"/>
  <c r="AJ734" i="6"/>
  <c r="AN734" i="6"/>
  <c r="AR734" i="6"/>
  <c r="AV734" i="6"/>
  <c r="AW734" i="6"/>
  <c r="BA734" i="6"/>
  <c r="BB734" i="6"/>
  <c r="BE734" i="6"/>
  <c r="BF734" i="6"/>
  <c r="BM735" i="6"/>
  <c r="BN735" i="6"/>
  <c r="A668" i="2" s="1"/>
  <c r="AA735" i="6"/>
  <c r="AF735" i="6"/>
  <c r="AH735" i="6"/>
  <c r="AI735" i="6"/>
  <c r="AJ735" i="6"/>
  <c r="AM735" i="6"/>
  <c r="AN735" i="6"/>
  <c r="AO735" i="6"/>
  <c r="AQ735" i="6"/>
  <c r="AR735" i="6"/>
  <c r="AU735" i="6"/>
  <c r="AV735" i="6"/>
  <c r="AW735" i="6"/>
  <c r="BA735" i="6"/>
  <c r="BB735" i="6"/>
  <c r="BE735" i="6"/>
  <c r="BF735" i="6"/>
  <c r="BM736" i="6"/>
  <c r="BN736" i="6"/>
  <c r="AA736" i="6"/>
  <c r="AF736" i="6"/>
  <c r="AK736" i="6"/>
  <c r="AM736" i="6"/>
  <c r="AN736" i="6"/>
  <c r="AQ736" i="6"/>
  <c r="AR736" i="6"/>
  <c r="AU736" i="6"/>
  <c r="AV736" i="6"/>
  <c r="AW736" i="6"/>
  <c r="BC736" i="6"/>
  <c r="BV736" i="6"/>
  <c r="BM737" i="6"/>
  <c r="BN737" i="6"/>
  <c r="AF737" i="6"/>
  <c r="AI737" i="6"/>
  <c r="AJ737" i="6"/>
  <c r="AN737" i="6"/>
  <c r="AR737" i="6"/>
  <c r="AV737" i="6"/>
  <c r="AW737" i="6"/>
  <c r="BA737" i="6"/>
  <c r="BB737" i="6"/>
  <c r="BV737" i="6"/>
  <c r="BW737" i="6" s="1"/>
  <c r="BM739" i="6"/>
  <c r="B672" i="2" s="1"/>
  <c r="BN739" i="6"/>
  <c r="AF739" i="6"/>
  <c r="AI739" i="6"/>
  <c r="AJ739" i="6"/>
  <c r="AN739" i="6"/>
  <c r="AR739" i="6"/>
  <c r="AV739" i="6"/>
  <c r="AW739" i="6"/>
  <c r="BA739" i="6"/>
  <c r="BB739" i="6"/>
  <c r="BV739" i="6"/>
  <c r="BW739" i="6" s="1"/>
  <c r="BM740" i="6"/>
  <c r="B673" i="2" s="1"/>
  <c r="BN740" i="6"/>
  <c r="AD740" i="6"/>
  <c r="AE740" i="6"/>
  <c r="AK740" i="6"/>
  <c r="AN740" i="6"/>
  <c r="AR740" i="6"/>
  <c r="AV740" i="6"/>
  <c r="AW740" i="6"/>
  <c r="BC740" i="6"/>
  <c r="BF740" i="6"/>
  <c r="BM741" i="6"/>
  <c r="BN741" i="6"/>
  <c r="AA741" i="6"/>
  <c r="AC741" i="6"/>
  <c r="AK741" i="6"/>
  <c r="AM741" i="6"/>
  <c r="AN741" i="6"/>
  <c r="AQ741" i="6"/>
  <c r="AR741" i="6"/>
  <c r="AU741" i="6"/>
  <c r="AV741" i="6"/>
  <c r="AW741" i="6"/>
  <c r="BC741" i="6"/>
  <c r="BE741" i="6"/>
  <c r="BF741" i="6"/>
  <c r="BM742" i="6"/>
  <c r="BN742" i="6"/>
  <c r="AA742" i="6"/>
  <c r="AD742" i="6"/>
  <c r="AE742" i="6"/>
  <c r="AM742" i="6"/>
  <c r="AO742" i="6" s="1"/>
  <c r="AN742" i="6"/>
  <c r="AQ742" i="6"/>
  <c r="AR742" i="6"/>
  <c r="AU742" i="6"/>
  <c r="AV742" i="6"/>
  <c r="AW742" i="6"/>
  <c r="BF742" i="6"/>
  <c r="BM743" i="6"/>
  <c r="BN743" i="6"/>
  <c r="AD743" i="6"/>
  <c r="AE743" i="6"/>
  <c r="AK743" i="6"/>
  <c r="AN743" i="6"/>
  <c r="AR743" i="6"/>
  <c r="AV743" i="6"/>
  <c r="AW743" i="6"/>
  <c r="BC743" i="6"/>
  <c r="BF743" i="6"/>
  <c r="BM744" i="6"/>
  <c r="B677" i="2" s="1"/>
  <c r="BN744" i="6"/>
  <c r="AA744" i="6"/>
  <c r="AF744" i="6"/>
  <c r="AH744" i="6"/>
  <c r="AK744" i="6" s="1"/>
  <c r="AI744" i="6"/>
  <c r="AJ744" i="6"/>
  <c r="AM744" i="6"/>
  <c r="AN744" i="6"/>
  <c r="AQ744" i="6"/>
  <c r="AR744" i="6"/>
  <c r="AU744" i="6"/>
  <c r="AV744" i="6"/>
  <c r="AW744" i="6"/>
  <c r="BA744" i="6"/>
  <c r="BB744" i="6"/>
  <c r="BV744" i="6"/>
  <c r="BW744" i="6" s="1"/>
  <c r="U677" i="2" s="1"/>
  <c r="BM745" i="6"/>
  <c r="BN745" i="6"/>
  <c r="AA745" i="6"/>
  <c r="AD745" i="6"/>
  <c r="AE745" i="6"/>
  <c r="AK745" i="6"/>
  <c r="AM745" i="6"/>
  <c r="AN745" i="6"/>
  <c r="AQ745" i="6"/>
  <c r="AR745" i="6"/>
  <c r="AU745" i="6"/>
  <c r="AV745" i="6"/>
  <c r="AW745" i="6"/>
  <c r="BC745" i="6"/>
  <c r="BF745" i="6"/>
  <c r="BM746" i="6"/>
  <c r="B679" i="2" s="1"/>
  <c r="BN746" i="6"/>
  <c r="AF746" i="6"/>
  <c r="AI746" i="6"/>
  <c r="AJ746" i="6"/>
  <c r="AN746" i="6"/>
  <c r="AR746" i="6"/>
  <c r="AV746" i="6"/>
  <c r="AW746" i="6"/>
  <c r="BA746" i="6"/>
  <c r="BB746" i="6"/>
  <c r="BV746" i="6"/>
  <c r="BM747" i="6"/>
  <c r="B680" i="2" s="1"/>
  <c r="BN747" i="6"/>
  <c r="AD747" i="6"/>
  <c r="AE747" i="6"/>
  <c r="AK747" i="6"/>
  <c r="AN747" i="6"/>
  <c r="AR747" i="6"/>
  <c r="AV747" i="6"/>
  <c r="AW747" i="6"/>
  <c r="BC747" i="6"/>
  <c r="BF747" i="6"/>
  <c r="BM748" i="6"/>
  <c r="BN748" i="6"/>
  <c r="AA748" i="6"/>
  <c r="AD748" i="6"/>
  <c r="AE748" i="6"/>
  <c r="AK748" i="6"/>
  <c r="AM748" i="6"/>
  <c r="AN748" i="6"/>
  <c r="AQ748" i="6"/>
  <c r="AR748" i="6"/>
  <c r="AU748" i="6"/>
  <c r="AV748" i="6"/>
  <c r="AW748" i="6"/>
  <c r="BC748" i="6"/>
  <c r="BF748" i="6"/>
  <c r="BM749" i="6"/>
  <c r="BN749" i="6"/>
  <c r="AA749" i="6"/>
  <c r="AC749" i="6"/>
  <c r="AK749" i="6"/>
  <c r="AM749" i="6"/>
  <c r="AN749" i="6"/>
  <c r="AQ749" i="6"/>
  <c r="AR749" i="6"/>
  <c r="AU749" i="6"/>
  <c r="AV749" i="6"/>
  <c r="AW749" i="6"/>
  <c r="BC749" i="6"/>
  <c r="BE749" i="6"/>
  <c r="BF749" i="6"/>
  <c r="BM750" i="6"/>
  <c r="BN750" i="6"/>
  <c r="A683" i="2" s="1"/>
  <c r="AA750" i="6"/>
  <c r="AD750" i="6"/>
  <c r="AE750" i="6"/>
  <c r="AK750" i="6"/>
  <c r="AM750" i="6"/>
  <c r="AN750" i="6"/>
  <c r="AQ750" i="6"/>
  <c r="AR750" i="6"/>
  <c r="AU750" i="6"/>
  <c r="AV750" i="6"/>
  <c r="AW750" i="6"/>
  <c r="BC750" i="6"/>
  <c r="BF750" i="6"/>
  <c r="BM751" i="6"/>
  <c r="BN751" i="6"/>
  <c r="A684" i="2" s="1"/>
  <c r="AF751" i="6"/>
  <c r="AI751" i="6"/>
  <c r="AJ751" i="6"/>
  <c r="AN751" i="6"/>
  <c r="AR751" i="6"/>
  <c r="AV751" i="6"/>
  <c r="AW751" i="6"/>
  <c r="BA751" i="6"/>
  <c r="BB751" i="6"/>
  <c r="BV751" i="6"/>
  <c r="BW751" i="6" s="1"/>
  <c r="U684" i="2" s="1"/>
  <c r="BM752" i="6"/>
  <c r="BN752" i="6"/>
  <c r="AF752" i="6"/>
  <c r="AI752" i="6"/>
  <c r="AJ752" i="6"/>
  <c r="AN752" i="6"/>
  <c r="AR752" i="6"/>
  <c r="AV752" i="6"/>
  <c r="AW752" i="6"/>
  <c r="BA752" i="6"/>
  <c r="BB752" i="6"/>
  <c r="BV752" i="6"/>
  <c r="BW752" i="6" s="1"/>
  <c r="BM753" i="6"/>
  <c r="BN753" i="6"/>
  <c r="AA753" i="6"/>
  <c r="AD753" i="6"/>
  <c r="AE753" i="6"/>
  <c r="AK753" i="6"/>
  <c r="AM753" i="6"/>
  <c r="AO753" i="6" s="1"/>
  <c r="AN753" i="6"/>
  <c r="AQ753" i="6"/>
  <c r="AR753" i="6"/>
  <c r="AU753" i="6"/>
  <c r="AX753" i="6" s="1"/>
  <c r="AV753" i="6"/>
  <c r="AW753" i="6"/>
  <c r="BC753" i="6"/>
  <c r="BF753" i="6"/>
  <c r="BM754" i="6"/>
  <c r="BN754" i="6"/>
  <c r="AI754" i="6"/>
  <c r="AJ754" i="6"/>
  <c r="AN754" i="6"/>
  <c r="AR754" i="6"/>
  <c r="AV754" i="6"/>
  <c r="AW754" i="6"/>
  <c r="BA754" i="6"/>
  <c r="BB754" i="6"/>
  <c r="BV754" i="6"/>
  <c r="BM755" i="6"/>
  <c r="BN755" i="6"/>
  <c r="AF755" i="6"/>
  <c r="AI755" i="6"/>
  <c r="AJ755" i="6"/>
  <c r="AN755" i="6"/>
  <c r="AR755" i="6"/>
  <c r="AV755" i="6"/>
  <c r="AW755" i="6"/>
  <c r="BA755" i="6"/>
  <c r="BB755" i="6"/>
  <c r="BV755" i="6"/>
  <c r="BW755" i="6" s="1"/>
  <c r="BM756" i="6"/>
  <c r="BN756" i="6"/>
  <c r="AI756" i="6"/>
  <c r="AJ756" i="6"/>
  <c r="AN756" i="6"/>
  <c r="AR756" i="6"/>
  <c r="AV756" i="6"/>
  <c r="AW756" i="6"/>
  <c r="BA756" i="6"/>
  <c r="BB756" i="6"/>
  <c r="BE756" i="6"/>
  <c r="BF756" i="6"/>
  <c r="BM757" i="6"/>
  <c r="BN757" i="6"/>
  <c r="A690" i="2" s="1"/>
  <c r="AA757" i="6"/>
  <c r="AC757" i="6"/>
  <c r="AK757" i="6"/>
  <c r="AM757" i="6"/>
  <c r="AN757" i="6"/>
  <c r="AQ757" i="6"/>
  <c r="AR757" i="6"/>
  <c r="AU757" i="6"/>
  <c r="AV757" i="6"/>
  <c r="AW757" i="6"/>
  <c r="BC757" i="6"/>
  <c r="BE757" i="6"/>
  <c r="BF757" i="6"/>
  <c r="BM758" i="6"/>
  <c r="BN758" i="6"/>
  <c r="AF758" i="6"/>
  <c r="AI758" i="6"/>
  <c r="AJ758" i="6"/>
  <c r="AN758" i="6"/>
  <c r="AR758" i="6"/>
  <c r="AV758" i="6"/>
  <c r="AW758" i="6"/>
  <c r="BA758" i="6"/>
  <c r="BB758" i="6"/>
  <c r="BE758" i="6"/>
  <c r="BF758" i="6"/>
  <c r="BM759" i="6"/>
  <c r="BN759" i="6"/>
  <c r="AF759" i="6"/>
  <c r="AI759" i="6"/>
  <c r="AJ759" i="6"/>
  <c r="AN759" i="6"/>
  <c r="AR759" i="6"/>
  <c r="AV759" i="6"/>
  <c r="AW759" i="6"/>
  <c r="BA759" i="6"/>
  <c r="BB759" i="6"/>
  <c r="BV759" i="6"/>
  <c r="BW759" i="6" s="1"/>
  <c r="BM760" i="6"/>
  <c r="BN760" i="6"/>
  <c r="AA760" i="6"/>
  <c r="AF760" i="6"/>
  <c r="AH760" i="6"/>
  <c r="AI760" i="6"/>
  <c r="AJ760" i="6"/>
  <c r="AM760" i="6"/>
  <c r="AN760" i="6"/>
  <c r="AQ760" i="6"/>
  <c r="AR760" i="6"/>
  <c r="AU760" i="6"/>
  <c r="AV760" i="6"/>
  <c r="AW760" i="6"/>
  <c r="BA760" i="6"/>
  <c r="BB760" i="6"/>
  <c r="BV760" i="6"/>
  <c r="BM761" i="6"/>
  <c r="BN761" i="6"/>
  <c r="AA761" i="6"/>
  <c r="AC761" i="6"/>
  <c r="AH761" i="6"/>
  <c r="AI761" i="6"/>
  <c r="AJ761" i="6"/>
  <c r="AM761" i="6"/>
  <c r="AO761" i="6" s="1"/>
  <c r="AN761" i="6"/>
  <c r="AQ761" i="6"/>
  <c r="AR761" i="6"/>
  <c r="AU761" i="6"/>
  <c r="AX761" i="6" s="1"/>
  <c r="AV761" i="6"/>
  <c r="AW761" i="6"/>
  <c r="BA761" i="6"/>
  <c r="BB761" i="6"/>
  <c r="BV761" i="6"/>
  <c r="BW761" i="6" s="1"/>
  <c r="U694" i="2" s="1"/>
  <c r="BM762" i="6"/>
  <c r="BN762" i="6"/>
  <c r="AF762" i="6"/>
  <c r="AI762" i="6"/>
  <c r="AJ762" i="6"/>
  <c r="AN762" i="6"/>
  <c r="AR762" i="6"/>
  <c r="AV762" i="6"/>
  <c r="AW762" i="6"/>
  <c r="BA762" i="6"/>
  <c r="BB762" i="6"/>
  <c r="BV762" i="6"/>
  <c r="BW762" i="6" s="1"/>
  <c r="BM763" i="6"/>
  <c r="BN763" i="6"/>
  <c r="AA763" i="6"/>
  <c r="AF763" i="6"/>
  <c r="AI763" i="6"/>
  <c r="AJ763" i="6"/>
  <c r="AM763" i="6"/>
  <c r="AN763" i="6"/>
  <c r="AR763" i="6"/>
  <c r="AV763" i="6"/>
  <c r="AW763" i="6"/>
  <c r="BA763" i="6"/>
  <c r="BB763" i="6"/>
  <c r="BV763" i="6"/>
  <c r="BW763" i="6" s="1"/>
  <c r="BM764" i="6"/>
  <c r="B697" i="2" s="1"/>
  <c r="BN764" i="6"/>
  <c r="AA764" i="6"/>
  <c r="AF764" i="6"/>
  <c r="AH764" i="6"/>
  <c r="AI764" i="6"/>
  <c r="AJ764" i="6"/>
  <c r="AM764" i="6"/>
  <c r="AN764" i="6"/>
  <c r="AQ764" i="6"/>
  <c r="AR764" i="6"/>
  <c r="AU764" i="6"/>
  <c r="AV764" i="6"/>
  <c r="AW764" i="6"/>
  <c r="BA764" i="6"/>
  <c r="BB764" i="6"/>
  <c r="BV764" i="6"/>
  <c r="BW764" i="6" s="1"/>
  <c r="U697" i="2" s="1"/>
  <c r="BM765" i="6"/>
  <c r="BN765" i="6"/>
  <c r="AA765" i="6"/>
  <c r="AF765" i="6"/>
  <c r="AI765" i="6"/>
  <c r="AJ765" i="6"/>
  <c r="AN765" i="6"/>
  <c r="AR765" i="6"/>
  <c r="AV765" i="6"/>
  <c r="AW765" i="6"/>
  <c r="BA765" i="6"/>
  <c r="BB765" i="6"/>
  <c r="BV765" i="6"/>
  <c r="BW765" i="6" s="1"/>
  <c r="BM766" i="6"/>
  <c r="BN766" i="6"/>
  <c r="AF766" i="6"/>
  <c r="AI766" i="6"/>
  <c r="AJ766" i="6"/>
  <c r="AN766" i="6"/>
  <c r="AR766" i="6"/>
  <c r="AV766" i="6"/>
  <c r="AW766" i="6"/>
  <c r="BA766" i="6"/>
  <c r="BB766" i="6"/>
  <c r="BV766" i="6"/>
  <c r="BM767" i="6"/>
  <c r="BN767" i="6"/>
  <c r="AA767" i="6"/>
  <c r="AC767" i="6"/>
  <c r="AH767" i="6"/>
  <c r="AI767" i="6"/>
  <c r="AJ767" i="6"/>
  <c r="AM767" i="6"/>
  <c r="AN767" i="6"/>
  <c r="AQ767" i="6"/>
  <c r="AR767" i="6"/>
  <c r="AU767" i="6"/>
  <c r="AV767" i="6"/>
  <c r="AW767" i="6"/>
  <c r="BA767" i="6"/>
  <c r="BB767" i="6"/>
  <c r="BV767" i="6"/>
  <c r="BW767" i="6" s="1"/>
  <c r="U700" i="2" s="1"/>
  <c r="BM768" i="6"/>
  <c r="B701" i="2" s="1"/>
  <c r="BN768" i="6"/>
  <c r="AF768" i="6"/>
  <c r="AI768" i="6"/>
  <c r="AJ768" i="6"/>
  <c r="AN768" i="6"/>
  <c r="AR768" i="6"/>
  <c r="AV768" i="6"/>
  <c r="AW768" i="6"/>
  <c r="BA768" i="6"/>
  <c r="BB768" i="6"/>
  <c r="BV768" i="6"/>
  <c r="BW768" i="6" s="1"/>
  <c r="BM769" i="6"/>
  <c r="BN769" i="6"/>
  <c r="AA769" i="6"/>
  <c r="AF769" i="6"/>
  <c r="AH769" i="6"/>
  <c r="AI769" i="6"/>
  <c r="AJ769" i="6"/>
  <c r="AM769" i="6"/>
  <c r="AN769" i="6"/>
  <c r="AQ769" i="6"/>
  <c r="AR769" i="6"/>
  <c r="AU769" i="6"/>
  <c r="AV769" i="6"/>
  <c r="AW769" i="6"/>
  <c r="BA769" i="6"/>
  <c r="BB769" i="6"/>
  <c r="BV769" i="6"/>
  <c r="BM770" i="6"/>
  <c r="BN770" i="6"/>
  <c r="AF770" i="6"/>
  <c r="AI770" i="6"/>
  <c r="AJ770" i="6"/>
  <c r="AN770" i="6"/>
  <c r="AR770" i="6"/>
  <c r="AV770" i="6"/>
  <c r="AW770" i="6"/>
  <c r="BA770" i="6"/>
  <c r="BB770" i="6"/>
  <c r="BV770" i="6"/>
  <c r="BW770" i="6" s="1"/>
  <c r="U703" i="2" s="1"/>
  <c r="BM771" i="6"/>
  <c r="B704" i="2" s="1"/>
  <c r="BN771" i="6"/>
  <c r="AA771" i="6"/>
  <c r="AF771" i="6"/>
  <c r="AH771" i="6"/>
  <c r="AI771" i="6"/>
  <c r="AJ771" i="6"/>
  <c r="AM771" i="6"/>
  <c r="AN771" i="6"/>
  <c r="AQ771" i="6"/>
  <c r="AR771" i="6"/>
  <c r="AU771" i="6"/>
  <c r="AV771" i="6"/>
  <c r="AW771" i="6"/>
  <c r="BA771" i="6"/>
  <c r="BB771" i="6"/>
  <c r="BV771" i="6"/>
  <c r="BW771" i="6" s="1"/>
  <c r="BM772" i="6"/>
  <c r="BN772" i="6"/>
  <c r="AF772" i="6"/>
  <c r="AI772" i="6"/>
  <c r="AJ772" i="6"/>
  <c r="AN772" i="6"/>
  <c r="AR772" i="6"/>
  <c r="AV772" i="6"/>
  <c r="AW772" i="6"/>
  <c r="BA772" i="6"/>
  <c r="BB772" i="6"/>
  <c r="BE772" i="6"/>
  <c r="BF772" i="6"/>
  <c r="BM773" i="6"/>
  <c r="B706" i="2" s="1"/>
  <c r="BN773" i="6"/>
  <c r="AF773" i="6"/>
  <c r="AI773" i="6"/>
  <c r="AJ773" i="6"/>
  <c r="AN773" i="6"/>
  <c r="AR773" i="6"/>
  <c r="AV773" i="6"/>
  <c r="AW773" i="6"/>
  <c r="BA773" i="6"/>
  <c r="BB773" i="6"/>
  <c r="BE773" i="6"/>
  <c r="BF773" i="6"/>
  <c r="BM774" i="6"/>
  <c r="BN774" i="6"/>
  <c r="AF774" i="6"/>
  <c r="AI774" i="6"/>
  <c r="AJ774" i="6"/>
  <c r="AN774" i="6"/>
  <c r="AR774" i="6"/>
  <c r="AV774" i="6"/>
  <c r="AW774" i="6"/>
  <c r="BA774" i="6"/>
  <c r="BB774" i="6"/>
  <c r="BE774" i="6"/>
  <c r="BF774" i="6"/>
  <c r="BM775" i="6"/>
  <c r="BN775" i="6"/>
  <c r="AF775" i="6"/>
  <c r="AI775" i="6"/>
  <c r="AJ775" i="6"/>
  <c r="AN775" i="6"/>
  <c r="AR775" i="6"/>
  <c r="AV775" i="6"/>
  <c r="AW775" i="6"/>
  <c r="BA775" i="6"/>
  <c r="BB775" i="6"/>
  <c r="BE775" i="6"/>
  <c r="BF775" i="6"/>
  <c r="BM776" i="6"/>
  <c r="BN776" i="6"/>
  <c r="AA776" i="6"/>
  <c r="AF776" i="6"/>
  <c r="AH776" i="6"/>
  <c r="AI776" i="6"/>
  <c r="AJ776" i="6"/>
  <c r="AM776" i="6"/>
  <c r="AN776" i="6"/>
  <c r="AQ776" i="6"/>
  <c r="AR776" i="6"/>
  <c r="AU776" i="6"/>
  <c r="AV776" i="6"/>
  <c r="AW776" i="6"/>
  <c r="BA776" i="6"/>
  <c r="BB776" i="6"/>
  <c r="BV776" i="6"/>
  <c r="BW776" i="6" s="1"/>
  <c r="BM777" i="6"/>
  <c r="BN777" i="6"/>
  <c r="AA777" i="6"/>
  <c r="AF777" i="6"/>
  <c r="AH777" i="6"/>
  <c r="AI777" i="6"/>
  <c r="AJ777" i="6"/>
  <c r="AM777" i="6"/>
  <c r="AN777" i="6"/>
  <c r="AQ777" i="6"/>
  <c r="AR777" i="6"/>
  <c r="AU777" i="6"/>
  <c r="AV777" i="6"/>
  <c r="AW777" i="6"/>
  <c r="BA777" i="6"/>
  <c r="BB777" i="6"/>
  <c r="BE777" i="6"/>
  <c r="BF777" i="6"/>
  <c r="BM778" i="6"/>
  <c r="BN778" i="6"/>
  <c r="AF778" i="6"/>
  <c r="AI778" i="6"/>
  <c r="AJ778" i="6"/>
  <c r="AN778" i="6"/>
  <c r="AR778" i="6"/>
  <c r="AV778" i="6"/>
  <c r="AW778" i="6"/>
  <c r="BA778" i="6"/>
  <c r="BB778" i="6"/>
  <c r="BV778" i="6"/>
  <c r="BM779" i="6"/>
  <c r="BN779" i="6"/>
  <c r="AF779" i="6"/>
  <c r="AI779" i="6"/>
  <c r="AJ779" i="6"/>
  <c r="AN779" i="6"/>
  <c r="AR779" i="6"/>
  <c r="AV779" i="6"/>
  <c r="AW779" i="6"/>
  <c r="BA779" i="6"/>
  <c r="BB779" i="6"/>
  <c r="BE779" i="6"/>
  <c r="BF779" i="6"/>
  <c r="BM780" i="6"/>
  <c r="BN780" i="6"/>
  <c r="AD780" i="6"/>
  <c r="AI780" i="6"/>
  <c r="AJ780" i="6"/>
  <c r="AN780" i="6"/>
  <c r="AR780" i="6"/>
  <c r="AV780" i="6"/>
  <c r="AW780" i="6"/>
  <c r="BA780" i="6"/>
  <c r="BB780" i="6"/>
  <c r="BE780" i="6"/>
  <c r="BF780" i="6"/>
  <c r="BV780" i="6" s="1"/>
  <c r="BW780" i="6" s="1"/>
  <c r="BM781" i="6"/>
  <c r="BN781" i="6"/>
  <c r="AA781" i="6"/>
  <c r="AF781" i="6"/>
  <c r="AH781" i="6"/>
  <c r="AI781" i="6"/>
  <c r="AJ781" i="6"/>
  <c r="AM781" i="6"/>
  <c r="AO781" i="6" s="1"/>
  <c r="AN781" i="6"/>
  <c r="AQ781" i="6"/>
  <c r="AR781" i="6"/>
  <c r="AU781" i="6"/>
  <c r="AX781" i="6" s="1"/>
  <c r="AV781" i="6"/>
  <c r="AW781" i="6"/>
  <c r="BA781" i="6"/>
  <c r="BB781" i="6"/>
  <c r="BV781" i="6"/>
  <c r="BW781" i="6" s="1"/>
  <c r="BM782" i="6"/>
  <c r="BN782" i="6"/>
  <c r="AF782" i="6"/>
  <c r="AI782" i="6"/>
  <c r="AJ782" i="6"/>
  <c r="AN782" i="6"/>
  <c r="AR782" i="6"/>
  <c r="AV782" i="6"/>
  <c r="AW782" i="6"/>
  <c r="BA782" i="6"/>
  <c r="BB782" i="6"/>
  <c r="BV782" i="6"/>
  <c r="BW782" i="6" s="1"/>
  <c r="BM783" i="6"/>
  <c r="BN783" i="6"/>
  <c r="A716" i="2" s="1"/>
  <c r="AA783" i="6"/>
  <c r="AF783" i="6"/>
  <c r="AH783" i="6"/>
  <c r="AI783" i="6"/>
  <c r="AJ783" i="6"/>
  <c r="AM783" i="6"/>
  <c r="AN783" i="6"/>
  <c r="AQ783" i="6"/>
  <c r="AR783" i="6"/>
  <c r="AU783" i="6"/>
  <c r="AV783" i="6"/>
  <c r="AW783" i="6"/>
  <c r="BA783" i="6"/>
  <c r="BB783" i="6"/>
  <c r="BV783" i="6"/>
  <c r="BW783" i="6" s="1"/>
  <c r="BM784" i="6"/>
  <c r="BN784" i="6"/>
  <c r="AA784" i="6"/>
  <c r="AC784" i="6"/>
  <c r="AK784" i="6"/>
  <c r="AM784" i="6"/>
  <c r="AN784" i="6"/>
  <c r="AQ784" i="6"/>
  <c r="AR784" i="6"/>
  <c r="AU784" i="6"/>
  <c r="AV784" i="6"/>
  <c r="AW784" i="6"/>
  <c r="BC784" i="6"/>
  <c r="BV784" i="6"/>
  <c r="BW784" i="6" s="1"/>
  <c r="BM785" i="6"/>
  <c r="BN785" i="6"/>
  <c r="AA785" i="6"/>
  <c r="AF785" i="6"/>
  <c r="AH785" i="6"/>
  <c r="AI785" i="6"/>
  <c r="AJ785" i="6"/>
  <c r="AM785" i="6"/>
  <c r="AN785" i="6"/>
  <c r="AQ785" i="6"/>
  <c r="AR785" i="6"/>
  <c r="AU785" i="6"/>
  <c r="AV785" i="6"/>
  <c r="AW785" i="6"/>
  <c r="BA785" i="6"/>
  <c r="BB785" i="6"/>
  <c r="BV785" i="6"/>
  <c r="BW785" i="6" s="1"/>
  <c r="BM786" i="6"/>
  <c r="BN786" i="6"/>
  <c r="AF786" i="6"/>
  <c r="AI786" i="6"/>
  <c r="AJ786" i="6"/>
  <c r="AN786" i="6"/>
  <c r="AR786" i="6"/>
  <c r="AS786" i="6" s="1"/>
  <c r="AV786" i="6"/>
  <c r="AW786" i="6"/>
  <c r="BA786" i="6"/>
  <c r="BB786" i="6"/>
  <c r="BE786" i="6"/>
  <c r="BF786" i="6"/>
  <c r="BM787" i="6"/>
  <c r="BN787" i="6"/>
  <c r="AA787" i="6"/>
  <c r="AF787" i="6"/>
  <c r="AH787" i="6"/>
  <c r="AI787" i="6"/>
  <c r="AJ787" i="6"/>
  <c r="AM787" i="6"/>
  <c r="AN787" i="6"/>
  <c r="AQ787" i="6"/>
  <c r="AR787" i="6"/>
  <c r="AU787" i="6"/>
  <c r="AV787" i="6"/>
  <c r="AW787" i="6"/>
  <c r="BA787" i="6"/>
  <c r="BC787" i="6" s="1"/>
  <c r="BB787" i="6"/>
  <c r="BV787" i="6"/>
  <c r="BW787" i="6" s="1"/>
  <c r="U720" i="2" s="1"/>
  <c r="BM788" i="6"/>
  <c r="BN788" i="6"/>
  <c r="AF788" i="6"/>
  <c r="AI788" i="6"/>
  <c r="AJ788" i="6"/>
  <c r="AN788" i="6"/>
  <c r="AR788" i="6"/>
  <c r="AV788" i="6"/>
  <c r="AW788" i="6"/>
  <c r="BA788" i="6"/>
  <c r="BB788" i="6"/>
  <c r="BV788" i="6"/>
  <c r="BW788" i="6" s="1"/>
  <c r="U721" i="2" s="1"/>
  <c r="BM789" i="6"/>
  <c r="BN789" i="6"/>
  <c r="AF789" i="6"/>
  <c r="AI789" i="6"/>
  <c r="AJ789" i="6"/>
  <c r="AN789" i="6"/>
  <c r="AR789" i="6"/>
  <c r="AV789" i="6"/>
  <c r="AW789" i="6"/>
  <c r="BA789" i="6"/>
  <c r="BB789" i="6"/>
  <c r="BV789" i="6"/>
  <c r="BW789" i="6" s="1"/>
  <c r="U722" i="2" s="1"/>
  <c r="BM790" i="6"/>
  <c r="BN790" i="6"/>
  <c r="A723" i="2" s="1"/>
  <c r="AD790" i="6"/>
  <c r="AE790" i="6"/>
  <c r="AK790" i="6"/>
  <c r="AN790" i="6"/>
  <c r="AR790" i="6"/>
  <c r="AV790" i="6"/>
  <c r="AW790" i="6"/>
  <c r="BC790" i="6"/>
  <c r="BF790" i="6"/>
  <c r="BM791" i="6"/>
  <c r="B724" i="2" s="1"/>
  <c r="BN791" i="6"/>
  <c r="AA791" i="6"/>
  <c r="AF791" i="6"/>
  <c r="AH791" i="6"/>
  <c r="AI791" i="6"/>
  <c r="AJ791" i="6"/>
  <c r="AM791" i="6"/>
  <c r="AN791" i="6"/>
  <c r="AQ791" i="6"/>
  <c r="AR791" i="6"/>
  <c r="AU791" i="6"/>
  <c r="AV791" i="6"/>
  <c r="AW791" i="6"/>
  <c r="BA791" i="6"/>
  <c r="BB791" i="6"/>
  <c r="BV791" i="6"/>
  <c r="BW791" i="6" s="1"/>
  <c r="U724" i="2" s="1"/>
  <c r="BM792" i="6"/>
  <c r="BN792" i="6"/>
  <c r="AA792" i="6"/>
  <c r="AF792" i="6"/>
  <c r="AH792" i="6"/>
  <c r="AI792" i="6"/>
  <c r="AJ792" i="6"/>
  <c r="AM792" i="6"/>
  <c r="AN792" i="6"/>
  <c r="AQ792" i="6"/>
  <c r="AS792" i="6" s="1"/>
  <c r="AR792" i="6"/>
  <c r="AU792" i="6"/>
  <c r="AV792" i="6"/>
  <c r="AW792" i="6"/>
  <c r="BA792" i="6"/>
  <c r="BB792" i="6"/>
  <c r="BE792" i="6"/>
  <c r="BF792" i="6"/>
  <c r="BM793" i="6"/>
  <c r="BN793" i="6"/>
  <c r="A726" i="2" s="1"/>
  <c r="AF793" i="6"/>
  <c r="AI793" i="6"/>
  <c r="AJ793" i="6"/>
  <c r="AN793" i="6"/>
  <c r="AR793" i="6"/>
  <c r="AV793" i="6"/>
  <c r="AW793" i="6"/>
  <c r="BA793" i="6"/>
  <c r="BB793" i="6"/>
  <c r="BE793" i="6"/>
  <c r="BF793" i="6"/>
  <c r="BM794" i="6"/>
  <c r="BN794" i="6"/>
  <c r="AA794" i="6"/>
  <c r="AF794" i="6"/>
  <c r="AI794" i="6"/>
  <c r="AJ794" i="6"/>
  <c r="AN794" i="6"/>
  <c r="AR794" i="6"/>
  <c r="AV794" i="6"/>
  <c r="AW794" i="6"/>
  <c r="BA794" i="6"/>
  <c r="BB794" i="6"/>
  <c r="BV794" i="6"/>
  <c r="BW794" i="6" s="1"/>
  <c r="BM795" i="6"/>
  <c r="BN795" i="6"/>
  <c r="A728" i="2" s="1"/>
  <c r="AA795" i="6"/>
  <c r="AF795" i="6"/>
  <c r="AH795" i="6"/>
  <c r="AI795" i="6"/>
  <c r="AJ795" i="6"/>
  <c r="AM795" i="6"/>
  <c r="AN795" i="6"/>
  <c r="AQ795" i="6"/>
  <c r="AR795" i="6"/>
  <c r="AU795" i="6"/>
  <c r="AV795" i="6"/>
  <c r="AW795" i="6"/>
  <c r="BA795" i="6"/>
  <c r="BB795" i="6"/>
  <c r="BE795" i="6"/>
  <c r="BF795" i="6"/>
  <c r="BM796" i="6"/>
  <c r="BN796" i="6"/>
  <c r="A729" i="2" s="1"/>
  <c r="AA796" i="6"/>
  <c r="AF796" i="6"/>
  <c r="AH796" i="6"/>
  <c r="AI796" i="6"/>
  <c r="AJ796" i="6"/>
  <c r="AM796" i="6"/>
  <c r="AN796" i="6"/>
  <c r="AQ796" i="6"/>
  <c r="AR796" i="6"/>
  <c r="AU796" i="6"/>
  <c r="AV796" i="6"/>
  <c r="AW796" i="6"/>
  <c r="BA796" i="6"/>
  <c r="BB796" i="6"/>
  <c r="BV796" i="6"/>
  <c r="BW796" i="6" s="1"/>
  <c r="BM797" i="6"/>
  <c r="BN797" i="6"/>
  <c r="AI797" i="6"/>
  <c r="AJ797" i="6"/>
  <c r="AN797" i="6"/>
  <c r="AR797" i="6"/>
  <c r="AV797" i="6"/>
  <c r="AW797" i="6"/>
  <c r="BA797" i="6"/>
  <c r="BB797" i="6"/>
  <c r="BV797" i="6"/>
  <c r="BW797" i="6" s="1"/>
  <c r="BM798" i="6"/>
  <c r="BN798" i="6"/>
  <c r="AF798" i="6"/>
  <c r="AI798" i="6"/>
  <c r="AJ798" i="6"/>
  <c r="AN798" i="6"/>
  <c r="AR798" i="6"/>
  <c r="AV798" i="6"/>
  <c r="AW798" i="6"/>
  <c r="BA798" i="6"/>
  <c r="BB798" i="6"/>
  <c r="BV798" i="6"/>
  <c r="BW798" i="6" s="1"/>
  <c r="U731" i="2" s="1"/>
  <c r="BM799" i="6"/>
  <c r="B732" i="2" s="1"/>
  <c r="BN799" i="6"/>
  <c r="AA799" i="6"/>
  <c r="AF799" i="6"/>
  <c r="AH799" i="6"/>
  <c r="AI799" i="6"/>
  <c r="AJ799" i="6"/>
  <c r="AM799" i="6"/>
  <c r="AN799" i="6"/>
  <c r="AQ799" i="6"/>
  <c r="AR799" i="6"/>
  <c r="AU799" i="6"/>
  <c r="AV799" i="6"/>
  <c r="AW799" i="6"/>
  <c r="BA799" i="6"/>
  <c r="BB799" i="6"/>
  <c r="BV799" i="6"/>
  <c r="BM800" i="6"/>
  <c r="BN800" i="6"/>
  <c r="AA800" i="6"/>
  <c r="AC800" i="6"/>
  <c r="AD800" i="6"/>
  <c r="AH800" i="6"/>
  <c r="AI800" i="6"/>
  <c r="AJ800" i="6"/>
  <c r="AM800" i="6"/>
  <c r="AN800" i="6"/>
  <c r="AQ800" i="6"/>
  <c r="AR800" i="6"/>
  <c r="AU800" i="6"/>
  <c r="AV800" i="6"/>
  <c r="AW800" i="6"/>
  <c r="BA800" i="6"/>
  <c r="BB800" i="6"/>
  <c r="BE800" i="6"/>
  <c r="BF800" i="6"/>
  <c r="BM801" i="6"/>
  <c r="BN801" i="6"/>
  <c r="AI801" i="6"/>
  <c r="AJ801" i="6"/>
  <c r="AN801" i="6"/>
  <c r="AR801" i="6"/>
  <c r="AV801" i="6"/>
  <c r="AW801" i="6"/>
  <c r="BA801" i="6"/>
  <c r="BB801" i="6"/>
  <c r="BV801" i="6"/>
  <c r="BW801" i="6" s="1"/>
  <c r="BM802" i="6"/>
  <c r="B735" i="2" s="1"/>
  <c r="BN802" i="6"/>
  <c r="AF802" i="6"/>
  <c r="AI802" i="6"/>
  <c r="AJ802" i="6"/>
  <c r="AN802" i="6"/>
  <c r="AR802" i="6"/>
  <c r="AV802" i="6"/>
  <c r="AW802" i="6"/>
  <c r="BA802" i="6"/>
  <c r="BB802" i="6"/>
  <c r="BE802" i="6"/>
  <c r="BF802" i="6"/>
  <c r="BM803" i="6"/>
  <c r="BN803" i="6"/>
  <c r="AA803" i="6"/>
  <c r="AF803" i="6"/>
  <c r="AH803" i="6"/>
  <c r="AI803" i="6"/>
  <c r="AJ803" i="6"/>
  <c r="AM803" i="6"/>
  <c r="AN803" i="6"/>
  <c r="AQ803" i="6"/>
  <c r="AR803" i="6"/>
  <c r="AU803" i="6"/>
  <c r="AV803" i="6"/>
  <c r="AW803" i="6"/>
  <c r="BA803" i="6"/>
  <c r="BB803" i="6"/>
  <c r="BV803" i="6"/>
  <c r="BW803" i="6" s="1"/>
  <c r="BM804" i="6"/>
  <c r="B737" i="2" s="1"/>
  <c r="BN804" i="6"/>
  <c r="AA804" i="6"/>
  <c r="AF804" i="6"/>
  <c r="AH804" i="6"/>
  <c r="AI804" i="6"/>
  <c r="AJ804" i="6"/>
  <c r="AM804" i="6"/>
  <c r="AN804" i="6"/>
  <c r="AQ804" i="6"/>
  <c r="AR804" i="6"/>
  <c r="AU804" i="6"/>
  <c r="AV804" i="6"/>
  <c r="AW804" i="6"/>
  <c r="BA804" i="6"/>
  <c r="BB804" i="6"/>
  <c r="BV804" i="6"/>
  <c r="BW804" i="6" s="1"/>
  <c r="U737" i="2" s="1"/>
  <c r="BM805" i="6"/>
  <c r="B738" i="2" s="1"/>
  <c r="BN805" i="6"/>
  <c r="AF805" i="6"/>
  <c r="AI805" i="6"/>
  <c r="AJ805" i="6"/>
  <c r="AN805" i="6"/>
  <c r="AR805" i="6"/>
  <c r="AV805" i="6"/>
  <c r="AW805" i="6"/>
  <c r="BA805" i="6"/>
  <c r="BB805" i="6"/>
  <c r="BV805" i="6"/>
  <c r="BW805" i="6" s="1"/>
  <c r="BM806" i="6"/>
  <c r="B739" i="2" s="1"/>
  <c r="BN806" i="6"/>
  <c r="AF806" i="6"/>
  <c r="AI806" i="6"/>
  <c r="AJ806" i="6"/>
  <c r="AN806" i="6"/>
  <c r="AR806" i="6"/>
  <c r="AV806" i="6"/>
  <c r="AW806" i="6"/>
  <c r="BA806" i="6"/>
  <c r="BB806" i="6"/>
  <c r="BV806" i="6"/>
  <c r="BW806" i="6" s="1"/>
  <c r="U739" i="2" s="1"/>
  <c r="BM807" i="6"/>
  <c r="BN807" i="6"/>
  <c r="AA807" i="6"/>
  <c r="AC807" i="6"/>
  <c r="AH807" i="6"/>
  <c r="AI807" i="6"/>
  <c r="AJ807" i="6"/>
  <c r="AM807" i="6"/>
  <c r="AN807" i="6"/>
  <c r="AQ807" i="6"/>
  <c r="AR807" i="6"/>
  <c r="AU807" i="6"/>
  <c r="AV807" i="6"/>
  <c r="AW807" i="6"/>
  <c r="BA807" i="6"/>
  <c r="BB807" i="6"/>
  <c r="BV807" i="6"/>
  <c r="BW807" i="6" s="1"/>
  <c r="U740" i="2" s="1"/>
  <c r="BM808" i="6"/>
  <c r="BN808" i="6"/>
  <c r="A741" i="2" s="1"/>
  <c r="AA808" i="6"/>
  <c r="AC808" i="6"/>
  <c r="AD808" i="6"/>
  <c r="AH808" i="6"/>
  <c r="AI808" i="6"/>
  <c r="AJ808" i="6"/>
  <c r="AM808" i="6"/>
  <c r="AN808" i="6"/>
  <c r="AQ808" i="6"/>
  <c r="AR808" i="6"/>
  <c r="AU808" i="6"/>
  <c r="AV808" i="6"/>
  <c r="AW808" i="6"/>
  <c r="BA808" i="6"/>
  <c r="BB808" i="6"/>
  <c r="BE808" i="6"/>
  <c r="BF808" i="6"/>
  <c r="BM809" i="6"/>
  <c r="BN809" i="6"/>
  <c r="AF809" i="6"/>
  <c r="AI809" i="6"/>
  <c r="AJ809" i="6"/>
  <c r="AN809" i="6"/>
  <c r="AR809" i="6"/>
  <c r="AV809" i="6"/>
  <c r="AW809" i="6"/>
  <c r="BA809" i="6"/>
  <c r="BB809" i="6"/>
  <c r="BV809" i="6"/>
  <c r="BW809" i="6" s="1"/>
  <c r="U742" i="2" s="1"/>
  <c r="BM810" i="6"/>
  <c r="BN810" i="6"/>
  <c r="AA810" i="6"/>
  <c r="AF810" i="6"/>
  <c r="AI810" i="6"/>
  <c r="AJ810" i="6"/>
  <c r="AN810" i="6"/>
  <c r="AR810" i="6"/>
  <c r="AV810" i="6"/>
  <c r="AW810" i="6"/>
  <c r="BA810" i="6"/>
  <c r="BB810" i="6"/>
  <c r="BV810" i="6"/>
  <c r="BW810" i="6" s="1"/>
  <c r="U743" i="2" s="1"/>
  <c r="BM811" i="6"/>
  <c r="BN811" i="6"/>
  <c r="A744" i="2" s="1"/>
  <c r="AF811" i="6"/>
  <c r="AI811" i="6"/>
  <c r="AJ811" i="6"/>
  <c r="AN811" i="6"/>
  <c r="AR811" i="6"/>
  <c r="AV811" i="6"/>
  <c r="AW811" i="6"/>
  <c r="BA811" i="6"/>
  <c r="BB811" i="6"/>
  <c r="BE811" i="6"/>
  <c r="BF811" i="6"/>
  <c r="BM812" i="6"/>
  <c r="B745" i="2" s="1"/>
  <c r="BN812" i="6"/>
  <c r="AA812" i="6"/>
  <c r="AF812" i="6"/>
  <c r="AH812" i="6"/>
  <c r="AI812" i="6"/>
  <c r="AJ812" i="6"/>
  <c r="AM812" i="6"/>
  <c r="AN812" i="6"/>
  <c r="AQ812" i="6"/>
  <c r="AR812" i="6"/>
  <c r="AU812" i="6"/>
  <c r="AV812" i="6"/>
  <c r="AW812" i="6"/>
  <c r="BA812" i="6"/>
  <c r="BB812" i="6"/>
  <c r="BV812" i="6"/>
  <c r="BW812" i="6" s="1"/>
  <c r="U745" i="2" s="1"/>
  <c r="BM813" i="6"/>
  <c r="BN813" i="6"/>
  <c r="AF813" i="6"/>
  <c r="AI813" i="6"/>
  <c r="AJ813" i="6"/>
  <c r="AN813" i="6"/>
  <c r="AR813" i="6"/>
  <c r="AV813" i="6"/>
  <c r="AW813" i="6"/>
  <c r="BA813" i="6"/>
  <c r="BB813" i="6"/>
  <c r="BE813" i="6"/>
  <c r="BF813" i="6"/>
  <c r="BM814" i="6"/>
  <c r="B747" i="2" s="1"/>
  <c r="BN814" i="6"/>
  <c r="AA814" i="6"/>
  <c r="AF814" i="6"/>
  <c r="AI814" i="6"/>
  <c r="AJ814" i="6"/>
  <c r="AN814" i="6"/>
  <c r="AR814" i="6"/>
  <c r="AV814" i="6"/>
  <c r="AW814" i="6"/>
  <c r="BA814" i="6"/>
  <c r="BB814" i="6"/>
  <c r="BV814" i="6"/>
  <c r="BM815" i="6"/>
  <c r="BN815" i="6"/>
  <c r="A748" i="2" s="1"/>
  <c r="AA815" i="6"/>
  <c r="AF815" i="6"/>
  <c r="AH815" i="6"/>
  <c r="AI815" i="6"/>
  <c r="AJ815" i="6"/>
  <c r="AM815" i="6"/>
  <c r="AN815" i="6"/>
  <c r="AQ815" i="6"/>
  <c r="AR815" i="6"/>
  <c r="AU815" i="6"/>
  <c r="AV815" i="6"/>
  <c r="AW815" i="6"/>
  <c r="BA815" i="6"/>
  <c r="BB815" i="6"/>
  <c r="BE815" i="6"/>
  <c r="BF815" i="6"/>
  <c r="BM816" i="6"/>
  <c r="B749" i="2" s="1"/>
  <c r="BN816" i="6"/>
  <c r="AA816" i="6"/>
  <c r="AF816" i="6"/>
  <c r="AH816" i="6"/>
  <c r="AI816" i="6"/>
  <c r="AJ816" i="6"/>
  <c r="AM816" i="6"/>
  <c r="AN816" i="6"/>
  <c r="AQ816" i="6"/>
  <c r="AR816" i="6"/>
  <c r="AU816" i="6"/>
  <c r="AV816" i="6"/>
  <c r="AW816" i="6"/>
  <c r="BA816" i="6"/>
  <c r="BB816" i="6"/>
  <c r="BE816" i="6"/>
  <c r="BF816" i="6"/>
  <c r="BM817" i="6"/>
  <c r="BN817" i="6"/>
  <c r="A750" i="2" s="1"/>
  <c r="AI817" i="6"/>
  <c r="AJ817" i="6"/>
  <c r="AN817" i="6"/>
  <c r="AR817" i="6"/>
  <c r="AV817" i="6"/>
  <c r="AW817" i="6"/>
  <c r="BA817" i="6"/>
  <c r="BB817" i="6"/>
  <c r="BE817" i="6"/>
  <c r="BF817" i="6"/>
  <c r="BM818" i="6"/>
  <c r="B751" i="2" s="1"/>
  <c r="BN818" i="6"/>
  <c r="AF818" i="6"/>
  <c r="AI818" i="6"/>
  <c r="AJ818" i="6"/>
  <c r="AN818" i="6"/>
  <c r="AR818" i="6"/>
  <c r="AV818" i="6"/>
  <c r="AW818" i="6"/>
  <c r="BA818" i="6"/>
  <c r="BB818" i="6"/>
  <c r="BV818" i="6"/>
  <c r="BW818" i="6" s="1"/>
  <c r="BM819" i="6"/>
  <c r="B752" i="2" s="1"/>
  <c r="BN819" i="6"/>
  <c r="AA819" i="6"/>
  <c r="AF819" i="6"/>
  <c r="AH819" i="6"/>
  <c r="AI819" i="6"/>
  <c r="AJ819" i="6"/>
  <c r="AM819" i="6"/>
  <c r="AN819" i="6"/>
  <c r="AQ819" i="6"/>
  <c r="AR819" i="6"/>
  <c r="AU819" i="6"/>
  <c r="AV819" i="6"/>
  <c r="AW819" i="6"/>
  <c r="BA819" i="6"/>
  <c r="BB819" i="6"/>
  <c r="BV819" i="6"/>
  <c r="BW819" i="6" s="1"/>
  <c r="U752" i="2" s="1"/>
  <c r="BM820" i="6"/>
  <c r="BN820" i="6"/>
  <c r="A753" i="2" s="1"/>
  <c r="AA820" i="6"/>
  <c r="AF820" i="6"/>
  <c r="AH820" i="6"/>
  <c r="AI820" i="6"/>
  <c r="AJ820" i="6"/>
  <c r="AM820" i="6"/>
  <c r="AN820" i="6"/>
  <c r="AQ820" i="6"/>
  <c r="AR820" i="6"/>
  <c r="AU820" i="6"/>
  <c r="AV820" i="6"/>
  <c r="AW820" i="6"/>
  <c r="BA820" i="6"/>
  <c r="BB820" i="6"/>
  <c r="BV820" i="6"/>
  <c r="BW820" i="6" s="1"/>
  <c r="U753" i="2" s="1"/>
  <c r="BM821" i="6"/>
  <c r="BN821" i="6"/>
  <c r="AF821" i="6"/>
  <c r="AI821" i="6"/>
  <c r="AJ821" i="6"/>
  <c r="AN821" i="6"/>
  <c r="AR821" i="6"/>
  <c r="AV821" i="6"/>
  <c r="AW821" i="6"/>
  <c r="BA821" i="6"/>
  <c r="BB821" i="6"/>
  <c r="BV821" i="6"/>
  <c r="BW821" i="6" s="1"/>
  <c r="U754" i="2" s="1"/>
  <c r="BM822" i="6"/>
  <c r="BN822" i="6"/>
  <c r="AF822" i="6"/>
  <c r="AI822" i="6"/>
  <c r="AJ822" i="6"/>
  <c r="AN822" i="6"/>
  <c r="AR822" i="6"/>
  <c r="AV822" i="6"/>
  <c r="AW822" i="6"/>
  <c r="BA822" i="6"/>
  <c r="BB822" i="6"/>
  <c r="BV822" i="6"/>
  <c r="BW822" i="6" s="1"/>
  <c r="BM823" i="6"/>
  <c r="B756" i="2" s="1"/>
  <c r="BN823" i="6"/>
  <c r="AA823" i="6"/>
  <c r="AF823" i="6"/>
  <c r="AH823" i="6"/>
  <c r="AI823" i="6"/>
  <c r="AJ823" i="6"/>
  <c r="AM823" i="6"/>
  <c r="AN823" i="6"/>
  <c r="AQ823" i="6"/>
  <c r="AR823" i="6"/>
  <c r="AU823" i="6"/>
  <c r="AV823" i="6"/>
  <c r="AW823" i="6"/>
  <c r="BA823" i="6"/>
  <c r="BB823" i="6"/>
  <c r="BV823" i="6"/>
  <c r="BW823" i="6" s="1"/>
  <c r="BM824" i="6"/>
  <c r="BN824" i="6"/>
  <c r="A757" i="2" s="1"/>
  <c r="AA824" i="6"/>
  <c r="AF824" i="6"/>
  <c r="AH824" i="6"/>
  <c r="AI824" i="6"/>
  <c r="AJ824" i="6"/>
  <c r="AM824" i="6"/>
  <c r="AN824" i="6"/>
  <c r="AQ824" i="6"/>
  <c r="AR824" i="6"/>
  <c r="AU824" i="6"/>
  <c r="AV824" i="6"/>
  <c r="AW824" i="6"/>
  <c r="BA824" i="6"/>
  <c r="BB824" i="6"/>
  <c r="BV824" i="6"/>
  <c r="BW824" i="6" s="1"/>
  <c r="U757" i="2" s="1"/>
  <c r="BM825" i="6"/>
  <c r="BN825" i="6"/>
  <c r="AF825" i="6"/>
  <c r="AI825" i="6"/>
  <c r="AJ825" i="6"/>
  <c r="AN825" i="6"/>
  <c r="AR825" i="6"/>
  <c r="AV825" i="6"/>
  <c r="AW825" i="6"/>
  <c r="BA825" i="6"/>
  <c r="BB825" i="6"/>
  <c r="BV825" i="6"/>
  <c r="BW825" i="6" s="1"/>
  <c r="BM826" i="6"/>
  <c r="B759" i="2" s="1"/>
  <c r="BN826" i="6"/>
  <c r="AD826" i="6"/>
  <c r="AI826" i="6"/>
  <c r="AJ826" i="6"/>
  <c r="AN826" i="6"/>
  <c r="AR826" i="6"/>
  <c r="AV826" i="6"/>
  <c r="AW826" i="6"/>
  <c r="BA826" i="6"/>
  <c r="BB826" i="6"/>
  <c r="BE826" i="6"/>
  <c r="BF826" i="6"/>
  <c r="BM827" i="6"/>
  <c r="BN827" i="6"/>
  <c r="A760" i="2" s="1"/>
  <c r="AD827" i="6"/>
  <c r="AI827" i="6"/>
  <c r="AJ827" i="6"/>
  <c r="AN827" i="6"/>
  <c r="AR827" i="6"/>
  <c r="AV827" i="6"/>
  <c r="AW827" i="6"/>
  <c r="BA827" i="6"/>
  <c r="BB827" i="6"/>
  <c r="BE827" i="6"/>
  <c r="BF827" i="6"/>
  <c r="BM828" i="6"/>
  <c r="B761" i="2" s="1"/>
  <c r="BN828" i="6"/>
  <c r="AD828" i="6"/>
  <c r="AI828" i="6"/>
  <c r="AJ828" i="6"/>
  <c r="AN828" i="6"/>
  <c r="AR828" i="6"/>
  <c r="AV828" i="6"/>
  <c r="AW828" i="6"/>
  <c r="BA828" i="6"/>
  <c r="BB828" i="6"/>
  <c r="BE828" i="6"/>
  <c r="BF828" i="6"/>
  <c r="BM829" i="6"/>
  <c r="BN829" i="6"/>
  <c r="AF829" i="6"/>
  <c r="AI829" i="6"/>
  <c r="AJ829" i="6"/>
  <c r="AN829" i="6"/>
  <c r="AR829" i="6"/>
  <c r="AV829" i="6"/>
  <c r="AW829" i="6"/>
  <c r="BA829" i="6"/>
  <c r="BB829" i="6"/>
  <c r="BV829" i="6"/>
  <c r="BW829" i="6" s="1"/>
  <c r="BM830" i="6"/>
  <c r="BN830" i="6"/>
  <c r="A763" i="2" s="1"/>
  <c r="AD830" i="6"/>
  <c r="AN830" i="6"/>
  <c r="AR830" i="6"/>
  <c r="AV830" i="6"/>
  <c r="AW830" i="6"/>
  <c r="BV830" i="6"/>
  <c r="BM831" i="6"/>
  <c r="BN831" i="6"/>
  <c r="AA831" i="6"/>
  <c r="AF831" i="6"/>
  <c r="AH831" i="6"/>
  <c r="AI831" i="6"/>
  <c r="AJ831" i="6"/>
  <c r="AM831" i="6"/>
  <c r="AO831" i="6" s="1"/>
  <c r="AN831" i="6"/>
  <c r="AQ831" i="6"/>
  <c r="AR831" i="6"/>
  <c r="AU831" i="6"/>
  <c r="AV831" i="6"/>
  <c r="AW831" i="6"/>
  <c r="BA831" i="6"/>
  <c r="BB831" i="6"/>
  <c r="BV831" i="6"/>
  <c r="BW831" i="6" s="1"/>
  <c r="U764" i="2" s="1"/>
  <c r="BM832" i="6"/>
  <c r="BN832" i="6"/>
  <c r="A765" i="2" s="1"/>
  <c r="AF832" i="6"/>
  <c r="AI832" i="6"/>
  <c r="AJ832" i="6"/>
  <c r="AN832" i="6"/>
  <c r="AR832" i="6"/>
  <c r="AV832" i="6"/>
  <c r="AW832" i="6"/>
  <c r="BA832" i="6"/>
  <c r="BB832" i="6"/>
  <c r="BE832" i="6"/>
  <c r="BF832" i="6"/>
  <c r="BM833" i="6"/>
  <c r="BN833" i="6"/>
  <c r="AF833" i="6"/>
  <c r="AI833" i="6"/>
  <c r="AJ833" i="6"/>
  <c r="AN833" i="6"/>
  <c r="AR833" i="6"/>
  <c r="AV833" i="6"/>
  <c r="AW833" i="6"/>
  <c r="BA833" i="6"/>
  <c r="BB833" i="6"/>
  <c r="BV833" i="6"/>
  <c r="BW833" i="6" s="1"/>
  <c r="BM834" i="6"/>
  <c r="BN834" i="6"/>
  <c r="A767" i="2" s="1"/>
  <c r="AF834" i="6"/>
  <c r="AI834" i="6"/>
  <c r="AJ834" i="6"/>
  <c r="AN834" i="6"/>
  <c r="AR834" i="6"/>
  <c r="AV834" i="6"/>
  <c r="AW834" i="6"/>
  <c r="BA834" i="6"/>
  <c r="BB834" i="6"/>
  <c r="BV834" i="6"/>
  <c r="BM835" i="6"/>
  <c r="B768" i="2" s="1"/>
  <c r="BN835" i="6"/>
  <c r="AA835" i="6"/>
  <c r="AF835" i="6"/>
  <c r="AH835" i="6"/>
  <c r="AI835" i="6"/>
  <c r="AJ835" i="6"/>
  <c r="AM835" i="6"/>
  <c r="AN835" i="6"/>
  <c r="AQ835" i="6"/>
  <c r="AR835" i="6"/>
  <c r="AU835" i="6"/>
  <c r="AV835" i="6"/>
  <c r="AW835" i="6"/>
  <c r="BA835" i="6"/>
  <c r="BB835" i="6"/>
  <c r="BV835" i="6"/>
  <c r="BM836" i="6"/>
  <c r="BN836" i="6"/>
  <c r="AA836" i="6"/>
  <c r="AF836" i="6"/>
  <c r="AH836" i="6"/>
  <c r="AI836" i="6"/>
  <c r="AJ836" i="6"/>
  <c r="AM836" i="6"/>
  <c r="AN836" i="6"/>
  <c r="AQ836" i="6"/>
  <c r="AR836" i="6"/>
  <c r="AU836" i="6"/>
  <c r="AV836" i="6"/>
  <c r="AW836" i="6"/>
  <c r="BA836" i="6"/>
  <c r="BB836" i="6"/>
  <c r="BV836" i="6"/>
  <c r="BW836" i="6" s="1"/>
  <c r="U769" i="2" s="1"/>
  <c r="BM837" i="6"/>
  <c r="BN837" i="6"/>
  <c r="AF837" i="6"/>
  <c r="AI837" i="6"/>
  <c r="AJ837" i="6"/>
  <c r="AN837" i="6"/>
  <c r="AR837" i="6"/>
  <c r="AV837" i="6"/>
  <c r="AW837" i="6"/>
  <c r="BA837" i="6"/>
  <c r="BB837" i="6"/>
  <c r="BV837" i="6"/>
  <c r="BW837" i="6" s="1"/>
  <c r="U770" i="2" s="1"/>
  <c r="BM838" i="6"/>
  <c r="B771" i="2" s="1"/>
  <c r="BN838" i="6"/>
  <c r="AA838" i="6"/>
  <c r="AF838" i="6"/>
  <c r="AI838" i="6"/>
  <c r="AJ838" i="6"/>
  <c r="AN838" i="6"/>
  <c r="AR838" i="6"/>
  <c r="AV838" i="6"/>
  <c r="AW838" i="6"/>
  <c r="BA838" i="6"/>
  <c r="BB838" i="6"/>
  <c r="BV838" i="6"/>
  <c r="BW838" i="6" s="1"/>
  <c r="BM839" i="6"/>
  <c r="B772" i="2" s="1"/>
  <c r="BN839" i="6"/>
  <c r="A772" i="2" s="1"/>
  <c r="AA839" i="6"/>
  <c r="AF839" i="6"/>
  <c r="AH839" i="6"/>
  <c r="AI839" i="6"/>
  <c r="AJ839" i="6"/>
  <c r="AM839" i="6"/>
  <c r="AN839" i="6"/>
  <c r="AQ839" i="6"/>
  <c r="AR839" i="6"/>
  <c r="AU839" i="6"/>
  <c r="AV839" i="6"/>
  <c r="AW839" i="6"/>
  <c r="BA839" i="6"/>
  <c r="BB839" i="6"/>
  <c r="BV839" i="6"/>
  <c r="BW839" i="6" s="1"/>
  <c r="BM840" i="6"/>
  <c r="BN840" i="6"/>
  <c r="A773" i="2" s="1"/>
  <c r="AA840" i="6"/>
  <c r="AF840" i="6"/>
  <c r="AH840" i="6"/>
  <c r="AI840" i="6"/>
  <c r="AJ840" i="6"/>
  <c r="AM840" i="6"/>
  <c r="AN840" i="6"/>
  <c r="AQ840" i="6"/>
  <c r="AR840" i="6"/>
  <c r="AU840" i="6"/>
  <c r="AV840" i="6"/>
  <c r="AW840" i="6"/>
  <c r="BA840" i="6"/>
  <c r="BC840" i="6" s="1"/>
  <c r="BB840" i="6"/>
  <c r="BV840" i="6"/>
  <c r="BW840" i="6" s="1"/>
  <c r="U773" i="2" s="1"/>
  <c r="BM841" i="6"/>
  <c r="BN841" i="6"/>
  <c r="AF841" i="6"/>
  <c r="AI841" i="6"/>
  <c r="AJ841" i="6"/>
  <c r="AN841" i="6"/>
  <c r="AR841" i="6"/>
  <c r="AV841" i="6"/>
  <c r="AW841" i="6"/>
  <c r="BA841" i="6"/>
  <c r="BB841" i="6"/>
  <c r="BV841" i="6"/>
  <c r="BW841" i="6" s="1"/>
  <c r="U774" i="2" s="1"/>
  <c r="BM842" i="6"/>
  <c r="BN842" i="6"/>
  <c r="AF842" i="6"/>
  <c r="AI842" i="6"/>
  <c r="AJ842" i="6"/>
  <c r="AN842" i="6"/>
  <c r="AR842" i="6"/>
  <c r="AV842" i="6"/>
  <c r="AW842" i="6"/>
  <c r="BA842" i="6"/>
  <c r="BB842" i="6"/>
  <c r="BV842" i="6"/>
  <c r="BM843" i="6"/>
  <c r="BN843" i="6"/>
  <c r="AA843" i="6"/>
  <c r="AF843" i="6"/>
  <c r="AH843" i="6"/>
  <c r="AI843" i="6"/>
  <c r="AJ843" i="6"/>
  <c r="AM843" i="6"/>
  <c r="AN843" i="6"/>
  <c r="AQ843" i="6"/>
  <c r="AR843" i="6"/>
  <c r="AU843" i="6"/>
  <c r="AV843" i="6"/>
  <c r="AW843" i="6"/>
  <c r="BA843" i="6"/>
  <c r="BB843" i="6"/>
  <c r="BV843" i="6"/>
  <c r="BM844" i="6"/>
  <c r="BN844" i="6"/>
  <c r="AA844" i="6"/>
  <c r="AF844" i="6"/>
  <c r="AH844" i="6"/>
  <c r="AI844" i="6"/>
  <c r="AJ844" i="6"/>
  <c r="AM844" i="6"/>
  <c r="AN844" i="6"/>
  <c r="AQ844" i="6"/>
  <c r="AR844" i="6"/>
  <c r="AU844" i="6"/>
  <c r="AV844" i="6"/>
  <c r="AW844" i="6"/>
  <c r="BA844" i="6"/>
  <c r="BB844" i="6"/>
  <c r="BV844" i="6"/>
  <c r="BW844" i="6" s="1"/>
  <c r="U777" i="2" s="1"/>
  <c r="BM845" i="6"/>
  <c r="BN845" i="6"/>
  <c r="AF845" i="6"/>
  <c r="AI845" i="6"/>
  <c r="AJ845" i="6"/>
  <c r="AN845" i="6"/>
  <c r="AR845" i="6"/>
  <c r="AV845" i="6"/>
  <c r="AW845" i="6"/>
  <c r="BA845" i="6"/>
  <c r="BB845" i="6"/>
  <c r="BV845" i="6"/>
  <c r="BW845" i="6" s="1"/>
  <c r="U778" i="2" s="1"/>
  <c r="BM846" i="6"/>
  <c r="B779" i="2" s="1"/>
  <c r="BN846" i="6"/>
  <c r="AI846" i="6"/>
  <c r="AJ846" i="6"/>
  <c r="AN846" i="6"/>
  <c r="AR846" i="6"/>
  <c r="AV846" i="6"/>
  <c r="AW846" i="6"/>
  <c r="BA846" i="6"/>
  <c r="BB846" i="6"/>
  <c r="BV846" i="6"/>
  <c r="BW846" i="6" s="1"/>
  <c r="U779" i="2" s="1"/>
  <c r="BM847" i="6"/>
  <c r="BN847" i="6"/>
  <c r="A780" i="2" s="1"/>
  <c r="AA847" i="6"/>
  <c r="AF847" i="6"/>
  <c r="AH847" i="6"/>
  <c r="AI847" i="6"/>
  <c r="AJ847" i="6"/>
  <c r="AM847" i="6"/>
  <c r="AO847" i="6" s="1"/>
  <c r="AN847" i="6"/>
  <c r="AQ847" i="6"/>
  <c r="AR847" i="6"/>
  <c r="AU847" i="6"/>
  <c r="AV847" i="6"/>
  <c r="AW847" i="6"/>
  <c r="BA847" i="6"/>
  <c r="BB847" i="6"/>
  <c r="BV847" i="6"/>
  <c r="BW847" i="6" s="1"/>
  <c r="U780" i="2" s="1"/>
  <c r="BM848" i="6"/>
  <c r="BN848" i="6"/>
  <c r="A781" i="2" s="1"/>
  <c r="AA848" i="6"/>
  <c r="AF848" i="6"/>
  <c r="AI848" i="6"/>
  <c r="AJ848" i="6"/>
  <c r="AM848" i="6"/>
  <c r="AN848" i="6"/>
  <c r="AR848" i="6"/>
  <c r="AV848" i="6"/>
  <c r="AW848" i="6"/>
  <c r="BA848" i="6"/>
  <c r="BB848" i="6"/>
  <c r="BV848" i="6"/>
  <c r="BW848" i="6" s="1"/>
  <c r="U781" i="2" s="1"/>
  <c r="BM849" i="6"/>
  <c r="B782" i="2" s="1"/>
  <c r="BN849" i="6"/>
  <c r="AF849" i="6"/>
  <c r="AI849" i="6"/>
  <c r="AJ849" i="6"/>
  <c r="AN849" i="6"/>
  <c r="AR849" i="6"/>
  <c r="AV849" i="6"/>
  <c r="AW849" i="6"/>
  <c r="BA849" i="6"/>
  <c r="BB849" i="6"/>
  <c r="BV849" i="6"/>
  <c r="BW849" i="6" s="1"/>
  <c r="U782" i="2" s="1"/>
  <c r="BM850" i="6"/>
  <c r="BN850" i="6"/>
  <c r="AF850" i="6"/>
  <c r="AH850" i="6"/>
  <c r="AI850" i="6"/>
  <c r="AJ850" i="6"/>
  <c r="AN850" i="6"/>
  <c r="AR850" i="6"/>
  <c r="AU850" i="6"/>
  <c r="AV850" i="6"/>
  <c r="AW850" i="6"/>
  <c r="BA850" i="6"/>
  <c r="BB850" i="6"/>
  <c r="BE850" i="6"/>
  <c r="BF850" i="6"/>
  <c r="BM851" i="6"/>
  <c r="B784" i="2" s="1"/>
  <c r="BN851" i="6"/>
  <c r="A784" i="2" s="1"/>
  <c r="AF851" i="6"/>
  <c r="AI851" i="6"/>
  <c r="AJ851" i="6"/>
  <c r="AN851" i="6"/>
  <c r="AR851" i="6"/>
  <c r="AV851" i="6"/>
  <c r="AW851" i="6"/>
  <c r="BA851" i="6"/>
  <c r="BB851" i="6"/>
  <c r="BE851" i="6"/>
  <c r="BF851" i="6"/>
  <c r="BM852" i="6"/>
  <c r="B785" i="2" s="1"/>
  <c r="BN852" i="6"/>
  <c r="AD852" i="6"/>
  <c r="AE852" i="6"/>
  <c r="AI852" i="6"/>
  <c r="AJ852" i="6"/>
  <c r="AN852" i="6"/>
  <c r="AR852" i="6"/>
  <c r="AV852" i="6"/>
  <c r="AW852" i="6"/>
  <c r="BA852" i="6"/>
  <c r="BB852" i="6"/>
  <c r="BE852" i="6"/>
  <c r="BF852" i="6"/>
  <c r="BM853" i="6"/>
  <c r="BN853" i="6"/>
  <c r="A786" i="2" s="1"/>
  <c r="AK853" i="6"/>
  <c r="AN853" i="6"/>
  <c r="AR853" i="6"/>
  <c r="AV853" i="6"/>
  <c r="AW853" i="6"/>
  <c r="BC853" i="6"/>
  <c r="BE853" i="6"/>
  <c r="BF853" i="6"/>
  <c r="BM854" i="6"/>
  <c r="BN854" i="6"/>
  <c r="AI854" i="6"/>
  <c r="AJ854" i="6"/>
  <c r="AN854" i="6"/>
  <c r="AR854" i="6"/>
  <c r="AV854" i="6"/>
  <c r="AW854" i="6"/>
  <c r="BA854" i="6"/>
  <c r="BB854" i="6"/>
  <c r="BV854" i="6"/>
  <c r="BM855" i="6"/>
  <c r="BN855" i="6"/>
  <c r="AA855" i="6"/>
  <c r="AF855" i="6"/>
  <c r="AH855" i="6"/>
  <c r="AI855" i="6"/>
  <c r="AJ855" i="6"/>
  <c r="AM855" i="6"/>
  <c r="AN855" i="6"/>
  <c r="AQ855" i="6"/>
  <c r="AR855" i="6"/>
  <c r="AU855" i="6"/>
  <c r="AV855" i="6"/>
  <c r="AW855" i="6"/>
  <c r="BA855" i="6"/>
  <c r="BB855" i="6"/>
  <c r="BV855" i="6"/>
  <c r="BW855" i="6" s="1"/>
  <c r="U788" i="2" s="1"/>
  <c r="BM856" i="6"/>
  <c r="BN856" i="6"/>
  <c r="AD856" i="6"/>
  <c r="AE856" i="6"/>
  <c r="AI856" i="6"/>
  <c r="AJ856" i="6"/>
  <c r="AN856" i="6"/>
  <c r="AR856" i="6"/>
  <c r="AV856" i="6"/>
  <c r="AW856" i="6"/>
  <c r="BA856" i="6"/>
  <c r="BB856" i="6"/>
  <c r="BE856" i="6"/>
  <c r="BF856" i="6"/>
  <c r="BM857" i="6"/>
  <c r="B790" i="2" s="1"/>
  <c r="BN857" i="6"/>
  <c r="AK857" i="6"/>
  <c r="AN857" i="6"/>
  <c r="AR857" i="6"/>
  <c r="AV857" i="6"/>
  <c r="AW857" i="6"/>
  <c r="BC857" i="6"/>
  <c r="BE857" i="6"/>
  <c r="BF857" i="6"/>
  <c r="BM858" i="6"/>
  <c r="BN858" i="6"/>
  <c r="A791" i="2" s="1"/>
  <c r="AA858" i="6"/>
  <c r="AC858" i="6"/>
  <c r="AI858" i="6"/>
  <c r="AJ858" i="6"/>
  <c r="AM858" i="6"/>
  <c r="AN858" i="6"/>
  <c r="AR858" i="6"/>
  <c r="AU858" i="6"/>
  <c r="AV858" i="6"/>
  <c r="AW858" i="6"/>
  <c r="BA858" i="6"/>
  <c r="BB858" i="6"/>
  <c r="BV858" i="6"/>
  <c r="BW858" i="6" s="1"/>
  <c r="BN859" i="6"/>
  <c r="BM860" i="6"/>
  <c r="BN860" i="6"/>
  <c r="A793" i="2" s="1"/>
  <c r="AF860" i="6"/>
  <c r="AI860" i="6"/>
  <c r="AJ860" i="6"/>
  <c r="AN860" i="6"/>
  <c r="AR860" i="6"/>
  <c r="AV860" i="6"/>
  <c r="AW860" i="6"/>
  <c r="BA860" i="6"/>
  <c r="BB860" i="6"/>
  <c r="BV860" i="6"/>
  <c r="BW860" i="6" s="1"/>
  <c r="U793" i="2" s="1"/>
  <c r="BM861" i="6"/>
  <c r="BN861" i="6"/>
  <c r="A794" i="2" s="1"/>
  <c r="AF861" i="6"/>
  <c r="AI861" i="6"/>
  <c r="AJ861" i="6"/>
  <c r="AN861" i="6"/>
  <c r="AR861" i="6"/>
  <c r="AV861" i="6"/>
  <c r="AW861" i="6"/>
  <c r="BA861" i="6"/>
  <c r="BB861" i="6"/>
  <c r="BE861" i="6"/>
  <c r="BF861" i="6"/>
  <c r="BM862" i="6"/>
  <c r="B795" i="2" s="1"/>
  <c r="BN862" i="6"/>
  <c r="AF862" i="6"/>
  <c r="AI862" i="6"/>
  <c r="AJ862" i="6"/>
  <c r="AN862" i="6"/>
  <c r="AR862" i="6"/>
  <c r="AV862" i="6"/>
  <c r="AW862" i="6"/>
  <c r="BA862" i="6"/>
  <c r="BB862" i="6"/>
  <c r="BE862" i="6"/>
  <c r="BF862" i="6"/>
  <c r="BM863" i="6"/>
  <c r="BN863" i="6"/>
  <c r="AA863" i="6"/>
  <c r="AF863" i="6"/>
  <c r="AH863" i="6"/>
  <c r="AI863" i="6"/>
  <c r="AJ863" i="6"/>
  <c r="AM863" i="6"/>
  <c r="AN863" i="6"/>
  <c r="AQ863" i="6"/>
  <c r="AR863" i="6"/>
  <c r="AU863" i="6"/>
  <c r="AV863" i="6"/>
  <c r="AW863" i="6"/>
  <c r="BA863" i="6"/>
  <c r="BB863" i="6"/>
  <c r="BM864" i="6"/>
  <c r="BN864" i="6"/>
  <c r="AF864" i="6"/>
  <c r="AI864" i="6"/>
  <c r="AJ864" i="6"/>
  <c r="AN864" i="6"/>
  <c r="AR864" i="6"/>
  <c r="AV864" i="6"/>
  <c r="AW864" i="6"/>
  <c r="BA864" i="6"/>
  <c r="BB864" i="6"/>
  <c r="BE864" i="6"/>
  <c r="BF864" i="6"/>
  <c r="BM865" i="6"/>
  <c r="BN865" i="6"/>
  <c r="A798" i="2" s="1"/>
  <c r="AF865" i="6"/>
  <c r="AI865" i="6"/>
  <c r="AJ865" i="6"/>
  <c r="AN865" i="6"/>
  <c r="AR865" i="6"/>
  <c r="AV865" i="6"/>
  <c r="AW865" i="6"/>
  <c r="BA865" i="6"/>
  <c r="BB865" i="6"/>
  <c r="BE865" i="6"/>
  <c r="BF865" i="6"/>
  <c r="BM866" i="6"/>
  <c r="B799" i="2" s="1"/>
  <c r="BN866" i="6"/>
  <c r="A799" i="2" s="1"/>
  <c r="AK866" i="6"/>
  <c r="AN866" i="6"/>
  <c r="AR866" i="6"/>
  <c r="AV866" i="6"/>
  <c r="AW866" i="6"/>
  <c r="BE866" i="6"/>
  <c r="BF866" i="6"/>
  <c r="BM867" i="6"/>
  <c r="BN867" i="6"/>
  <c r="A800" i="2" s="1"/>
  <c r="AA867" i="6"/>
  <c r="AF867" i="6"/>
  <c r="AH867" i="6"/>
  <c r="AI867" i="6"/>
  <c r="AJ867" i="6"/>
  <c r="AM867" i="6"/>
  <c r="AN867" i="6"/>
  <c r="AQ867" i="6"/>
  <c r="AR867" i="6"/>
  <c r="AU867" i="6"/>
  <c r="AV867" i="6"/>
  <c r="AW867" i="6"/>
  <c r="BA867" i="6"/>
  <c r="BB867" i="6"/>
  <c r="BV867" i="6"/>
  <c r="BW867" i="6" s="1"/>
  <c r="U800" i="2" s="1"/>
  <c r="BM868" i="6"/>
  <c r="BN868" i="6"/>
  <c r="A801" i="2" s="1"/>
  <c r="AF868" i="6"/>
  <c r="AI868" i="6"/>
  <c r="AJ868" i="6"/>
  <c r="AN868" i="6"/>
  <c r="AR868" i="6"/>
  <c r="AV868" i="6"/>
  <c r="AW868" i="6"/>
  <c r="BA868" i="6"/>
  <c r="BB868" i="6"/>
  <c r="BV868" i="6"/>
  <c r="BW868" i="6" s="1"/>
  <c r="BM869" i="6"/>
  <c r="BN869" i="6"/>
  <c r="AF869" i="6"/>
  <c r="AI869" i="6"/>
  <c r="AJ869" i="6"/>
  <c r="AN869" i="6"/>
  <c r="AR869" i="6"/>
  <c r="AV869" i="6"/>
  <c r="AW869" i="6"/>
  <c r="BA869" i="6"/>
  <c r="BB869" i="6"/>
  <c r="BV869" i="6"/>
  <c r="BW869" i="6" s="1"/>
  <c r="U802" i="2" s="1"/>
  <c r="BM870" i="6"/>
  <c r="B803" i="2" s="1"/>
  <c r="BN870" i="6"/>
  <c r="AA870" i="6"/>
  <c r="AF870" i="6"/>
  <c r="AI870" i="6"/>
  <c r="AJ870" i="6"/>
  <c r="AM870" i="6"/>
  <c r="AN870" i="6"/>
  <c r="AR870" i="6"/>
  <c r="AU870" i="6"/>
  <c r="AV870" i="6"/>
  <c r="AW870" i="6"/>
  <c r="BA870" i="6"/>
  <c r="BB870" i="6"/>
  <c r="BV870" i="6"/>
  <c r="BW870" i="6" s="1"/>
  <c r="U803" i="2" s="1"/>
  <c r="BM871" i="6"/>
  <c r="BN871" i="6"/>
  <c r="A804" i="2" s="1"/>
  <c r="AD871" i="6"/>
  <c r="AI871" i="6"/>
  <c r="AJ871" i="6"/>
  <c r="AN871" i="6"/>
  <c r="AR871" i="6"/>
  <c r="AV871" i="6"/>
  <c r="AW871" i="6"/>
  <c r="BA871" i="6"/>
  <c r="BB871" i="6"/>
  <c r="BV871" i="6"/>
  <c r="BW871" i="6" s="1"/>
  <c r="U804" i="2" s="1"/>
  <c r="BM872" i="6"/>
  <c r="BN872" i="6"/>
  <c r="AA872" i="6"/>
  <c r="AF872" i="6"/>
  <c r="AH872" i="6"/>
  <c r="AI872" i="6"/>
  <c r="AJ872" i="6"/>
  <c r="AM872" i="6"/>
  <c r="AN872" i="6"/>
  <c r="AQ872" i="6"/>
  <c r="AR872" i="6"/>
  <c r="AU872" i="6"/>
  <c r="AV872" i="6"/>
  <c r="AW872" i="6"/>
  <c r="BA872" i="6"/>
  <c r="BB872" i="6"/>
  <c r="BV872" i="6"/>
  <c r="BW872" i="6" s="1"/>
  <c r="U805" i="2" s="1"/>
  <c r="BM873" i="6"/>
  <c r="B806" i="2" s="1"/>
  <c r="BN873" i="6"/>
  <c r="A806" i="2" s="1"/>
  <c r="AF873" i="6"/>
  <c r="AI873" i="6"/>
  <c r="AJ873" i="6"/>
  <c r="AN873" i="6"/>
  <c r="AR873" i="6"/>
  <c r="AV873" i="6"/>
  <c r="AW873" i="6"/>
  <c r="BA873" i="6"/>
  <c r="BB873" i="6"/>
  <c r="BV873" i="6"/>
  <c r="BW873" i="6" s="1"/>
  <c r="U806" i="2" s="1"/>
  <c r="BM874" i="6"/>
  <c r="BN874" i="6"/>
  <c r="A807" i="2" s="1"/>
  <c r="AF874" i="6"/>
  <c r="AI874" i="6"/>
  <c r="AJ874" i="6"/>
  <c r="AN874" i="6"/>
  <c r="AR874" i="6"/>
  <c r="AV874" i="6"/>
  <c r="AW874" i="6"/>
  <c r="BA874" i="6"/>
  <c r="BB874" i="6"/>
  <c r="BV874" i="6"/>
  <c r="BW874" i="6" s="1"/>
  <c r="U807" i="2" s="1"/>
  <c r="BM875" i="6"/>
  <c r="BN875" i="6"/>
  <c r="A808" i="2" s="1"/>
  <c r="AA875" i="6"/>
  <c r="AC875" i="6"/>
  <c r="AH875" i="6"/>
  <c r="AI875" i="6"/>
  <c r="AJ875" i="6"/>
  <c r="AM875" i="6"/>
  <c r="AN875" i="6"/>
  <c r="AQ875" i="6"/>
  <c r="AR875" i="6"/>
  <c r="AU875" i="6"/>
  <c r="AV875" i="6"/>
  <c r="AW875" i="6"/>
  <c r="BA875" i="6"/>
  <c r="BB875" i="6"/>
  <c r="BV875" i="6"/>
  <c r="BW875" i="6" s="1"/>
  <c r="BM876" i="6"/>
  <c r="BN876" i="6"/>
  <c r="AA876" i="6"/>
  <c r="AF876" i="6"/>
  <c r="AH876" i="6"/>
  <c r="AI876" i="6"/>
  <c r="AJ876" i="6"/>
  <c r="AM876" i="6"/>
  <c r="AN876" i="6"/>
  <c r="AQ876" i="6"/>
  <c r="AR876" i="6"/>
  <c r="AU876" i="6"/>
  <c r="AV876" i="6"/>
  <c r="AW876" i="6"/>
  <c r="BA876" i="6"/>
  <c r="BB876" i="6"/>
  <c r="BV876" i="6"/>
  <c r="BW876" i="6" s="1"/>
  <c r="U809" i="2" s="1"/>
  <c r="BM877" i="6"/>
  <c r="BN877" i="6"/>
  <c r="AA877" i="6"/>
  <c r="AF877" i="6"/>
  <c r="AI877" i="6"/>
  <c r="AJ877" i="6"/>
  <c r="AN877" i="6"/>
  <c r="AR877" i="6"/>
  <c r="AV877" i="6"/>
  <c r="AW877" i="6"/>
  <c r="BA877" i="6"/>
  <c r="BB877" i="6"/>
  <c r="BV877" i="6"/>
  <c r="BM878" i="6"/>
  <c r="BN878" i="6"/>
  <c r="AF878" i="6"/>
  <c r="AI878" i="6"/>
  <c r="AJ878" i="6"/>
  <c r="AN878" i="6"/>
  <c r="AR878" i="6"/>
  <c r="AV878" i="6"/>
  <c r="AW878" i="6"/>
  <c r="BA878" i="6"/>
  <c r="BB878" i="6"/>
  <c r="BE878" i="6"/>
  <c r="BF878" i="6"/>
  <c r="BM879" i="6"/>
  <c r="BN879" i="6"/>
  <c r="A812" i="2" s="1"/>
  <c r="AA879" i="6"/>
  <c r="AC879" i="6"/>
  <c r="AH879" i="6"/>
  <c r="AI879" i="6"/>
  <c r="AJ879" i="6"/>
  <c r="AM879" i="6"/>
  <c r="AN879" i="6"/>
  <c r="AQ879" i="6"/>
  <c r="AR879" i="6"/>
  <c r="AU879" i="6"/>
  <c r="AV879" i="6"/>
  <c r="AW879" i="6"/>
  <c r="BA879" i="6"/>
  <c r="BB879" i="6"/>
  <c r="BV879" i="6"/>
  <c r="BW879" i="6" s="1"/>
  <c r="BM880" i="6"/>
  <c r="B813" i="2" s="1"/>
  <c r="BN880" i="6"/>
  <c r="AK880" i="6"/>
  <c r="AN880" i="6"/>
  <c r="AR880" i="6"/>
  <c r="AV880" i="6"/>
  <c r="AW880" i="6"/>
  <c r="BC880" i="6"/>
  <c r="BV880" i="6"/>
  <c r="BW880" i="6" s="1"/>
  <c r="U813" i="2" s="1"/>
  <c r="BM881" i="6"/>
  <c r="BN881" i="6"/>
  <c r="AA881" i="6"/>
  <c r="AC881" i="6"/>
  <c r="AH881" i="6"/>
  <c r="AI881" i="6"/>
  <c r="AJ881" i="6"/>
  <c r="AM881" i="6"/>
  <c r="AN881" i="6"/>
  <c r="AQ881" i="6"/>
  <c r="AR881" i="6"/>
  <c r="AU881" i="6"/>
  <c r="AV881" i="6"/>
  <c r="AW881" i="6"/>
  <c r="BA881" i="6"/>
  <c r="BB881" i="6"/>
  <c r="BV881" i="6"/>
  <c r="BW881" i="6" s="1"/>
  <c r="U814" i="2" s="1"/>
  <c r="BM882" i="6"/>
  <c r="BN882" i="6"/>
  <c r="A815" i="2" s="1"/>
  <c r="AF882" i="6"/>
  <c r="AI882" i="6"/>
  <c r="AJ882" i="6"/>
  <c r="AN882" i="6"/>
  <c r="AR882" i="6"/>
  <c r="AV882" i="6"/>
  <c r="AW882" i="6"/>
  <c r="BA882" i="6"/>
  <c r="BB882" i="6"/>
  <c r="BV882" i="6"/>
  <c r="BW882" i="6" s="1"/>
  <c r="BM883" i="6"/>
  <c r="BN883" i="6"/>
  <c r="AD883" i="6"/>
  <c r="AI883" i="6"/>
  <c r="AJ883" i="6"/>
  <c r="AN883" i="6"/>
  <c r="AR883" i="6"/>
  <c r="AV883" i="6"/>
  <c r="AW883" i="6"/>
  <c r="BA883" i="6"/>
  <c r="BB883" i="6"/>
  <c r="BE883" i="6"/>
  <c r="BV883" i="6" s="1"/>
  <c r="BW883" i="6" s="1"/>
  <c r="U816" i="2" s="1"/>
  <c r="BF883" i="6"/>
  <c r="BM884" i="6"/>
  <c r="BN884" i="6"/>
  <c r="A817" i="2" s="1"/>
  <c r="AF884" i="6"/>
  <c r="AI884" i="6"/>
  <c r="AJ884" i="6"/>
  <c r="AN884" i="6"/>
  <c r="AR884" i="6"/>
  <c r="AV884" i="6"/>
  <c r="AW884" i="6"/>
  <c r="BA884" i="6"/>
  <c r="BB884" i="6"/>
  <c r="BE884" i="6"/>
  <c r="BF884" i="6"/>
  <c r="BM885" i="6"/>
  <c r="BN885" i="6"/>
  <c r="AD885" i="6"/>
  <c r="AI885" i="6"/>
  <c r="AJ885" i="6"/>
  <c r="AN885" i="6"/>
  <c r="AR885" i="6"/>
  <c r="AV885" i="6"/>
  <c r="AW885" i="6"/>
  <c r="BA885" i="6"/>
  <c r="BB885" i="6"/>
  <c r="BE885" i="6"/>
  <c r="BF885" i="6"/>
  <c r="BM886" i="6"/>
  <c r="BN886" i="6"/>
  <c r="A819" i="2" s="1"/>
  <c r="AD886" i="6"/>
  <c r="AF886" i="6" s="1"/>
  <c r="AI886" i="6"/>
  <c r="AJ886" i="6"/>
  <c r="AN886" i="6"/>
  <c r="AR886" i="6"/>
  <c r="AV886" i="6"/>
  <c r="AW886" i="6"/>
  <c r="BA886" i="6"/>
  <c r="BB886" i="6"/>
  <c r="BF886" i="6"/>
  <c r="BV886" i="6" s="1"/>
  <c r="BW886" i="6" s="1"/>
  <c r="U819" i="2" s="1"/>
  <c r="BM887" i="6"/>
  <c r="BN887" i="6"/>
  <c r="AF887" i="6"/>
  <c r="AI887" i="6"/>
  <c r="AJ887" i="6"/>
  <c r="AN887" i="6"/>
  <c r="AR887" i="6"/>
  <c r="AV887" i="6"/>
  <c r="AW887" i="6"/>
  <c r="BA887" i="6"/>
  <c r="BB887" i="6"/>
  <c r="BV887" i="6"/>
  <c r="BW887" i="6" s="1"/>
  <c r="U820" i="2" s="1"/>
  <c r="BM888" i="6"/>
  <c r="B821" i="2" s="1"/>
  <c r="BN888" i="6"/>
  <c r="AF888" i="6"/>
  <c r="AI888" i="6"/>
  <c r="AJ888" i="6"/>
  <c r="AN888" i="6"/>
  <c r="AR888" i="6"/>
  <c r="AV888" i="6"/>
  <c r="AW888" i="6"/>
  <c r="BA888" i="6"/>
  <c r="BB888" i="6"/>
  <c r="BV888" i="6"/>
  <c r="BW888" i="6" s="1"/>
  <c r="U821" i="2" s="1"/>
  <c r="BM889" i="6"/>
  <c r="BN889" i="6"/>
  <c r="AA889" i="6"/>
  <c r="AC889" i="6"/>
  <c r="AH889" i="6"/>
  <c r="AI889" i="6"/>
  <c r="AJ889" i="6"/>
  <c r="AM889" i="6"/>
  <c r="AN889" i="6"/>
  <c r="AQ889" i="6"/>
  <c r="AR889" i="6"/>
  <c r="AU889" i="6"/>
  <c r="AV889" i="6"/>
  <c r="AW889" i="6"/>
  <c r="BA889" i="6"/>
  <c r="BB889" i="6"/>
  <c r="BE889" i="6"/>
  <c r="BF889" i="6"/>
  <c r="BM890" i="6"/>
  <c r="BN890" i="6"/>
  <c r="A823" i="2" s="1"/>
  <c r="AA890" i="6"/>
  <c r="AF890" i="6"/>
  <c r="AH890" i="6"/>
  <c r="AI890" i="6"/>
  <c r="AJ890" i="6"/>
  <c r="AM890" i="6"/>
  <c r="AN890" i="6"/>
  <c r="AQ890" i="6"/>
  <c r="AR890" i="6"/>
  <c r="AU890" i="6"/>
  <c r="AV890" i="6"/>
  <c r="AW890" i="6"/>
  <c r="BA890" i="6"/>
  <c r="BB890" i="6"/>
  <c r="BV890" i="6"/>
  <c r="BW890" i="6" s="1"/>
  <c r="U823" i="2" s="1"/>
  <c r="BM891" i="6"/>
  <c r="B824" i="2" s="1"/>
  <c r="BN891" i="6"/>
  <c r="AA891" i="6"/>
  <c r="AF891" i="6"/>
  <c r="AH891" i="6"/>
  <c r="AI891" i="6"/>
  <c r="AJ891" i="6"/>
  <c r="AM891" i="6"/>
  <c r="AN891" i="6"/>
  <c r="AQ891" i="6"/>
  <c r="AR891" i="6"/>
  <c r="AU891" i="6"/>
  <c r="AV891" i="6"/>
  <c r="AW891" i="6"/>
  <c r="BA891" i="6"/>
  <c r="BB891" i="6"/>
  <c r="BV891" i="6"/>
  <c r="BW891" i="6" s="1"/>
  <c r="U824" i="2" s="1"/>
  <c r="BM892" i="6"/>
  <c r="BN892" i="6"/>
  <c r="AF892" i="6"/>
  <c r="AI892" i="6"/>
  <c r="AJ892" i="6"/>
  <c r="AN892" i="6"/>
  <c r="AR892" i="6"/>
  <c r="AV892" i="6"/>
  <c r="AW892" i="6"/>
  <c r="BA892" i="6"/>
  <c r="BB892" i="6"/>
  <c r="BV892" i="6"/>
  <c r="BW892" i="6" s="1"/>
  <c r="U825" i="2" s="1"/>
  <c r="BM893" i="6"/>
  <c r="BN893" i="6"/>
  <c r="A826" i="2" s="1"/>
  <c r="AD893" i="6"/>
  <c r="AE893" i="6"/>
  <c r="AI893" i="6"/>
  <c r="AJ893" i="6"/>
  <c r="AN893" i="6"/>
  <c r="AR893" i="6"/>
  <c r="AV893" i="6"/>
  <c r="AW893" i="6"/>
  <c r="BA893" i="6"/>
  <c r="BB893" i="6"/>
  <c r="BE893" i="6"/>
  <c r="BF893" i="6"/>
  <c r="BM894" i="6"/>
  <c r="BN894" i="6"/>
  <c r="A827" i="2" s="1"/>
  <c r="AF894" i="6"/>
  <c r="AI894" i="6"/>
  <c r="AJ894" i="6"/>
  <c r="AN894" i="6"/>
  <c r="AR894" i="6"/>
  <c r="AV894" i="6"/>
  <c r="AW894" i="6"/>
  <c r="BA894" i="6"/>
  <c r="BB894" i="6"/>
  <c r="BE894" i="6"/>
  <c r="BF894" i="6"/>
  <c r="BM895" i="6"/>
  <c r="B828" i="2" s="1"/>
  <c r="BN895" i="6"/>
  <c r="A828" i="2" s="1"/>
  <c r="AA895" i="6"/>
  <c r="AF895" i="6"/>
  <c r="AH895" i="6"/>
  <c r="AI895" i="6"/>
  <c r="AJ895" i="6"/>
  <c r="AM895" i="6"/>
  <c r="AN895" i="6"/>
  <c r="AQ895" i="6"/>
  <c r="AR895" i="6"/>
  <c r="AU895" i="6"/>
  <c r="AV895" i="6"/>
  <c r="AW895" i="6"/>
  <c r="BA895" i="6"/>
  <c r="BB895" i="6"/>
  <c r="BV895" i="6"/>
  <c r="BW895" i="6" s="1"/>
  <c r="U828" i="2" s="1"/>
  <c r="BM896" i="6"/>
  <c r="BN896" i="6"/>
  <c r="AF896" i="6"/>
  <c r="AI896" i="6"/>
  <c r="AJ896" i="6"/>
  <c r="AN896" i="6"/>
  <c r="AR896" i="6"/>
  <c r="AV896" i="6"/>
  <c r="AW896" i="6"/>
  <c r="BA896" i="6"/>
  <c r="BB896" i="6"/>
  <c r="BV896" i="6"/>
  <c r="BW896" i="6" s="1"/>
  <c r="BM897" i="6"/>
  <c r="BN897" i="6"/>
  <c r="AF897" i="6"/>
  <c r="AI897" i="6"/>
  <c r="AJ897" i="6"/>
  <c r="AN897" i="6"/>
  <c r="AR897" i="6"/>
  <c r="AV897" i="6"/>
  <c r="AW897" i="6"/>
  <c r="BA897" i="6"/>
  <c r="BB897" i="6"/>
  <c r="BE897" i="6"/>
  <c r="BF897" i="6"/>
  <c r="BM898" i="6"/>
  <c r="BN898" i="6"/>
  <c r="A831" i="2" s="1"/>
  <c r="AA898" i="6"/>
  <c r="AF898" i="6"/>
  <c r="AH898" i="6"/>
  <c r="AI898" i="6"/>
  <c r="AJ898" i="6"/>
  <c r="AM898" i="6"/>
  <c r="AN898" i="6"/>
  <c r="AQ898" i="6"/>
  <c r="AR898" i="6"/>
  <c r="AU898" i="6"/>
  <c r="AV898" i="6"/>
  <c r="AW898" i="6"/>
  <c r="BA898" i="6"/>
  <c r="BB898" i="6"/>
  <c r="BV898" i="6"/>
  <c r="BW898" i="6" s="1"/>
  <c r="U831" i="2" s="1"/>
  <c r="BM899" i="6"/>
  <c r="BN899" i="6"/>
  <c r="A832" i="2" s="1"/>
  <c r="AF899" i="6"/>
  <c r="AI899" i="6"/>
  <c r="AJ899" i="6"/>
  <c r="AN899" i="6"/>
  <c r="AR899" i="6"/>
  <c r="AV899" i="6"/>
  <c r="AW899" i="6"/>
  <c r="BA899" i="6"/>
  <c r="BB899" i="6"/>
  <c r="BE899" i="6"/>
  <c r="BF899" i="6"/>
  <c r="BM900" i="6"/>
  <c r="BN900" i="6"/>
  <c r="AD900" i="6"/>
  <c r="AI900" i="6"/>
  <c r="AJ900" i="6"/>
  <c r="AN900" i="6"/>
  <c r="AR900" i="6"/>
  <c r="AV900" i="6"/>
  <c r="AW900" i="6"/>
  <c r="BA900" i="6"/>
  <c r="BB900" i="6"/>
  <c r="BV900" i="6"/>
  <c r="BW900" i="6" s="1"/>
  <c r="U833" i="2" s="1"/>
  <c r="BM901" i="6"/>
  <c r="B834" i="2" s="1"/>
  <c r="BN901" i="6"/>
  <c r="AA901" i="6"/>
  <c r="AC901" i="6"/>
  <c r="AH901" i="6"/>
  <c r="AI901" i="6"/>
  <c r="AJ901" i="6"/>
  <c r="AM901" i="6"/>
  <c r="AN901" i="6"/>
  <c r="AQ901" i="6"/>
  <c r="AR901" i="6"/>
  <c r="AU901" i="6"/>
  <c r="AV901" i="6"/>
  <c r="AW901" i="6"/>
  <c r="BA901" i="6"/>
  <c r="BB901" i="6"/>
  <c r="BV901" i="6"/>
  <c r="BW901" i="6" s="1"/>
  <c r="U834" i="2" s="1"/>
  <c r="BM902" i="6"/>
  <c r="BN902" i="6"/>
  <c r="AF902" i="6"/>
  <c r="AI902" i="6"/>
  <c r="AJ902" i="6"/>
  <c r="AN902" i="6"/>
  <c r="AR902" i="6"/>
  <c r="AV902" i="6"/>
  <c r="AW902" i="6"/>
  <c r="BA902" i="6"/>
  <c r="BB902" i="6"/>
  <c r="BE902" i="6"/>
  <c r="BF902" i="6"/>
  <c r="BM903" i="6"/>
  <c r="BN903" i="6"/>
  <c r="AF903" i="6"/>
  <c r="AI903" i="6"/>
  <c r="AJ903" i="6"/>
  <c r="AN903" i="6"/>
  <c r="AR903" i="6"/>
  <c r="AV903" i="6"/>
  <c r="AW903" i="6"/>
  <c r="BA903" i="6"/>
  <c r="BB903" i="6"/>
  <c r="BE903" i="6"/>
  <c r="BF903" i="6"/>
  <c r="BM904" i="6"/>
  <c r="BN904" i="6"/>
  <c r="A837" i="2" s="1"/>
  <c r="AF904" i="6"/>
  <c r="AI904" i="6"/>
  <c r="AJ904" i="6"/>
  <c r="AN904" i="6"/>
  <c r="AR904" i="6"/>
  <c r="AV904" i="6"/>
  <c r="AW904" i="6"/>
  <c r="BA904" i="6"/>
  <c r="BB904" i="6"/>
  <c r="BV904" i="6"/>
  <c r="BW904" i="6" s="1"/>
  <c r="BM905" i="6"/>
  <c r="BN905" i="6"/>
  <c r="A838" i="2" s="1"/>
  <c r="AF905" i="6"/>
  <c r="AI905" i="6"/>
  <c r="AJ905" i="6"/>
  <c r="AN905" i="6"/>
  <c r="AR905" i="6"/>
  <c r="AV905" i="6"/>
  <c r="AW905" i="6"/>
  <c r="BA905" i="6"/>
  <c r="BB905" i="6"/>
  <c r="BV905" i="6"/>
  <c r="BW905" i="6" s="1"/>
  <c r="U838" i="2" s="1"/>
  <c r="BM906" i="6"/>
  <c r="BN906" i="6"/>
  <c r="A839" i="2" s="1"/>
  <c r="AA906" i="6"/>
  <c r="AF906" i="6"/>
  <c r="AH906" i="6"/>
  <c r="AI906" i="6"/>
  <c r="AJ906" i="6"/>
  <c r="AM906" i="6"/>
  <c r="AN906" i="6"/>
  <c r="AQ906" i="6"/>
  <c r="AR906" i="6"/>
  <c r="AU906" i="6"/>
  <c r="AV906" i="6"/>
  <c r="AW906" i="6"/>
  <c r="BA906" i="6"/>
  <c r="BB906" i="6"/>
  <c r="BV906" i="6"/>
  <c r="BW906" i="6" s="1"/>
  <c r="U839" i="2" s="1"/>
  <c r="BM907" i="6"/>
  <c r="B840" i="2" s="1"/>
  <c r="BN907" i="6"/>
  <c r="AA907" i="6"/>
  <c r="AC907" i="6"/>
  <c r="AH907" i="6"/>
  <c r="AI907" i="6"/>
  <c r="AJ907" i="6"/>
  <c r="AM907" i="6"/>
  <c r="AN907" i="6"/>
  <c r="AQ907" i="6"/>
  <c r="AR907" i="6"/>
  <c r="AU907" i="6"/>
  <c r="AV907" i="6"/>
  <c r="AW907" i="6"/>
  <c r="BA907" i="6"/>
  <c r="BB907" i="6"/>
  <c r="BV907" i="6"/>
  <c r="BW907" i="6" s="1"/>
  <c r="U840" i="2" s="1"/>
  <c r="BM908" i="6"/>
  <c r="BN908" i="6"/>
  <c r="A841" i="2" s="1"/>
  <c r="AF908" i="6"/>
  <c r="AI908" i="6"/>
  <c r="AJ908" i="6"/>
  <c r="AN908" i="6"/>
  <c r="AR908" i="6"/>
  <c r="AV908" i="6"/>
  <c r="AW908" i="6"/>
  <c r="BA908" i="6"/>
  <c r="BB908" i="6"/>
  <c r="BV908" i="6"/>
  <c r="BW908" i="6" s="1"/>
  <c r="U841" i="2" s="1"/>
  <c r="BM909" i="6"/>
  <c r="BN909" i="6"/>
  <c r="AA909" i="6"/>
  <c r="AF909" i="6"/>
  <c r="AH909" i="6"/>
  <c r="AI909" i="6"/>
  <c r="AJ909" i="6"/>
  <c r="AM909" i="6"/>
  <c r="AN909" i="6"/>
  <c r="AQ909" i="6"/>
  <c r="AR909" i="6"/>
  <c r="AU909" i="6"/>
  <c r="AV909" i="6"/>
  <c r="AW909" i="6"/>
  <c r="BA909" i="6"/>
  <c r="BB909" i="6"/>
  <c r="BV909" i="6"/>
  <c r="BW909" i="6" s="1"/>
  <c r="U842" i="2" s="1"/>
  <c r="BM910" i="6"/>
  <c r="BN910" i="6"/>
  <c r="AA910" i="6"/>
  <c r="AF910" i="6"/>
  <c r="AH910" i="6"/>
  <c r="AI910" i="6"/>
  <c r="AJ910" i="6"/>
  <c r="AM910" i="6"/>
  <c r="AN910" i="6"/>
  <c r="AQ910" i="6"/>
  <c r="AR910" i="6"/>
  <c r="AU910" i="6"/>
  <c r="AV910" i="6"/>
  <c r="AW910" i="6"/>
  <c r="BA910" i="6"/>
  <c r="BC910" i="6" s="1"/>
  <c r="BB910" i="6"/>
  <c r="BV910" i="6"/>
  <c r="BW910" i="6" s="1"/>
  <c r="U843" i="2" s="1"/>
  <c r="BM911" i="6"/>
  <c r="BN911" i="6"/>
  <c r="A844" i="2" s="1"/>
  <c r="AD911" i="6"/>
  <c r="AK911" i="6"/>
  <c r="AN911" i="6"/>
  <c r="AR911" i="6"/>
  <c r="AV911" i="6"/>
  <c r="AW911" i="6"/>
  <c r="BC911" i="6"/>
  <c r="BE911" i="6"/>
  <c r="BV911" i="6" s="1"/>
  <c r="BW911" i="6" s="1"/>
  <c r="BF911" i="6"/>
  <c r="BM912" i="6"/>
  <c r="BN912" i="6"/>
  <c r="AI912" i="6"/>
  <c r="AJ912" i="6"/>
  <c r="AN912" i="6"/>
  <c r="AR912" i="6"/>
  <c r="AV912" i="6"/>
  <c r="AW912" i="6"/>
  <c r="BA912" i="6"/>
  <c r="BB912" i="6"/>
  <c r="BV912" i="6"/>
  <c r="BM913" i="6"/>
  <c r="BN913" i="6"/>
  <c r="AA913" i="6"/>
  <c r="AC913" i="6"/>
  <c r="AH913" i="6"/>
  <c r="AI913" i="6"/>
  <c r="AJ913" i="6"/>
  <c r="AM913" i="6"/>
  <c r="AO913" i="6" s="1"/>
  <c r="AN913" i="6"/>
  <c r="AQ913" i="6"/>
  <c r="AR913" i="6"/>
  <c r="AU913" i="6"/>
  <c r="AX913" i="6" s="1"/>
  <c r="AV913" i="6"/>
  <c r="AW913" i="6"/>
  <c r="BA913" i="6"/>
  <c r="BB913" i="6"/>
  <c r="BV913" i="6"/>
  <c r="BW913" i="6" s="1"/>
  <c r="U846" i="2" s="1"/>
  <c r="BM914" i="6"/>
  <c r="B847" i="2" s="1"/>
  <c r="BN914" i="6"/>
  <c r="A847" i="2" s="1"/>
  <c r="AF914" i="6"/>
  <c r="AI914" i="6"/>
  <c r="AJ914" i="6"/>
  <c r="AM914" i="6"/>
  <c r="AN914" i="6"/>
  <c r="AR914" i="6"/>
  <c r="AU914" i="6"/>
  <c r="AV914" i="6"/>
  <c r="AW914" i="6"/>
  <c r="BA914" i="6"/>
  <c r="BB914" i="6"/>
  <c r="BV914" i="6"/>
  <c r="BW914" i="6"/>
  <c r="U847" i="2" s="1"/>
  <c r="BN915" i="6"/>
  <c r="AA915" i="6"/>
  <c r="AF915" i="6"/>
  <c r="AH915" i="6"/>
  <c r="AI915" i="6"/>
  <c r="AJ915" i="6"/>
  <c r="AM915" i="6"/>
  <c r="AN915" i="6"/>
  <c r="AQ915" i="6"/>
  <c r="AR915" i="6"/>
  <c r="AU915" i="6"/>
  <c r="AV915" i="6"/>
  <c r="AW915" i="6"/>
  <c r="BA915" i="6"/>
  <c r="BB915" i="6"/>
  <c r="BC915" i="6" s="1"/>
  <c r="BE915" i="6"/>
  <c r="BF915" i="6"/>
  <c r="BM916" i="6"/>
  <c r="B849" i="2" s="1"/>
  <c r="BN916" i="6"/>
  <c r="A849" i="2" s="1"/>
  <c r="BM917" i="6"/>
  <c r="BN917" i="6"/>
  <c r="BM918" i="6"/>
  <c r="B851" i="2" s="1"/>
  <c r="BN918" i="6"/>
  <c r="A851" i="2" s="1"/>
  <c r="BM919" i="6"/>
  <c r="BN919" i="6"/>
  <c r="BM920" i="6"/>
  <c r="B853" i="2" s="1"/>
  <c r="BN920" i="6"/>
  <c r="BM921" i="6"/>
  <c r="BN921" i="6"/>
  <c r="BM922" i="6"/>
  <c r="B855" i="2" s="1"/>
  <c r="BN922" i="6"/>
  <c r="BM923" i="6"/>
  <c r="BN923" i="6"/>
  <c r="BM924" i="6"/>
  <c r="B857" i="2" s="1"/>
  <c r="BN924" i="6"/>
  <c r="A857" i="2" s="1"/>
  <c r="BM925" i="6"/>
  <c r="BN925" i="6"/>
  <c r="BM926" i="6"/>
  <c r="B859" i="2" s="1"/>
  <c r="BN926" i="6"/>
  <c r="BM927" i="6"/>
  <c r="BN927" i="6"/>
  <c r="BM928" i="6"/>
  <c r="B861" i="2" s="1"/>
  <c r="BN928" i="6"/>
  <c r="BM929" i="6"/>
  <c r="BN929" i="6"/>
  <c r="BM930" i="6"/>
  <c r="B863" i="2" s="1"/>
  <c r="BN930" i="6"/>
  <c r="BM931" i="6"/>
  <c r="BN931" i="6"/>
  <c r="A864" i="2" s="1"/>
  <c r="BM932" i="6"/>
  <c r="BN932" i="6"/>
  <c r="BY915" i="6"/>
  <c r="C43" i="6"/>
  <c r="AD913" i="6" s="1"/>
  <c r="C41" i="6"/>
  <c r="BY908" i="6"/>
  <c r="BY903" i="6"/>
  <c r="W836" i="2" s="1"/>
  <c r="BY896" i="6"/>
  <c r="BY892" i="6"/>
  <c r="BK891" i="6"/>
  <c r="BY891" i="6" s="1"/>
  <c r="BY888" i="6"/>
  <c r="BY887" i="6"/>
  <c r="BK886" i="6"/>
  <c r="BK885" i="6"/>
  <c r="BK884" i="6"/>
  <c r="BY884" i="6" s="1"/>
  <c r="BK883" i="6"/>
  <c r="BK879" i="6"/>
  <c r="BY872" i="6"/>
  <c r="W805" i="2" s="1"/>
  <c r="BY868" i="6"/>
  <c r="BY867" i="6"/>
  <c r="BK866" i="6"/>
  <c r="BY856" i="6"/>
  <c r="W789" i="2" s="1"/>
  <c r="BK851" i="6"/>
  <c r="BY851" i="6" s="1"/>
  <c r="BY847" i="6"/>
  <c r="BK836" i="6"/>
  <c r="BY836" i="6" s="1"/>
  <c r="BK828" i="6"/>
  <c r="BY818" i="6"/>
  <c r="W751" i="2" s="1"/>
  <c r="BY816" i="6"/>
  <c r="BY812" i="6"/>
  <c r="BK811" i="6"/>
  <c r="BY811" i="6" s="1"/>
  <c r="W744" i="2" s="1"/>
  <c r="BY806" i="6"/>
  <c r="W739" i="2" s="1"/>
  <c r="BY803" i="6"/>
  <c r="BK802" i="6"/>
  <c r="BK797" i="6"/>
  <c r="BY796" i="6"/>
  <c r="W729" i="2" s="1"/>
  <c r="BY795" i="6"/>
  <c r="BK792" i="6"/>
  <c r="BY792" i="6" s="1"/>
  <c r="BY791" i="6"/>
  <c r="W724" i="2" s="1"/>
  <c r="BY788" i="6"/>
  <c r="W721" i="2" s="1"/>
  <c r="BY787" i="6"/>
  <c r="BY783" i="6"/>
  <c r="W716" i="2" s="1"/>
  <c r="BY782" i="6"/>
  <c r="W715" i="2" s="1"/>
  <c r="BY765" i="6"/>
  <c r="W698" i="2" s="1"/>
  <c r="BY764" i="6"/>
  <c r="BY760" i="6"/>
  <c r="W693" i="2" s="1"/>
  <c r="BY759" i="6"/>
  <c r="W692" i="2" s="1"/>
  <c r="BY753" i="6"/>
  <c r="W686" i="2" s="1"/>
  <c r="BY752" i="6"/>
  <c r="BY748" i="6"/>
  <c r="W681" i="2" s="1"/>
  <c r="BY747" i="6"/>
  <c r="W680" i="2" s="1"/>
  <c r="BY744" i="6"/>
  <c r="W677" i="2" s="1"/>
  <c r="BY743" i="6"/>
  <c r="BK742" i="6"/>
  <c r="BY737" i="6"/>
  <c r="W670" i="2" s="1"/>
  <c r="BY736" i="6"/>
  <c r="BK732" i="6"/>
  <c r="BK731" i="6"/>
  <c r="BK730" i="6"/>
  <c r="BY711" i="6"/>
  <c r="W644" i="2" s="1"/>
  <c r="BY706" i="6"/>
  <c r="W639" i="2" s="1"/>
  <c r="BK705" i="6"/>
  <c r="BY702" i="6"/>
  <c r="BY700" i="6"/>
  <c r="BY698" i="6"/>
  <c r="W631" i="2" s="1"/>
  <c r="BY696" i="6"/>
  <c r="BK694" i="6"/>
  <c r="BY692" i="6"/>
  <c r="W625" i="2" s="1"/>
  <c r="BY691" i="6"/>
  <c r="BY688" i="6"/>
  <c r="W621" i="2" s="1"/>
  <c r="BY687" i="6"/>
  <c r="BY684" i="6"/>
  <c r="W617" i="2" s="1"/>
  <c r="BY683" i="6"/>
  <c r="BY680" i="6"/>
  <c r="W613" i="2" s="1"/>
  <c r="BY679" i="6"/>
  <c r="BY676" i="6"/>
  <c r="BY675" i="6"/>
  <c r="BY672" i="6"/>
  <c r="W605" i="2" s="1"/>
  <c r="BY671" i="6"/>
  <c r="BY668" i="6"/>
  <c r="W601" i="2" s="1"/>
  <c r="BY667" i="6"/>
  <c r="BY664" i="6"/>
  <c r="W597" i="2" s="1"/>
  <c r="BY663" i="6"/>
  <c r="BY660" i="6"/>
  <c r="W593" i="2" s="1"/>
  <c r="BY659" i="6"/>
  <c r="BY656" i="6"/>
  <c r="BY655" i="6"/>
  <c r="BY650" i="6"/>
  <c r="W583" i="2" s="1"/>
  <c r="BY644" i="6"/>
  <c r="BY639" i="6"/>
  <c r="W572" i="2" s="1"/>
  <c r="BY638" i="6"/>
  <c r="W571" i="2" s="1"/>
  <c r="BY636" i="6"/>
  <c r="BY635" i="6"/>
  <c r="BK633" i="6"/>
  <c r="BY627" i="6"/>
  <c r="BY623" i="6"/>
  <c r="W556" i="2" s="1"/>
  <c r="BK620" i="6"/>
  <c r="BY619" i="6"/>
  <c r="BY617" i="6"/>
  <c r="BY614" i="6"/>
  <c r="BY599" i="6"/>
  <c r="W532" i="2" s="1"/>
  <c r="BY589" i="6"/>
  <c r="BY588" i="6"/>
  <c r="W521" i="2" s="1"/>
  <c r="BK585" i="6"/>
  <c r="BY584" i="6"/>
  <c r="BK582" i="6"/>
  <c r="BY582" i="6" s="1"/>
  <c r="W515" i="2" s="1"/>
  <c r="BY577" i="6"/>
  <c r="BY568" i="6"/>
  <c r="W501" i="2" s="1"/>
  <c r="BY567" i="6"/>
  <c r="W500" i="2" s="1"/>
  <c r="BK564" i="6"/>
  <c r="BY558" i="6"/>
  <c r="W491" i="2" s="1"/>
  <c r="BK551" i="6"/>
  <c r="BY546" i="6"/>
  <c r="BY538" i="6"/>
  <c r="W471" i="2" s="1"/>
  <c r="BY537" i="6"/>
  <c r="W470" i="2" s="1"/>
  <c r="BY534" i="6"/>
  <c r="BY533" i="6"/>
  <c r="W466" i="2" s="1"/>
  <c r="BY530" i="6"/>
  <c r="BY529" i="6"/>
  <c r="W462" i="2" s="1"/>
  <c r="BY528" i="6"/>
  <c r="W461" i="2" s="1"/>
  <c r="BY525" i="6"/>
  <c r="BK524" i="6"/>
  <c r="BY521" i="6"/>
  <c r="W454" i="2" s="1"/>
  <c r="BY517" i="6"/>
  <c r="W450" i="2" s="1"/>
  <c r="BY513" i="6"/>
  <c r="W446" i="2" s="1"/>
  <c r="C17" i="7"/>
  <c r="I17" i="7" s="1"/>
  <c r="BZ512" i="6" s="1"/>
  <c r="X445" i="2" s="1"/>
  <c r="BK512" i="6"/>
  <c r="BK511" i="6"/>
  <c r="BY504" i="6"/>
  <c r="W437" i="2" s="1"/>
  <c r="BK489" i="6"/>
  <c r="BY489" i="6" s="1"/>
  <c r="BY484" i="6"/>
  <c r="W417" i="2" s="1"/>
  <c r="BY479" i="6"/>
  <c r="BY474" i="6"/>
  <c r="BY468" i="6"/>
  <c r="W401" i="2" s="1"/>
  <c r="BY462" i="6"/>
  <c r="BY458" i="6"/>
  <c r="W391" i="2" s="1"/>
  <c r="BY454" i="6"/>
  <c r="BK452" i="6"/>
  <c r="BY450" i="6"/>
  <c r="W383" i="2" s="1"/>
  <c r="C12" i="7"/>
  <c r="BY448" i="6"/>
  <c r="BK445" i="6"/>
  <c r="BY442" i="6"/>
  <c r="BK441" i="6"/>
  <c r="BK440" i="6"/>
  <c r="BK436" i="6"/>
  <c r="BY430" i="6"/>
  <c r="BY425" i="6"/>
  <c r="W358" i="2" s="1"/>
  <c r="BY423" i="6"/>
  <c r="BY415" i="6"/>
  <c r="W348" i="2" s="1"/>
  <c r="BK413" i="6"/>
  <c r="BK412" i="6"/>
  <c r="BY411" i="6"/>
  <c r="BY407" i="6"/>
  <c r="BY401" i="6"/>
  <c r="W334" i="2" s="1"/>
  <c r="BK398" i="6"/>
  <c r="BY395" i="6"/>
  <c r="BY391" i="6"/>
  <c r="BY387" i="6"/>
  <c r="BK383" i="6"/>
  <c r="BY383" i="6" s="1"/>
  <c r="BK382" i="6"/>
  <c r="BY382" i="6" s="1"/>
  <c r="W315" i="2" s="1"/>
  <c r="BY379" i="6"/>
  <c r="W312" i="2" s="1"/>
  <c r="BY378" i="6"/>
  <c r="BK372" i="6"/>
  <c r="BY370" i="6"/>
  <c r="W303" i="2" s="1"/>
  <c r="BK367" i="6"/>
  <c r="BY365" i="6"/>
  <c r="W298" i="2" s="1"/>
  <c r="BK363" i="6"/>
  <c r="BY363" i="6"/>
  <c r="BY355" i="6"/>
  <c r="W288" i="2" s="1"/>
  <c r="BY351" i="6"/>
  <c r="BY347" i="6"/>
  <c r="BY346" i="6"/>
  <c r="BY345" i="6"/>
  <c r="W278" i="2" s="1"/>
  <c r="BY342" i="6"/>
  <c r="BY341" i="6"/>
  <c r="BY331" i="6"/>
  <c r="BY330" i="6"/>
  <c r="BY329" i="6"/>
  <c r="BY326" i="6"/>
  <c r="BY325" i="6"/>
  <c r="BY323" i="6"/>
  <c r="W256" i="2" s="1"/>
  <c r="BY321" i="6"/>
  <c r="BY315" i="6"/>
  <c r="BY309" i="6"/>
  <c r="BK308" i="6"/>
  <c r="BY307" i="6"/>
  <c r="BK306" i="6"/>
  <c r="BY306" i="6" s="1"/>
  <c r="W239" i="2" s="1"/>
  <c r="BK304" i="6"/>
  <c r="BK303" i="6"/>
  <c r="BY303" i="6" s="1"/>
  <c r="W236" i="2" s="1"/>
  <c r="BK302" i="6"/>
  <c r="BY302" i="6" s="1"/>
  <c r="W235" i="2" s="1"/>
  <c r="BK301" i="6"/>
  <c r="BY298" i="6"/>
  <c r="BY297" i="6"/>
  <c r="W230" i="2" s="1"/>
  <c r="BK295" i="6"/>
  <c r="BK293" i="6"/>
  <c r="BK292" i="6"/>
  <c r="BY291" i="6"/>
  <c r="W224" i="2" s="1"/>
  <c r="BY290" i="6"/>
  <c r="BY289" i="6"/>
  <c r="BY287" i="6"/>
  <c r="BY286" i="6"/>
  <c r="W219" i="2" s="1"/>
  <c r="BK285" i="6"/>
  <c r="BK284" i="6"/>
  <c r="BK281" i="6"/>
  <c r="BY279" i="6"/>
  <c r="W212" i="2" s="1"/>
  <c r="BK277" i="6"/>
  <c r="BK273" i="6"/>
  <c r="BY269" i="6"/>
  <c r="BY265" i="6"/>
  <c r="W198" i="2" s="1"/>
  <c r="BY259" i="6"/>
  <c r="BK257" i="6"/>
  <c r="BY255" i="6"/>
  <c r="W188" i="2" s="1"/>
  <c r="BY252" i="6"/>
  <c r="BY250" i="6"/>
  <c r="BK249" i="6"/>
  <c r="BY248" i="6"/>
  <c r="W181" i="2" s="1"/>
  <c r="BY246" i="6"/>
  <c r="BY242" i="6"/>
  <c r="BY236" i="6"/>
  <c r="W169" i="2" s="1"/>
  <c r="C9" i="7"/>
  <c r="I9" i="7" s="1"/>
  <c r="BZ235" i="6" s="1"/>
  <c r="X168" i="2" s="1"/>
  <c r="BK235" i="6"/>
  <c r="BY235" i="6" s="1"/>
  <c r="BY232" i="6"/>
  <c r="BK231" i="6"/>
  <c r="BY231" i="6" s="1"/>
  <c r="W164" i="2" s="1"/>
  <c r="BY230" i="6"/>
  <c r="BY228" i="6"/>
  <c r="W161" i="2" s="1"/>
  <c r="BY227" i="6"/>
  <c r="BY224" i="6"/>
  <c r="BY218" i="6"/>
  <c r="W151" i="2" s="1"/>
  <c r="BY217" i="6"/>
  <c r="BK211" i="6"/>
  <c r="BY210" i="6"/>
  <c r="W143" i="2" s="1"/>
  <c r="BY204" i="6"/>
  <c r="W137" i="2" s="1"/>
  <c r="BK203" i="6"/>
  <c r="BK200" i="6"/>
  <c r="BK194" i="6"/>
  <c r="BY194" i="6" s="1"/>
  <c r="W127" i="2" s="1"/>
  <c r="BK193" i="6"/>
  <c r="BK192" i="6"/>
  <c r="BK188" i="6"/>
  <c r="C7" i="7"/>
  <c r="J7" i="7" s="1"/>
  <c r="CB187" i="6" s="1"/>
  <c r="Y120" i="2" s="1"/>
  <c r="BY187" i="6"/>
  <c r="W120" i="2" s="1"/>
  <c r="BK179" i="6"/>
  <c r="BK177" i="6"/>
  <c r="BY175" i="6"/>
  <c r="W108" i="2" s="1"/>
  <c r="BY168" i="6"/>
  <c r="BY155" i="6"/>
  <c r="BK153" i="6"/>
  <c r="BK152" i="6"/>
  <c r="C5" i="7"/>
  <c r="I5" i="7" s="1"/>
  <c r="BZ148" i="6" s="1"/>
  <c r="X81" i="2" s="1"/>
  <c r="BY148" i="6"/>
  <c r="BK147" i="6"/>
  <c r="C6" i="7"/>
  <c r="I6" i="7" s="1"/>
  <c r="BZ144" i="6" s="1"/>
  <c r="X77" i="2" s="1"/>
  <c r="BY144" i="6"/>
  <c r="W77" i="2" s="1"/>
  <c r="BY143" i="6"/>
  <c r="BY137" i="6"/>
  <c r="W70" i="2" s="1"/>
  <c r="BY136" i="6"/>
  <c r="BK135" i="6"/>
  <c r="BY131" i="6"/>
  <c r="W64" i="2" s="1"/>
  <c r="BK126" i="6"/>
  <c r="BY124" i="6"/>
  <c r="BY123" i="6"/>
  <c r="BK119" i="6"/>
  <c r="BY119" i="6" s="1"/>
  <c r="BK113" i="6"/>
  <c r="BY111" i="6"/>
  <c r="BK110" i="6"/>
  <c r="BY107" i="6"/>
  <c r="W40" i="2" s="1"/>
  <c r="BK106" i="6"/>
  <c r="BY103" i="6"/>
  <c r="BY101" i="6"/>
  <c r="BY100" i="6"/>
  <c r="W33" i="2" s="1"/>
  <c r="BY97" i="6"/>
  <c r="BY95" i="6"/>
  <c r="BY91" i="6"/>
  <c r="W24" i="2" s="1"/>
  <c r="BK89" i="6"/>
  <c r="BK88" i="6"/>
  <c r="BY88" i="6" s="1"/>
  <c r="BK87" i="6"/>
  <c r="BK86" i="6"/>
  <c r="BY83" i="6"/>
  <c r="W16" i="2" s="1"/>
  <c r="BY74" i="6"/>
  <c r="BE932" i="6"/>
  <c r="BE931" i="6"/>
  <c r="BE930" i="6"/>
  <c r="BE929" i="6"/>
  <c r="BE924" i="6"/>
  <c r="BE920" i="6"/>
  <c r="BE919" i="6"/>
  <c r="BE914" i="6"/>
  <c r="BE913" i="6"/>
  <c r="BE912" i="6"/>
  <c r="BE910" i="6"/>
  <c r="BE909" i="6"/>
  <c r="BE908" i="6"/>
  <c r="BE907" i="6"/>
  <c r="BE906" i="6"/>
  <c r="BE905" i="6"/>
  <c r="BE904" i="6"/>
  <c r="BE901" i="6"/>
  <c r="BE900" i="6"/>
  <c r="BE898" i="6"/>
  <c r="BE896" i="6"/>
  <c r="BE895" i="6"/>
  <c r="BE892" i="6"/>
  <c r="BE891" i="6"/>
  <c r="BE890" i="6"/>
  <c r="BE888" i="6"/>
  <c r="BE887" i="6"/>
  <c r="BE882" i="6"/>
  <c r="BE881" i="6"/>
  <c r="BE880" i="6"/>
  <c r="BE879" i="6"/>
  <c r="BE877" i="6"/>
  <c r="BE876" i="6"/>
  <c r="BE875" i="6"/>
  <c r="BE874" i="6"/>
  <c r="BE873" i="6"/>
  <c r="BE872" i="6"/>
  <c r="BE871" i="6"/>
  <c r="BE870" i="6"/>
  <c r="BE869" i="6"/>
  <c r="BE868" i="6"/>
  <c r="BE867" i="6"/>
  <c r="BE863" i="6"/>
  <c r="BE860" i="6"/>
  <c r="BE859" i="6"/>
  <c r="BE858" i="6"/>
  <c r="BE855" i="6"/>
  <c r="BE854" i="6"/>
  <c r="BE849" i="6"/>
  <c r="BE848" i="6"/>
  <c r="BE847" i="6"/>
  <c r="BE846" i="6"/>
  <c r="BE845" i="6"/>
  <c r="BE844" i="6"/>
  <c r="BE843" i="6"/>
  <c r="BE842" i="6"/>
  <c r="BE841" i="6"/>
  <c r="BE840" i="6"/>
  <c r="BE839" i="6"/>
  <c r="BE838" i="6"/>
  <c r="BE837" i="6"/>
  <c r="BE836" i="6"/>
  <c r="BE835" i="6"/>
  <c r="BE834" i="6"/>
  <c r="BE833" i="6"/>
  <c r="BE831" i="6"/>
  <c r="BE830" i="6"/>
  <c r="BE829" i="6"/>
  <c r="BE825" i="6"/>
  <c r="BE824" i="6"/>
  <c r="BE823" i="6"/>
  <c r="BE822" i="6"/>
  <c r="BE821" i="6"/>
  <c r="BE820" i="6"/>
  <c r="BE819" i="6"/>
  <c r="BE818" i="6"/>
  <c r="BE814" i="6"/>
  <c r="BE812" i="6"/>
  <c r="BE810" i="6"/>
  <c r="BE809" i="6"/>
  <c r="BE807" i="6"/>
  <c r="BE806" i="6"/>
  <c r="BE805" i="6"/>
  <c r="BE804" i="6"/>
  <c r="BE803" i="6"/>
  <c r="BE801" i="6"/>
  <c r="BE799" i="6"/>
  <c r="BE798" i="6"/>
  <c r="BE797" i="6"/>
  <c r="BE796" i="6"/>
  <c r="BE794" i="6"/>
  <c r="BE791" i="6"/>
  <c r="BE789" i="6"/>
  <c r="BE788" i="6"/>
  <c r="BE787" i="6"/>
  <c r="BE785" i="6"/>
  <c r="BE784" i="6"/>
  <c r="BE783" i="6"/>
  <c r="BE782" i="6"/>
  <c r="BE781" i="6"/>
  <c r="BE778" i="6"/>
  <c r="BE776" i="6"/>
  <c r="BE771" i="6"/>
  <c r="BE770" i="6"/>
  <c r="BE769" i="6"/>
  <c r="BE768" i="6"/>
  <c r="BE767" i="6"/>
  <c r="BE766" i="6"/>
  <c r="BE765" i="6"/>
  <c r="BE764" i="6"/>
  <c r="BE763" i="6"/>
  <c r="BE762" i="6"/>
  <c r="BE761" i="6"/>
  <c r="BE760" i="6"/>
  <c r="BE759" i="6"/>
  <c r="BE755" i="6"/>
  <c r="BE754" i="6"/>
  <c r="BE752" i="6"/>
  <c r="BE751" i="6"/>
  <c r="BE746" i="6"/>
  <c r="BE744" i="6"/>
  <c r="BE739" i="6"/>
  <c r="BE737" i="6"/>
  <c r="BE736" i="6"/>
  <c r="BE719" i="6"/>
  <c r="BE711" i="6"/>
  <c r="BE709" i="6"/>
  <c r="BE708" i="6"/>
  <c r="BE707" i="6"/>
  <c r="BE706" i="6"/>
  <c r="BE705" i="6"/>
  <c r="BE703" i="6"/>
  <c r="BE702" i="6"/>
  <c r="BE701" i="6"/>
  <c r="BE700" i="6"/>
  <c r="BE699" i="6"/>
  <c r="BE698" i="6"/>
  <c r="BE697" i="6"/>
  <c r="BE696" i="6"/>
  <c r="BE695" i="6"/>
  <c r="BE693" i="6"/>
  <c r="BE692" i="6"/>
  <c r="BE689" i="6"/>
  <c r="BE688" i="6"/>
  <c r="BE687" i="6"/>
  <c r="BE686" i="6"/>
  <c r="BE685" i="6"/>
  <c r="BE684" i="6"/>
  <c r="BE683" i="6"/>
  <c r="BE682" i="6"/>
  <c r="BE681" i="6"/>
  <c r="BE680" i="6"/>
  <c r="BE679" i="6"/>
  <c r="BE678" i="6"/>
  <c r="BE677" i="6"/>
  <c r="BE676" i="6"/>
  <c r="BE675" i="6"/>
  <c r="BE674" i="6"/>
  <c r="BE673" i="6"/>
  <c r="BE672" i="6"/>
  <c r="BE671" i="6"/>
  <c r="BE670" i="6"/>
  <c r="BE669" i="6"/>
  <c r="BE668" i="6"/>
  <c r="BE667" i="6"/>
  <c r="BE666" i="6"/>
  <c r="BE665" i="6"/>
  <c r="BE664" i="6"/>
  <c r="BE663" i="6"/>
  <c r="BE662" i="6"/>
  <c r="BE661" i="6"/>
  <c r="BE660" i="6"/>
  <c r="BE659" i="6"/>
  <c r="BE658" i="6"/>
  <c r="BE657" i="6"/>
  <c r="BE655" i="6"/>
  <c r="BE654" i="6"/>
  <c r="BE653" i="6"/>
  <c r="BE652" i="6"/>
  <c r="BE651" i="6"/>
  <c r="BE650" i="6"/>
  <c r="BE649" i="6"/>
  <c r="BE647" i="6"/>
  <c r="BE645" i="6"/>
  <c r="BE644" i="6"/>
  <c r="BE643" i="6"/>
  <c r="BE642" i="6"/>
  <c r="BE641" i="6"/>
  <c r="BE640" i="6"/>
  <c r="BE639" i="6"/>
  <c r="BE638" i="6"/>
  <c r="BE637" i="6"/>
  <c r="BE636" i="6"/>
  <c r="BE634" i="6"/>
  <c r="BE632" i="6"/>
  <c r="BE631" i="6"/>
  <c r="BE630" i="6"/>
  <c r="BE629" i="6"/>
  <c r="BE628" i="6"/>
  <c r="BE627" i="6"/>
  <c r="BE626" i="6"/>
  <c r="BE625" i="6"/>
  <c r="BE624" i="6"/>
  <c r="BE623" i="6"/>
  <c r="BE622" i="6"/>
  <c r="BE621" i="6"/>
  <c r="BE620" i="6"/>
  <c r="BE619" i="6"/>
  <c r="BE618" i="6"/>
  <c r="BE617" i="6"/>
  <c r="BE616" i="6"/>
  <c r="BE615" i="6"/>
  <c r="BE614" i="6"/>
  <c r="BE612" i="6"/>
  <c r="BE611" i="6"/>
  <c r="BE610" i="6"/>
  <c r="BE596" i="6"/>
  <c r="BE594" i="6"/>
  <c r="BE593" i="6"/>
  <c r="BE592" i="6"/>
  <c r="BE590" i="6"/>
  <c r="BE589" i="6"/>
  <c r="BE585" i="6"/>
  <c r="BE584" i="6"/>
  <c r="BE583" i="6"/>
  <c r="BE582" i="6"/>
  <c r="BE581" i="6"/>
  <c r="BE571" i="6"/>
  <c r="BE570" i="6"/>
  <c r="BE568" i="6"/>
  <c r="BE567" i="6"/>
  <c r="BE566" i="6"/>
  <c r="BE565" i="6"/>
  <c r="BE564" i="6"/>
  <c r="BE563" i="6"/>
  <c r="BE562" i="6"/>
  <c r="BE560" i="6"/>
  <c r="BE559" i="6"/>
  <c r="BE558" i="6"/>
  <c r="BE557" i="6"/>
  <c r="BE556" i="6"/>
  <c r="BE550" i="6"/>
  <c r="BE548" i="6"/>
  <c r="BE547" i="6"/>
  <c r="BE546" i="6"/>
  <c r="BE543" i="6"/>
  <c r="BE542" i="6"/>
  <c r="BE541" i="6"/>
  <c r="BE538" i="6"/>
  <c r="BE536" i="6"/>
  <c r="BE535" i="6"/>
  <c r="BE527" i="6"/>
  <c r="BE524" i="6"/>
  <c r="BE522" i="6"/>
  <c r="BE521" i="6"/>
  <c r="BE519" i="6"/>
  <c r="BE517" i="6"/>
  <c r="BE516" i="6"/>
  <c r="BE515" i="6"/>
  <c r="BE514" i="6"/>
  <c r="BE513" i="6"/>
  <c r="BE510" i="6"/>
  <c r="BE509" i="6"/>
  <c r="BE508" i="6"/>
  <c r="BE507" i="6"/>
  <c r="BE504" i="6"/>
  <c r="BE503" i="6"/>
  <c r="BE502" i="6"/>
  <c r="BE501" i="6"/>
  <c r="BE499" i="6"/>
  <c r="BE498" i="6"/>
  <c r="BE497" i="6"/>
  <c r="BE496" i="6"/>
  <c r="BE495" i="6"/>
  <c r="BE494" i="6"/>
  <c r="BE493" i="6"/>
  <c r="BE492" i="6"/>
  <c r="BE491" i="6"/>
  <c r="BE489" i="6"/>
  <c r="BE485" i="6"/>
  <c r="BE484" i="6"/>
  <c r="BE483" i="6"/>
  <c r="BE481" i="6"/>
  <c r="BE479" i="6"/>
  <c r="BE476" i="6"/>
  <c r="BE475" i="6"/>
  <c r="BE474" i="6"/>
  <c r="BE473" i="6"/>
  <c r="BE472" i="6"/>
  <c r="BE471" i="6"/>
  <c r="BE470" i="6"/>
  <c r="BE469" i="6"/>
  <c r="BE463" i="6"/>
  <c r="BE462" i="6"/>
  <c r="BE461" i="6"/>
  <c r="BE459" i="6"/>
  <c r="BE457" i="6"/>
  <c r="BE455" i="6"/>
  <c r="BE454" i="6"/>
  <c r="BE450" i="6"/>
  <c r="BE449" i="6"/>
  <c r="BE448" i="6"/>
  <c r="BE447" i="6"/>
  <c r="BE444" i="6"/>
  <c r="BE443" i="6"/>
  <c r="BE439" i="6"/>
  <c r="BE438" i="6"/>
  <c r="BE437" i="6"/>
  <c r="BE436" i="6"/>
  <c r="BE433" i="6"/>
  <c r="BE429" i="6"/>
  <c r="BE427" i="6"/>
  <c r="BE426" i="6"/>
  <c r="BE425" i="6"/>
  <c r="BE424" i="6"/>
  <c r="BE421" i="6"/>
  <c r="BE420" i="6"/>
  <c r="BE419" i="6"/>
  <c r="BE418" i="6"/>
  <c r="BE417" i="6"/>
  <c r="BE416" i="6"/>
  <c r="BE415" i="6"/>
  <c r="BE414" i="6"/>
  <c r="BE411" i="6"/>
  <c r="BE410" i="6"/>
  <c r="BE409" i="6"/>
  <c r="BE408" i="6"/>
  <c r="BE406" i="6"/>
  <c r="BE400" i="6"/>
  <c r="BE399" i="6"/>
  <c r="BE397" i="6"/>
  <c r="BE395" i="6"/>
  <c r="BE389" i="6"/>
  <c r="BE388" i="6"/>
  <c r="BE387" i="6"/>
  <c r="BE383" i="6"/>
  <c r="BE382" i="6"/>
  <c r="BE381" i="6"/>
  <c r="BE380" i="6"/>
  <c r="BE379" i="6"/>
  <c r="BE378" i="6"/>
  <c r="BE377" i="6"/>
  <c r="BE376" i="6"/>
  <c r="BE372" i="6"/>
  <c r="BE370" i="6"/>
  <c r="BE369" i="6"/>
  <c r="BE368" i="6"/>
  <c r="BE365" i="6"/>
  <c r="BE363" i="6"/>
  <c r="BE362" i="6"/>
  <c r="BE361" i="6"/>
  <c r="BE360" i="6"/>
  <c r="BE359" i="6"/>
  <c r="BE357" i="6"/>
  <c r="BE356" i="6"/>
  <c r="BE355" i="6"/>
  <c r="BE354" i="6"/>
  <c r="BE353" i="6"/>
  <c r="BE352" i="6"/>
  <c r="BE351" i="6"/>
  <c r="BE349" i="6"/>
  <c r="BE348" i="6"/>
  <c r="BE347" i="6"/>
  <c r="BE346" i="6"/>
  <c r="BE345" i="6"/>
  <c r="BE344" i="6"/>
  <c r="BE340" i="6"/>
  <c r="BE339" i="6"/>
  <c r="BE338" i="6"/>
  <c r="BE337" i="6"/>
  <c r="BE335" i="6"/>
  <c r="BE334" i="6"/>
  <c r="BE333" i="6"/>
  <c r="BE332" i="6"/>
  <c r="BE331" i="6"/>
  <c r="BE330" i="6"/>
  <c r="BE326" i="6"/>
  <c r="BE325" i="6"/>
  <c r="BE323" i="6"/>
  <c r="BE322" i="6"/>
  <c r="BE315" i="6"/>
  <c r="BE314" i="6"/>
  <c r="BE310" i="6"/>
  <c r="BE309" i="6"/>
  <c r="BE307" i="6"/>
  <c r="BE306" i="6"/>
  <c r="BE305" i="6"/>
  <c r="BE304" i="6"/>
  <c r="BE303" i="6"/>
  <c r="BE298" i="6"/>
  <c r="BE297" i="6"/>
  <c r="BE292" i="6"/>
  <c r="BE288" i="6"/>
  <c r="BE287" i="6"/>
  <c r="BE284" i="6"/>
  <c r="BE283" i="6"/>
  <c r="BE282" i="6"/>
  <c r="BE280" i="6"/>
  <c r="BE279" i="6"/>
  <c r="BE278" i="6"/>
  <c r="BE277" i="6"/>
  <c r="BE276" i="6"/>
  <c r="BE275" i="6"/>
  <c r="BE273" i="6"/>
  <c r="BE269" i="6"/>
  <c r="BE268" i="6"/>
  <c r="BE267" i="6"/>
  <c r="BE266" i="6"/>
  <c r="BE265" i="6"/>
  <c r="BE262" i="6"/>
  <c r="BE260" i="6"/>
  <c r="BE259" i="6"/>
  <c r="BE258" i="6"/>
  <c r="BE257" i="6"/>
  <c r="BE256" i="6"/>
  <c r="BE255" i="6"/>
  <c r="BE254" i="6"/>
  <c r="BE252" i="6"/>
  <c r="BE251" i="6"/>
  <c r="BE250" i="6"/>
  <c r="BE248" i="6"/>
  <c r="BE247" i="6"/>
  <c r="BE246" i="6"/>
  <c r="BE245" i="6"/>
  <c r="BE244" i="6"/>
  <c r="BE241" i="6"/>
  <c r="BE239" i="6"/>
  <c r="BE235" i="6"/>
  <c r="BE232" i="6"/>
  <c r="BE231" i="6"/>
  <c r="BE229" i="6"/>
  <c r="BE228" i="6"/>
  <c r="BE227" i="6"/>
  <c r="BE226" i="6"/>
  <c r="BE225" i="6"/>
  <c r="BE224" i="6"/>
  <c r="BE223" i="6"/>
  <c r="BE221" i="6"/>
  <c r="BE220" i="6"/>
  <c r="BE218" i="6"/>
  <c r="BE216" i="6"/>
  <c r="BE210" i="6"/>
  <c r="BE208" i="6"/>
  <c r="BE206" i="6"/>
  <c r="BE204" i="6"/>
  <c r="BE202" i="6"/>
  <c r="BE200" i="6"/>
  <c r="BE199" i="6"/>
  <c r="BE197" i="6"/>
  <c r="BE194" i="6"/>
  <c r="BE191" i="6"/>
  <c r="BE190" i="6"/>
  <c r="BE187" i="6"/>
  <c r="BE186" i="6"/>
  <c r="BE185" i="6"/>
  <c r="BE184" i="6"/>
  <c r="BE182" i="6"/>
  <c r="BE181" i="6"/>
  <c r="BE177" i="6"/>
  <c r="BE176" i="6"/>
  <c r="BE175" i="6"/>
  <c r="BE168" i="6"/>
  <c r="BE167" i="6"/>
  <c r="BE166" i="6"/>
  <c r="BE165" i="6"/>
  <c r="BE164" i="6"/>
  <c r="BE162" i="6"/>
  <c r="BE159" i="6"/>
  <c r="BE157" i="6"/>
  <c r="BE156" i="6"/>
  <c r="BE155" i="6"/>
  <c r="BE148" i="6"/>
  <c r="BE147" i="6"/>
  <c r="BE143" i="6"/>
  <c r="BE140" i="6"/>
  <c r="BE139" i="6"/>
  <c r="BE137" i="6"/>
  <c r="BE136" i="6"/>
  <c r="BE133" i="6"/>
  <c r="BE132" i="6"/>
  <c r="BE131" i="6"/>
  <c r="BE129" i="6"/>
  <c r="BE128" i="6"/>
  <c r="BE127" i="6"/>
  <c r="BE125" i="6"/>
  <c r="BE124" i="6"/>
  <c r="BE123" i="6"/>
  <c r="BE122" i="6"/>
  <c r="BE121" i="6"/>
  <c r="BE115" i="6"/>
  <c r="BE113" i="6"/>
  <c r="BE112" i="6"/>
  <c r="BE108" i="6"/>
  <c r="BE107" i="6"/>
  <c r="BE106" i="6"/>
  <c r="BE105" i="6"/>
  <c r="BE102" i="6"/>
  <c r="BE100" i="6"/>
  <c r="BE99" i="6"/>
  <c r="BE98" i="6"/>
  <c r="BE97" i="6"/>
  <c r="BE95" i="6"/>
  <c r="BE94" i="6"/>
  <c r="BE89" i="6"/>
  <c r="BE88" i="6"/>
  <c r="BE87" i="6"/>
  <c r="BE86" i="6"/>
  <c r="BE79" i="6"/>
  <c r="BE75" i="6"/>
  <c r="BE73" i="6"/>
  <c r="CB930" i="6"/>
  <c r="CB928" i="6"/>
  <c r="CB927" i="6"/>
  <c r="Y860" i="2" s="1"/>
  <c r="CB926" i="6"/>
  <c r="CB925" i="6"/>
  <c r="CB923" i="6"/>
  <c r="CB921" i="6"/>
  <c r="Y854" i="2" s="1"/>
  <c r="CB918" i="6"/>
  <c r="CB917" i="6"/>
  <c r="CB889" i="6"/>
  <c r="CB888" i="6"/>
  <c r="Y821" i="2" s="1"/>
  <c r="CB886" i="6"/>
  <c r="CB885" i="6"/>
  <c r="CB884" i="6"/>
  <c r="CB883" i="6"/>
  <c r="Y816" i="2" s="1"/>
  <c r="CB866" i="6"/>
  <c r="CB851" i="6"/>
  <c r="CB841" i="6"/>
  <c r="CB840" i="6"/>
  <c r="Y773" i="2" s="1"/>
  <c r="CB839" i="6"/>
  <c r="CB838" i="6"/>
  <c r="CB837" i="6"/>
  <c r="CB836" i="6"/>
  <c r="Y769" i="2" s="1"/>
  <c r="CB835" i="6"/>
  <c r="CB828" i="6"/>
  <c r="CB827" i="6"/>
  <c r="CB811" i="6"/>
  <c r="Y744" i="2" s="1"/>
  <c r="CB792" i="6"/>
  <c r="CB759" i="6"/>
  <c r="CB756" i="6"/>
  <c r="CB753" i="6"/>
  <c r="Y686" i="2" s="1"/>
  <c r="CB752" i="6"/>
  <c r="CB751" i="6"/>
  <c r="CB748" i="6"/>
  <c r="CB747" i="6"/>
  <c r="Y680" i="2" s="1"/>
  <c r="CB745" i="6"/>
  <c r="CB743" i="6"/>
  <c r="CB742" i="6"/>
  <c r="CB740" i="6"/>
  <c r="Y673" i="2" s="1"/>
  <c r="CB739" i="6"/>
  <c r="CB737" i="6"/>
  <c r="CB697" i="6"/>
  <c r="CB695" i="6"/>
  <c r="Y628" i="2" s="1"/>
  <c r="CB694" i="6"/>
  <c r="CB648" i="6"/>
  <c r="CB633" i="6"/>
  <c r="CB605" i="6"/>
  <c r="Y538" i="2" s="1"/>
  <c r="CB601" i="6"/>
  <c r="CB588" i="6"/>
  <c r="CB578" i="6"/>
  <c r="CB551" i="6"/>
  <c r="Y484" i="2" s="1"/>
  <c r="CB524" i="6"/>
  <c r="CB478" i="6"/>
  <c r="CB453" i="6"/>
  <c r="CB452" i="6"/>
  <c r="Y385" i="2" s="1"/>
  <c r="CB446" i="6"/>
  <c r="CB445" i="6"/>
  <c r="CB442" i="6"/>
  <c r="CB441" i="6"/>
  <c r="Y374" i="2" s="1"/>
  <c r="CB440" i="6"/>
  <c r="CB398" i="6"/>
  <c r="CB383" i="6"/>
  <c r="CB381" i="6"/>
  <c r="Y314" i="2" s="1"/>
  <c r="CB359" i="6"/>
  <c r="CB358" i="6"/>
  <c r="CB357" i="6"/>
  <c r="CB356" i="6"/>
  <c r="Y289" i="2" s="1"/>
  <c r="CB345" i="6"/>
  <c r="CB317" i="6"/>
  <c r="CB311" i="6"/>
  <c r="CB309" i="6"/>
  <c r="Y242" i="2" s="1"/>
  <c r="CB308" i="6"/>
  <c r="CB305" i="6"/>
  <c r="CB304" i="6"/>
  <c r="CB303" i="6"/>
  <c r="Y236" i="2" s="1"/>
  <c r="CB302" i="6"/>
  <c r="CB301" i="6"/>
  <c r="CB300" i="6"/>
  <c r="CB297" i="6"/>
  <c r="Y230" i="2" s="1"/>
  <c r="CB296" i="6"/>
  <c r="CB295" i="6"/>
  <c r="CB293" i="6"/>
  <c r="CB284" i="6"/>
  <c r="Y217" i="2" s="1"/>
  <c r="CB272" i="6"/>
  <c r="CB271" i="6"/>
  <c r="CB270" i="6"/>
  <c r="CB249" i="6"/>
  <c r="Y182" i="2" s="1"/>
  <c r="CB237" i="6"/>
  <c r="CB230" i="6"/>
  <c r="CB216" i="6"/>
  <c r="CB211" i="6"/>
  <c r="Y144" i="2" s="1"/>
  <c r="CB170" i="6"/>
  <c r="CB141" i="6"/>
  <c r="CB110" i="6"/>
  <c r="CB90" i="6"/>
  <c r="Y23" i="2" s="1"/>
  <c r="CB76" i="6"/>
  <c r="BB916" i="6"/>
  <c r="BA916" i="6"/>
  <c r="BB911" i="6"/>
  <c r="BA911" i="6"/>
  <c r="BB880" i="6"/>
  <c r="BA880" i="6"/>
  <c r="BB866" i="6"/>
  <c r="BA866" i="6"/>
  <c r="BC866" i="6" s="1"/>
  <c r="BC859" i="6"/>
  <c r="BB859" i="6"/>
  <c r="BA859" i="6"/>
  <c r="AU859" i="6"/>
  <c r="AV859" i="6"/>
  <c r="AW859" i="6"/>
  <c r="AQ859" i="6"/>
  <c r="AR859" i="6"/>
  <c r="AM859" i="6"/>
  <c r="AN859" i="6"/>
  <c r="BB857" i="6"/>
  <c r="BA857" i="6"/>
  <c r="BB853" i="6"/>
  <c r="BA853" i="6"/>
  <c r="BB830" i="6"/>
  <c r="BA830" i="6"/>
  <c r="BC830" i="6" s="1"/>
  <c r="BB790" i="6"/>
  <c r="BA790" i="6"/>
  <c r="BB784" i="6"/>
  <c r="BA784" i="6"/>
  <c r="BB757" i="6"/>
  <c r="BA757" i="6"/>
  <c r="BB753" i="6"/>
  <c r="BA753" i="6"/>
  <c r="BB750" i="6"/>
  <c r="BA750" i="6"/>
  <c r="BB749" i="6"/>
  <c r="BA749" i="6"/>
  <c r="BB748" i="6"/>
  <c r="BA748" i="6"/>
  <c r="BB747" i="6"/>
  <c r="BA747" i="6"/>
  <c r="BB745" i="6"/>
  <c r="BA745" i="6"/>
  <c r="BB743" i="6"/>
  <c r="BA743" i="6"/>
  <c r="BB742" i="6"/>
  <c r="BA742" i="6"/>
  <c r="BC742" i="6" s="1"/>
  <c r="BB741" i="6"/>
  <c r="BA741" i="6"/>
  <c r="BB740" i="6"/>
  <c r="BA740" i="6"/>
  <c r="BB736" i="6"/>
  <c r="BA736" i="6"/>
  <c r="BB732" i="6"/>
  <c r="BA732" i="6"/>
  <c r="BB731" i="6"/>
  <c r="BA731" i="6"/>
  <c r="BB730" i="6"/>
  <c r="BA730" i="6"/>
  <c r="BB718" i="6"/>
  <c r="BA718" i="6"/>
  <c r="BB716" i="6"/>
  <c r="BA716" i="6"/>
  <c r="BB715" i="6"/>
  <c r="BA715" i="6"/>
  <c r="BB714" i="6"/>
  <c r="BA714" i="6"/>
  <c r="BB713" i="6"/>
  <c r="BA713" i="6"/>
  <c r="BB711" i="6"/>
  <c r="BA711" i="6"/>
  <c r="BB693" i="6"/>
  <c r="BA693" i="6"/>
  <c r="BB658" i="6"/>
  <c r="BA658" i="6"/>
  <c r="BB654" i="6"/>
  <c r="BA654" i="6"/>
  <c r="BB652" i="6"/>
  <c r="BA652" i="6"/>
  <c r="BC652" i="6" s="1"/>
  <c r="BB646" i="6"/>
  <c r="BA646" i="6"/>
  <c r="BB636" i="6"/>
  <c r="BA636" i="6"/>
  <c r="BB631" i="6"/>
  <c r="BA631" i="6"/>
  <c r="BB609" i="6"/>
  <c r="BA609" i="6"/>
  <c r="BB608" i="6"/>
  <c r="BA608" i="6"/>
  <c r="BB607" i="6"/>
  <c r="BA607" i="6"/>
  <c r="BB606" i="6"/>
  <c r="BA606" i="6"/>
  <c r="BB605" i="6"/>
  <c r="BA605" i="6"/>
  <c r="BB603" i="6"/>
  <c r="BA603" i="6"/>
  <c r="BB602" i="6"/>
  <c r="BA602" i="6"/>
  <c r="BB601" i="6"/>
  <c r="BA601" i="6"/>
  <c r="BB600" i="6"/>
  <c r="BA600" i="6"/>
  <c r="BB599" i="6"/>
  <c r="BA599" i="6"/>
  <c r="BB598" i="6"/>
  <c r="BA598" i="6"/>
  <c r="BB592" i="6"/>
  <c r="BA592" i="6"/>
  <c r="BB591" i="6"/>
  <c r="BA591" i="6"/>
  <c r="BB584" i="6"/>
  <c r="BA584" i="6"/>
  <c r="BB583" i="6"/>
  <c r="BA583" i="6"/>
  <c r="BB570" i="6"/>
  <c r="BA570" i="6"/>
  <c r="BB553" i="6"/>
  <c r="BA553" i="6"/>
  <c r="BB549" i="6"/>
  <c r="BA549" i="6"/>
  <c r="BB545" i="6"/>
  <c r="BA545" i="6"/>
  <c r="BB544" i="6"/>
  <c r="BA544" i="6"/>
  <c r="BB539" i="6"/>
  <c r="BA539" i="6"/>
  <c r="BB523" i="6"/>
  <c r="BA523" i="6"/>
  <c r="BB510" i="6"/>
  <c r="BA510" i="6"/>
  <c r="BB490" i="6"/>
  <c r="BA490" i="6"/>
  <c r="BB489" i="6"/>
  <c r="BA489" i="6"/>
  <c r="BB488" i="6"/>
  <c r="BA488" i="6"/>
  <c r="BB487" i="6"/>
  <c r="BA487" i="6"/>
  <c r="BB485" i="6"/>
  <c r="BA485" i="6"/>
  <c r="BB465" i="6"/>
  <c r="BA465" i="6"/>
  <c r="BB451" i="6"/>
  <c r="BA451" i="6"/>
  <c r="BB432" i="6"/>
  <c r="BA432" i="6"/>
  <c r="BB431" i="6"/>
  <c r="BA431" i="6"/>
  <c r="BB429" i="6"/>
  <c r="BA429" i="6"/>
  <c r="BB425" i="6"/>
  <c r="BA425" i="6"/>
  <c r="BB405" i="6"/>
  <c r="BA405" i="6"/>
  <c r="BB375" i="6"/>
  <c r="BA375" i="6"/>
  <c r="BB374" i="6"/>
  <c r="BA374" i="6"/>
  <c r="BB373" i="6"/>
  <c r="BA373" i="6"/>
  <c r="BB371" i="6"/>
  <c r="BA371" i="6"/>
  <c r="BB366" i="6"/>
  <c r="BA366" i="6"/>
  <c r="BB365" i="6"/>
  <c r="BA365" i="6"/>
  <c r="BB357" i="6"/>
  <c r="BA357" i="6"/>
  <c r="BB350" i="6"/>
  <c r="BA350" i="6"/>
  <c r="BB343" i="6"/>
  <c r="BA343" i="6"/>
  <c r="BB340" i="6"/>
  <c r="BA340" i="6"/>
  <c r="BB337" i="6"/>
  <c r="BA337" i="6"/>
  <c r="BB336" i="6"/>
  <c r="BA336" i="6"/>
  <c r="BB335" i="6"/>
  <c r="BA335" i="6"/>
  <c r="BB333" i="6"/>
  <c r="BA333" i="6"/>
  <c r="BC333" i="6" s="1"/>
  <c r="BB328" i="6"/>
  <c r="BA328" i="6"/>
  <c r="BB324" i="6"/>
  <c r="BA324" i="6"/>
  <c r="BB314" i="6"/>
  <c r="BA314" i="6"/>
  <c r="BB296" i="6"/>
  <c r="BA296" i="6"/>
  <c r="BB291" i="6"/>
  <c r="BA291" i="6"/>
  <c r="BB290" i="6"/>
  <c r="BA290" i="6"/>
  <c r="BB289" i="6"/>
  <c r="BA289" i="6"/>
  <c r="BB278" i="6"/>
  <c r="BA278" i="6"/>
  <c r="BB271" i="6"/>
  <c r="BA271" i="6"/>
  <c r="BC271" i="6" s="1"/>
  <c r="BB262" i="6"/>
  <c r="BA262" i="6"/>
  <c r="BC262" i="6" s="1"/>
  <c r="BB245" i="6"/>
  <c r="BA245" i="6"/>
  <c r="BB243" i="6"/>
  <c r="BA243" i="6"/>
  <c r="BB234" i="6"/>
  <c r="BA234" i="6"/>
  <c r="BB231" i="6"/>
  <c r="BA231" i="6"/>
  <c r="BB222" i="6"/>
  <c r="BA222" i="6"/>
  <c r="BB218" i="6"/>
  <c r="BA218" i="6"/>
  <c r="BB213" i="6"/>
  <c r="BA213" i="6"/>
  <c r="BB200" i="6"/>
  <c r="BA200" i="6"/>
  <c r="BC200" i="6" s="1"/>
  <c r="BB199" i="6"/>
  <c r="BA199" i="6"/>
  <c r="BB197" i="6"/>
  <c r="BA197" i="6"/>
  <c r="BB186" i="6"/>
  <c r="BA186" i="6"/>
  <c r="BB176" i="6"/>
  <c r="BA176" i="6"/>
  <c r="BB163" i="6"/>
  <c r="BA163" i="6"/>
  <c r="BB149" i="6"/>
  <c r="BA149" i="6"/>
  <c r="BB142" i="6"/>
  <c r="BA142" i="6"/>
  <c r="BB141" i="6"/>
  <c r="BA141" i="6"/>
  <c r="BB132" i="6"/>
  <c r="BA132" i="6"/>
  <c r="BB117" i="6"/>
  <c r="BA117" i="6"/>
  <c r="BB114" i="6"/>
  <c r="BA114" i="6"/>
  <c r="BB96" i="6"/>
  <c r="BA96" i="6"/>
  <c r="BB89" i="6"/>
  <c r="BA89" i="6"/>
  <c r="BB80" i="6"/>
  <c r="BA80" i="6"/>
  <c r="M102" i="2"/>
  <c r="AJ916" i="6"/>
  <c r="AJ911" i="6"/>
  <c r="AJ880" i="6"/>
  <c r="AJ866" i="6"/>
  <c r="AJ859" i="6"/>
  <c r="AJ857" i="6"/>
  <c r="AJ853" i="6"/>
  <c r="AJ830" i="6"/>
  <c r="AJ790" i="6"/>
  <c r="AJ784" i="6"/>
  <c r="AJ757" i="6"/>
  <c r="AJ753" i="6"/>
  <c r="AJ750" i="6"/>
  <c r="AJ749" i="6"/>
  <c r="AJ748" i="6"/>
  <c r="AJ747" i="6"/>
  <c r="AJ745" i="6"/>
  <c r="AJ743" i="6"/>
  <c r="AJ742" i="6"/>
  <c r="AJ741" i="6"/>
  <c r="AJ740" i="6"/>
  <c r="AJ736" i="6"/>
  <c r="AJ732" i="6"/>
  <c r="AJ731" i="6"/>
  <c r="AJ730" i="6"/>
  <c r="AJ718" i="6"/>
  <c r="AJ716" i="6"/>
  <c r="AJ715" i="6"/>
  <c r="AJ714" i="6"/>
  <c r="AJ713" i="6"/>
  <c r="AJ711" i="6"/>
  <c r="AJ693" i="6"/>
  <c r="AJ658" i="6"/>
  <c r="AJ654" i="6"/>
  <c r="AJ652" i="6"/>
  <c r="AJ646" i="6"/>
  <c r="AJ636" i="6"/>
  <c r="AJ631" i="6"/>
  <c r="AJ609" i="6"/>
  <c r="AJ608" i="6"/>
  <c r="AJ607" i="6"/>
  <c r="AJ606" i="6"/>
  <c r="AJ605" i="6"/>
  <c r="AJ603" i="6"/>
  <c r="AJ602" i="6"/>
  <c r="AJ601" i="6"/>
  <c r="AJ600" i="6"/>
  <c r="AJ599" i="6"/>
  <c r="AJ598" i="6"/>
  <c r="AJ592" i="6"/>
  <c r="AJ591" i="6"/>
  <c r="AJ584" i="6"/>
  <c r="AJ583" i="6"/>
  <c r="AJ570" i="6"/>
  <c r="AJ553" i="6"/>
  <c r="AJ549" i="6"/>
  <c r="AJ545" i="6"/>
  <c r="AJ544" i="6"/>
  <c r="AJ539" i="6"/>
  <c r="AJ523" i="6"/>
  <c r="AJ510" i="6"/>
  <c r="AJ490" i="6"/>
  <c r="AJ489" i="6"/>
  <c r="AJ488" i="6"/>
  <c r="AJ487" i="6"/>
  <c r="AJ485" i="6"/>
  <c r="AJ465" i="6"/>
  <c r="AJ451" i="6"/>
  <c r="AJ432" i="6"/>
  <c r="AJ431" i="6"/>
  <c r="AJ429" i="6"/>
  <c r="AJ425" i="6"/>
  <c r="AJ405" i="6"/>
  <c r="AJ375" i="6"/>
  <c r="AJ374" i="6"/>
  <c r="AJ373" i="6"/>
  <c r="AJ371" i="6"/>
  <c r="AJ366" i="6"/>
  <c r="AJ365" i="6"/>
  <c r="AJ357" i="6"/>
  <c r="AJ350" i="6"/>
  <c r="AJ343" i="6"/>
  <c r="AJ340" i="6"/>
  <c r="AJ337" i="6"/>
  <c r="AJ336" i="6"/>
  <c r="AJ335" i="6"/>
  <c r="AJ333" i="6"/>
  <c r="AJ328" i="6"/>
  <c r="AJ324" i="6"/>
  <c r="AJ314" i="6"/>
  <c r="AJ296" i="6"/>
  <c r="AJ291" i="6"/>
  <c r="AJ290" i="6"/>
  <c r="AJ289" i="6"/>
  <c r="AJ278" i="6"/>
  <c r="AJ271" i="6"/>
  <c r="AJ262" i="6"/>
  <c r="AJ245" i="6"/>
  <c r="AJ243" i="6"/>
  <c r="AJ234" i="6"/>
  <c r="AJ231" i="6"/>
  <c r="AJ222" i="6"/>
  <c r="AJ218" i="6"/>
  <c r="AJ213" i="6"/>
  <c r="AJ200" i="6"/>
  <c r="AJ199" i="6"/>
  <c r="AJ197" i="6"/>
  <c r="AJ186" i="6"/>
  <c r="AJ176" i="6"/>
  <c r="AJ163" i="6"/>
  <c r="AJ149" i="6"/>
  <c r="AJ142" i="6"/>
  <c r="AJ141" i="6"/>
  <c r="AJ132" i="6"/>
  <c r="AJ117" i="6"/>
  <c r="AJ114" i="6"/>
  <c r="AJ96" i="6"/>
  <c r="AJ89" i="6"/>
  <c r="AJ80" i="6"/>
  <c r="AE932" i="6"/>
  <c r="AE931" i="6"/>
  <c r="AE930" i="6"/>
  <c r="AE929" i="6"/>
  <c r="AE928" i="6"/>
  <c r="AE927" i="6"/>
  <c r="AE926" i="6"/>
  <c r="AE925" i="6"/>
  <c r="AE924" i="6"/>
  <c r="AE921" i="6"/>
  <c r="AE920" i="6"/>
  <c r="AE919" i="6"/>
  <c r="AE918" i="6"/>
  <c r="AE915" i="6"/>
  <c r="AE914" i="6"/>
  <c r="AE910" i="6"/>
  <c r="AE909" i="6"/>
  <c r="AE908" i="6"/>
  <c r="AE906" i="6"/>
  <c r="AE905" i="6"/>
  <c r="AE904" i="6"/>
  <c r="AE903" i="6"/>
  <c r="AE902" i="6"/>
  <c r="AE899" i="6"/>
  <c r="AE898" i="6"/>
  <c r="AE897" i="6"/>
  <c r="AE896" i="6"/>
  <c r="AE895" i="6"/>
  <c r="AE894" i="6"/>
  <c r="AE892" i="6"/>
  <c r="AE891" i="6"/>
  <c r="AE890" i="6"/>
  <c r="AE888" i="6"/>
  <c r="AE887" i="6"/>
  <c r="AE884" i="6"/>
  <c r="AE882" i="6"/>
  <c r="AE878" i="6"/>
  <c r="AE877" i="6"/>
  <c r="AE876" i="6"/>
  <c r="AE874" i="6"/>
  <c r="AE873" i="6"/>
  <c r="AE872" i="6"/>
  <c r="AE870" i="6"/>
  <c r="AE869" i="6"/>
  <c r="AE868" i="6"/>
  <c r="AE867" i="6"/>
  <c r="AE865" i="6"/>
  <c r="AE864" i="6"/>
  <c r="AE863" i="6"/>
  <c r="AE862" i="6"/>
  <c r="AE861" i="6"/>
  <c r="AE860" i="6"/>
  <c r="AE859" i="6"/>
  <c r="AE855" i="6"/>
  <c r="AE851" i="6"/>
  <c r="AE850" i="6"/>
  <c r="AE849" i="6"/>
  <c r="AE848" i="6"/>
  <c r="AE847" i="6"/>
  <c r="AE845" i="6"/>
  <c r="AE844" i="6"/>
  <c r="AE843" i="6"/>
  <c r="AE842" i="6"/>
  <c r="AE841" i="6"/>
  <c r="AE840" i="6"/>
  <c r="AE839" i="6"/>
  <c r="AE838" i="6"/>
  <c r="AE837" i="6"/>
  <c r="AE836" i="6"/>
  <c r="AE835" i="6"/>
  <c r="AE834" i="6"/>
  <c r="AE833" i="6"/>
  <c r="AE832" i="6"/>
  <c r="AE831" i="6"/>
  <c r="AE829" i="6"/>
  <c r="AE825" i="6"/>
  <c r="AE824" i="6"/>
  <c r="AE823" i="6"/>
  <c r="AE822" i="6"/>
  <c r="AE821" i="6"/>
  <c r="AE820" i="6"/>
  <c r="AE819" i="6"/>
  <c r="AE818" i="6"/>
  <c r="AE816" i="6"/>
  <c r="AE815" i="6"/>
  <c r="AE814" i="6"/>
  <c r="AE813" i="6"/>
  <c r="AE812" i="6"/>
  <c r="AE811" i="6"/>
  <c r="AE810" i="6"/>
  <c r="AE809" i="6"/>
  <c r="AE806" i="6"/>
  <c r="AE805" i="6"/>
  <c r="AE804" i="6"/>
  <c r="AE803" i="6"/>
  <c r="AE802" i="6"/>
  <c r="AE799" i="6"/>
  <c r="AE798" i="6"/>
  <c r="AE796" i="6"/>
  <c r="AE795" i="6"/>
  <c r="AE794" i="6"/>
  <c r="AE793" i="6"/>
  <c r="AE792" i="6"/>
  <c r="AE791" i="6"/>
  <c r="AE789" i="6"/>
  <c r="AE788" i="6"/>
  <c r="AE787" i="6"/>
  <c r="AE786" i="6"/>
  <c r="AE785" i="6"/>
  <c r="AE783" i="6"/>
  <c r="AE782" i="6"/>
  <c r="AE781" i="6"/>
  <c r="AE779" i="6"/>
  <c r="AE778" i="6"/>
  <c r="AE777" i="6"/>
  <c r="AE776" i="6"/>
  <c r="AE775" i="6"/>
  <c r="AE774" i="6"/>
  <c r="AE773" i="6"/>
  <c r="AE772" i="6"/>
  <c r="AE771" i="6"/>
  <c r="AE770" i="6"/>
  <c r="AE769" i="6"/>
  <c r="AE768" i="6"/>
  <c r="AE766" i="6"/>
  <c r="AE765" i="6"/>
  <c r="AE764" i="6"/>
  <c r="AE763" i="6"/>
  <c r="AE762" i="6"/>
  <c r="AE760" i="6"/>
  <c r="AE759" i="6"/>
  <c r="AE758" i="6"/>
  <c r="AE755" i="6"/>
  <c r="AE752" i="6"/>
  <c r="AE751" i="6"/>
  <c r="AE746" i="6"/>
  <c r="AE744" i="6"/>
  <c r="AE739" i="6"/>
  <c r="AE737" i="6"/>
  <c r="AE736" i="6"/>
  <c r="AE735" i="6"/>
  <c r="AE719" i="6"/>
  <c r="AE711" i="6"/>
  <c r="AE709" i="6"/>
  <c r="AE708" i="6"/>
  <c r="AE707" i="6"/>
  <c r="AE706" i="6"/>
  <c r="AE705" i="6"/>
  <c r="AE704" i="6"/>
  <c r="AE703" i="6"/>
  <c r="AE702" i="6"/>
  <c r="AE701" i="6"/>
  <c r="AE700" i="6"/>
  <c r="AE699" i="6"/>
  <c r="AE698" i="6"/>
  <c r="AE697" i="6"/>
  <c r="AE696" i="6"/>
  <c r="AE693" i="6"/>
  <c r="AE692" i="6"/>
  <c r="AE691" i="6"/>
  <c r="AE690" i="6"/>
  <c r="AE689" i="6"/>
  <c r="AE688" i="6"/>
  <c r="AE687" i="6"/>
  <c r="AE686" i="6"/>
  <c r="AE685" i="6"/>
  <c r="AE684" i="6"/>
  <c r="AE683" i="6"/>
  <c r="AE682" i="6"/>
  <c r="AE681" i="6"/>
  <c r="AE680" i="6"/>
  <c r="AE679" i="6"/>
  <c r="AE678" i="6"/>
  <c r="AE677" i="6"/>
  <c r="AE676" i="6"/>
  <c r="AE675" i="6"/>
  <c r="AE674" i="6"/>
  <c r="AE673" i="6"/>
  <c r="AE672" i="6"/>
  <c r="AE671" i="6"/>
  <c r="AE670" i="6"/>
  <c r="AE669" i="6"/>
  <c r="AE668" i="6"/>
  <c r="AE667" i="6"/>
  <c r="AE666" i="6"/>
  <c r="AE665" i="6"/>
  <c r="AE664" i="6"/>
  <c r="AE663" i="6"/>
  <c r="AE662" i="6"/>
  <c r="AE661" i="6"/>
  <c r="AE660" i="6"/>
  <c r="AE659" i="6"/>
  <c r="AE658" i="6"/>
  <c r="AE657" i="6"/>
  <c r="AE656" i="6"/>
  <c r="AE655" i="6"/>
  <c r="AE653" i="6"/>
  <c r="AE651" i="6"/>
  <c r="AE650" i="6"/>
  <c r="AE649" i="6"/>
  <c r="AE648" i="6"/>
  <c r="AE647" i="6"/>
  <c r="AE645" i="6"/>
  <c r="AE644" i="6"/>
  <c r="AE642" i="6"/>
  <c r="AE641" i="6"/>
  <c r="AE640" i="6"/>
  <c r="AE639" i="6"/>
  <c r="AE638" i="6"/>
  <c r="AE637" i="6"/>
  <c r="AE636" i="6"/>
  <c r="AE635" i="6"/>
  <c r="AE630" i="6"/>
  <c r="AE629" i="6"/>
  <c r="AE628" i="6"/>
  <c r="AE627" i="6"/>
  <c r="AE626" i="6"/>
  <c r="AE625" i="6"/>
  <c r="AE624" i="6"/>
  <c r="AE623" i="6"/>
  <c r="AE622" i="6"/>
  <c r="AE620" i="6"/>
  <c r="AE619" i="6"/>
  <c r="AE617" i="6"/>
  <c r="AE616" i="6"/>
  <c r="AE615" i="6"/>
  <c r="AE614" i="6"/>
  <c r="AE613" i="6"/>
  <c r="AE610" i="6"/>
  <c r="AE596" i="6"/>
  <c r="AE594" i="6"/>
  <c r="AE592" i="6"/>
  <c r="AE590" i="6"/>
  <c r="AE589" i="6"/>
  <c r="AE586" i="6"/>
  <c r="AE585" i="6"/>
  <c r="AE584" i="6"/>
  <c r="AE583" i="6"/>
  <c r="AE582" i="6"/>
  <c r="AE581" i="6"/>
  <c r="AE571" i="6"/>
  <c r="AE569" i="6"/>
  <c r="AE568" i="6"/>
  <c r="AE567" i="6"/>
  <c r="AE566" i="6"/>
  <c r="AE565" i="6"/>
  <c r="AE564" i="6"/>
  <c r="AE563" i="6"/>
  <c r="AE562" i="6"/>
  <c r="AE560" i="6"/>
  <c r="AE559" i="6"/>
  <c r="AE558" i="6"/>
  <c r="AE557" i="6"/>
  <c r="AE556" i="6"/>
  <c r="AE555" i="6"/>
  <c r="AE550" i="6"/>
  <c r="AE547" i="6"/>
  <c r="AE546" i="6"/>
  <c r="AE542" i="6"/>
  <c r="AE541" i="6"/>
  <c r="AE538" i="6"/>
  <c r="AE537" i="6"/>
  <c r="AE536" i="6"/>
  <c r="AE535" i="6"/>
  <c r="AE534" i="6"/>
  <c r="AE533" i="6"/>
  <c r="AE532" i="6"/>
  <c r="AE531" i="6"/>
  <c r="AE529" i="6"/>
  <c r="AE528" i="6"/>
  <c r="AE527" i="6"/>
  <c r="AE526" i="6"/>
  <c r="AE525" i="6"/>
  <c r="AE524" i="6"/>
  <c r="AE522" i="6"/>
  <c r="AE521" i="6"/>
  <c r="AE520" i="6"/>
  <c r="AE519" i="6"/>
  <c r="AE518" i="6"/>
  <c r="AE517" i="6"/>
  <c r="AE516" i="6"/>
  <c r="AE515" i="6"/>
  <c r="AE514" i="6"/>
  <c r="AE513" i="6"/>
  <c r="AE512" i="6"/>
  <c r="AE511" i="6"/>
  <c r="AE510" i="6"/>
  <c r="AE508" i="6"/>
  <c r="AE507" i="6"/>
  <c r="AE506" i="6"/>
  <c r="AE505" i="6"/>
  <c r="AE504" i="6"/>
  <c r="AE503" i="6"/>
  <c r="AE502" i="6"/>
  <c r="AE501" i="6"/>
  <c r="AE500" i="6"/>
  <c r="AE499" i="6"/>
  <c r="AE498" i="6"/>
  <c r="AE497" i="6"/>
  <c r="AE496" i="6"/>
  <c r="AE495" i="6"/>
  <c r="AE494" i="6"/>
  <c r="AE493" i="6"/>
  <c r="AE492" i="6"/>
  <c r="AE491" i="6"/>
  <c r="AE489" i="6"/>
  <c r="AE485" i="6"/>
  <c r="AE484" i="6"/>
  <c r="AE483" i="6"/>
  <c r="AE482" i="6"/>
  <c r="AE481" i="6"/>
  <c r="AE480" i="6"/>
  <c r="AE479" i="6"/>
  <c r="AE477" i="6"/>
  <c r="AE476" i="6"/>
  <c r="AE475" i="6"/>
  <c r="AE474" i="6"/>
  <c r="AE473" i="6"/>
  <c r="AE472" i="6"/>
  <c r="AE471" i="6"/>
  <c r="AE468" i="6"/>
  <c r="AE467" i="6"/>
  <c r="AE466" i="6"/>
  <c r="AE463" i="6"/>
  <c r="AE462" i="6"/>
  <c r="AE461" i="6"/>
  <c r="AE460" i="6"/>
  <c r="AE459" i="6"/>
  <c r="AE458" i="6"/>
  <c r="AE457" i="6"/>
  <c r="AE456" i="6"/>
  <c r="AE454" i="6"/>
  <c r="AE452" i="6"/>
  <c r="AE450" i="6"/>
  <c r="AE449" i="6"/>
  <c r="AE448" i="6"/>
  <c r="AE447" i="6"/>
  <c r="AE444" i="6"/>
  <c r="AE443" i="6"/>
  <c r="AE442" i="6"/>
  <c r="AE439" i="6"/>
  <c r="AE438" i="6"/>
  <c r="AE437" i="6"/>
  <c r="AE436" i="6"/>
  <c r="AE435" i="6"/>
  <c r="AE434" i="6"/>
  <c r="AE433" i="6"/>
  <c r="AE430" i="6"/>
  <c r="AE428" i="6"/>
  <c r="AE427" i="6"/>
  <c r="AE426" i="6"/>
  <c r="AE425" i="6"/>
  <c r="AE424" i="6"/>
  <c r="AE423" i="6"/>
  <c r="AE421" i="6"/>
  <c r="AE420" i="6"/>
  <c r="AE419" i="6"/>
  <c r="AE418" i="6"/>
  <c r="AE417" i="6"/>
  <c r="AE416" i="6"/>
  <c r="AE415" i="6"/>
  <c r="AE414" i="6"/>
  <c r="AE413" i="6"/>
  <c r="AE412" i="6"/>
  <c r="AE411" i="6"/>
  <c r="AE410" i="6"/>
  <c r="AE409" i="6"/>
  <c r="AE408" i="6"/>
  <c r="AE407" i="6"/>
  <c r="AE406" i="6"/>
  <c r="AE402" i="6"/>
  <c r="AE401" i="6"/>
  <c r="AE400" i="6"/>
  <c r="AE399" i="6"/>
  <c r="AE397" i="6"/>
  <c r="AE396" i="6"/>
  <c r="AE395" i="6"/>
  <c r="AE394" i="6"/>
  <c r="AE393" i="6"/>
  <c r="AE392" i="6"/>
  <c r="AE391" i="6"/>
  <c r="AE390" i="6"/>
  <c r="AE389" i="6"/>
  <c r="AE388" i="6"/>
  <c r="AE387" i="6"/>
  <c r="AE386" i="6"/>
  <c r="AE385" i="6"/>
  <c r="AE383" i="6"/>
  <c r="AE382" i="6"/>
  <c r="AE381" i="6"/>
  <c r="AE380" i="6"/>
  <c r="AE379" i="6"/>
  <c r="AE378" i="6"/>
  <c r="AE377" i="6"/>
  <c r="AE376" i="6"/>
  <c r="AE372" i="6"/>
  <c r="AE370" i="6"/>
  <c r="AE369" i="6"/>
  <c r="AE368" i="6"/>
  <c r="AE365" i="6"/>
  <c r="AE363" i="6"/>
  <c r="AE361" i="6"/>
  <c r="AE360" i="6"/>
  <c r="AE356" i="6"/>
  <c r="AE355" i="6"/>
  <c r="AE354" i="6"/>
  <c r="AE353" i="6"/>
  <c r="AE352" i="6"/>
  <c r="AE351" i="6"/>
  <c r="AE349" i="6"/>
  <c r="AE348" i="6"/>
  <c r="AE347" i="6"/>
  <c r="AE346" i="6"/>
  <c r="AE345" i="6"/>
  <c r="AE344" i="6"/>
  <c r="AE342" i="6"/>
  <c r="AE341" i="6"/>
  <c r="AE335" i="6"/>
  <c r="AE332" i="6"/>
  <c r="AE331" i="6"/>
  <c r="AE330" i="6"/>
  <c r="AE329" i="6"/>
  <c r="AE327" i="6"/>
  <c r="AE326" i="6"/>
  <c r="AE325" i="6"/>
  <c r="AE323" i="6"/>
  <c r="AE322" i="6"/>
  <c r="AE321" i="6"/>
  <c r="AE320" i="6"/>
  <c r="AE319" i="6"/>
  <c r="AE316" i="6"/>
  <c r="AE315" i="6"/>
  <c r="AE312" i="6"/>
  <c r="AE310" i="6"/>
  <c r="AE309" i="6"/>
  <c r="AE307" i="6"/>
  <c r="AE306" i="6"/>
  <c r="AE305" i="6"/>
  <c r="AE304" i="6"/>
  <c r="AE303" i="6"/>
  <c r="AE302" i="6"/>
  <c r="AE299" i="6"/>
  <c r="AE298" i="6"/>
  <c r="AE297" i="6"/>
  <c r="AE294" i="6"/>
  <c r="AE293" i="6"/>
  <c r="AE288" i="6"/>
  <c r="AE287" i="6"/>
  <c r="AE286" i="6"/>
  <c r="AE283" i="6"/>
  <c r="AE282" i="6"/>
  <c r="AE280" i="6"/>
  <c r="AE279" i="6"/>
  <c r="AE276" i="6"/>
  <c r="AE273" i="6"/>
  <c r="AE269" i="6"/>
  <c r="AE268" i="6"/>
  <c r="AE267" i="6"/>
  <c r="AE266" i="6"/>
  <c r="AE265" i="6"/>
  <c r="AE264" i="6"/>
  <c r="AE263" i="6"/>
  <c r="AE261" i="6"/>
  <c r="AE260" i="6"/>
  <c r="AE259" i="6"/>
  <c r="AE258" i="6"/>
  <c r="AE257" i="6"/>
  <c r="AE256" i="6"/>
  <c r="AE255" i="6"/>
  <c r="AE254" i="6"/>
  <c r="AE253" i="6"/>
  <c r="AE252" i="6"/>
  <c r="AE251" i="6"/>
  <c r="AE250" i="6"/>
  <c r="AE249" i="6"/>
  <c r="AE248" i="6"/>
  <c r="AE247" i="6"/>
  <c r="AE246" i="6"/>
  <c r="AE245" i="6"/>
  <c r="AE242" i="6"/>
  <c r="AE240" i="6"/>
  <c r="AE239" i="6"/>
  <c r="AE238" i="6"/>
  <c r="AE237" i="6"/>
  <c r="AE236" i="6"/>
  <c r="AE235" i="6"/>
  <c r="AE232" i="6"/>
  <c r="AE231" i="6"/>
  <c r="AE229" i="6"/>
  <c r="AE228" i="6"/>
  <c r="AE227" i="6"/>
  <c r="AE226" i="6"/>
  <c r="AE225" i="6"/>
  <c r="AE224" i="6"/>
  <c r="AE223" i="6"/>
  <c r="AE221" i="6"/>
  <c r="AE220" i="6"/>
  <c r="AE218" i="6"/>
  <c r="AE217" i="6"/>
  <c r="AE216" i="6"/>
  <c r="AE212" i="6"/>
  <c r="AE210" i="6"/>
  <c r="AE209" i="6"/>
  <c r="AE208" i="6"/>
  <c r="AE207" i="6"/>
  <c r="AE206" i="6"/>
  <c r="AE204" i="6"/>
  <c r="AE203" i="6"/>
  <c r="AE201" i="6"/>
  <c r="AE200" i="6"/>
  <c r="AE195" i="6"/>
  <c r="AE194" i="6"/>
  <c r="AE193" i="6"/>
  <c r="AE192" i="6"/>
  <c r="AE191" i="6"/>
  <c r="AE190" i="6"/>
  <c r="AE187" i="6"/>
  <c r="AE185" i="6"/>
  <c r="AE184" i="6"/>
  <c r="AE183" i="6"/>
  <c r="AE182" i="6"/>
  <c r="AE181" i="6"/>
  <c r="AE180" i="6"/>
  <c r="AE178" i="6"/>
  <c r="AE177" i="6"/>
  <c r="AE175" i="6"/>
  <c r="AE172" i="6"/>
  <c r="AE170" i="6"/>
  <c r="AE168" i="6"/>
  <c r="AE167" i="6"/>
  <c r="AE166" i="6"/>
  <c r="AE165" i="6"/>
  <c r="AE162" i="6"/>
  <c r="AE161" i="6"/>
  <c r="AE160" i="6"/>
  <c r="AE159" i="6"/>
  <c r="AE155" i="6"/>
  <c r="AE154" i="6"/>
  <c r="AE151" i="6"/>
  <c r="AE150" i="6"/>
  <c r="AE148" i="6"/>
  <c r="AE146" i="6"/>
  <c r="AE145" i="6"/>
  <c r="AE144" i="6"/>
  <c r="AE143" i="6"/>
  <c r="AE140" i="6"/>
  <c r="AE139" i="6"/>
  <c r="AE137" i="6"/>
  <c r="AE136" i="6"/>
  <c r="AE133" i="6"/>
  <c r="AE131" i="6"/>
  <c r="AE129" i="6"/>
  <c r="AE127" i="6"/>
  <c r="AE124" i="6"/>
  <c r="AE123" i="6"/>
  <c r="AE122" i="6"/>
  <c r="AE121" i="6"/>
  <c r="AE119" i="6"/>
  <c r="AE118" i="6"/>
  <c r="AE116" i="6"/>
  <c r="AE115" i="6"/>
  <c r="AE112" i="6"/>
  <c r="AE111" i="6"/>
  <c r="AE109" i="6"/>
  <c r="AE108" i="6"/>
  <c r="AE107" i="6"/>
  <c r="AE106" i="6"/>
  <c r="AE103" i="6"/>
  <c r="AE102" i="6"/>
  <c r="AE101" i="6"/>
  <c r="AE100" i="6"/>
  <c r="AE99" i="6"/>
  <c r="AE98" i="6"/>
  <c r="AE97" i="6"/>
  <c r="AE95" i="6"/>
  <c r="AE94" i="6"/>
  <c r="AE93" i="6"/>
  <c r="AE91" i="6"/>
  <c r="AE89" i="6"/>
  <c r="AE88" i="6"/>
  <c r="AE87" i="6"/>
  <c r="AE85" i="6"/>
  <c r="AE83" i="6"/>
  <c r="AE81" i="6"/>
  <c r="AE79" i="6"/>
  <c r="AE78" i="6"/>
  <c r="AE77" i="6"/>
  <c r="AE76" i="6"/>
  <c r="AE75" i="6"/>
  <c r="AE73" i="6"/>
  <c r="AC918" i="6"/>
  <c r="AC915" i="6"/>
  <c r="AC910" i="6"/>
  <c r="AC909" i="6"/>
  <c r="AC906" i="6"/>
  <c r="AC898" i="6"/>
  <c r="AC895" i="6"/>
  <c r="AC891" i="6"/>
  <c r="AC890" i="6"/>
  <c r="AC876" i="6"/>
  <c r="AC872" i="6"/>
  <c r="AC870" i="6"/>
  <c r="AC867" i="6"/>
  <c r="AC863" i="6"/>
  <c r="AC859" i="6"/>
  <c r="AC855" i="6"/>
  <c r="AC850" i="6"/>
  <c r="AC847" i="6"/>
  <c r="AC844" i="6"/>
  <c r="AC843" i="6"/>
  <c r="AC840" i="6"/>
  <c r="AC839" i="6"/>
  <c r="AC838" i="6"/>
  <c r="AC836" i="6"/>
  <c r="AC835" i="6"/>
  <c r="AC831" i="6"/>
  <c r="AC824" i="6"/>
  <c r="AC823" i="6"/>
  <c r="AC820" i="6"/>
  <c r="AC819" i="6"/>
  <c r="AC816" i="6"/>
  <c r="AC815" i="6"/>
  <c r="AC814" i="6"/>
  <c r="AC812" i="6"/>
  <c r="AC810" i="6"/>
  <c r="AC804" i="6"/>
  <c r="AC803" i="6"/>
  <c r="AC799" i="6"/>
  <c r="AC796" i="6"/>
  <c r="AC795" i="6"/>
  <c r="AC794" i="6"/>
  <c r="AC792" i="6"/>
  <c r="AC791" i="6"/>
  <c r="AC787" i="6"/>
  <c r="AC786" i="6"/>
  <c r="AC785" i="6"/>
  <c r="AC783" i="6"/>
  <c r="AC781" i="6"/>
  <c r="AC778" i="6"/>
  <c r="AC777" i="6"/>
  <c r="AC776" i="6"/>
  <c r="AC771" i="6"/>
  <c r="AC769" i="6"/>
  <c r="AC766" i="6"/>
  <c r="AC764" i="6"/>
  <c r="AC760" i="6"/>
  <c r="AC744" i="6"/>
  <c r="AC736" i="6"/>
  <c r="AC735" i="6"/>
  <c r="AC711" i="6"/>
  <c r="AC709" i="6"/>
  <c r="AC708" i="6"/>
  <c r="AC707" i="6"/>
  <c r="AC705" i="6"/>
  <c r="AC704" i="6"/>
  <c r="AC703" i="6"/>
  <c r="AC701" i="6"/>
  <c r="AC700" i="6"/>
  <c r="AC697" i="6"/>
  <c r="AC696" i="6"/>
  <c r="AC693" i="6"/>
  <c r="AC691" i="6"/>
  <c r="W690" i="6"/>
  <c r="AC690" i="6"/>
  <c r="AC689" i="6"/>
  <c r="AC688" i="6"/>
  <c r="AC687" i="6"/>
  <c r="AC686" i="6"/>
  <c r="AC685" i="6"/>
  <c r="AC684" i="6"/>
  <c r="AC683" i="6"/>
  <c r="AC682" i="6"/>
  <c r="AC681" i="6"/>
  <c r="AC679" i="6"/>
  <c r="AC677" i="6"/>
  <c r="AC676" i="6"/>
  <c r="AC675" i="6"/>
  <c r="AC673" i="6"/>
  <c r="AC672" i="6"/>
  <c r="AC671" i="6"/>
  <c r="AC670" i="6"/>
  <c r="AC668" i="6"/>
  <c r="AC667" i="6"/>
  <c r="AC664" i="6"/>
  <c r="AC663" i="6"/>
  <c r="AC660" i="6"/>
  <c r="AC659" i="6"/>
  <c r="AC658" i="6"/>
  <c r="AC655" i="6"/>
  <c r="AC651" i="6"/>
  <c r="AC650" i="6"/>
  <c r="AC648" i="6"/>
  <c r="AC647" i="6"/>
  <c r="AC644" i="6"/>
  <c r="AC640" i="6"/>
  <c r="AC639" i="6"/>
  <c r="AC636" i="6"/>
  <c r="AC627" i="6"/>
  <c r="AC624" i="6"/>
  <c r="AC623" i="6"/>
  <c r="AC620" i="6"/>
  <c r="AC615" i="6"/>
  <c r="AC596" i="6"/>
  <c r="AC592" i="6"/>
  <c r="AC584" i="6"/>
  <c r="AC583" i="6"/>
  <c r="AC571" i="6"/>
  <c r="AC567" i="6"/>
  <c r="AC564" i="6"/>
  <c r="AC563" i="6"/>
  <c r="AC559" i="6"/>
  <c r="AC555" i="6"/>
  <c r="AC547" i="6"/>
  <c r="AC536" i="6"/>
  <c r="AC535" i="6"/>
  <c r="AC524" i="6"/>
  <c r="AC522" i="6"/>
  <c r="AC519" i="6"/>
  <c r="AC511" i="6"/>
  <c r="AC510" i="6"/>
  <c r="AC508" i="6"/>
  <c r="AC507" i="6"/>
  <c r="AC504" i="6"/>
  <c r="AC503" i="6"/>
  <c r="AC502" i="6"/>
  <c r="AC500" i="6"/>
  <c r="AC499" i="6"/>
  <c r="AC498" i="6"/>
  <c r="AC496" i="6"/>
  <c r="AC495" i="6"/>
  <c r="AC483" i="6"/>
  <c r="AC472" i="6"/>
  <c r="AC471" i="6"/>
  <c r="W468" i="6"/>
  <c r="AC468" i="6"/>
  <c r="W467" i="6"/>
  <c r="W466" i="6"/>
  <c r="AC459" i="6"/>
  <c r="AC448" i="6"/>
  <c r="AC447" i="6"/>
  <c r="AC444" i="6"/>
  <c r="AC436" i="6"/>
  <c r="AC433" i="6"/>
  <c r="AC425" i="6"/>
  <c r="AC424" i="6"/>
  <c r="AC421" i="6"/>
  <c r="AC420" i="6"/>
  <c r="AC417" i="6"/>
  <c r="AC416" i="6"/>
  <c r="AC413" i="6"/>
  <c r="AC412" i="6"/>
  <c r="AC409" i="6"/>
  <c r="AC408" i="6"/>
  <c r="AC401" i="6"/>
  <c r="AC397" i="6"/>
  <c r="AC389" i="6"/>
  <c r="AC388" i="6"/>
  <c r="AC387" i="6"/>
  <c r="AC376" i="6"/>
  <c r="AC372" i="6"/>
  <c r="AC369" i="6"/>
  <c r="AC368" i="6"/>
  <c r="AC365" i="6"/>
  <c r="AC361" i="6"/>
  <c r="AC360" i="6"/>
  <c r="AC356" i="6"/>
  <c r="AC353" i="6"/>
  <c r="AC352" i="6"/>
  <c r="AC349" i="6"/>
  <c r="AC348" i="6"/>
  <c r="AC345" i="6"/>
  <c r="AC344" i="6"/>
  <c r="AC332" i="6"/>
  <c r="AC325" i="6"/>
  <c r="AC321" i="6"/>
  <c r="AC305" i="6"/>
  <c r="AC297" i="6"/>
  <c r="AC288" i="6"/>
  <c r="AC279" i="6"/>
  <c r="AC276" i="6"/>
  <c r="AC273" i="6"/>
  <c r="AC269" i="6"/>
  <c r="AC268" i="6"/>
  <c r="AC260" i="6"/>
  <c r="AC257" i="6"/>
  <c r="AC248" i="6"/>
  <c r="AC245" i="6"/>
  <c r="AC237" i="6"/>
  <c r="AC232" i="6"/>
  <c r="AC228" i="6"/>
  <c r="AC225" i="6"/>
  <c r="AC224" i="6"/>
  <c r="AC204" i="6"/>
  <c r="AC201" i="6"/>
  <c r="AC200" i="6"/>
  <c r="AC193" i="6"/>
  <c r="AC191" i="6"/>
  <c r="AC187" i="6"/>
  <c r="AC183" i="6"/>
  <c r="AC175" i="6"/>
  <c r="AC172" i="6"/>
  <c r="AC168" i="6"/>
  <c r="AC148" i="6"/>
  <c r="AC144" i="6"/>
  <c r="AC143" i="6"/>
  <c r="AC140" i="6"/>
  <c r="AC136" i="6"/>
  <c r="AC127" i="6"/>
  <c r="AC124" i="6"/>
  <c r="AC123" i="6"/>
  <c r="AC116" i="6"/>
  <c r="AC112" i="6"/>
  <c r="AC108" i="6"/>
  <c r="AC107" i="6"/>
  <c r="AC99" i="6"/>
  <c r="AC87" i="6"/>
  <c r="AC75" i="6"/>
  <c r="C38" i="6"/>
  <c r="AD420" i="6"/>
  <c r="K865" i="2"/>
  <c r="K864" i="2"/>
  <c r="K863" i="2"/>
  <c r="K862" i="2"/>
  <c r="K861" i="2"/>
  <c r="K860" i="2"/>
  <c r="K859" i="2"/>
  <c r="K858" i="2"/>
  <c r="K857" i="2"/>
  <c r="K856" i="2"/>
  <c r="K855" i="2"/>
  <c r="K854" i="2"/>
  <c r="K853" i="2"/>
  <c r="K852" i="2"/>
  <c r="K851" i="2"/>
  <c r="K850" i="2"/>
  <c r="K849" i="2"/>
  <c r="K848" i="2"/>
  <c r="K847" i="2"/>
  <c r="K846" i="2"/>
  <c r="K845" i="2"/>
  <c r="K844" i="2"/>
  <c r="K843" i="2"/>
  <c r="K842" i="2"/>
  <c r="K841" i="2"/>
  <c r="K840" i="2"/>
  <c r="K839" i="2"/>
  <c r="K838" i="2"/>
  <c r="K837" i="2"/>
  <c r="K836" i="2"/>
  <c r="K835" i="2"/>
  <c r="K834" i="2"/>
  <c r="K833" i="2"/>
  <c r="K832" i="2"/>
  <c r="K831" i="2"/>
  <c r="K830" i="2"/>
  <c r="K829" i="2"/>
  <c r="K828" i="2"/>
  <c r="K827" i="2"/>
  <c r="K826" i="2"/>
  <c r="K825" i="2"/>
  <c r="K824" i="2"/>
  <c r="K823" i="2"/>
  <c r="K822" i="2"/>
  <c r="K821" i="2"/>
  <c r="K820" i="2"/>
  <c r="K819" i="2"/>
  <c r="K818" i="2"/>
  <c r="K817" i="2"/>
  <c r="K816" i="2"/>
  <c r="K815" i="2"/>
  <c r="K814" i="2"/>
  <c r="K813" i="2"/>
  <c r="K812" i="2"/>
  <c r="K811" i="2"/>
  <c r="K810" i="2"/>
  <c r="K809" i="2"/>
  <c r="K808" i="2"/>
  <c r="K807" i="2"/>
  <c r="K806" i="2"/>
  <c r="K805" i="2"/>
  <c r="K804" i="2"/>
  <c r="K803" i="2"/>
  <c r="K802" i="2"/>
  <c r="K801" i="2"/>
  <c r="K800" i="2"/>
  <c r="K799" i="2"/>
  <c r="K798" i="2"/>
  <c r="K797" i="2"/>
  <c r="K796" i="2"/>
  <c r="K795" i="2"/>
  <c r="K794" i="2"/>
  <c r="K793" i="2"/>
  <c r="K792" i="2"/>
  <c r="K791" i="2"/>
  <c r="K790" i="2"/>
  <c r="K789" i="2"/>
  <c r="K788" i="2"/>
  <c r="K787" i="2"/>
  <c r="K786" i="2"/>
  <c r="K785" i="2"/>
  <c r="K784" i="2"/>
  <c r="K783" i="2"/>
  <c r="K782" i="2"/>
  <c r="K781" i="2"/>
  <c r="K780" i="2"/>
  <c r="K779" i="2"/>
  <c r="K778" i="2"/>
  <c r="K777" i="2"/>
  <c r="K776" i="2"/>
  <c r="K775" i="2"/>
  <c r="K774" i="2"/>
  <c r="K773" i="2"/>
  <c r="K772" i="2"/>
  <c r="K771" i="2"/>
  <c r="K770" i="2"/>
  <c r="K769" i="2"/>
  <c r="K768" i="2"/>
  <c r="K767" i="2"/>
  <c r="K766" i="2"/>
  <c r="K765" i="2"/>
  <c r="K764" i="2"/>
  <c r="K763" i="2"/>
  <c r="K762" i="2"/>
  <c r="K761" i="2"/>
  <c r="K760" i="2"/>
  <c r="K759" i="2"/>
  <c r="K758" i="2"/>
  <c r="K757" i="2"/>
  <c r="K756" i="2"/>
  <c r="K755" i="2"/>
  <c r="K754" i="2"/>
  <c r="K753" i="2"/>
  <c r="K752" i="2"/>
  <c r="K751" i="2"/>
  <c r="K750" i="2"/>
  <c r="K749" i="2"/>
  <c r="K748" i="2"/>
  <c r="K747" i="2"/>
  <c r="K746" i="2"/>
  <c r="K745" i="2"/>
  <c r="K744" i="2"/>
  <c r="K743" i="2"/>
  <c r="K742" i="2"/>
  <c r="K741" i="2"/>
  <c r="K740" i="2"/>
  <c r="K739" i="2"/>
  <c r="K738" i="2"/>
  <c r="K737" i="2"/>
  <c r="K736" i="2"/>
  <c r="K735" i="2"/>
  <c r="K734" i="2"/>
  <c r="K733" i="2"/>
  <c r="K732" i="2"/>
  <c r="K731" i="2"/>
  <c r="K730" i="2"/>
  <c r="K729" i="2"/>
  <c r="K728" i="2"/>
  <c r="K727" i="2"/>
  <c r="K726" i="2"/>
  <c r="K725" i="2"/>
  <c r="K724" i="2"/>
  <c r="K723" i="2"/>
  <c r="K722" i="2"/>
  <c r="K721" i="2"/>
  <c r="K720" i="2"/>
  <c r="K719" i="2"/>
  <c r="K718" i="2"/>
  <c r="K717" i="2"/>
  <c r="K716" i="2"/>
  <c r="K715" i="2"/>
  <c r="K714" i="2"/>
  <c r="K713" i="2"/>
  <c r="K712" i="2"/>
  <c r="K711" i="2"/>
  <c r="K710" i="2"/>
  <c r="K709" i="2"/>
  <c r="K708" i="2"/>
  <c r="K707" i="2"/>
  <c r="K706" i="2"/>
  <c r="K705" i="2"/>
  <c r="K704" i="2"/>
  <c r="K703" i="2"/>
  <c r="K702" i="2"/>
  <c r="K701" i="2"/>
  <c r="K700" i="2"/>
  <c r="K699" i="2"/>
  <c r="K698" i="2"/>
  <c r="K697" i="2"/>
  <c r="K696" i="2"/>
  <c r="K695" i="2"/>
  <c r="K694" i="2"/>
  <c r="K693" i="2"/>
  <c r="K692" i="2"/>
  <c r="K691" i="2"/>
  <c r="K690" i="2"/>
  <c r="K689" i="2"/>
  <c r="K688" i="2"/>
  <c r="K687" i="2"/>
  <c r="K686" i="2"/>
  <c r="K685" i="2"/>
  <c r="K684" i="2"/>
  <c r="K683" i="2"/>
  <c r="K682" i="2"/>
  <c r="K681" i="2"/>
  <c r="K680" i="2"/>
  <c r="K679" i="2"/>
  <c r="K678" i="2"/>
  <c r="K677" i="2"/>
  <c r="K676" i="2"/>
  <c r="K675" i="2"/>
  <c r="K674" i="2"/>
  <c r="K673" i="2"/>
  <c r="K672" i="2"/>
  <c r="K670" i="2"/>
  <c r="K669" i="2"/>
  <c r="K668" i="2"/>
  <c r="K667" i="2"/>
  <c r="K666" i="2"/>
  <c r="K665" i="2"/>
  <c r="K664" i="2"/>
  <c r="K663" i="2"/>
  <c r="K662" i="2"/>
  <c r="K661" i="2"/>
  <c r="K660" i="2"/>
  <c r="K659" i="2"/>
  <c r="K658" i="2"/>
  <c r="K657" i="2"/>
  <c r="K656" i="2"/>
  <c r="K655" i="2"/>
  <c r="K654" i="2"/>
  <c r="K653" i="2"/>
  <c r="K652" i="2"/>
  <c r="K651" i="2"/>
  <c r="K650" i="2"/>
  <c r="K649" i="2"/>
  <c r="K648" i="2"/>
  <c r="K647" i="2"/>
  <c r="K646" i="2"/>
  <c r="K645" i="2"/>
  <c r="K644" i="2"/>
  <c r="K643" i="2"/>
  <c r="K642" i="2"/>
  <c r="K641" i="2"/>
  <c r="K640" i="2"/>
  <c r="K639" i="2"/>
  <c r="K638" i="2"/>
  <c r="K637" i="2"/>
  <c r="K636" i="2"/>
  <c r="K635" i="2"/>
  <c r="K634" i="2"/>
  <c r="K633" i="2"/>
  <c r="K632" i="2"/>
  <c r="K631" i="2"/>
  <c r="K630" i="2"/>
  <c r="K629" i="2"/>
  <c r="K628" i="2"/>
  <c r="K627" i="2"/>
  <c r="K626" i="2"/>
  <c r="K625" i="2"/>
  <c r="K624" i="2"/>
  <c r="K623" i="2"/>
  <c r="K622" i="2"/>
  <c r="K621" i="2"/>
  <c r="K620" i="2"/>
  <c r="K619" i="2"/>
  <c r="K618" i="2"/>
  <c r="K617" i="2"/>
  <c r="K616" i="2"/>
  <c r="K615" i="2"/>
  <c r="K614" i="2"/>
  <c r="K613" i="2"/>
  <c r="K612" i="2"/>
  <c r="K611" i="2"/>
  <c r="K610" i="2"/>
  <c r="K609" i="2"/>
  <c r="K608" i="2"/>
  <c r="K607" i="2"/>
  <c r="K606" i="2"/>
  <c r="K605" i="2"/>
  <c r="K604" i="2"/>
  <c r="K603" i="2"/>
  <c r="K602" i="2"/>
  <c r="K601" i="2"/>
  <c r="K600" i="2"/>
  <c r="K599" i="2"/>
  <c r="K598" i="2"/>
  <c r="K597" i="2"/>
  <c r="K596" i="2"/>
  <c r="K595" i="2"/>
  <c r="K594" i="2"/>
  <c r="K593" i="2"/>
  <c r="K592" i="2"/>
  <c r="K591" i="2"/>
  <c r="K590" i="2"/>
  <c r="K589" i="2"/>
  <c r="K588" i="2"/>
  <c r="K587" i="2"/>
  <c r="K586" i="2"/>
  <c r="K585" i="2"/>
  <c r="K584" i="2"/>
  <c r="K583" i="2"/>
  <c r="K582" i="2"/>
  <c r="K581" i="2"/>
  <c r="K580" i="2"/>
  <c r="K579" i="2"/>
  <c r="K578" i="2"/>
  <c r="K577" i="2"/>
  <c r="K576" i="2"/>
  <c r="K575" i="2"/>
  <c r="K574" i="2"/>
  <c r="K573" i="2"/>
  <c r="K572" i="2"/>
  <c r="K571" i="2"/>
  <c r="K570" i="2"/>
  <c r="K569" i="2"/>
  <c r="K568" i="2"/>
  <c r="K567" i="2"/>
  <c r="K566" i="2"/>
  <c r="K565" i="2"/>
  <c r="K564" i="2"/>
  <c r="K563" i="2"/>
  <c r="K562" i="2"/>
  <c r="K561" i="2"/>
  <c r="K560" i="2"/>
  <c r="K559" i="2"/>
  <c r="K558" i="2"/>
  <c r="K557" i="2"/>
  <c r="K556" i="2"/>
  <c r="K555" i="2"/>
  <c r="K554" i="2"/>
  <c r="K553" i="2"/>
  <c r="K552" i="2"/>
  <c r="K551" i="2"/>
  <c r="K550" i="2"/>
  <c r="K549" i="2"/>
  <c r="K548" i="2"/>
  <c r="K547" i="2"/>
  <c r="K546" i="2"/>
  <c r="K545" i="2"/>
  <c r="K544" i="2"/>
  <c r="K543" i="2"/>
  <c r="K542" i="2"/>
  <c r="K541" i="2"/>
  <c r="K540" i="2"/>
  <c r="K539" i="2"/>
  <c r="K538" i="2"/>
  <c r="K537" i="2"/>
  <c r="K536" i="2"/>
  <c r="K535" i="2"/>
  <c r="K534" i="2"/>
  <c r="K533" i="2"/>
  <c r="K532" i="2"/>
  <c r="K531" i="2"/>
  <c r="K530" i="2"/>
  <c r="K529" i="2"/>
  <c r="K528" i="2"/>
  <c r="K527" i="2"/>
  <c r="K526" i="2"/>
  <c r="K525" i="2"/>
  <c r="K524" i="2"/>
  <c r="K523" i="2"/>
  <c r="K522" i="2"/>
  <c r="K521" i="2"/>
  <c r="K520" i="2"/>
  <c r="K519" i="2"/>
  <c r="K518" i="2"/>
  <c r="K517" i="2"/>
  <c r="K516" i="2"/>
  <c r="K515" i="2"/>
  <c r="K514" i="2"/>
  <c r="K513" i="2"/>
  <c r="K512" i="2"/>
  <c r="K511" i="2"/>
  <c r="K510" i="2"/>
  <c r="K509" i="2"/>
  <c r="K508" i="2"/>
  <c r="K507" i="2"/>
  <c r="K506" i="2"/>
  <c r="K505" i="2"/>
  <c r="K504" i="2"/>
  <c r="K503" i="2"/>
  <c r="K502" i="2"/>
  <c r="K501" i="2"/>
  <c r="K500" i="2"/>
  <c r="K499" i="2"/>
  <c r="K498" i="2"/>
  <c r="K497" i="2"/>
  <c r="K496" i="2"/>
  <c r="K495" i="2"/>
  <c r="K494" i="2"/>
  <c r="K493" i="2"/>
  <c r="K492" i="2"/>
  <c r="K491" i="2"/>
  <c r="K490" i="2"/>
  <c r="K489" i="2"/>
  <c r="K488" i="2"/>
  <c r="K487" i="2"/>
  <c r="K486" i="2"/>
  <c r="K485" i="2"/>
  <c r="K484" i="2"/>
  <c r="K483" i="2"/>
  <c r="K482" i="2"/>
  <c r="K481" i="2"/>
  <c r="K480" i="2"/>
  <c r="K479" i="2"/>
  <c r="K478" i="2"/>
  <c r="K477" i="2"/>
  <c r="K476" i="2"/>
  <c r="K475" i="2"/>
  <c r="K474" i="2"/>
  <c r="K473" i="2"/>
  <c r="K472" i="2"/>
  <c r="K471" i="2"/>
  <c r="K470" i="2"/>
  <c r="K469" i="2"/>
  <c r="K468" i="2"/>
  <c r="K467" i="2"/>
  <c r="K466" i="2"/>
  <c r="K465" i="2"/>
  <c r="K464" i="2"/>
  <c r="K463" i="2"/>
  <c r="K462" i="2"/>
  <c r="K461" i="2"/>
  <c r="K460" i="2"/>
  <c r="K459" i="2"/>
  <c r="K458" i="2"/>
  <c r="K457" i="2"/>
  <c r="K456" i="2"/>
  <c r="K455" i="2"/>
  <c r="K454" i="2"/>
  <c r="K453" i="2"/>
  <c r="K452" i="2"/>
  <c r="K451" i="2"/>
  <c r="K450" i="2"/>
  <c r="K449" i="2"/>
  <c r="K448" i="2"/>
  <c r="K447" i="2"/>
  <c r="K446" i="2"/>
  <c r="K445" i="2"/>
  <c r="K444" i="2"/>
  <c r="K443" i="2"/>
  <c r="K442" i="2"/>
  <c r="K441" i="2"/>
  <c r="K440" i="2"/>
  <c r="K439" i="2"/>
  <c r="K438" i="2"/>
  <c r="K437" i="2"/>
  <c r="K436" i="2"/>
  <c r="K435" i="2"/>
  <c r="K434" i="2"/>
  <c r="K433" i="2"/>
  <c r="K432" i="2"/>
  <c r="K431" i="2"/>
  <c r="K430" i="2"/>
  <c r="K429" i="2"/>
  <c r="K428" i="2"/>
  <c r="K427" i="2"/>
  <c r="K426" i="2"/>
  <c r="K425" i="2"/>
  <c r="K424" i="2"/>
  <c r="K423" i="2"/>
  <c r="K422" i="2"/>
  <c r="K421" i="2"/>
  <c r="K420" i="2"/>
  <c r="K419" i="2"/>
  <c r="K418" i="2"/>
  <c r="K417" i="2"/>
  <c r="K416" i="2"/>
  <c r="K415" i="2"/>
  <c r="K414" i="2"/>
  <c r="K413" i="2"/>
  <c r="K412" i="2"/>
  <c r="K411" i="2"/>
  <c r="K410" i="2"/>
  <c r="K409" i="2"/>
  <c r="K408" i="2"/>
  <c r="K407" i="2"/>
  <c r="K406" i="2"/>
  <c r="K405" i="2"/>
  <c r="K404" i="2"/>
  <c r="K403" i="2"/>
  <c r="K402" i="2"/>
  <c r="K401" i="2"/>
  <c r="K400" i="2"/>
  <c r="K399" i="2"/>
  <c r="K398" i="2"/>
  <c r="K397" i="2"/>
  <c r="K396" i="2"/>
  <c r="K395" i="2"/>
  <c r="K394" i="2"/>
  <c r="K393" i="2"/>
  <c r="K392" i="2"/>
  <c r="K391" i="2"/>
  <c r="K390" i="2"/>
  <c r="K389" i="2"/>
  <c r="K388" i="2"/>
  <c r="K387" i="2"/>
  <c r="K386" i="2"/>
  <c r="K385" i="2"/>
  <c r="K384" i="2"/>
  <c r="K383" i="2"/>
  <c r="K382" i="2"/>
  <c r="K381" i="2"/>
  <c r="K380" i="2"/>
  <c r="K379" i="2"/>
  <c r="K378" i="2"/>
  <c r="K377" i="2"/>
  <c r="K376" i="2"/>
  <c r="K375" i="2"/>
  <c r="K374" i="2"/>
  <c r="K373" i="2"/>
  <c r="K372" i="2"/>
  <c r="K371" i="2"/>
  <c r="K370" i="2"/>
  <c r="K369" i="2"/>
  <c r="K368" i="2"/>
  <c r="K367" i="2"/>
  <c r="K366" i="2"/>
  <c r="K365" i="2"/>
  <c r="K364" i="2"/>
  <c r="K363" i="2"/>
  <c r="K362" i="2"/>
  <c r="K361" i="2"/>
  <c r="K360" i="2"/>
  <c r="K359" i="2"/>
  <c r="K358" i="2"/>
  <c r="K357" i="2"/>
  <c r="K356" i="2"/>
  <c r="K355" i="2"/>
  <c r="K354" i="2"/>
  <c r="K353" i="2"/>
  <c r="K352" i="2"/>
  <c r="K351" i="2"/>
  <c r="K350" i="2"/>
  <c r="K349" i="2"/>
  <c r="K348" i="2"/>
  <c r="K347" i="2"/>
  <c r="K346" i="2"/>
  <c r="K345" i="2"/>
  <c r="K344" i="2"/>
  <c r="K343" i="2"/>
  <c r="K342" i="2"/>
  <c r="K341" i="2"/>
  <c r="K340" i="2"/>
  <c r="K339" i="2"/>
  <c r="K338" i="2"/>
  <c r="K337" i="2"/>
  <c r="K336" i="2"/>
  <c r="K335" i="2"/>
  <c r="K334" i="2"/>
  <c r="K333" i="2"/>
  <c r="K332" i="2"/>
  <c r="K331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307" i="2"/>
  <c r="K306" i="2"/>
  <c r="K305" i="2"/>
  <c r="K304" i="2"/>
  <c r="K303" i="2"/>
  <c r="K302" i="2"/>
  <c r="K301" i="2"/>
  <c r="K300" i="2"/>
  <c r="K299" i="2"/>
  <c r="K298" i="2"/>
  <c r="K297" i="2"/>
  <c r="K296" i="2"/>
  <c r="K295" i="2"/>
  <c r="K294" i="2"/>
  <c r="K293" i="2"/>
  <c r="K292" i="2"/>
  <c r="K291" i="2"/>
  <c r="K290" i="2"/>
  <c r="K289" i="2"/>
  <c r="K288" i="2"/>
  <c r="K287" i="2"/>
  <c r="K286" i="2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K6" i="2"/>
  <c r="W929" i="6"/>
  <c r="W924" i="6"/>
  <c r="W920" i="6"/>
  <c r="W917" i="6"/>
  <c r="W916" i="6"/>
  <c r="W913" i="6"/>
  <c r="W912" i="6"/>
  <c r="W910" i="6"/>
  <c r="W909" i="6"/>
  <c r="W908" i="6"/>
  <c r="W907" i="6"/>
  <c r="W906" i="6"/>
  <c r="W901" i="6"/>
  <c r="W898" i="6"/>
  <c r="W896" i="6"/>
  <c r="W895" i="6"/>
  <c r="W891" i="6"/>
  <c r="W890" i="6"/>
  <c r="W889" i="6"/>
  <c r="W888" i="6"/>
  <c r="W881" i="6"/>
  <c r="W880" i="6"/>
  <c r="W879" i="6"/>
  <c r="W877" i="6"/>
  <c r="W876" i="6"/>
  <c r="W875" i="6"/>
  <c r="W873" i="6"/>
  <c r="W872" i="6"/>
  <c r="W870" i="6"/>
  <c r="W869" i="6"/>
  <c r="W867" i="6"/>
  <c r="W866" i="6"/>
  <c r="W863" i="6"/>
  <c r="W859" i="6"/>
  <c r="W858" i="6"/>
  <c r="W857" i="6"/>
  <c r="W855" i="6"/>
  <c r="W854" i="6"/>
  <c r="W853" i="6"/>
  <c r="W850" i="6"/>
  <c r="W849" i="6"/>
  <c r="W847" i="6"/>
  <c r="W846" i="6"/>
  <c r="W845" i="6"/>
  <c r="W844" i="6"/>
  <c r="W843" i="6"/>
  <c r="W842" i="6"/>
  <c r="W841" i="6"/>
  <c r="W840" i="6"/>
  <c r="W839" i="6"/>
  <c r="W838" i="6"/>
  <c r="W837" i="6"/>
  <c r="W835" i="6"/>
  <c r="W834" i="6"/>
  <c r="W833" i="6"/>
  <c r="W831" i="6"/>
  <c r="W829" i="6"/>
  <c r="W824" i="6"/>
  <c r="W823" i="6"/>
  <c r="W821" i="6"/>
  <c r="W820" i="6"/>
  <c r="W819" i="6"/>
  <c r="W818" i="6"/>
  <c r="W817" i="6"/>
  <c r="W816" i="6"/>
  <c r="W815" i="6"/>
  <c r="W814" i="6"/>
  <c r="W813" i="6"/>
  <c r="W812" i="6"/>
  <c r="W810" i="6"/>
  <c r="W809" i="6"/>
  <c r="W808" i="6"/>
  <c r="W807" i="6"/>
  <c r="W806" i="6"/>
  <c r="W805" i="6"/>
  <c r="W804" i="6"/>
  <c r="W803" i="6"/>
  <c r="W802" i="6"/>
  <c r="W801" i="6"/>
  <c r="W800" i="6"/>
  <c r="W799" i="6"/>
  <c r="W798" i="6"/>
  <c r="W797" i="6"/>
  <c r="W795" i="6"/>
  <c r="W794" i="6"/>
  <c r="W793" i="6"/>
  <c r="W791" i="6"/>
  <c r="W790" i="6"/>
  <c r="W789" i="6"/>
  <c r="W787" i="6"/>
  <c r="W786" i="6"/>
  <c r="W785" i="6"/>
  <c r="W784" i="6"/>
  <c r="W783" i="6"/>
  <c r="W781" i="6"/>
  <c r="W778" i="6"/>
  <c r="W777" i="6"/>
  <c r="W776" i="6"/>
  <c r="W771" i="6"/>
  <c r="W770" i="6"/>
  <c r="W769" i="6"/>
  <c r="W767" i="6"/>
  <c r="W766" i="6"/>
  <c r="W765" i="6"/>
  <c r="W764" i="6"/>
  <c r="W763" i="6"/>
  <c r="W761" i="6"/>
  <c r="W760" i="6"/>
  <c r="W757" i="6"/>
  <c r="W753" i="6"/>
  <c r="W751" i="6"/>
  <c r="W750" i="6"/>
  <c r="W749" i="6"/>
  <c r="W748" i="6"/>
  <c r="W747" i="6"/>
  <c r="W745" i="6"/>
  <c r="W744" i="6"/>
  <c r="W743" i="6"/>
  <c r="W742" i="6"/>
  <c r="W741" i="6"/>
  <c r="W736" i="6"/>
  <c r="W735" i="6"/>
  <c r="W733" i="6"/>
  <c r="W711" i="6"/>
  <c r="W710" i="6"/>
  <c r="W709" i="6"/>
  <c r="W708" i="6"/>
  <c r="W707" i="6"/>
  <c r="W706" i="6"/>
  <c r="W705" i="6"/>
  <c r="W704" i="6"/>
  <c r="W703" i="6"/>
  <c r="W702" i="6"/>
  <c r="W701" i="6"/>
  <c r="W700" i="6"/>
  <c r="W698" i="6"/>
  <c r="W697" i="6"/>
  <c r="W696" i="6"/>
  <c r="W695" i="6"/>
  <c r="W694" i="6"/>
  <c r="W693" i="6"/>
  <c r="W691" i="6"/>
  <c r="W689" i="6"/>
  <c r="W688" i="6"/>
  <c r="W687" i="6"/>
  <c r="W686" i="6"/>
  <c r="W685" i="6"/>
  <c r="W684" i="6"/>
  <c r="W683" i="6"/>
  <c r="W682" i="6"/>
  <c r="W681" i="6"/>
  <c r="W680" i="6"/>
  <c r="W679" i="6"/>
  <c r="W678" i="6"/>
  <c r="W677" i="6"/>
  <c r="W676" i="6"/>
  <c r="W675" i="6"/>
  <c r="W674" i="6"/>
  <c r="W673" i="6"/>
  <c r="W672" i="6"/>
  <c r="W671" i="6"/>
  <c r="W670" i="6"/>
  <c r="W669" i="6"/>
  <c r="W668" i="6"/>
  <c r="W667" i="6"/>
  <c r="W666" i="6"/>
  <c r="W665" i="6"/>
  <c r="W664" i="6"/>
  <c r="W663" i="6"/>
  <c r="W662" i="6"/>
  <c r="W661" i="6"/>
  <c r="W660" i="6"/>
  <c r="W659" i="6"/>
  <c r="W658" i="6"/>
  <c r="W657" i="6"/>
  <c r="W655" i="6"/>
  <c r="W654" i="6"/>
  <c r="W653" i="6"/>
  <c r="W652" i="6"/>
  <c r="W651" i="6"/>
  <c r="W650" i="6"/>
  <c r="W649" i="6"/>
  <c r="W648" i="6"/>
  <c r="W647" i="6"/>
  <c r="W646" i="6"/>
  <c r="W645" i="6"/>
  <c r="W644" i="6"/>
  <c r="W643" i="6"/>
  <c r="W642" i="6"/>
  <c r="W641" i="6"/>
  <c r="W640" i="6"/>
  <c r="W639" i="6"/>
  <c r="W638" i="6"/>
  <c r="W637" i="6"/>
  <c r="W636" i="6"/>
  <c r="W634" i="6"/>
  <c r="W633" i="6"/>
  <c r="W629" i="6"/>
  <c r="W627" i="6"/>
  <c r="W625" i="6"/>
  <c r="W624" i="6"/>
  <c r="W623" i="6"/>
  <c r="W622" i="6"/>
  <c r="W621" i="6"/>
  <c r="W620" i="6"/>
  <c r="W619" i="6"/>
  <c r="W618" i="6"/>
  <c r="W617" i="6"/>
  <c r="W616" i="6"/>
  <c r="W615" i="6"/>
  <c r="W614" i="6"/>
  <c r="W612" i="6"/>
  <c r="W610" i="6"/>
  <c r="W609" i="6"/>
  <c r="W608" i="6"/>
  <c r="W607" i="6"/>
  <c r="W605" i="6"/>
  <c r="W603" i="6"/>
  <c r="W602" i="6"/>
  <c r="W601" i="6"/>
  <c r="W599" i="6"/>
  <c r="W598" i="6"/>
  <c r="W596" i="6"/>
  <c r="W594" i="6"/>
  <c r="W593" i="6"/>
  <c r="W592" i="6"/>
  <c r="W591" i="6"/>
  <c r="W590" i="6"/>
  <c r="W589" i="6"/>
  <c r="W587" i="6"/>
  <c r="W586" i="6"/>
  <c r="W585" i="6"/>
  <c r="W584" i="6"/>
  <c r="W583" i="6"/>
  <c r="W582" i="6"/>
  <c r="W581" i="6"/>
  <c r="W580" i="6"/>
  <c r="W572" i="6"/>
  <c r="W571" i="6"/>
  <c r="W570" i="6"/>
  <c r="W569" i="6"/>
  <c r="W567" i="6"/>
  <c r="W566" i="6"/>
  <c r="W565" i="6"/>
  <c r="W564" i="6"/>
  <c r="W562" i="6"/>
  <c r="W559" i="6"/>
  <c r="W558" i="6"/>
  <c r="W557" i="6"/>
  <c r="W555" i="6"/>
  <c r="W554" i="6"/>
  <c r="W553" i="6"/>
  <c r="W552" i="6"/>
  <c r="W549" i="6"/>
  <c r="W548" i="6"/>
  <c r="W547" i="6"/>
  <c r="W546" i="6"/>
  <c r="W545" i="6"/>
  <c r="W544" i="6"/>
  <c r="W543" i="6"/>
  <c r="W542" i="6"/>
  <c r="W541" i="6"/>
  <c r="W539" i="6"/>
  <c r="W538" i="6"/>
  <c r="W536" i="6"/>
  <c r="W535" i="6"/>
  <c r="W524" i="6"/>
  <c r="W523" i="6"/>
  <c r="W522" i="6"/>
  <c r="W521" i="6"/>
  <c r="W519" i="6"/>
  <c r="W517" i="6"/>
  <c r="W516" i="6"/>
  <c r="W514" i="6"/>
  <c r="W513" i="6"/>
  <c r="W511" i="6"/>
  <c r="W510" i="6"/>
  <c r="W509" i="6"/>
  <c r="W508" i="6"/>
  <c r="W507" i="6"/>
  <c r="W504" i="6"/>
  <c r="W503" i="6"/>
  <c r="W502" i="6"/>
  <c r="W501" i="6"/>
  <c r="W500" i="6"/>
  <c r="W499" i="6"/>
  <c r="W498" i="6"/>
  <c r="W497" i="6"/>
  <c r="W496" i="6"/>
  <c r="W495" i="6"/>
  <c r="W493" i="6"/>
  <c r="W487" i="6"/>
  <c r="W486" i="6"/>
  <c r="W485" i="6"/>
  <c r="W484" i="6"/>
  <c r="W483" i="6"/>
  <c r="W481" i="6"/>
  <c r="W478" i="6"/>
  <c r="W474" i="6"/>
  <c r="W472" i="6"/>
  <c r="W471" i="6"/>
  <c r="W470" i="6"/>
  <c r="W469" i="6"/>
  <c r="W465" i="6"/>
  <c r="W463" i="6"/>
  <c r="W462" i="6"/>
  <c r="W461" i="6"/>
  <c r="W459" i="6"/>
  <c r="W457" i="6"/>
  <c r="W455" i="6"/>
  <c r="W454" i="6"/>
  <c r="W451" i="6"/>
  <c r="W450" i="6"/>
  <c r="W449" i="6"/>
  <c r="W448" i="6"/>
  <c r="W447" i="6"/>
  <c r="W444" i="6"/>
  <c r="W439" i="6"/>
  <c r="W438" i="6"/>
  <c r="W436" i="6"/>
  <c r="W434" i="6"/>
  <c r="W433" i="6"/>
  <c r="W432" i="6"/>
  <c r="W431" i="6"/>
  <c r="W429" i="6"/>
  <c r="W425" i="6"/>
  <c r="W424" i="6"/>
  <c r="W421" i="6"/>
  <c r="W420" i="6"/>
  <c r="W419" i="6"/>
  <c r="W418" i="6"/>
  <c r="W417" i="6"/>
  <c r="W416" i="6"/>
  <c r="W415" i="6"/>
  <c r="W414" i="6"/>
  <c r="W411" i="6"/>
  <c r="W410" i="6"/>
  <c r="W409" i="6"/>
  <c r="W408" i="6"/>
  <c r="W406" i="6"/>
  <c r="W404" i="6"/>
  <c r="W402" i="6"/>
  <c r="W401" i="6"/>
  <c r="W399" i="6"/>
  <c r="W397" i="6"/>
  <c r="W389" i="6"/>
  <c r="W388" i="6"/>
  <c r="W387" i="6"/>
  <c r="W383" i="6"/>
  <c r="W382" i="6"/>
  <c r="W379" i="6"/>
  <c r="W378" i="6"/>
  <c r="W376" i="6"/>
  <c r="W375" i="6"/>
  <c r="W374" i="6"/>
  <c r="W373" i="6"/>
  <c r="W372" i="6"/>
  <c r="W371" i="6"/>
  <c r="W370" i="6"/>
  <c r="W369" i="6"/>
  <c r="W368" i="6"/>
  <c r="W366" i="6"/>
  <c r="W365" i="6"/>
  <c r="W363" i="6"/>
  <c r="W362" i="6"/>
  <c r="W361" i="6"/>
  <c r="W360" i="6"/>
  <c r="W359" i="6"/>
  <c r="W358" i="6"/>
  <c r="W357" i="6"/>
  <c r="W356" i="6"/>
  <c r="W355" i="6"/>
  <c r="W354" i="6"/>
  <c r="W353" i="6"/>
  <c r="W352" i="6"/>
  <c r="W351" i="6"/>
  <c r="W349" i="6"/>
  <c r="W348" i="6"/>
  <c r="W347" i="6"/>
  <c r="W346" i="6"/>
  <c r="W345" i="6"/>
  <c r="W344" i="6"/>
  <c r="W340" i="6"/>
  <c r="W338" i="6"/>
  <c r="W337" i="6"/>
  <c r="W336" i="6"/>
  <c r="W334" i="6"/>
  <c r="W333" i="6"/>
  <c r="W332" i="6"/>
  <c r="W331" i="6"/>
  <c r="W326" i="6"/>
  <c r="W325" i="6"/>
  <c r="W324" i="6"/>
  <c r="W323" i="6"/>
  <c r="W321" i="6"/>
  <c r="W320" i="6"/>
  <c r="W319" i="6"/>
  <c r="W318" i="6"/>
  <c r="W317" i="6"/>
  <c r="W315" i="6"/>
  <c r="W314" i="6"/>
  <c r="W313" i="6"/>
  <c r="W310" i="6"/>
  <c r="W307" i="6"/>
  <c r="W306" i="6"/>
  <c r="W305" i="6"/>
  <c r="W298" i="6"/>
  <c r="W297" i="6"/>
  <c r="W296" i="6"/>
  <c r="W292" i="6"/>
  <c r="W288" i="6"/>
  <c r="W287" i="6"/>
  <c r="W279" i="6"/>
  <c r="W278" i="6"/>
  <c r="W277" i="6"/>
  <c r="W276" i="6"/>
  <c r="W275" i="6"/>
  <c r="W274" i="6"/>
  <c r="W273" i="6"/>
  <c r="W272" i="6"/>
  <c r="W270" i="6"/>
  <c r="W269" i="6"/>
  <c r="W268" i="6"/>
  <c r="W267" i="6"/>
  <c r="W266" i="6"/>
  <c r="W262" i="6"/>
  <c r="W260" i="6"/>
  <c r="W259" i="6"/>
  <c r="W258" i="6"/>
  <c r="W257" i="6"/>
  <c r="W256" i="6"/>
  <c r="W255" i="6"/>
  <c r="W254" i="6"/>
  <c r="W248" i="6"/>
  <c r="W247" i="6"/>
  <c r="W246" i="6"/>
  <c r="W245" i="6"/>
  <c r="W244" i="6"/>
  <c r="W243" i="6"/>
  <c r="W240" i="6"/>
  <c r="W239" i="6"/>
  <c r="W238" i="6"/>
  <c r="W237" i="6"/>
  <c r="W236" i="6"/>
  <c r="W232" i="6"/>
  <c r="W228" i="6"/>
  <c r="W227" i="6"/>
  <c r="W226" i="6"/>
  <c r="W225" i="6"/>
  <c r="W224" i="6"/>
  <c r="W223" i="6"/>
  <c r="W222" i="6"/>
  <c r="W219" i="6"/>
  <c r="W215" i="6"/>
  <c r="W214" i="6"/>
  <c r="W206" i="6"/>
  <c r="W205" i="6"/>
  <c r="W204" i="6"/>
  <c r="W202" i="6"/>
  <c r="W201" i="6"/>
  <c r="W200" i="6"/>
  <c r="W198" i="6"/>
  <c r="W197" i="6"/>
  <c r="W194" i="6"/>
  <c r="W191" i="6"/>
  <c r="W190" i="6"/>
  <c r="W189" i="6"/>
  <c r="W187" i="6"/>
  <c r="W186" i="6"/>
  <c r="W185" i="6"/>
  <c r="W183" i="6"/>
  <c r="W182" i="6"/>
  <c r="W181" i="6"/>
  <c r="W177" i="6"/>
  <c r="W176" i="6"/>
  <c r="W175" i="6"/>
  <c r="W174" i="6"/>
  <c r="W173" i="6"/>
  <c r="W172" i="6"/>
  <c r="W171" i="6"/>
  <c r="W168" i="6"/>
  <c r="W164" i="6"/>
  <c r="W163" i="6"/>
  <c r="W156" i="6"/>
  <c r="W148" i="6"/>
  <c r="W147" i="6"/>
  <c r="W146" i="6"/>
  <c r="W143" i="6"/>
  <c r="W140" i="6"/>
  <c r="W137" i="6"/>
  <c r="W136" i="6"/>
  <c r="W133" i="6"/>
  <c r="W131" i="6"/>
  <c r="W130" i="6"/>
  <c r="W128" i="6"/>
  <c r="W127" i="6"/>
  <c r="W124" i="6"/>
  <c r="W123" i="6"/>
  <c r="W122" i="6"/>
  <c r="W120" i="6"/>
  <c r="W118" i="6"/>
  <c r="W116" i="6"/>
  <c r="W115" i="6"/>
  <c r="W114" i="6"/>
  <c r="W113" i="6"/>
  <c r="W112" i="6"/>
  <c r="W111" i="6"/>
  <c r="W109" i="6"/>
  <c r="W108" i="6"/>
  <c r="W106" i="6"/>
  <c r="W105" i="6"/>
  <c r="W104" i="6"/>
  <c r="W102" i="6"/>
  <c r="W100" i="6"/>
  <c r="W99" i="6"/>
  <c r="W98" i="6"/>
  <c r="W97" i="6"/>
  <c r="W96" i="6"/>
  <c r="W95" i="6"/>
  <c r="W94" i="6"/>
  <c r="W89" i="6"/>
  <c r="W88" i="6"/>
  <c r="W87" i="6"/>
  <c r="W86" i="6"/>
  <c r="W85" i="6"/>
  <c r="W82" i="6"/>
  <c r="W80" i="6"/>
  <c r="W77" i="6"/>
  <c r="W75" i="6"/>
  <c r="W73" i="6"/>
  <c r="BF932" i="6"/>
  <c r="AD932" i="6"/>
  <c r="BF931" i="6"/>
  <c r="AD931" i="6"/>
  <c r="BF930" i="6"/>
  <c r="AD930" i="6"/>
  <c r="BF929" i="6"/>
  <c r="AD929" i="6"/>
  <c r="AD928" i="6"/>
  <c r="AD927" i="6"/>
  <c r="AD926" i="6"/>
  <c r="AD925" i="6"/>
  <c r="BF924" i="6"/>
  <c r="AD924" i="6"/>
  <c r="AD921" i="6"/>
  <c r="BF920" i="6"/>
  <c r="AD920" i="6"/>
  <c r="BF919" i="6"/>
  <c r="AD919" i="6"/>
  <c r="AD918" i="6"/>
  <c r="AI916" i="6"/>
  <c r="AH916" i="6"/>
  <c r="AD915" i="6"/>
  <c r="BF914" i="6"/>
  <c r="AD914" i="6"/>
  <c r="BF913" i="6"/>
  <c r="BF912" i="6"/>
  <c r="AI911" i="6"/>
  <c r="BF910" i="6"/>
  <c r="AD910" i="6"/>
  <c r="BF909" i="6"/>
  <c r="AD909" i="6"/>
  <c r="BF908" i="6"/>
  <c r="AD908" i="6"/>
  <c r="BF907" i="6"/>
  <c r="BF906" i="6"/>
  <c r="AD906" i="6"/>
  <c r="BF905" i="6"/>
  <c r="AD905" i="6"/>
  <c r="BF904" i="6"/>
  <c r="AD904" i="6"/>
  <c r="AD903" i="6"/>
  <c r="AD902" i="6"/>
  <c r="BF901" i="6"/>
  <c r="BF900" i="6"/>
  <c r="AD899" i="6"/>
  <c r="BF898" i="6"/>
  <c r="AD898" i="6"/>
  <c r="AD897" i="6"/>
  <c r="BF896" i="6"/>
  <c r="AD896" i="6"/>
  <c r="BF895" i="6"/>
  <c r="AD895" i="6"/>
  <c r="AD894" i="6"/>
  <c r="BF892" i="6"/>
  <c r="AD892" i="6"/>
  <c r="BF891" i="6"/>
  <c r="AD891" i="6"/>
  <c r="BF890" i="6"/>
  <c r="AD890" i="6"/>
  <c r="BF888" i="6"/>
  <c r="AD888" i="6"/>
  <c r="BF887" i="6"/>
  <c r="AD887" i="6"/>
  <c r="AD884" i="6"/>
  <c r="BF882" i="6"/>
  <c r="AD882" i="6"/>
  <c r="BF881" i="6"/>
  <c r="BF880" i="6"/>
  <c r="AI880" i="6"/>
  <c r="BF879" i="6"/>
  <c r="AD878" i="6"/>
  <c r="BF877" i="6"/>
  <c r="AD877" i="6"/>
  <c r="BF876" i="6"/>
  <c r="AD876" i="6"/>
  <c r="BF875" i="6"/>
  <c r="BF874" i="6"/>
  <c r="AD874" i="6"/>
  <c r="BF873" i="6"/>
  <c r="AD873" i="6"/>
  <c r="BF872" i="6"/>
  <c r="AD872" i="6"/>
  <c r="BF871" i="6"/>
  <c r="BF870" i="6"/>
  <c r="AD870" i="6"/>
  <c r="BF869" i="6"/>
  <c r="AD869" i="6"/>
  <c r="BF868" i="6"/>
  <c r="AD868" i="6"/>
  <c r="BF867" i="6"/>
  <c r="AD867" i="6"/>
  <c r="AI866" i="6"/>
  <c r="AH866" i="6"/>
  <c r="AD865" i="6"/>
  <c r="AD864" i="6"/>
  <c r="BF863" i="6"/>
  <c r="BV863" i="6" s="1"/>
  <c r="AD863" i="6"/>
  <c r="AD862" i="6"/>
  <c r="AD861" i="6"/>
  <c r="BF860" i="6"/>
  <c r="AD860" i="6"/>
  <c r="BK859" i="6"/>
  <c r="BF859" i="6"/>
  <c r="AK859" i="6"/>
  <c r="AI859" i="6"/>
  <c r="AH859" i="6"/>
  <c r="AF859" i="6"/>
  <c r="AD859" i="6"/>
  <c r="BF858" i="6"/>
  <c r="AI857" i="6"/>
  <c r="BF855" i="6"/>
  <c r="AD855" i="6"/>
  <c r="BF854" i="6"/>
  <c r="AI853" i="6"/>
  <c r="AD851" i="6"/>
  <c r="AD850" i="6"/>
  <c r="BF849" i="6"/>
  <c r="AD849" i="6"/>
  <c r="BF848" i="6"/>
  <c r="AD848" i="6"/>
  <c r="BF847" i="6"/>
  <c r="AD847" i="6"/>
  <c r="BF846" i="6"/>
  <c r="BF845" i="6"/>
  <c r="AD845" i="6"/>
  <c r="BF844" i="6"/>
  <c r="AD844" i="6"/>
  <c r="BF843" i="6"/>
  <c r="AD843" i="6"/>
  <c r="BF842" i="6"/>
  <c r="AD842" i="6"/>
  <c r="BF841" i="6"/>
  <c r="AD841" i="6"/>
  <c r="BF840" i="6"/>
  <c r="AD840" i="6"/>
  <c r="BF839" i="6"/>
  <c r="AD839" i="6"/>
  <c r="BF838" i="6"/>
  <c r="AD838" i="6"/>
  <c r="BF837" i="6"/>
  <c r="AD837" i="6"/>
  <c r="BF836" i="6"/>
  <c r="AD836" i="6"/>
  <c r="BF835" i="6"/>
  <c r="AD835" i="6"/>
  <c r="BF834" i="6"/>
  <c r="AD834" i="6"/>
  <c r="BF833" i="6"/>
  <c r="AD833" i="6"/>
  <c r="AD832" i="6"/>
  <c r="BF831" i="6"/>
  <c r="AD831" i="6"/>
  <c r="BF830" i="6"/>
  <c r="AI830" i="6"/>
  <c r="AK830" i="6" s="1"/>
  <c r="BF829" i="6"/>
  <c r="AD829" i="6"/>
  <c r="BF825" i="6"/>
  <c r="AD825" i="6"/>
  <c r="BF824" i="6"/>
  <c r="AD824" i="6"/>
  <c r="BF823" i="6"/>
  <c r="AD823" i="6"/>
  <c r="BF822" i="6"/>
  <c r="AD822" i="6"/>
  <c r="BF821" i="6"/>
  <c r="AD821" i="6"/>
  <c r="BF820" i="6"/>
  <c r="AD820" i="6"/>
  <c r="BF819" i="6"/>
  <c r="AD819" i="6"/>
  <c r="BF818" i="6"/>
  <c r="AD818" i="6"/>
  <c r="AD816" i="6"/>
  <c r="AD815" i="6"/>
  <c r="BF814" i="6"/>
  <c r="AD814" i="6"/>
  <c r="AD813" i="6"/>
  <c r="BF812" i="6"/>
  <c r="AD812" i="6"/>
  <c r="AD811" i="6"/>
  <c r="BF810" i="6"/>
  <c r="AD810" i="6"/>
  <c r="BF809" i="6"/>
  <c r="AD809" i="6"/>
  <c r="BF807" i="6"/>
  <c r="BF806" i="6"/>
  <c r="AD806" i="6"/>
  <c r="BF805" i="6"/>
  <c r="AD805" i="6"/>
  <c r="BF804" i="6"/>
  <c r="AD804" i="6"/>
  <c r="BF803" i="6"/>
  <c r="AD803" i="6"/>
  <c r="AD802" i="6"/>
  <c r="BF801" i="6"/>
  <c r="BF799" i="6"/>
  <c r="AD799" i="6"/>
  <c r="BF798" i="6"/>
  <c r="AD798" i="6"/>
  <c r="BF797" i="6"/>
  <c r="BF796" i="6"/>
  <c r="AD796" i="6"/>
  <c r="AD795" i="6"/>
  <c r="BF794" i="6"/>
  <c r="AD794" i="6"/>
  <c r="AD793" i="6"/>
  <c r="AD792" i="6"/>
  <c r="BF791" i="6"/>
  <c r="AD791" i="6"/>
  <c r="AI790" i="6"/>
  <c r="BF789" i="6"/>
  <c r="AD789" i="6"/>
  <c r="BF788" i="6"/>
  <c r="AD788" i="6"/>
  <c r="BF787" i="6"/>
  <c r="AD787" i="6"/>
  <c r="AD786" i="6"/>
  <c r="BF785" i="6"/>
  <c r="AD785" i="6"/>
  <c r="BF784" i="6"/>
  <c r="AI784" i="6"/>
  <c r="AH784" i="6"/>
  <c r="BF783" i="6"/>
  <c r="AD783" i="6"/>
  <c r="BF782" i="6"/>
  <c r="AD782" i="6"/>
  <c r="BF781" i="6"/>
  <c r="AD781" i="6"/>
  <c r="AD779" i="6"/>
  <c r="BF778" i="6"/>
  <c r="AD778" i="6"/>
  <c r="AD777" i="6"/>
  <c r="BF776" i="6"/>
  <c r="AD776" i="6"/>
  <c r="AD775" i="6"/>
  <c r="AD774" i="6"/>
  <c r="AD773" i="6"/>
  <c r="AD772" i="6"/>
  <c r="BF771" i="6"/>
  <c r="AD771" i="6"/>
  <c r="BF770" i="6"/>
  <c r="AD770" i="6"/>
  <c r="BF769" i="6"/>
  <c r="AD769" i="6"/>
  <c r="BF768" i="6"/>
  <c r="AD768" i="6"/>
  <c r="BF767" i="6"/>
  <c r="BF766" i="6"/>
  <c r="AD766" i="6"/>
  <c r="BF765" i="6"/>
  <c r="AD765" i="6"/>
  <c r="BF764" i="6"/>
  <c r="AD764" i="6"/>
  <c r="BF763" i="6"/>
  <c r="AD763" i="6"/>
  <c r="BF762" i="6"/>
  <c r="AD762" i="6"/>
  <c r="BF761" i="6"/>
  <c r="BF760" i="6"/>
  <c r="AD760" i="6"/>
  <c r="BF759" i="6"/>
  <c r="AD759" i="6"/>
  <c r="AD758" i="6"/>
  <c r="AI757" i="6"/>
  <c r="AH757" i="6"/>
  <c r="BF755" i="6"/>
  <c r="AD755" i="6"/>
  <c r="BF754" i="6"/>
  <c r="AI753" i="6"/>
  <c r="AH753" i="6"/>
  <c r="BF752" i="6"/>
  <c r="AD752" i="6"/>
  <c r="BF751" i="6"/>
  <c r="AD751" i="6"/>
  <c r="AI750" i="6"/>
  <c r="AH750" i="6"/>
  <c r="AI749" i="6"/>
  <c r="AH749" i="6"/>
  <c r="AI748" i="6"/>
  <c r="AH748" i="6"/>
  <c r="AI747" i="6"/>
  <c r="BF746" i="6"/>
  <c r="AD746" i="6"/>
  <c r="AI745" i="6"/>
  <c r="AH745" i="6"/>
  <c r="BF744" i="6"/>
  <c r="AD744" i="6"/>
  <c r="AI743" i="6"/>
  <c r="AI742" i="6"/>
  <c r="AH742" i="6"/>
  <c r="AI741" i="6"/>
  <c r="AH741" i="6"/>
  <c r="AI740" i="6"/>
  <c r="BF739" i="6"/>
  <c r="AD739" i="6"/>
  <c r="BF737" i="6"/>
  <c r="AD737" i="6"/>
  <c r="BF736" i="6"/>
  <c r="AI736" i="6"/>
  <c r="AH736" i="6"/>
  <c r="AD736" i="6"/>
  <c r="AD735" i="6"/>
  <c r="AI732" i="6"/>
  <c r="AI731" i="6"/>
  <c r="AI730" i="6"/>
  <c r="BF719" i="6"/>
  <c r="AD719" i="6"/>
  <c r="AI718" i="6"/>
  <c r="AI716" i="6"/>
  <c r="AI715" i="6"/>
  <c r="AI714" i="6"/>
  <c r="AI713" i="6"/>
  <c r="BF711" i="6"/>
  <c r="AI711" i="6"/>
  <c r="AH711" i="6"/>
  <c r="AD711" i="6"/>
  <c r="BF709" i="6"/>
  <c r="AD709" i="6"/>
  <c r="BF708" i="6"/>
  <c r="AD708" i="6"/>
  <c r="BF707" i="6"/>
  <c r="AD707" i="6"/>
  <c r="BF706" i="6"/>
  <c r="AD706" i="6"/>
  <c r="BF705" i="6"/>
  <c r="AD705" i="6"/>
  <c r="AD704" i="6"/>
  <c r="BF703" i="6"/>
  <c r="AD703" i="6"/>
  <c r="BF702" i="6"/>
  <c r="AD702" i="6"/>
  <c r="BF701" i="6"/>
  <c r="AD701" i="6"/>
  <c r="BF700" i="6"/>
  <c r="AD700" i="6"/>
  <c r="BF699" i="6"/>
  <c r="AD699" i="6"/>
  <c r="BF698" i="6"/>
  <c r="AD698" i="6"/>
  <c r="BF697" i="6"/>
  <c r="AD697" i="6"/>
  <c r="BF696" i="6"/>
  <c r="AD696" i="6"/>
  <c r="BF695" i="6"/>
  <c r="BF693" i="6"/>
  <c r="AI693" i="6"/>
  <c r="AH693" i="6"/>
  <c r="AD693" i="6"/>
  <c r="BF692" i="6"/>
  <c r="AD692" i="6"/>
  <c r="AD691" i="6"/>
  <c r="AD690" i="6"/>
  <c r="BF689" i="6"/>
  <c r="AD689" i="6"/>
  <c r="BF688" i="6"/>
  <c r="AD688" i="6"/>
  <c r="BF687" i="6"/>
  <c r="AD687" i="6"/>
  <c r="BF686" i="6"/>
  <c r="AD686" i="6"/>
  <c r="BF685" i="6"/>
  <c r="AD685" i="6"/>
  <c r="BF684" i="6"/>
  <c r="AD684" i="6"/>
  <c r="BF683" i="6"/>
  <c r="AD683" i="6"/>
  <c r="BF682" i="6"/>
  <c r="AD682" i="6"/>
  <c r="BF681" i="6"/>
  <c r="AD681" i="6"/>
  <c r="BF680" i="6"/>
  <c r="AD680" i="6"/>
  <c r="BF679" i="6"/>
  <c r="AD679" i="6"/>
  <c r="BF678" i="6"/>
  <c r="AD678" i="6"/>
  <c r="BF677" i="6"/>
  <c r="AD677" i="6"/>
  <c r="BF676" i="6"/>
  <c r="AD676" i="6"/>
  <c r="BF675" i="6"/>
  <c r="AD675" i="6"/>
  <c r="BF674" i="6"/>
  <c r="AD674" i="6"/>
  <c r="BF673" i="6"/>
  <c r="AD673" i="6"/>
  <c r="BF672" i="6"/>
  <c r="AD672" i="6"/>
  <c r="BF671" i="6"/>
  <c r="AD671" i="6"/>
  <c r="BF670" i="6"/>
  <c r="AD670" i="6"/>
  <c r="BF669" i="6"/>
  <c r="AD669" i="6"/>
  <c r="BF668" i="6"/>
  <c r="AD668" i="6"/>
  <c r="BF667" i="6"/>
  <c r="AD667" i="6"/>
  <c r="BF666" i="6"/>
  <c r="AD666" i="6"/>
  <c r="BF665" i="6"/>
  <c r="AD665" i="6"/>
  <c r="BF664" i="6"/>
  <c r="AD664" i="6"/>
  <c r="BF663" i="6"/>
  <c r="AD663" i="6"/>
  <c r="BF662" i="6"/>
  <c r="AD662" i="6"/>
  <c r="BF661" i="6"/>
  <c r="AD661" i="6"/>
  <c r="BF660" i="6"/>
  <c r="AD660" i="6"/>
  <c r="BF659" i="6"/>
  <c r="AD659" i="6"/>
  <c r="BF658" i="6"/>
  <c r="AI658" i="6"/>
  <c r="AH658" i="6"/>
  <c r="AD658" i="6"/>
  <c r="BF657" i="6"/>
  <c r="AD657" i="6"/>
  <c r="AD656" i="6"/>
  <c r="BF655" i="6"/>
  <c r="AD655" i="6"/>
  <c r="BF654" i="6"/>
  <c r="AI654" i="6"/>
  <c r="AH654" i="6"/>
  <c r="BF653" i="6"/>
  <c r="AD653" i="6"/>
  <c r="BF652" i="6"/>
  <c r="AI652" i="6"/>
  <c r="AK652" i="6" s="1"/>
  <c r="AH652" i="6"/>
  <c r="BF651" i="6"/>
  <c r="AD651" i="6"/>
  <c r="BF650" i="6"/>
  <c r="AD650" i="6"/>
  <c r="BF649" i="6"/>
  <c r="AD649" i="6"/>
  <c r="AD648" i="6"/>
  <c r="BF647" i="6"/>
  <c r="AD647" i="6"/>
  <c r="AI646" i="6"/>
  <c r="BF645" i="6"/>
  <c r="AD645" i="6"/>
  <c r="BF644" i="6"/>
  <c r="AD644" i="6"/>
  <c r="BF643" i="6"/>
  <c r="BF642" i="6"/>
  <c r="AD642" i="6"/>
  <c r="BF641" i="6"/>
  <c r="AD641" i="6"/>
  <c r="BF640" i="6"/>
  <c r="AD640" i="6"/>
  <c r="BF639" i="6"/>
  <c r="AD639" i="6"/>
  <c r="BF638" i="6"/>
  <c r="AD638" i="6"/>
  <c r="BF637" i="6"/>
  <c r="AD637" i="6"/>
  <c r="BF636" i="6"/>
  <c r="AI636" i="6"/>
  <c r="AH636" i="6"/>
  <c r="AD636" i="6"/>
  <c r="AD635" i="6"/>
  <c r="BF634" i="6"/>
  <c r="BF632" i="6"/>
  <c r="BF631" i="6"/>
  <c r="AI631" i="6"/>
  <c r="BF630" i="6"/>
  <c r="AD630" i="6"/>
  <c r="BF629" i="6"/>
  <c r="AD629" i="6"/>
  <c r="BF628" i="6"/>
  <c r="AD628" i="6"/>
  <c r="BF627" i="6"/>
  <c r="AD627" i="6"/>
  <c r="BF626" i="6"/>
  <c r="AD626" i="6"/>
  <c r="BF625" i="6"/>
  <c r="AD625" i="6"/>
  <c r="BF624" i="6"/>
  <c r="AD624" i="6"/>
  <c r="BF623" i="6"/>
  <c r="AD623" i="6"/>
  <c r="BF622" i="6"/>
  <c r="AD622" i="6"/>
  <c r="BF621" i="6"/>
  <c r="BF620" i="6"/>
  <c r="AD620" i="6"/>
  <c r="BF619" i="6"/>
  <c r="AD619" i="6"/>
  <c r="BF618" i="6"/>
  <c r="BF617" i="6"/>
  <c r="AD617" i="6"/>
  <c r="BF616" i="6"/>
  <c r="AD616" i="6"/>
  <c r="BF615" i="6"/>
  <c r="AD615" i="6"/>
  <c r="BF614" i="6"/>
  <c r="AD614" i="6"/>
  <c r="AD613" i="6"/>
  <c r="BF612" i="6"/>
  <c r="BF611" i="6"/>
  <c r="BF610" i="6"/>
  <c r="AD610" i="6"/>
  <c r="AI609" i="6"/>
  <c r="AH609" i="6"/>
  <c r="AI608" i="6"/>
  <c r="AH608" i="6"/>
  <c r="AI607" i="6"/>
  <c r="AH607" i="6"/>
  <c r="AI606" i="6"/>
  <c r="AI605" i="6"/>
  <c r="AI603" i="6"/>
  <c r="AI602" i="6"/>
  <c r="AI601" i="6"/>
  <c r="AI600" i="6"/>
  <c r="AI599" i="6"/>
  <c r="AH599" i="6"/>
  <c r="AI598" i="6"/>
  <c r="BF596" i="6"/>
  <c r="AD596" i="6"/>
  <c r="BF594" i="6"/>
  <c r="AD594" i="6"/>
  <c r="BF593" i="6"/>
  <c r="BF592" i="6"/>
  <c r="AI592" i="6"/>
  <c r="AH592" i="6"/>
  <c r="AD592" i="6"/>
  <c r="AI591" i="6"/>
  <c r="AH591" i="6"/>
  <c r="BF590" i="6"/>
  <c r="AD590" i="6"/>
  <c r="BF589" i="6"/>
  <c r="AD589" i="6"/>
  <c r="AD586" i="6"/>
  <c r="BF585" i="6"/>
  <c r="AD585" i="6"/>
  <c r="BF584" i="6"/>
  <c r="AI584" i="6"/>
  <c r="AH584" i="6"/>
  <c r="AD584" i="6"/>
  <c r="BF583" i="6"/>
  <c r="AI583" i="6"/>
  <c r="AH583" i="6"/>
  <c r="AD583" i="6"/>
  <c r="BF582" i="6"/>
  <c r="AD582" i="6"/>
  <c r="BF581" i="6"/>
  <c r="AD581" i="6"/>
  <c r="BF571" i="6"/>
  <c r="AD571" i="6"/>
  <c r="BF570" i="6"/>
  <c r="AI570" i="6"/>
  <c r="AD569" i="6"/>
  <c r="BF568" i="6"/>
  <c r="AD568" i="6"/>
  <c r="BF567" i="6"/>
  <c r="AD567" i="6"/>
  <c r="BF566" i="6"/>
  <c r="AD566" i="6"/>
  <c r="BF565" i="6"/>
  <c r="AD565" i="6"/>
  <c r="BF564" i="6"/>
  <c r="AD564" i="6"/>
  <c r="BF563" i="6"/>
  <c r="AD563" i="6"/>
  <c r="BF562" i="6"/>
  <c r="AD562" i="6"/>
  <c r="BF560" i="6"/>
  <c r="AD560" i="6"/>
  <c r="BF559" i="6"/>
  <c r="AD559" i="6"/>
  <c r="BF558" i="6"/>
  <c r="AD558" i="6"/>
  <c r="BF557" i="6"/>
  <c r="AD557" i="6"/>
  <c r="BF556" i="6"/>
  <c r="AD556" i="6"/>
  <c r="AD555" i="6"/>
  <c r="AI553" i="6"/>
  <c r="AH553" i="6"/>
  <c r="BF550" i="6"/>
  <c r="AD550" i="6"/>
  <c r="AI549" i="6"/>
  <c r="BF548" i="6"/>
  <c r="BF547" i="6"/>
  <c r="AD547" i="6"/>
  <c r="BF546" i="6"/>
  <c r="AD546" i="6"/>
  <c r="AI545" i="6"/>
  <c r="AI544" i="6"/>
  <c r="AH544" i="6"/>
  <c r="BF543" i="6"/>
  <c r="BF542" i="6"/>
  <c r="AD542" i="6"/>
  <c r="BF541" i="6"/>
  <c r="AD541" i="6"/>
  <c r="AI539" i="6"/>
  <c r="AH539" i="6"/>
  <c r="BF538" i="6"/>
  <c r="AD538" i="6"/>
  <c r="AD537" i="6"/>
  <c r="BF536" i="6"/>
  <c r="AD536" i="6"/>
  <c r="BF535" i="6"/>
  <c r="AD535" i="6"/>
  <c r="AD534" i="6"/>
  <c r="AD533" i="6"/>
  <c r="AD532" i="6"/>
  <c r="AD531" i="6"/>
  <c r="AD529" i="6"/>
  <c r="AD528" i="6"/>
  <c r="BF527" i="6"/>
  <c r="AD527" i="6"/>
  <c r="AD526" i="6"/>
  <c r="AD525" i="6"/>
  <c r="BF524" i="6"/>
  <c r="AD524" i="6"/>
  <c r="AI523" i="6"/>
  <c r="BF522" i="6"/>
  <c r="AD522" i="6"/>
  <c r="BF521" i="6"/>
  <c r="AD521" i="6"/>
  <c r="AD520" i="6"/>
  <c r="BF519" i="6"/>
  <c r="AD519" i="6"/>
  <c r="AD518" i="6"/>
  <c r="BF517" i="6"/>
  <c r="AD517" i="6"/>
  <c r="BF516" i="6"/>
  <c r="AD516" i="6"/>
  <c r="BF515" i="6"/>
  <c r="AD515" i="6"/>
  <c r="BF514" i="6"/>
  <c r="AD514" i="6"/>
  <c r="BF513" i="6"/>
  <c r="AD513" i="6"/>
  <c r="AD512" i="6"/>
  <c r="AD511" i="6"/>
  <c r="BF510" i="6"/>
  <c r="AI510" i="6"/>
  <c r="AH510" i="6"/>
  <c r="AD510" i="6"/>
  <c r="BF509" i="6"/>
  <c r="BF508" i="6"/>
  <c r="AD508" i="6"/>
  <c r="BF507" i="6"/>
  <c r="AD507" i="6"/>
  <c r="AD506" i="6"/>
  <c r="AD505" i="6"/>
  <c r="BF504" i="6"/>
  <c r="AD504" i="6"/>
  <c r="BF503" i="6"/>
  <c r="AD503" i="6"/>
  <c r="BF502" i="6"/>
  <c r="AD502" i="6"/>
  <c r="BF501" i="6"/>
  <c r="AD501" i="6"/>
  <c r="AD500" i="6"/>
  <c r="BF499" i="6"/>
  <c r="AD499" i="6"/>
  <c r="BF498" i="6"/>
  <c r="AD498" i="6"/>
  <c r="BF497" i="6"/>
  <c r="AD497" i="6"/>
  <c r="BF496" i="6"/>
  <c r="AD496" i="6"/>
  <c r="BF495" i="6"/>
  <c r="AD495" i="6"/>
  <c r="BF494" i="6"/>
  <c r="AD494" i="6"/>
  <c r="BF493" i="6"/>
  <c r="AD493" i="6"/>
  <c r="BF492" i="6"/>
  <c r="AD492" i="6"/>
  <c r="BF491" i="6"/>
  <c r="AD491" i="6"/>
  <c r="AI490" i="6"/>
  <c r="BF489" i="6"/>
  <c r="AI489" i="6"/>
  <c r="AD489" i="6"/>
  <c r="AI488" i="6"/>
  <c r="AI487" i="6"/>
  <c r="AH487" i="6"/>
  <c r="BF485" i="6"/>
  <c r="AI485" i="6"/>
  <c r="AD485" i="6"/>
  <c r="BF484" i="6"/>
  <c r="AD484" i="6"/>
  <c r="BF483" i="6"/>
  <c r="AD483" i="6"/>
  <c r="AD482" i="6"/>
  <c r="BF481" i="6"/>
  <c r="AD481" i="6"/>
  <c r="AD480" i="6"/>
  <c r="BF479" i="6"/>
  <c r="AD479" i="6"/>
  <c r="AD477" i="6"/>
  <c r="BF476" i="6"/>
  <c r="BV476" i="6" s="1"/>
  <c r="AD476" i="6"/>
  <c r="BF475" i="6"/>
  <c r="AD475" i="6"/>
  <c r="BF474" i="6"/>
  <c r="AD474" i="6"/>
  <c r="BF473" i="6"/>
  <c r="AD473" i="6"/>
  <c r="BF472" i="6"/>
  <c r="AD472" i="6"/>
  <c r="BF471" i="6"/>
  <c r="AD471" i="6"/>
  <c r="BF470" i="6"/>
  <c r="BF469" i="6"/>
  <c r="AD468" i="6"/>
  <c r="AD467" i="6"/>
  <c r="AD466" i="6"/>
  <c r="AI465" i="6"/>
  <c r="BF463" i="6"/>
  <c r="AD463" i="6"/>
  <c r="BF462" i="6"/>
  <c r="AD462" i="6"/>
  <c r="BF461" i="6"/>
  <c r="AD461" i="6"/>
  <c r="AD460" i="6"/>
  <c r="BF459" i="6"/>
  <c r="AD459" i="6"/>
  <c r="AD458" i="6"/>
  <c r="BF457" i="6"/>
  <c r="AD457" i="6"/>
  <c r="AD456" i="6"/>
  <c r="BF455" i="6"/>
  <c r="BF454" i="6"/>
  <c r="AD454" i="6"/>
  <c r="AD452" i="6"/>
  <c r="AI451" i="6"/>
  <c r="AH451" i="6"/>
  <c r="BF450" i="6"/>
  <c r="AD450" i="6"/>
  <c r="BF449" i="6"/>
  <c r="AD449" i="6"/>
  <c r="BF448" i="6"/>
  <c r="AD448" i="6"/>
  <c r="BF447" i="6"/>
  <c r="AD447" i="6"/>
  <c r="BF444" i="6"/>
  <c r="AD444" i="6"/>
  <c r="BF443" i="6"/>
  <c r="AD443" i="6"/>
  <c r="AD442" i="6"/>
  <c r="BF439" i="6"/>
  <c r="AD439" i="6"/>
  <c r="BF438" i="6"/>
  <c r="AD438" i="6"/>
  <c r="BF437" i="6"/>
  <c r="AD437" i="6"/>
  <c r="BF436" i="6"/>
  <c r="AD436" i="6"/>
  <c r="AD435" i="6"/>
  <c r="AD434" i="6"/>
  <c r="BF433" i="6"/>
  <c r="AD433" i="6"/>
  <c r="AI432" i="6"/>
  <c r="AH432" i="6"/>
  <c r="AI431" i="6"/>
  <c r="AD430" i="6"/>
  <c r="BF429" i="6"/>
  <c r="AI429" i="6"/>
  <c r="AH429" i="6"/>
  <c r="AD428" i="6"/>
  <c r="BF427" i="6"/>
  <c r="AD427" i="6"/>
  <c r="BF426" i="6"/>
  <c r="AD426" i="6"/>
  <c r="BF425" i="6"/>
  <c r="AI425" i="6"/>
  <c r="AH425" i="6"/>
  <c r="AD425" i="6"/>
  <c r="BF424" i="6"/>
  <c r="AD424" i="6"/>
  <c r="AD423" i="6"/>
  <c r="BF421" i="6"/>
  <c r="AD421" i="6"/>
  <c r="BF420" i="6"/>
  <c r="BF419" i="6"/>
  <c r="AD419" i="6"/>
  <c r="BF418" i="6"/>
  <c r="AD418" i="6"/>
  <c r="BF417" i="6"/>
  <c r="AD417" i="6"/>
  <c r="BF416" i="6"/>
  <c r="AD416" i="6"/>
  <c r="BF415" i="6"/>
  <c r="AD415" i="6"/>
  <c r="BF414" i="6"/>
  <c r="AD414" i="6"/>
  <c r="AD413" i="6"/>
  <c r="AD412" i="6"/>
  <c r="BF411" i="6"/>
  <c r="AD411" i="6"/>
  <c r="BF410" i="6"/>
  <c r="AD410" i="6"/>
  <c r="BF409" i="6"/>
  <c r="AD409" i="6"/>
  <c r="BF408" i="6"/>
  <c r="AD408" i="6"/>
  <c r="AD407" i="6"/>
  <c r="BF406" i="6"/>
  <c r="AD406" i="6"/>
  <c r="AI405" i="6"/>
  <c r="AD402" i="6"/>
  <c r="AD401" i="6"/>
  <c r="BF400" i="6"/>
  <c r="AD400" i="6"/>
  <c r="BF399" i="6"/>
  <c r="AD399" i="6"/>
  <c r="BF397" i="6"/>
  <c r="AD397" i="6"/>
  <c r="AD396" i="6"/>
  <c r="BF395" i="6"/>
  <c r="AD395" i="6"/>
  <c r="AD394" i="6"/>
  <c r="AD393" i="6"/>
  <c r="AD392" i="6"/>
  <c r="AD391" i="6"/>
  <c r="AD390" i="6"/>
  <c r="BF389" i="6"/>
  <c r="AD389" i="6"/>
  <c r="BF388" i="6"/>
  <c r="AD388" i="6"/>
  <c r="BF387" i="6"/>
  <c r="AD387" i="6"/>
  <c r="AD386" i="6"/>
  <c r="AD385" i="6"/>
  <c r="BF383" i="6"/>
  <c r="AD383" i="6"/>
  <c r="BF382" i="6"/>
  <c r="AD382" i="6"/>
  <c r="BF381" i="6"/>
  <c r="AD381" i="6"/>
  <c r="BF380" i="6"/>
  <c r="AD380" i="6"/>
  <c r="BF379" i="6"/>
  <c r="AD379" i="6"/>
  <c r="BF378" i="6"/>
  <c r="AD378" i="6"/>
  <c r="BF377" i="6"/>
  <c r="AD377" i="6"/>
  <c r="BF376" i="6"/>
  <c r="AD376" i="6"/>
  <c r="AI375" i="6"/>
  <c r="AI374" i="6"/>
  <c r="AI373" i="6"/>
  <c r="AH373" i="6"/>
  <c r="BF372" i="6"/>
  <c r="AD372" i="6"/>
  <c r="AI371" i="6"/>
  <c r="BF370" i="6"/>
  <c r="AD370" i="6"/>
  <c r="BF369" i="6"/>
  <c r="AD369" i="6"/>
  <c r="BF368" i="6"/>
  <c r="AD368" i="6"/>
  <c r="AI366" i="6"/>
  <c r="BF365" i="6"/>
  <c r="AI365" i="6"/>
  <c r="AH365" i="6"/>
  <c r="AD365" i="6"/>
  <c r="BF363" i="6"/>
  <c r="AD363" i="6"/>
  <c r="BF362" i="6"/>
  <c r="BF361" i="6"/>
  <c r="AD361" i="6"/>
  <c r="BF360" i="6"/>
  <c r="AD360" i="6"/>
  <c r="BF359" i="6"/>
  <c r="BF357" i="6"/>
  <c r="AI357" i="6"/>
  <c r="AH357" i="6"/>
  <c r="BF356" i="6"/>
  <c r="AD356" i="6"/>
  <c r="BF355" i="6"/>
  <c r="AD355" i="6"/>
  <c r="BF354" i="6"/>
  <c r="AD354" i="6"/>
  <c r="BF353" i="6"/>
  <c r="AD353" i="6"/>
  <c r="BF352" i="6"/>
  <c r="AD352" i="6"/>
  <c r="BF351" i="6"/>
  <c r="AD351" i="6"/>
  <c r="AI350" i="6"/>
  <c r="BF349" i="6"/>
  <c r="AD349" i="6"/>
  <c r="BF348" i="6"/>
  <c r="AD348" i="6"/>
  <c r="BF347" i="6"/>
  <c r="AD347" i="6"/>
  <c r="BF346" i="6"/>
  <c r="AD346" i="6"/>
  <c r="BF345" i="6"/>
  <c r="AD345" i="6"/>
  <c r="BF344" i="6"/>
  <c r="AD344" i="6"/>
  <c r="AI343" i="6"/>
  <c r="AD342" i="6"/>
  <c r="AD341" i="6"/>
  <c r="BF340" i="6"/>
  <c r="AI340" i="6"/>
  <c r="AH340" i="6"/>
  <c r="BF339" i="6"/>
  <c r="BF338" i="6"/>
  <c r="BF337" i="6"/>
  <c r="AI337" i="6"/>
  <c r="AH337" i="6"/>
  <c r="AI336" i="6"/>
  <c r="AH336" i="6"/>
  <c r="BF335" i="6"/>
  <c r="AI335" i="6"/>
  <c r="AD335" i="6"/>
  <c r="BF334" i="6"/>
  <c r="BF333" i="6"/>
  <c r="AI333" i="6"/>
  <c r="AK333" i="6" s="1"/>
  <c r="AH333" i="6"/>
  <c r="BF332" i="6"/>
  <c r="AD332" i="6"/>
  <c r="BF331" i="6"/>
  <c r="AD331" i="6"/>
  <c r="BF330" i="6"/>
  <c r="AD330" i="6"/>
  <c r="AD329" i="6"/>
  <c r="AI328" i="6"/>
  <c r="AD327" i="6"/>
  <c r="BF326" i="6"/>
  <c r="AD326" i="6"/>
  <c r="BF325" i="6"/>
  <c r="AD325" i="6"/>
  <c r="AI324" i="6"/>
  <c r="BF323" i="6"/>
  <c r="AD323" i="6"/>
  <c r="BF322" i="6"/>
  <c r="AD322" i="6"/>
  <c r="AD321" i="6"/>
  <c r="AD320" i="6"/>
  <c r="AD319" i="6"/>
  <c r="AD316" i="6"/>
  <c r="BF315" i="6"/>
  <c r="AD315" i="6"/>
  <c r="BF314" i="6"/>
  <c r="AI314" i="6"/>
  <c r="AD312" i="6"/>
  <c r="BF310" i="6"/>
  <c r="AD310" i="6"/>
  <c r="BF309" i="6"/>
  <c r="AD309" i="6"/>
  <c r="BF307" i="6"/>
  <c r="AD307" i="6"/>
  <c r="BF306" i="6"/>
  <c r="AD306" i="6"/>
  <c r="BF305" i="6"/>
  <c r="AD305" i="6"/>
  <c r="BF304" i="6"/>
  <c r="BV304" i="6" s="1"/>
  <c r="AD304" i="6"/>
  <c r="BF303" i="6"/>
  <c r="BV303" i="6" s="1"/>
  <c r="AD303" i="6"/>
  <c r="AD302" i="6"/>
  <c r="AD299" i="6"/>
  <c r="BF298" i="6"/>
  <c r="AD298" i="6"/>
  <c r="BF297" i="6"/>
  <c r="AD297" i="6"/>
  <c r="AI296" i="6"/>
  <c r="AH296" i="6"/>
  <c r="AD294" i="6"/>
  <c r="AD293" i="6"/>
  <c r="BF292" i="6"/>
  <c r="AI291" i="6"/>
  <c r="AI290" i="6"/>
  <c r="AI289" i="6"/>
  <c r="BF288" i="6"/>
  <c r="AD288" i="6"/>
  <c r="BF287" i="6"/>
  <c r="AD287" i="6"/>
  <c r="AD286" i="6"/>
  <c r="BF284" i="6"/>
  <c r="BF283" i="6"/>
  <c r="AD283" i="6"/>
  <c r="BF282" i="6"/>
  <c r="AD282" i="6"/>
  <c r="BF280" i="6"/>
  <c r="AD280" i="6"/>
  <c r="BF279" i="6"/>
  <c r="AD279" i="6"/>
  <c r="BF278" i="6"/>
  <c r="AI278" i="6"/>
  <c r="BF277" i="6"/>
  <c r="BF276" i="6"/>
  <c r="AD276" i="6"/>
  <c r="BF275" i="6"/>
  <c r="BF273" i="6"/>
  <c r="AD273" i="6"/>
  <c r="AI271" i="6"/>
  <c r="AK271" i="6" s="1"/>
  <c r="BF269" i="6"/>
  <c r="AD269" i="6"/>
  <c r="BF268" i="6"/>
  <c r="AD268" i="6"/>
  <c r="BF267" i="6"/>
  <c r="AD267" i="6"/>
  <c r="BF266" i="6"/>
  <c r="AD266" i="6"/>
  <c r="BF265" i="6"/>
  <c r="AD265" i="6"/>
  <c r="AD264" i="6"/>
  <c r="AD263" i="6"/>
  <c r="BF262" i="6"/>
  <c r="AI262" i="6"/>
  <c r="AK262" i="6" s="1"/>
  <c r="AD261" i="6"/>
  <c r="BF260" i="6"/>
  <c r="AD260" i="6"/>
  <c r="BF259" i="6"/>
  <c r="AD259" i="6"/>
  <c r="BF258" i="6"/>
  <c r="AD258" i="6"/>
  <c r="BF257" i="6"/>
  <c r="BV257" i="6" s="1"/>
  <c r="AD257" i="6"/>
  <c r="BF256" i="6"/>
  <c r="AD256" i="6"/>
  <c r="BF255" i="6"/>
  <c r="AD255" i="6"/>
  <c r="BF254" i="6"/>
  <c r="AD254" i="6"/>
  <c r="AD253" i="6"/>
  <c r="BF252" i="6"/>
  <c r="AD252" i="6"/>
  <c r="BF251" i="6"/>
  <c r="AD251" i="6"/>
  <c r="BF250" i="6"/>
  <c r="AD250" i="6"/>
  <c r="AD249" i="6"/>
  <c r="BF248" i="6"/>
  <c r="AD248" i="6"/>
  <c r="BF247" i="6"/>
  <c r="BV247" i="6" s="1"/>
  <c r="AD247" i="6"/>
  <c r="BF246" i="6"/>
  <c r="AD246" i="6"/>
  <c r="BF245" i="6"/>
  <c r="AI245" i="6"/>
  <c r="AH245" i="6"/>
  <c r="AD245" i="6"/>
  <c r="BF244" i="6"/>
  <c r="AI243" i="6"/>
  <c r="AD242" i="6"/>
  <c r="BF241" i="6"/>
  <c r="AD240" i="6"/>
  <c r="BF239" i="6"/>
  <c r="AD239" i="6"/>
  <c r="AD238" i="6"/>
  <c r="AD237" i="6"/>
  <c r="AD236" i="6"/>
  <c r="BF235" i="6"/>
  <c r="AD235" i="6"/>
  <c r="AI234" i="6"/>
  <c r="BF232" i="6"/>
  <c r="AD232" i="6"/>
  <c r="BF231" i="6"/>
  <c r="AI231" i="6"/>
  <c r="AD231" i="6"/>
  <c r="BF229" i="6"/>
  <c r="AD229" i="6"/>
  <c r="BF228" i="6"/>
  <c r="AD228" i="6"/>
  <c r="BF227" i="6"/>
  <c r="AD227" i="6"/>
  <c r="BF226" i="6"/>
  <c r="AD226" i="6"/>
  <c r="BF225" i="6"/>
  <c r="AD225" i="6"/>
  <c r="BF224" i="6"/>
  <c r="AD224" i="6"/>
  <c r="BF223" i="6"/>
  <c r="AD223" i="6"/>
  <c r="AI222" i="6"/>
  <c r="BF221" i="6"/>
  <c r="AD221" i="6"/>
  <c r="BF220" i="6"/>
  <c r="AD220" i="6"/>
  <c r="BF218" i="6"/>
  <c r="AI218" i="6"/>
  <c r="AD218" i="6"/>
  <c r="AD217" i="6"/>
  <c r="BF216" i="6"/>
  <c r="AD216" i="6"/>
  <c r="AI213" i="6"/>
  <c r="AD212" i="6"/>
  <c r="BF210" i="6"/>
  <c r="AD210" i="6"/>
  <c r="AD209" i="6"/>
  <c r="BF208" i="6"/>
  <c r="AD208" i="6"/>
  <c r="AD207" i="6"/>
  <c r="BF206" i="6"/>
  <c r="AD206" i="6"/>
  <c r="BF204" i="6"/>
  <c r="AD204" i="6"/>
  <c r="AD203" i="6"/>
  <c r="BF202" i="6"/>
  <c r="AD201" i="6"/>
  <c r="BF200" i="6"/>
  <c r="AI200" i="6"/>
  <c r="AK200" i="6" s="1"/>
  <c r="AH200" i="6"/>
  <c r="AD200" i="6"/>
  <c r="BF199" i="6"/>
  <c r="AI199" i="6"/>
  <c r="BF197" i="6"/>
  <c r="AI197" i="6"/>
  <c r="AH197" i="6"/>
  <c r="AD195" i="6"/>
  <c r="BF194" i="6"/>
  <c r="AD194" i="6"/>
  <c r="AD193" i="6"/>
  <c r="AD192" i="6"/>
  <c r="BF191" i="6"/>
  <c r="AD191" i="6"/>
  <c r="BF190" i="6"/>
  <c r="AD190" i="6"/>
  <c r="BF187" i="6"/>
  <c r="AD187" i="6"/>
  <c r="BF186" i="6"/>
  <c r="AI186" i="6"/>
  <c r="BF185" i="6"/>
  <c r="AD185" i="6"/>
  <c r="BF184" i="6"/>
  <c r="AD184" i="6"/>
  <c r="AD183" i="6"/>
  <c r="BF182" i="6"/>
  <c r="AD182" i="6"/>
  <c r="BF181" i="6"/>
  <c r="AD181" i="6"/>
  <c r="AD180" i="6"/>
  <c r="AD178" i="6"/>
  <c r="BF177" i="6"/>
  <c r="AD177" i="6"/>
  <c r="BF176" i="6"/>
  <c r="AI176" i="6"/>
  <c r="AH176" i="6"/>
  <c r="BF175" i="6"/>
  <c r="AD175" i="6"/>
  <c r="AD172" i="6"/>
  <c r="AD170" i="6"/>
  <c r="BF168" i="6"/>
  <c r="AD168" i="6"/>
  <c r="BF167" i="6"/>
  <c r="AD167" i="6"/>
  <c r="BF166" i="6"/>
  <c r="AD166" i="6"/>
  <c r="BF165" i="6"/>
  <c r="AD165" i="6"/>
  <c r="BF164" i="6"/>
  <c r="AI163" i="6"/>
  <c r="AH163" i="6"/>
  <c r="BF162" i="6"/>
  <c r="AD162" i="6"/>
  <c r="AD161" i="6"/>
  <c r="AF161" i="6" s="1"/>
  <c r="AD160" i="6"/>
  <c r="BF159" i="6"/>
  <c r="AD159" i="6"/>
  <c r="BF157" i="6"/>
  <c r="BF156" i="6"/>
  <c r="BF155" i="6"/>
  <c r="AD155" i="6"/>
  <c r="AD154" i="6"/>
  <c r="AD151" i="6"/>
  <c r="AD150" i="6"/>
  <c r="AI149" i="6"/>
  <c r="BF148" i="6"/>
  <c r="AD148" i="6"/>
  <c r="BF147" i="6"/>
  <c r="AD146" i="6"/>
  <c r="AD145" i="6"/>
  <c r="AD144" i="6"/>
  <c r="BF143" i="6"/>
  <c r="AD143" i="6"/>
  <c r="AI142" i="6"/>
  <c r="AI141" i="6"/>
  <c r="BF140" i="6"/>
  <c r="AD140" i="6"/>
  <c r="BF139" i="6"/>
  <c r="AD139" i="6"/>
  <c r="BF137" i="6"/>
  <c r="AD137" i="6"/>
  <c r="BF136" i="6"/>
  <c r="AD136" i="6"/>
  <c r="BF133" i="6"/>
  <c r="AD133" i="6"/>
  <c r="BF132" i="6"/>
  <c r="AI132" i="6"/>
  <c r="BF131" i="6"/>
  <c r="AD131" i="6"/>
  <c r="BF129" i="6"/>
  <c r="AD129" i="6"/>
  <c r="BF128" i="6"/>
  <c r="BF127" i="6"/>
  <c r="AD127" i="6"/>
  <c r="BF125" i="6"/>
  <c r="BF124" i="6"/>
  <c r="AD124" i="6"/>
  <c r="BF123" i="6"/>
  <c r="AD123" i="6"/>
  <c r="BF122" i="6"/>
  <c r="AD122" i="6"/>
  <c r="BF121" i="6"/>
  <c r="AD121" i="6"/>
  <c r="AD119" i="6"/>
  <c r="AD118" i="6"/>
  <c r="AI117" i="6"/>
  <c r="AD116" i="6"/>
  <c r="BF115" i="6"/>
  <c r="AD115" i="6"/>
  <c r="AI114" i="6"/>
  <c r="BF113" i="6"/>
  <c r="BF112" i="6"/>
  <c r="AD112" i="6"/>
  <c r="AD111" i="6"/>
  <c r="AD109" i="6"/>
  <c r="BF108" i="6"/>
  <c r="AD108" i="6"/>
  <c r="BF107" i="6"/>
  <c r="AD107" i="6"/>
  <c r="BF106" i="6"/>
  <c r="BV106" i="6" s="1"/>
  <c r="AD106" i="6"/>
  <c r="BF105" i="6"/>
  <c r="AD103" i="6"/>
  <c r="BF102" i="6"/>
  <c r="AD102" i="6"/>
  <c r="AD101" i="6"/>
  <c r="BF100" i="6"/>
  <c r="AD100" i="6"/>
  <c r="BF99" i="6"/>
  <c r="AD99" i="6"/>
  <c r="BF98" i="6"/>
  <c r="AD98" i="6"/>
  <c r="BF97" i="6"/>
  <c r="AD97" i="6"/>
  <c r="AI96" i="6"/>
  <c r="AH96" i="6"/>
  <c r="BF95" i="6"/>
  <c r="AD95" i="6"/>
  <c r="BF94" i="6"/>
  <c r="AD94" i="6"/>
  <c r="AD93" i="6"/>
  <c r="AD91" i="6"/>
  <c r="BF89" i="6"/>
  <c r="AI89" i="6"/>
  <c r="AD89" i="6"/>
  <c r="BF88" i="6"/>
  <c r="AD88" i="6"/>
  <c r="BF87" i="6"/>
  <c r="AD87" i="6"/>
  <c r="BF86" i="6"/>
  <c r="AD85" i="6"/>
  <c r="AD83" i="6"/>
  <c r="AD81" i="6"/>
  <c r="AI80" i="6"/>
  <c r="AH80" i="6"/>
  <c r="BF79" i="6"/>
  <c r="AD79" i="6"/>
  <c r="AD78" i="6"/>
  <c r="AD77" i="6"/>
  <c r="AD76" i="6"/>
  <c r="BF75" i="6"/>
  <c r="AD75" i="6"/>
  <c r="BF73" i="6"/>
  <c r="AD73" i="6"/>
  <c r="AA859" i="6"/>
  <c r="Y865" i="2"/>
  <c r="Y864" i="2"/>
  <c r="Y862" i="2"/>
  <c r="Y857" i="2"/>
  <c r="Y855" i="2"/>
  <c r="Y853" i="2"/>
  <c r="Y852" i="2"/>
  <c r="Y849" i="2"/>
  <c r="Y846" i="2"/>
  <c r="Y845" i="2"/>
  <c r="Y844" i="2"/>
  <c r="Y843" i="2"/>
  <c r="Y842" i="2"/>
  <c r="Y841" i="2"/>
  <c r="Y840" i="2"/>
  <c r="Y839" i="2"/>
  <c r="Y838" i="2"/>
  <c r="Y837" i="2"/>
  <c r="Y836" i="2"/>
  <c r="Y835" i="2"/>
  <c r="Y834" i="2"/>
  <c r="Y833" i="2"/>
  <c r="Y832" i="2"/>
  <c r="Y831" i="2"/>
  <c r="Y830" i="2"/>
  <c r="Y829" i="2"/>
  <c r="Y828" i="2"/>
  <c r="Y827" i="2"/>
  <c r="Y826" i="2"/>
  <c r="Y825" i="2"/>
  <c r="Y824" i="2"/>
  <c r="Y823" i="2"/>
  <c r="Y820" i="2"/>
  <c r="Y815" i="2"/>
  <c r="Y814" i="2"/>
  <c r="Y813" i="2"/>
  <c r="Y812" i="2"/>
  <c r="Y811" i="2"/>
  <c r="Y810" i="2"/>
  <c r="Y809" i="2"/>
  <c r="Y808" i="2"/>
  <c r="Y807" i="2"/>
  <c r="Y806" i="2"/>
  <c r="Y805" i="2"/>
  <c r="Y804" i="2"/>
  <c r="Y803" i="2"/>
  <c r="Y802" i="2"/>
  <c r="Y801" i="2"/>
  <c r="Y800" i="2"/>
  <c r="Y798" i="2"/>
  <c r="Y797" i="2"/>
  <c r="Y796" i="2"/>
  <c r="Y795" i="2"/>
  <c r="Y794" i="2"/>
  <c r="Y793" i="2"/>
  <c r="Y792" i="2"/>
  <c r="Y791" i="2"/>
  <c r="Y790" i="2"/>
  <c r="Y789" i="2"/>
  <c r="Y788" i="2"/>
  <c r="Y787" i="2"/>
  <c r="Y786" i="2"/>
  <c r="Y785" i="2"/>
  <c r="Y783" i="2"/>
  <c r="Y781" i="2"/>
  <c r="Y780" i="2"/>
  <c r="Y779" i="2"/>
  <c r="Y778" i="2"/>
  <c r="Y777" i="2"/>
  <c r="Y776" i="2"/>
  <c r="Y775" i="2"/>
  <c r="Y767" i="2"/>
  <c r="Y766" i="2"/>
  <c r="Y765" i="2"/>
  <c r="Y764" i="2"/>
  <c r="Y763" i="2"/>
  <c r="Y762" i="2"/>
  <c r="Y759" i="2"/>
  <c r="Y758" i="2"/>
  <c r="Y757" i="2"/>
  <c r="Y756" i="2"/>
  <c r="Y755" i="2"/>
  <c r="Y754" i="2"/>
  <c r="Y753" i="2"/>
  <c r="Y752" i="2"/>
  <c r="Y751" i="2"/>
  <c r="Y750" i="2"/>
  <c r="Y749" i="2"/>
  <c r="Y748" i="2"/>
  <c r="Y747" i="2"/>
  <c r="Y746" i="2"/>
  <c r="Y745" i="2"/>
  <c r="Y743" i="2"/>
  <c r="Y742" i="2"/>
  <c r="Y741" i="2"/>
  <c r="Y740" i="2"/>
  <c r="Y739" i="2"/>
  <c r="Y738" i="2"/>
  <c r="Y737" i="2"/>
  <c r="Y736" i="2"/>
  <c r="Y735" i="2"/>
  <c r="Y734" i="2"/>
  <c r="Y733" i="2"/>
  <c r="Y732" i="2"/>
  <c r="Y731" i="2"/>
  <c r="Y730" i="2"/>
  <c r="Y728" i="2"/>
  <c r="Y727" i="2"/>
  <c r="Y726" i="2"/>
  <c r="Y724" i="2"/>
  <c r="Y723" i="2"/>
  <c r="Y722" i="2"/>
  <c r="Y721" i="2"/>
  <c r="Y720" i="2"/>
  <c r="Y719" i="2"/>
  <c r="Y718" i="2"/>
  <c r="Y717" i="2"/>
  <c r="Y716" i="2"/>
  <c r="Y715" i="2"/>
  <c r="Y714" i="2"/>
  <c r="Y713" i="2"/>
  <c r="Y712" i="2"/>
  <c r="Y711" i="2"/>
  <c r="Y710" i="2"/>
  <c r="Y709" i="2"/>
  <c r="Y708" i="2"/>
  <c r="Y707" i="2"/>
  <c r="Y706" i="2"/>
  <c r="Y705" i="2"/>
  <c r="Y704" i="2"/>
  <c r="Y703" i="2"/>
  <c r="Y702" i="2"/>
  <c r="Y701" i="2"/>
  <c r="Y700" i="2"/>
  <c r="Y699" i="2"/>
  <c r="Y698" i="2"/>
  <c r="Y697" i="2"/>
  <c r="Y696" i="2"/>
  <c r="Y695" i="2"/>
  <c r="Y694" i="2"/>
  <c r="Y693" i="2"/>
  <c r="Y691" i="2"/>
  <c r="Y690" i="2"/>
  <c r="Y688" i="2"/>
  <c r="Y687" i="2"/>
  <c r="Y683" i="2"/>
  <c r="Y682" i="2"/>
  <c r="Y679" i="2"/>
  <c r="Y677" i="2"/>
  <c r="Y674" i="2"/>
  <c r="Y669" i="2"/>
  <c r="Y668" i="2"/>
  <c r="Y667" i="2"/>
  <c r="Y666" i="2"/>
  <c r="Y665" i="2"/>
  <c r="Y664" i="2"/>
  <c r="Y663" i="2"/>
  <c r="Y662" i="2"/>
  <c r="Y661" i="2"/>
  <c r="Y660" i="2"/>
  <c r="Y659" i="2"/>
  <c r="Y658" i="2"/>
  <c r="Y657" i="2"/>
  <c r="Y656" i="2"/>
  <c r="Y655" i="2"/>
  <c r="Y654" i="2"/>
  <c r="Y653" i="2"/>
  <c r="Y652" i="2"/>
  <c r="Y651" i="2"/>
  <c r="Y650" i="2"/>
  <c r="Y649" i="2"/>
  <c r="Y648" i="2"/>
  <c r="Y647" i="2"/>
  <c r="Y646" i="2"/>
  <c r="Y645" i="2"/>
  <c r="Y644" i="2"/>
  <c r="Y643" i="2"/>
  <c r="Y641" i="2"/>
  <c r="Y640" i="2"/>
  <c r="Y639" i="2"/>
  <c r="Y638" i="2"/>
  <c r="Y637" i="2"/>
  <c r="Y636" i="2"/>
  <c r="Y635" i="2"/>
  <c r="Y634" i="2"/>
  <c r="Y633" i="2"/>
  <c r="Y632" i="2"/>
  <c r="Y631" i="2"/>
  <c r="Y629" i="2"/>
  <c r="Y626" i="2"/>
  <c r="Y625" i="2"/>
  <c r="Y624" i="2"/>
  <c r="Y623" i="2"/>
  <c r="Y622" i="2"/>
  <c r="Y621" i="2"/>
  <c r="Y620" i="2"/>
  <c r="Y619" i="2"/>
  <c r="Y618" i="2"/>
  <c r="Y617" i="2"/>
  <c r="Y616" i="2"/>
  <c r="Y615" i="2"/>
  <c r="Y614" i="2"/>
  <c r="Y613" i="2"/>
  <c r="Y612" i="2"/>
  <c r="Y611" i="2"/>
  <c r="Y610" i="2"/>
  <c r="Y609" i="2"/>
  <c r="Y608" i="2"/>
  <c r="Y607" i="2"/>
  <c r="Y606" i="2"/>
  <c r="Y605" i="2"/>
  <c r="Y604" i="2"/>
  <c r="Y603" i="2"/>
  <c r="Y602" i="2"/>
  <c r="Y601" i="2"/>
  <c r="Y600" i="2"/>
  <c r="Y599" i="2"/>
  <c r="Y598" i="2"/>
  <c r="Y597" i="2"/>
  <c r="Y596" i="2"/>
  <c r="Y595" i="2"/>
  <c r="Y594" i="2"/>
  <c r="Y593" i="2"/>
  <c r="Y592" i="2"/>
  <c r="Y591" i="2"/>
  <c r="Y590" i="2"/>
  <c r="Y589" i="2"/>
  <c r="Y588" i="2"/>
  <c r="Y587" i="2"/>
  <c r="Y586" i="2"/>
  <c r="Y585" i="2"/>
  <c r="Y584" i="2"/>
  <c r="Y583" i="2"/>
  <c r="Y582" i="2"/>
  <c r="Y580" i="2"/>
  <c r="Y579" i="2"/>
  <c r="Y578" i="2"/>
  <c r="Y577" i="2"/>
  <c r="Y576" i="2"/>
  <c r="Y575" i="2"/>
  <c r="Y574" i="2"/>
  <c r="Y573" i="2"/>
  <c r="Y571" i="2"/>
  <c r="Y570" i="2"/>
  <c r="Y569" i="2"/>
  <c r="Y568" i="2"/>
  <c r="Y567" i="2"/>
  <c r="Y565" i="2"/>
  <c r="Y564" i="2"/>
  <c r="Y563" i="2"/>
  <c r="Y562" i="2"/>
  <c r="Y561" i="2"/>
  <c r="Y560" i="2"/>
  <c r="Y559" i="2"/>
  <c r="Y558" i="2"/>
  <c r="Y557" i="2"/>
  <c r="Y556" i="2"/>
  <c r="Y555" i="2"/>
  <c r="Y554" i="2"/>
  <c r="Y553" i="2"/>
  <c r="Y552" i="2"/>
  <c r="Y551" i="2"/>
  <c r="Y550" i="2"/>
  <c r="Y549" i="2"/>
  <c r="Y548" i="2"/>
  <c r="Y547" i="2"/>
  <c r="Y546" i="2"/>
  <c r="Y545" i="2"/>
  <c r="Y544" i="2"/>
  <c r="Y543" i="2"/>
  <c r="Y542" i="2"/>
  <c r="Y541" i="2"/>
  <c r="Y540" i="2"/>
  <c r="Y539" i="2"/>
  <c r="Y537" i="2"/>
  <c r="Y536" i="2"/>
  <c r="Y535" i="2"/>
  <c r="Y533" i="2"/>
  <c r="Y532" i="2"/>
  <c r="Y531" i="2"/>
  <c r="Y530" i="2"/>
  <c r="Y529" i="2"/>
  <c r="Y528" i="2"/>
  <c r="Y527" i="2"/>
  <c r="Y526" i="2"/>
  <c r="Y525" i="2"/>
  <c r="Y524" i="2"/>
  <c r="Y523" i="2"/>
  <c r="Y522" i="2"/>
  <c r="Y520" i="2"/>
  <c r="Y519" i="2"/>
  <c r="Y518" i="2"/>
  <c r="Y517" i="2"/>
  <c r="Y516" i="2"/>
  <c r="Y513" i="2"/>
  <c r="Y512" i="2"/>
  <c r="Y510" i="2"/>
  <c r="Y509" i="2"/>
  <c r="Y508" i="2"/>
  <c r="Y507" i="2"/>
  <c r="Y506" i="2"/>
  <c r="Y505" i="2"/>
  <c r="Y504" i="2"/>
  <c r="Y503" i="2"/>
  <c r="Y502" i="2"/>
  <c r="Y501" i="2"/>
  <c r="Y500" i="2"/>
  <c r="Y499" i="2"/>
  <c r="Y498" i="2"/>
  <c r="Y497" i="2"/>
  <c r="Y495" i="2"/>
  <c r="Y494" i="2"/>
  <c r="Y493" i="2"/>
  <c r="Y492" i="2"/>
  <c r="Y491" i="2"/>
  <c r="Y490" i="2"/>
  <c r="Y489" i="2"/>
  <c r="Y488" i="2"/>
  <c r="Y487" i="2"/>
  <c r="Y486" i="2"/>
  <c r="Y485" i="2"/>
  <c r="Y483" i="2"/>
  <c r="Y482" i="2"/>
  <c r="Y481" i="2"/>
  <c r="Y480" i="2"/>
  <c r="Y479" i="2"/>
  <c r="Y478" i="2"/>
  <c r="Y477" i="2"/>
  <c r="Y476" i="2"/>
  <c r="Y475" i="2"/>
  <c r="Y474" i="2"/>
  <c r="Y473" i="2"/>
  <c r="Y472" i="2"/>
  <c r="Y471" i="2"/>
  <c r="Y470" i="2"/>
  <c r="Y469" i="2"/>
  <c r="Y468" i="2"/>
  <c r="Y467" i="2"/>
  <c r="Y466" i="2"/>
  <c r="Y465" i="2"/>
  <c r="Y464" i="2"/>
  <c r="Y463" i="2"/>
  <c r="Y462" i="2"/>
  <c r="Y461" i="2"/>
  <c r="Y460" i="2"/>
  <c r="Y459" i="2"/>
  <c r="Y458" i="2"/>
  <c r="Y456" i="2"/>
  <c r="Y455" i="2"/>
  <c r="Y454" i="2"/>
  <c r="Y453" i="2"/>
  <c r="Y452" i="2"/>
  <c r="Y451" i="2"/>
  <c r="Y450" i="2"/>
  <c r="Y449" i="2"/>
  <c r="Y448" i="2"/>
  <c r="Y447" i="2"/>
  <c r="Y446" i="2"/>
  <c r="Y444" i="2"/>
  <c r="Y443" i="2"/>
  <c r="Y442" i="2"/>
  <c r="Y441" i="2"/>
  <c r="Y440" i="2"/>
  <c r="Y439" i="2"/>
  <c r="Y437" i="2"/>
  <c r="Y436" i="2"/>
  <c r="Y435" i="2"/>
  <c r="Y434" i="2"/>
  <c r="Y433" i="2"/>
  <c r="Y432" i="2"/>
  <c r="Y430" i="2"/>
  <c r="Y429" i="2"/>
  <c r="Y428" i="2"/>
  <c r="Y426" i="2"/>
  <c r="Y425" i="2"/>
  <c r="Y424" i="2"/>
  <c r="Y423" i="2"/>
  <c r="Y422" i="2"/>
  <c r="Y421" i="2"/>
  <c r="Y420" i="2"/>
  <c r="Y419" i="2"/>
  <c r="Y418" i="2"/>
  <c r="Y417" i="2"/>
  <c r="Y416" i="2"/>
  <c r="Y415" i="2"/>
  <c r="Y414" i="2"/>
  <c r="Y413" i="2"/>
  <c r="Y412" i="2"/>
  <c r="Y410" i="2"/>
  <c r="Y409" i="2"/>
  <c r="Y407" i="2"/>
  <c r="Y406" i="2"/>
  <c r="Y405" i="2"/>
  <c r="Y404" i="2"/>
  <c r="Y403" i="2"/>
  <c r="Y402" i="2"/>
  <c r="Y401" i="2"/>
  <c r="Y400" i="2"/>
  <c r="Y399" i="2"/>
  <c r="Y398" i="2"/>
  <c r="Y397" i="2"/>
  <c r="Y396" i="2"/>
  <c r="Y395" i="2"/>
  <c r="Y394" i="2"/>
  <c r="Y393" i="2"/>
  <c r="Y392" i="2"/>
  <c r="Y391" i="2"/>
  <c r="Y390" i="2"/>
  <c r="Y389" i="2"/>
  <c r="Y388" i="2"/>
  <c r="Y387" i="2"/>
  <c r="Y384" i="2"/>
  <c r="Y382" i="2"/>
  <c r="Y377" i="2"/>
  <c r="Y376" i="2"/>
  <c r="Y372" i="2"/>
  <c r="Y371" i="2"/>
  <c r="Y370" i="2"/>
  <c r="Y369" i="2"/>
  <c r="Y368" i="2"/>
  <c r="Y367" i="2"/>
  <c r="Y366" i="2"/>
  <c r="Y365" i="2"/>
  <c r="Y364" i="2"/>
  <c r="Y363" i="2"/>
  <c r="Y362" i="2"/>
  <c r="Y361" i="2"/>
  <c r="Y360" i="2"/>
  <c r="Y359" i="2"/>
  <c r="Y358" i="2"/>
  <c r="Y357" i="2"/>
  <c r="Y356" i="2"/>
  <c r="Y355" i="2"/>
  <c r="Y354" i="2"/>
  <c r="Y353" i="2"/>
  <c r="Y352" i="2"/>
  <c r="Y351" i="2"/>
  <c r="Y350" i="2"/>
  <c r="Y349" i="2"/>
  <c r="Y348" i="2"/>
  <c r="Y347" i="2"/>
  <c r="Y346" i="2"/>
  <c r="Y345" i="2"/>
  <c r="Y344" i="2"/>
  <c r="Y343" i="2"/>
  <c r="Y342" i="2"/>
  <c r="Y341" i="2"/>
  <c r="Y340" i="2"/>
  <c r="Y339" i="2"/>
  <c r="Y338" i="2"/>
  <c r="Y337" i="2"/>
  <c r="Y336" i="2"/>
  <c r="Y335" i="2"/>
  <c r="Y334" i="2"/>
  <c r="Y333" i="2"/>
  <c r="Y332" i="2"/>
  <c r="Y330" i="2"/>
  <c r="Y329" i="2"/>
  <c r="Y328" i="2"/>
  <c r="Y327" i="2"/>
  <c r="Y326" i="2"/>
  <c r="Y325" i="2"/>
  <c r="Y324" i="2"/>
  <c r="Y323" i="2"/>
  <c r="Y322" i="2"/>
  <c r="Y321" i="2"/>
  <c r="Y320" i="2"/>
  <c r="Y319" i="2"/>
  <c r="Y318" i="2"/>
  <c r="Y317" i="2"/>
  <c r="Y315" i="2"/>
  <c r="Y313" i="2"/>
  <c r="Y312" i="2"/>
  <c r="Y311" i="2"/>
  <c r="Y310" i="2"/>
  <c r="Y309" i="2"/>
  <c r="Y308" i="2"/>
  <c r="Y307" i="2"/>
  <c r="Y306" i="2"/>
  <c r="Y305" i="2"/>
  <c r="Y304" i="2"/>
  <c r="Y303" i="2"/>
  <c r="Y302" i="2"/>
  <c r="Y301" i="2"/>
  <c r="Y300" i="2"/>
  <c r="Y299" i="2"/>
  <c r="Y298" i="2"/>
  <c r="Y297" i="2"/>
  <c r="Y296" i="2"/>
  <c r="Y295" i="2"/>
  <c r="Y294" i="2"/>
  <c r="Y293" i="2"/>
  <c r="Y288" i="2"/>
  <c r="Y287" i="2"/>
  <c r="Y286" i="2"/>
  <c r="Y285" i="2"/>
  <c r="Y284" i="2"/>
  <c r="Y283" i="2"/>
  <c r="Y282" i="2"/>
  <c r="Y281" i="2"/>
  <c r="Y280" i="2"/>
  <c r="Y279" i="2"/>
  <c r="Y277" i="2"/>
  <c r="Y276" i="2"/>
  <c r="Y275" i="2"/>
  <c r="Y274" i="2"/>
  <c r="Y273" i="2"/>
  <c r="Y272" i="2"/>
  <c r="Y271" i="2"/>
  <c r="Y270" i="2"/>
  <c r="Y269" i="2"/>
  <c r="Y268" i="2"/>
  <c r="Y267" i="2"/>
  <c r="Y266" i="2"/>
  <c r="Y265" i="2"/>
  <c r="Y264" i="2"/>
  <c r="Y263" i="2"/>
  <c r="Y262" i="2"/>
  <c r="Y261" i="2"/>
  <c r="Y260" i="2"/>
  <c r="Y259" i="2"/>
  <c r="Y258" i="2"/>
  <c r="Y257" i="2"/>
  <c r="Y256" i="2"/>
  <c r="Y255" i="2"/>
  <c r="Y254" i="2"/>
  <c r="Y253" i="2"/>
  <c r="Y252" i="2"/>
  <c r="Y251" i="2"/>
  <c r="Y249" i="2"/>
  <c r="Y248" i="2"/>
  <c r="Y247" i="2"/>
  <c r="Y246" i="2"/>
  <c r="Y245" i="2"/>
  <c r="Y243" i="2"/>
  <c r="Y240" i="2"/>
  <c r="Y239" i="2"/>
  <c r="Y232" i="2"/>
  <c r="Y231" i="2"/>
  <c r="Y227" i="2"/>
  <c r="Y225" i="2"/>
  <c r="Y224" i="2"/>
  <c r="Y223" i="2"/>
  <c r="Y222" i="2"/>
  <c r="Y221" i="2"/>
  <c r="Y220" i="2"/>
  <c r="Y219" i="2"/>
  <c r="Y218" i="2"/>
  <c r="Y216" i="2"/>
  <c r="Y215" i="2"/>
  <c r="Y214" i="2"/>
  <c r="Y213" i="2"/>
  <c r="Y212" i="2"/>
  <c r="Y211" i="2"/>
  <c r="Y210" i="2"/>
  <c r="Y209" i="2"/>
  <c r="Y208" i="2"/>
  <c r="Y207" i="2"/>
  <c r="Y206" i="2"/>
  <c r="Y202" i="2"/>
  <c r="Y201" i="2"/>
  <c r="Y200" i="2"/>
  <c r="Y199" i="2"/>
  <c r="Y198" i="2"/>
  <c r="Y197" i="2"/>
  <c r="Y196" i="2"/>
  <c r="Y195" i="2"/>
  <c r="Y194" i="2"/>
  <c r="Y193" i="2"/>
  <c r="Y192" i="2"/>
  <c r="Y191" i="2"/>
  <c r="Y190" i="2"/>
  <c r="Y189" i="2"/>
  <c r="Y188" i="2"/>
  <c r="Y187" i="2"/>
  <c r="Y186" i="2"/>
  <c r="Y185" i="2"/>
  <c r="Y184" i="2"/>
  <c r="Y183" i="2"/>
  <c r="Y181" i="2"/>
  <c r="Y180" i="2"/>
  <c r="Y179" i="2"/>
  <c r="Y178" i="2"/>
  <c r="Y177" i="2"/>
  <c r="Y176" i="2"/>
  <c r="Y175" i="2"/>
  <c r="Y174" i="2"/>
  <c r="Y173" i="2"/>
  <c r="Y172" i="2"/>
  <c r="Y171" i="2"/>
  <c r="Y169" i="2"/>
  <c r="Y167" i="2"/>
  <c r="Y165" i="2"/>
  <c r="Y164" i="2"/>
  <c r="Y162" i="2"/>
  <c r="Y161" i="2"/>
  <c r="Y160" i="2"/>
  <c r="Y159" i="2"/>
  <c r="Y158" i="2"/>
  <c r="Y157" i="2"/>
  <c r="Y156" i="2"/>
  <c r="Y155" i="2"/>
  <c r="Y154" i="2"/>
  <c r="Y153" i="2"/>
  <c r="Y152" i="2"/>
  <c r="Y151" i="2"/>
  <c r="Y150" i="2"/>
  <c r="Y148" i="2"/>
  <c r="Y147" i="2"/>
  <c r="Y146" i="2"/>
  <c r="Y145" i="2"/>
  <c r="Y143" i="2"/>
  <c r="Y142" i="2"/>
  <c r="Y141" i="2"/>
  <c r="Y140" i="2"/>
  <c r="Y139" i="2"/>
  <c r="Y138" i="2"/>
  <c r="Y137" i="2"/>
  <c r="Y136" i="2"/>
  <c r="Y135" i="2"/>
  <c r="Y134" i="2"/>
  <c r="Y133" i="2"/>
  <c r="Y132" i="2"/>
  <c r="Y131" i="2"/>
  <c r="Y130" i="2"/>
  <c r="Y129" i="2"/>
  <c r="Y128" i="2"/>
  <c r="Y127" i="2"/>
  <c r="Y126" i="2"/>
  <c r="Y125" i="2"/>
  <c r="Y124" i="2"/>
  <c r="Y123" i="2"/>
  <c r="Y122" i="2"/>
  <c r="Y121" i="2"/>
  <c r="Y119" i="2"/>
  <c r="Y118" i="2"/>
  <c r="Y117" i="2"/>
  <c r="Y116" i="2"/>
  <c r="Y115" i="2"/>
  <c r="Y114" i="2"/>
  <c r="Y113" i="2"/>
  <c r="Y112" i="2"/>
  <c r="Y111" i="2"/>
  <c r="Y110" i="2"/>
  <c r="Y109" i="2"/>
  <c r="Y108" i="2"/>
  <c r="Y107" i="2"/>
  <c r="Y106" i="2"/>
  <c r="Y105" i="2"/>
  <c r="Y104" i="2"/>
  <c r="Y102" i="2"/>
  <c r="Y101" i="2"/>
  <c r="Y100" i="2"/>
  <c r="Y99" i="2"/>
  <c r="Y98" i="2"/>
  <c r="Y97" i="2"/>
  <c r="Y96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0" i="2"/>
  <c r="Y79" i="2"/>
  <c r="Y78" i="2"/>
  <c r="Y76" i="2"/>
  <c r="Y75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5" i="2"/>
  <c r="Y24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8" i="2"/>
  <c r="Y7" i="2"/>
  <c r="Y6" i="2"/>
  <c r="X865" i="2"/>
  <c r="X864" i="2"/>
  <c r="X863" i="2"/>
  <c r="X862" i="2"/>
  <c r="X861" i="2"/>
  <c r="X860" i="2"/>
  <c r="X859" i="2"/>
  <c r="X858" i="2"/>
  <c r="X857" i="2"/>
  <c r="X856" i="2"/>
  <c r="X855" i="2"/>
  <c r="X854" i="2"/>
  <c r="X853" i="2"/>
  <c r="X852" i="2"/>
  <c r="X851" i="2"/>
  <c r="X850" i="2"/>
  <c r="X849" i="2"/>
  <c r="X846" i="2"/>
  <c r="X845" i="2"/>
  <c r="X844" i="2"/>
  <c r="X843" i="2"/>
  <c r="X842" i="2"/>
  <c r="X841" i="2"/>
  <c r="X840" i="2"/>
  <c r="X839" i="2"/>
  <c r="X838" i="2"/>
  <c r="X837" i="2"/>
  <c r="X836" i="2"/>
  <c r="X835" i="2"/>
  <c r="X834" i="2"/>
  <c r="X833" i="2"/>
  <c r="X832" i="2"/>
  <c r="X831" i="2"/>
  <c r="X830" i="2"/>
  <c r="X829" i="2"/>
  <c r="X828" i="2"/>
  <c r="X827" i="2"/>
  <c r="X826" i="2"/>
  <c r="X825" i="2"/>
  <c r="X824" i="2"/>
  <c r="X823" i="2"/>
  <c r="X822" i="2"/>
  <c r="X821" i="2"/>
  <c r="X820" i="2"/>
  <c r="X819" i="2"/>
  <c r="X818" i="2"/>
  <c r="X817" i="2"/>
  <c r="X816" i="2"/>
  <c r="X815" i="2"/>
  <c r="X814" i="2"/>
  <c r="X813" i="2"/>
  <c r="X812" i="2"/>
  <c r="X811" i="2"/>
  <c r="X810" i="2"/>
  <c r="X809" i="2"/>
  <c r="X808" i="2"/>
  <c r="X807" i="2"/>
  <c r="X806" i="2"/>
  <c r="X805" i="2"/>
  <c r="X804" i="2"/>
  <c r="X803" i="2"/>
  <c r="X802" i="2"/>
  <c r="X801" i="2"/>
  <c r="X800" i="2"/>
  <c r="X799" i="2"/>
  <c r="X798" i="2"/>
  <c r="X797" i="2"/>
  <c r="X796" i="2"/>
  <c r="X795" i="2"/>
  <c r="X794" i="2"/>
  <c r="X793" i="2"/>
  <c r="X792" i="2"/>
  <c r="X791" i="2"/>
  <c r="X790" i="2"/>
  <c r="X789" i="2"/>
  <c r="X788" i="2"/>
  <c r="X787" i="2"/>
  <c r="X786" i="2"/>
  <c r="X785" i="2"/>
  <c r="X784" i="2"/>
  <c r="X783" i="2"/>
  <c r="X781" i="2"/>
  <c r="X780" i="2"/>
  <c r="X779" i="2"/>
  <c r="X778" i="2"/>
  <c r="X777" i="2"/>
  <c r="X776" i="2"/>
  <c r="X775" i="2"/>
  <c r="X774" i="2"/>
  <c r="X773" i="2"/>
  <c r="X772" i="2"/>
  <c r="X771" i="2"/>
  <c r="X770" i="2"/>
  <c r="X769" i="2"/>
  <c r="X768" i="2"/>
  <c r="X767" i="2"/>
  <c r="X766" i="2"/>
  <c r="X765" i="2"/>
  <c r="X764" i="2"/>
  <c r="X763" i="2"/>
  <c r="X762" i="2"/>
  <c r="X761" i="2"/>
  <c r="X760" i="2"/>
  <c r="X759" i="2"/>
  <c r="X758" i="2"/>
  <c r="X757" i="2"/>
  <c r="X756" i="2"/>
  <c r="X755" i="2"/>
  <c r="X754" i="2"/>
  <c r="X753" i="2"/>
  <c r="X752" i="2"/>
  <c r="X751" i="2"/>
  <c r="X750" i="2"/>
  <c r="X749" i="2"/>
  <c r="X748" i="2"/>
  <c r="X747" i="2"/>
  <c r="X746" i="2"/>
  <c r="X745" i="2"/>
  <c r="X744" i="2"/>
  <c r="X743" i="2"/>
  <c r="X742" i="2"/>
  <c r="X741" i="2"/>
  <c r="X740" i="2"/>
  <c r="X739" i="2"/>
  <c r="X738" i="2"/>
  <c r="X737" i="2"/>
  <c r="X736" i="2"/>
  <c r="X735" i="2"/>
  <c r="X734" i="2"/>
  <c r="X733" i="2"/>
  <c r="X732" i="2"/>
  <c r="X731" i="2"/>
  <c r="X730" i="2"/>
  <c r="X728" i="2"/>
  <c r="X727" i="2"/>
  <c r="X726" i="2"/>
  <c r="X725" i="2"/>
  <c r="X724" i="2"/>
  <c r="X723" i="2"/>
  <c r="X722" i="2"/>
  <c r="X721" i="2"/>
  <c r="X720" i="2"/>
  <c r="X719" i="2"/>
  <c r="X718" i="2"/>
  <c r="X717" i="2"/>
  <c r="X716" i="2"/>
  <c r="X715" i="2"/>
  <c r="X714" i="2"/>
  <c r="X713" i="2"/>
  <c r="X712" i="2"/>
  <c r="X711" i="2"/>
  <c r="X710" i="2"/>
  <c r="X709" i="2"/>
  <c r="X708" i="2"/>
  <c r="X707" i="2"/>
  <c r="X706" i="2"/>
  <c r="X705" i="2"/>
  <c r="X704" i="2"/>
  <c r="X703" i="2"/>
  <c r="X702" i="2"/>
  <c r="X701" i="2"/>
  <c r="X700" i="2"/>
  <c r="X699" i="2"/>
  <c r="X698" i="2"/>
  <c r="X697" i="2"/>
  <c r="X696" i="2"/>
  <c r="X695" i="2"/>
  <c r="X694" i="2"/>
  <c r="X693" i="2"/>
  <c r="X692" i="2"/>
  <c r="X691" i="2"/>
  <c r="X690" i="2"/>
  <c r="X689" i="2"/>
  <c r="X688" i="2"/>
  <c r="X687" i="2"/>
  <c r="X686" i="2"/>
  <c r="X685" i="2"/>
  <c r="X684" i="2"/>
  <c r="X683" i="2"/>
  <c r="X682" i="2"/>
  <c r="X681" i="2"/>
  <c r="X680" i="2"/>
  <c r="X679" i="2"/>
  <c r="X678" i="2"/>
  <c r="X677" i="2"/>
  <c r="X676" i="2"/>
  <c r="X675" i="2"/>
  <c r="X674" i="2"/>
  <c r="X673" i="2"/>
  <c r="X672" i="2"/>
  <c r="X670" i="2"/>
  <c r="X669" i="2"/>
  <c r="X668" i="2"/>
  <c r="X667" i="2"/>
  <c r="X666" i="2"/>
  <c r="X665" i="2"/>
  <c r="X664" i="2"/>
  <c r="X663" i="2"/>
  <c r="X662" i="2"/>
  <c r="X661" i="2"/>
  <c r="X660" i="2"/>
  <c r="X659" i="2"/>
  <c r="X658" i="2"/>
  <c r="X657" i="2"/>
  <c r="X656" i="2"/>
  <c r="X655" i="2"/>
  <c r="X654" i="2"/>
  <c r="X653" i="2"/>
  <c r="X652" i="2"/>
  <c r="X651" i="2"/>
  <c r="X650" i="2"/>
  <c r="X649" i="2"/>
  <c r="X648" i="2"/>
  <c r="X647" i="2"/>
  <c r="X646" i="2"/>
  <c r="X645" i="2"/>
  <c r="X644" i="2"/>
  <c r="X643" i="2"/>
  <c r="X641" i="2"/>
  <c r="X640" i="2"/>
  <c r="X639" i="2"/>
  <c r="X638" i="2"/>
  <c r="X637" i="2"/>
  <c r="X636" i="2"/>
  <c r="X635" i="2"/>
  <c r="X634" i="2"/>
  <c r="X633" i="2"/>
  <c r="X632" i="2"/>
  <c r="X631" i="2"/>
  <c r="X630" i="2"/>
  <c r="X629" i="2"/>
  <c r="X628" i="2"/>
  <c r="X627" i="2"/>
  <c r="X626" i="2"/>
  <c r="X625" i="2"/>
  <c r="X624" i="2"/>
  <c r="X623" i="2"/>
  <c r="X622" i="2"/>
  <c r="X621" i="2"/>
  <c r="X620" i="2"/>
  <c r="X619" i="2"/>
  <c r="X618" i="2"/>
  <c r="X617" i="2"/>
  <c r="X616" i="2"/>
  <c r="X615" i="2"/>
  <c r="X614" i="2"/>
  <c r="X613" i="2"/>
  <c r="X612" i="2"/>
  <c r="X611" i="2"/>
  <c r="X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X592" i="2"/>
  <c r="X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X578" i="2"/>
  <c r="X577" i="2"/>
  <c r="X576" i="2"/>
  <c r="X575" i="2"/>
  <c r="X574" i="2"/>
  <c r="X573" i="2"/>
  <c r="X571" i="2"/>
  <c r="X570" i="2"/>
  <c r="X569" i="2"/>
  <c r="X568" i="2"/>
  <c r="X567" i="2"/>
  <c r="X566" i="2"/>
  <c r="X565" i="2"/>
  <c r="X564" i="2"/>
  <c r="X563" i="2"/>
  <c r="X562" i="2"/>
  <c r="X561" i="2"/>
  <c r="X560" i="2"/>
  <c r="X559" i="2"/>
  <c r="X558" i="2"/>
  <c r="X557" i="2"/>
  <c r="X556" i="2"/>
  <c r="X555" i="2"/>
  <c r="X554" i="2"/>
  <c r="X553" i="2"/>
  <c r="X552" i="2"/>
  <c r="X551" i="2"/>
  <c r="X550" i="2"/>
  <c r="X549" i="2"/>
  <c r="X548" i="2"/>
  <c r="X547" i="2"/>
  <c r="X546" i="2"/>
  <c r="X545" i="2"/>
  <c r="X544" i="2"/>
  <c r="X543" i="2"/>
  <c r="X542" i="2"/>
  <c r="X541" i="2"/>
  <c r="X540" i="2"/>
  <c r="X539" i="2"/>
  <c r="X538" i="2"/>
  <c r="X537" i="2"/>
  <c r="X536" i="2"/>
  <c r="X535" i="2"/>
  <c r="X534" i="2"/>
  <c r="X533" i="2"/>
  <c r="X532" i="2"/>
  <c r="X531" i="2"/>
  <c r="X530" i="2"/>
  <c r="X529" i="2"/>
  <c r="X528" i="2"/>
  <c r="X527" i="2"/>
  <c r="X526" i="2"/>
  <c r="X525" i="2"/>
  <c r="X524" i="2"/>
  <c r="X523" i="2"/>
  <c r="X522" i="2"/>
  <c r="X521" i="2"/>
  <c r="X520" i="2"/>
  <c r="X519" i="2"/>
  <c r="X518" i="2"/>
  <c r="X517" i="2"/>
  <c r="X516" i="2"/>
  <c r="X513" i="2"/>
  <c r="X512" i="2"/>
  <c r="X511" i="2"/>
  <c r="X510" i="2"/>
  <c r="X509" i="2"/>
  <c r="X508" i="2"/>
  <c r="X507" i="2"/>
  <c r="X506" i="2"/>
  <c r="X505" i="2"/>
  <c r="X504" i="2"/>
  <c r="X503" i="2"/>
  <c r="X502" i="2"/>
  <c r="X501" i="2"/>
  <c r="X500" i="2"/>
  <c r="X499" i="2"/>
  <c r="X498" i="2"/>
  <c r="X497" i="2"/>
  <c r="X495" i="2"/>
  <c r="X494" i="2"/>
  <c r="X493" i="2"/>
  <c r="X492" i="2"/>
  <c r="X491" i="2"/>
  <c r="X490" i="2"/>
  <c r="X489" i="2"/>
  <c r="X488" i="2"/>
  <c r="X487" i="2"/>
  <c r="X486" i="2"/>
  <c r="X485" i="2"/>
  <c r="X484" i="2"/>
  <c r="X483" i="2"/>
  <c r="X482" i="2"/>
  <c r="X481" i="2"/>
  <c r="X480" i="2"/>
  <c r="X479" i="2"/>
  <c r="X478" i="2"/>
  <c r="X477" i="2"/>
  <c r="X476" i="2"/>
  <c r="X475" i="2"/>
  <c r="X474" i="2"/>
  <c r="X473" i="2"/>
  <c r="X472" i="2"/>
  <c r="X471" i="2"/>
  <c r="X470" i="2"/>
  <c r="X469" i="2"/>
  <c r="X468" i="2"/>
  <c r="X467" i="2"/>
  <c r="X466" i="2"/>
  <c r="X465" i="2"/>
  <c r="X464" i="2"/>
  <c r="X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4" i="2"/>
  <c r="X443" i="2"/>
  <c r="X442" i="2"/>
  <c r="X441" i="2"/>
  <c r="X440" i="2"/>
  <c r="X439" i="2"/>
  <c r="X437" i="2"/>
  <c r="X436" i="2"/>
  <c r="X435" i="2"/>
  <c r="X434" i="2"/>
  <c r="X433" i="2"/>
  <c r="X432" i="2"/>
  <c r="X430" i="2"/>
  <c r="X429" i="2"/>
  <c r="X428" i="2"/>
  <c r="X426" i="2"/>
  <c r="X425" i="2"/>
  <c r="X424" i="2"/>
  <c r="X423" i="2"/>
  <c r="X422" i="2"/>
  <c r="X421" i="2"/>
  <c r="X420" i="2"/>
  <c r="X419" i="2"/>
  <c r="X418" i="2"/>
  <c r="X417" i="2"/>
  <c r="X416" i="2"/>
  <c r="X415" i="2"/>
  <c r="X414" i="2"/>
  <c r="X413" i="2"/>
  <c r="X412" i="2"/>
  <c r="X411" i="2"/>
  <c r="X410" i="2"/>
  <c r="X409" i="2"/>
  <c r="X407" i="2"/>
  <c r="X406" i="2"/>
  <c r="X405" i="2"/>
  <c r="X404" i="2"/>
  <c r="X403" i="2"/>
  <c r="X402" i="2"/>
  <c r="X401" i="2"/>
  <c r="X400" i="2"/>
  <c r="X399" i="2"/>
  <c r="X398" i="2"/>
  <c r="X397" i="2"/>
  <c r="X396" i="2"/>
  <c r="X395" i="2"/>
  <c r="X394" i="2"/>
  <c r="X393" i="2"/>
  <c r="X392" i="2"/>
  <c r="X391" i="2"/>
  <c r="X390" i="2"/>
  <c r="X389" i="2"/>
  <c r="X388" i="2"/>
  <c r="X387" i="2"/>
  <c r="X386" i="2"/>
  <c r="X385" i="2"/>
  <c r="X384" i="2"/>
  <c r="X382" i="2"/>
  <c r="X379" i="2"/>
  <c r="X378" i="2"/>
  <c r="X377" i="2"/>
  <c r="X376" i="2"/>
  <c r="X375" i="2"/>
  <c r="X374" i="2"/>
  <c r="X373" i="2"/>
  <c r="X372" i="2"/>
  <c r="X371" i="2"/>
  <c r="X370" i="2"/>
  <c r="X369" i="2"/>
  <c r="X368" i="2"/>
  <c r="X367" i="2"/>
  <c r="X366" i="2"/>
  <c r="X365" i="2"/>
  <c r="X364" i="2"/>
  <c r="X363" i="2"/>
  <c r="X362" i="2"/>
  <c r="X361" i="2"/>
  <c r="X360" i="2"/>
  <c r="X359" i="2"/>
  <c r="X358" i="2"/>
  <c r="X357" i="2"/>
  <c r="X356" i="2"/>
  <c r="X355" i="2"/>
  <c r="X354" i="2"/>
  <c r="X353" i="2"/>
  <c r="X352" i="2"/>
  <c r="X351" i="2"/>
  <c r="X350" i="2"/>
  <c r="X349" i="2"/>
  <c r="X348" i="2"/>
  <c r="X347" i="2"/>
  <c r="X346" i="2"/>
  <c r="X345" i="2"/>
  <c r="X344" i="2"/>
  <c r="X343" i="2"/>
  <c r="X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X327" i="2"/>
  <c r="X326" i="2"/>
  <c r="X325" i="2"/>
  <c r="X324" i="2"/>
  <c r="X323" i="2"/>
  <c r="X322" i="2"/>
  <c r="X321" i="2"/>
  <c r="X320" i="2"/>
  <c r="X319" i="2"/>
  <c r="X318" i="2"/>
  <c r="X317" i="2"/>
  <c r="X316" i="2"/>
  <c r="X315" i="2"/>
  <c r="X314" i="2"/>
  <c r="X313" i="2"/>
  <c r="X312" i="2"/>
  <c r="X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X298" i="2"/>
  <c r="X297" i="2"/>
  <c r="X296" i="2"/>
  <c r="X295" i="2"/>
  <c r="X294" i="2"/>
  <c r="X293" i="2"/>
  <c r="X292" i="2"/>
  <c r="X291" i="2"/>
  <c r="X290" i="2"/>
  <c r="X289" i="2"/>
  <c r="X288" i="2"/>
  <c r="X287" i="2"/>
  <c r="X286" i="2"/>
  <c r="X285" i="2"/>
  <c r="X284" i="2"/>
  <c r="X283" i="2"/>
  <c r="X282" i="2"/>
  <c r="X281" i="2"/>
  <c r="X280" i="2"/>
  <c r="X279" i="2"/>
  <c r="X278" i="2"/>
  <c r="X277" i="2"/>
  <c r="X276" i="2"/>
  <c r="X275" i="2"/>
  <c r="X274" i="2"/>
  <c r="X273" i="2"/>
  <c r="X272" i="2"/>
  <c r="X271" i="2"/>
  <c r="X270" i="2"/>
  <c r="X269" i="2"/>
  <c r="X268" i="2"/>
  <c r="X267" i="2"/>
  <c r="X266" i="2"/>
  <c r="X265" i="2"/>
  <c r="X264" i="2"/>
  <c r="X263" i="2"/>
  <c r="X262" i="2"/>
  <c r="X261" i="2"/>
  <c r="X260" i="2"/>
  <c r="X259" i="2"/>
  <c r="X258" i="2"/>
  <c r="X257" i="2"/>
  <c r="X256" i="2"/>
  <c r="X255" i="2"/>
  <c r="X254" i="2"/>
  <c r="X253" i="2"/>
  <c r="X252" i="2"/>
  <c r="X251" i="2"/>
  <c r="X250" i="2"/>
  <c r="X249" i="2"/>
  <c r="X248" i="2"/>
  <c r="X247" i="2"/>
  <c r="X246" i="2"/>
  <c r="X245" i="2"/>
  <c r="X244" i="2"/>
  <c r="X243" i="2"/>
  <c r="X242" i="2"/>
  <c r="X241" i="2"/>
  <c r="X240" i="2"/>
  <c r="X239" i="2"/>
  <c r="X238" i="2"/>
  <c r="X237" i="2"/>
  <c r="X236" i="2"/>
  <c r="X235" i="2"/>
  <c r="X234" i="2"/>
  <c r="X233" i="2"/>
  <c r="X232" i="2"/>
  <c r="X231" i="2"/>
  <c r="X230" i="2"/>
  <c r="X229" i="2"/>
  <c r="X228" i="2"/>
  <c r="X227" i="2"/>
  <c r="X226" i="2"/>
  <c r="X225" i="2"/>
  <c r="X224" i="2"/>
  <c r="X223" i="2"/>
  <c r="X222" i="2"/>
  <c r="X221" i="2"/>
  <c r="X220" i="2"/>
  <c r="X219" i="2"/>
  <c r="X218" i="2"/>
  <c r="X217" i="2"/>
  <c r="X216" i="2"/>
  <c r="X215" i="2"/>
  <c r="X214" i="2"/>
  <c r="X213" i="2"/>
  <c r="X212" i="2"/>
  <c r="X211" i="2"/>
  <c r="X210" i="2"/>
  <c r="X209" i="2"/>
  <c r="X208" i="2"/>
  <c r="X207" i="2"/>
  <c r="X206" i="2"/>
  <c r="X205" i="2"/>
  <c r="X204" i="2"/>
  <c r="X203" i="2"/>
  <c r="X202" i="2"/>
  <c r="X201" i="2"/>
  <c r="X200" i="2"/>
  <c r="X199" i="2"/>
  <c r="X198" i="2"/>
  <c r="X197" i="2"/>
  <c r="X196" i="2"/>
  <c r="X195" i="2"/>
  <c r="X194" i="2"/>
  <c r="X193" i="2"/>
  <c r="X192" i="2"/>
  <c r="X191" i="2"/>
  <c r="X190" i="2"/>
  <c r="X189" i="2"/>
  <c r="X188" i="2"/>
  <c r="X187" i="2"/>
  <c r="X186" i="2"/>
  <c r="X185" i="2"/>
  <c r="X184" i="2"/>
  <c r="X183" i="2"/>
  <c r="X182" i="2"/>
  <c r="X181" i="2"/>
  <c r="X180" i="2"/>
  <c r="X179" i="2"/>
  <c r="X178" i="2"/>
  <c r="X177" i="2"/>
  <c r="X176" i="2"/>
  <c r="X175" i="2"/>
  <c r="X174" i="2"/>
  <c r="X173" i="2"/>
  <c r="X172" i="2"/>
  <c r="X171" i="2"/>
  <c r="X170" i="2"/>
  <c r="X169" i="2"/>
  <c r="X167" i="2"/>
  <c r="X165" i="2"/>
  <c r="X164" i="2"/>
  <c r="X163" i="2"/>
  <c r="X162" i="2"/>
  <c r="X161" i="2"/>
  <c r="X160" i="2"/>
  <c r="X159" i="2"/>
  <c r="X158" i="2"/>
  <c r="X157" i="2"/>
  <c r="X156" i="2"/>
  <c r="X155" i="2"/>
  <c r="X154" i="2"/>
  <c r="X153" i="2"/>
  <c r="X152" i="2"/>
  <c r="X151" i="2"/>
  <c r="X150" i="2"/>
  <c r="X149" i="2"/>
  <c r="X148" i="2"/>
  <c r="X147" i="2"/>
  <c r="X146" i="2"/>
  <c r="X145" i="2"/>
  <c r="X144" i="2"/>
  <c r="X143" i="2"/>
  <c r="X142" i="2"/>
  <c r="X141" i="2"/>
  <c r="X140" i="2"/>
  <c r="X139" i="2"/>
  <c r="X138" i="2"/>
  <c r="X137" i="2"/>
  <c r="X136" i="2"/>
  <c r="X135" i="2"/>
  <c r="X134" i="2"/>
  <c r="X133" i="2"/>
  <c r="X132" i="2"/>
  <c r="X131" i="2"/>
  <c r="X130" i="2"/>
  <c r="X129" i="2"/>
  <c r="X128" i="2"/>
  <c r="X127" i="2"/>
  <c r="X126" i="2"/>
  <c r="X125" i="2"/>
  <c r="X124" i="2"/>
  <c r="X123" i="2"/>
  <c r="X122" i="2"/>
  <c r="X121" i="2"/>
  <c r="X119" i="2"/>
  <c r="X118" i="2"/>
  <c r="X117" i="2"/>
  <c r="X116" i="2"/>
  <c r="X115" i="2"/>
  <c r="X114" i="2"/>
  <c r="X113" i="2"/>
  <c r="X112" i="2"/>
  <c r="X111" i="2"/>
  <c r="X110" i="2"/>
  <c r="X109" i="2"/>
  <c r="X108" i="2"/>
  <c r="X107" i="2"/>
  <c r="X106" i="2"/>
  <c r="X105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0" i="2"/>
  <c r="X79" i="2"/>
  <c r="X78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M865" i="2"/>
  <c r="L865" i="2"/>
  <c r="J865" i="2"/>
  <c r="I865" i="2"/>
  <c r="H865" i="2"/>
  <c r="G865" i="2"/>
  <c r="F865" i="2"/>
  <c r="E865" i="2"/>
  <c r="D865" i="2"/>
  <c r="C865" i="2"/>
  <c r="M864" i="2"/>
  <c r="L864" i="2"/>
  <c r="J864" i="2"/>
  <c r="I864" i="2"/>
  <c r="H864" i="2"/>
  <c r="G864" i="2"/>
  <c r="F864" i="2"/>
  <c r="E864" i="2"/>
  <c r="D864" i="2"/>
  <c r="C864" i="2"/>
  <c r="M863" i="2"/>
  <c r="L863" i="2"/>
  <c r="J863" i="2"/>
  <c r="I863" i="2"/>
  <c r="H863" i="2"/>
  <c r="G863" i="2"/>
  <c r="F863" i="2"/>
  <c r="E863" i="2"/>
  <c r="D863" i="2"/>
  <c r="C863" i="2"/>
  <c r="M862" i="2"/>
  <c r="L862" i="2"/>
  <c r="J862" i="2"/>
  <c r="I862" i="2"/>
  <c r="H862" i="2"/>
  <c r="G862" i="2"/>
  <c r="F862" i="2"/>
  <c r="E862" i="2"/>
  <c r="D862" i="2"/>
  <c r="C862" i="2"/>
  <c r="M861" i="2"/>
  <c r="L861" i="2"/>
  <c r="J861" i="2"/>
  <c r="I861" i="2"/>
  <c r="H861" i="2"/>
  <c r="G861" i="2"/>
  <c r="F861" i="2"/>
  <c r="E861" i="2"/>
  <c r="D861" i="2"/>
  <c r="C861" i="2"/>
  <c r="M860" i="2"/>
  <c r="L860" i="2"/>
  <c r="J860" i="2"/>
  <c r="I860" i="2"/>
  <c r="H860" i="2"/>
  <c r="G860" i="2"/>
  <c r="F860" i="2"/>
  <c r="E860" i="2"/>
  <c r="D860" i="2"/>
  <c r="C860" i="2"/>
  <c r="M859" i="2"/>
  <c r="L859" i="2"/>
  <c r="J859" i="2"/>
  <c r="I859" i="2"/>
  <c r="H859" i="2"/>
  <c r="G859" i="2"/>
  <c r="F859" i="2"/>
  <c r="E859" i="2"/>
  <c r="D859" i="2"/>
  <c r="C859" i="2"/>
  <c r="M858" i="2"/>
  <c r="L858" i="2"/>
  <c r="J858" i="2"/>
  <c r="I858" i="2"/>
  <c r="H858" i="2"/>
  <c r="G858" i="2"/>
  <c r="F858" i="2"/>
  <c r="E858" i="2"/>
  <c r="D858" i="2"/>
  <c r="C858" i="2"/>
  <c r="M857" i="2"/>
  <c r="L857" i="2"/>
  <c r="J857" i="2"/>
  <c r="I857" i="2"/>
  <c r="H857" i="2"/>
  <c r="G857" i="2"/>
  <c r="F857" i="2"/>
  <c r="E857" i="2"/>
  <c r="D857" i="2"/>
  <c r="C857" i="2"/>
  <c r="M856" i="2"/>
  <c r="L856" i="2"/>
  <c r="J856" i="2"/>
  <c r="I856" i="2"/>
  <c r="H856" i="2"/>
  <c r="G856" i="2"/>
  <c r="F856" i="2"/>
  <c r="E856" i="2"/>
  <c r="D856" i="2"/>
  <c r="C856" i="2"/>
  <c r="M855" i="2"/>
  <c r="L855" i="2"/>
  <c r="J855" i="2"/>
  <c r="I855" i="2"/>
  <c r="H855" i="2"/>
  <c r="G855" i="2"/>
  <c r="F855" i="2"/>
  <c r="E855" i="2"/>
  <c r="D855" i="2"/>
  <c r="C855" i="2"/>
  <c r="M854" i="2"/>
  <c r="L854" i="2"/>
  <c r="J854" i="2"/>
  <c r="I854" i="2"/>
  <c r="H854" i="2"/>
  <c r="G854" i="2"/>
  <c r="F854" i="2"/>
  <c r="E854" i="2"/>
  <c r="D854" i="2"/>
  <c r="C854" i="2"/>
  <c r="M853" i="2"/>
  <c r="L853" i="2"/>
  <c r="J853" i="2"/>
  <c r="I853" i="2"/>
  <c r="H853" i="2"/>
  <c r="G853" i="2"/>
  <c r="F853" i="2"/>
  <c r="E853" i="2"/>
  <c r="D853" i="2"/>
  <c r="C853" i="2"/>
  <c r="M852" i="2"/>
  <c r="L852" i="2"/>
  <c r="J852" i="2"/>
  <c r="I852" i="2"/>
  <c r="H852" i="2"/>
  <c r="G852" i="2"/>
  <c r="F852" i="2"/>
  <c r="E852" i="2"/>
  <c r="D852" i="2"/>
  <c r="C852" i="2"/>
  <c r="M851" i="2"/>
  <c r="L851" i="2"/>
  <c r="J851" i="2"/>
  <c r="I851" i="2"/>
  <c r="H851" i="2"/>
  <c r="G851" i="2"/>
  <c r="F851" i="2"/>
  <c r="E851" i="2"/>
  <c r="D851" i="2"/>
  <c r="C851" i="2"/>
  <c r="M850" i="2"/>
  <c r="L850" i="2"/>
  <c r="J850" i="2"/>
  <c r="I850" i="2"/>
  <c r="H850" i="2"/>
  <c r="G850" i="2"/>
  <c r="F850" i="2"/>
  <c r="E850" i="2"/>
  <c r="D850" i="2"/>
  <c r="C850" i="2"/>
  <c r="M849" i="2"/>
  <c r="L849" i="2"/>
  <c r="J849" i="2"/>
  <c r="I849" i="2"/>
  <c r="H849" i="2"/>
  <c r="G849" i="2"/>
  <c r="F849" i="2"/>
  <c r="E849" i="2"/>
  <c r="D849" i="2"/>
  <c r="C849" i="2"/>
  <c r="M848" i="2"/>
  <c r="L848" i="2"/>
  <c r="J848" i="2"/>
  <c r="I848" i="2"/>
  <c r="H848" i="2"/>
  <c r="G848" i="2"/>
  <c r="F848" i="2"/>
  <c r="E848" i="2"/>
  <c r="D848" i="2"/>
  <c r="C848" i="2"/>
  <c r="M847" i="2"/>
  <c r="L847" i="2"/>
  <c r="J847" i="2"/>
  <c r="I847" i="2"/>
  <c r="H847" i="2"/>
  <c r="G847" i="2"/>
  <c r="F847" i="2"/>
  <c r="E847" i="2"/>
  <c r="D847" i="2"/>
  <c r="C847" i="2"/>
  <c r="M846" i="2"/>
  <c r="L846" i="2"/>
  <c r="J846" i="2"/>
  <c r="I846" i="2"/>
  <c r="H846" i="2"/>
  <c r="G846" i="2"/>
  <c r="F846" i="2"/>
  <c r="E846" i="2"/>
  <c r="D846" i="2"/>
  <c r="C846" i="2"/>
  <c r="M845" i="2"/>
  <c r="L845" i="2"/>
  <c r="J845" i="2"/>
  <c r="I845" i="2"/>
  <c r="H845" i="2"/>
  <c r="G845" i="2"/>
  <c r="F845" i="2"/>
  <c r="E845" i="2"/>
  <c r="D845" i="2"/>
  <c r="C845" i="2"/>
  <c r="M844" i="2"/>
  <c r="L844" i="2"/>
  <c r="J844" i="2"/>
  <c r="I844" i="2"/>
  <c r="H844" i="2"/>
  <c r="G844" i="2"/>
  <c r="F844" i="2"/>
  <c r="E844" i="2"/>
  <c r="D844" i="2"/>
  <c r="C844" i="2"/>
  <c r="M843" i="2"/>
  <c r="L843" i="2"/>
  <c r="J843" i="2"/>
  <c r="I843" i="2"/>
  <c r="H843" i="2"/>
  <c r="G843" i="2"/>
  <c r="F843" i="2"/>
  <c r="E843" i="2"/>
  <c r="D843" i="2"/>
  <c r="C843" i="2"/>
  <c r="M842" i="2"/>
  <c r="L842" i="2"/>
  <c r="J842" i="2"/>
  <c r="I842" i="2"/>
  <c r="H842" i="2"/>
  <c r="G842" i="2"/>
  <c r="F842" i="2"/>
  <c r="E842" i="2"/>
  <c r="D842" i="2"/>
  <c r="C842" i="2"/>
  <c r="M841" i="2"/>
  <c r="L841" i="2"/>
  <c r="J841" i="2"/>
  <c r="I841" i="2"/>
  <c r="H841" i="2"/>
  <c r="G841" i="2"/>
  <c r="F841" i="2"/>
  <c r="E841" i="2"/>
  <c r="D841" i="2"/>
  <c r="C841" i="2"/>
  <c r="M840" i="2"/>
  <c r="L840" i="2"/>
  <c r="J840" i="2"/>
  <c r="I840" i="2"/>
  <c r="H840" i="2"/>
  <c r="G840" i="2"/>
  <c r="F840" i="2"/>
  <c r="E840" i="2"/>
  <c r="D840" i="2"/>
  <c r="C840" i="2"/>
  <c r="M839" i="2"/>
  <c r="L839" i="2"/>
  <c r="J839" i="2"/>
  <c r="I839" i="2"/>
  <c r="H839" i="2"/>
  <c r="G839" i="2"/>
  <c r="F839" i="2"/>
  <c r="E839" i="2"/>
  <c r="D839" i="2"/>
  <c r="C839" i="2"/>
  <c r="M838" i="2"/>
  <c r="L838" i="2"/>
  <c r="J838" i="2"/>
  <c r="I838" i="2"/>
  <c r="H838" i="2"/>
  <c r="G838" i="2"/>
  <c r="F838" i="2"/>
  <c r="E838" i="2"/>
  <c r="D838" i="2"/>
  <c r="C838" i="2"/>
  <c r="M837" i="2"/>
  <c r="L837" i="2"/>
  <c r="J837" i="2"/>
  <c r="I837" i="2"/>
  <c r="H837" i="2"/>
  <c r="G837" i="2"/>
  <c r="F837" i="2"/>
  <c r="E837" i="2"/>
  <c r="D837" i="2"/>
  <c r="C837" i="2"/>
  <c r="M836" i="2"/>
  <c r="L836" i="2"/>
  <c r="J836" i="2"/>
  <c r="I836" i="2"/>
  <c r="H836" i="2"/>
  <c r="G836" i="2"/>
  <c r="F836" i="2"/>
  <c r="E836" i="2"/>
  <c r="D836" i="2"/>
  <c r="C836" i="2"/>
  <c r="M835" i="2"/>
  <c r="L835" i="2"/>
  <c r="J835" i="2"/>
  <c r="I835" i="2"/>
  <c r="H835" i="2"/>
  <c r="G835" i="2"/>
  <c r="F835" i="2"/>
  <c r="E835" i="2"/>
  <c r="D835" i="2"/>
  <c r="C835" i="2"/>
  <c r="M834" i="2"/>
  <c r="L834" i="2"/>
  <c r="J834" i="2"/>
  <c r="I834" i="2"/>
  <c r="H834" i="2"/>
  <c r="G834" i="2"/>
  <c r="F834" i="2"/>
  <c r="E834" i="2"/>
  <c r="D834" i="2"/>
  <c r="C834" i="2"/>
  <c r="M833" i="2"/>
  <c r="L833" i="2"/>
  <c r="J833" i="2"/>
  <c r="I833" i="2"/>
  <c r="H833" i="2"/>
  <c r="G833" i="2"/>
  <c r="F833" i="2"/>
  <c r="E833" i="2"/>
  <c r="D833" i="2"/>
  <c r="C833" i="2"/>
  <c r="M832" i="2"/>
  <c r="L832" i="2"/>
  <c r="J832" i="2"/>
  <c r="I832" i="2"/>
  <c r="H832" i="2"/>
  <c r="G832" i="2"/>
  <c r="F832" i="2"/>
  <c r="E832" i="2"/>
  <c r="D832" i="2"/>
  <c r="C832" i="2"/>
  <c r="M831" i="2"/>
  <c r="L831" i="2"/>
  <c r="J831" i="2"/>
  <c r="I831" i="2"/>
  <c r="H831" i="2"/>
  <c r="G831" i="2"/>
  <c r="F831" i="2"/>
  <c r="E831" i="2"/>
  <c r="D831" i="2"/>
  <c r="C831" i="2"/>
  <c r="M830" i="2"/>
  <c r="L830" i="2"/>
  <c r="J830" i="2"/>
  <c r="I830" i="2"/>
  <c r="H830" i="2"/>
  <c r="G830" i="2"/>
  <c r="F830" i="2"/>
  <c r="E830" i="2"/>
  <c r="D830" i="2"/>
  <c r="C830" i="2"/>
  <c r="M829" i="2"/>
  <c r="L829" i="2"/>
  <c r="J829" i="2"/>
  <c r="I829" i="2"/>
  <c r="H829" i="2"/>
  <c r="G829" i="2"/>
  <c r="F829" i="2"/>
  <c r="E829" i="2"/>
  <c r="D829" i="2"/>
  <c r="C829" i="2"/>
  <c r="M828" i="2"/>
  <c r="L828" i="2"/>
  <c r="J828" i="2"/>
  <c r="I828" i="2"/>
  <c r="H828" i="2"/>
  <c r="G828" i="2"/>
  <c r="F828" i="2"/>
  <c r="E828" i="2"/>
  <c r="D828" i="2"/>
  <c r="C828" i="2"/>
  <c r="M827" i="2"/>
  <c r="L827" i="2"/>
  <c r="J827" i="2"/>
  <c r="I827" i="2"/>
  <c r="H827" i="2"/>
  <c r="G827" i="2"/>
  <c r="F827" i="2"/>
  <c r="E827" i="2"/>
  <c r="D827" i="2"/>
  <c r="C827" i="2"/>
  <c r="M826" i="2"/>
  <c r="L826" i="2"/>
  <c r="J826" i="2"/>
  <c r="I826" i="2"/>
  <c r="H826" i="2"/>
  <c r="G826" i="2"/>
  <c r="F826" i="2"/>
  <c r="E826" i="2"/>
  <c r="D826" i="2"/>
  <c r="C826" i="2"/>
  <c r="M825" i="2"/>
  <c r="L825" i="2"/>
  <c r="J825" i="2"/>
  <c r="I825" i="2"/>
  <c r="H825" i="2"/>
  <c r="G825" i="2"/>
  <c r="F825" i="2"/>
  <c r="E825" i="2"/>
  <c r="D825" i="2"/>
  <c r="C825" i="2"/>
  <c r="M824" i="2"/>
  <c r="L824" i="2"/>
  <c r="J824" i="2"/>
  <c r="I824" i="2"/>
  <c r="H824" i="2"/>
  <c r="G824" i="2"/>
  <c r="F824" i="2"/>
  <c r="E824" i="2"/>
  <c r="D824" i="2"/>
  <c r="C824" i="2"/>
  <c r="M823" i="2"/>
  <c r="L823" i="2"/>
  <c r="J823" i="2"/>
  <c r="I823" i="2"/>
  <c r="H823" i="2"/>
  <c r="G823" i="2"/>
  <c r="F823" i="2"/>
  <c r="E823" i="2"/>
  <c r="D823" i="2"/>
  <c r="C823" i="2"/>
  <c r="M822" i="2"/>
  <c r="L822" i="2"/>
  <c r="J822" i="2"/>
  <c r="I822" i="2"/>
  <c r="H822" i="2"/>
  <c r="G822" i="2"/>
  <c r="F822" i="2"/>
  <c r="E822" i="2"/>
  <c r="D822" i="2"/>
  <c r="C822" i="2"/>
  <c r="M821" i="2"/>
  <c r="L821" i="2"/>
  <c r="J821" i="2"/>
  <c r="I821" i="2"/>
  <c r="H821" i="2"/>
  <c r="G821" i="2"/>
  <c r="F821" i="2"/>
  <c r="E821" i="2"/>
  <c r="D821" i="2"/>
  <c r="C821" i="2"/>
  <c r="M820" i="2"/>
  <c r="L820" i="2"/>
  <c r="J820" i="2"/>
  <c r="I820" i="2"/>
  <c r="H820" i="2"/>
  <c r="G820" i="2"/>
  <c r="F820" i="2"/>
  <c r="E820" i="2"/>
  <c r="D820" i="2"/>
  <c r="C820" i="2"/>
  <c r="M819" i="2"/>
  <c r="L819" i="2"/>
  <c r="J819" i="2"/>
  <c r="I819" i="2"/>
  <c r="H819" i="2"/>
  <c r="G819" i="2"/>
  <c r="F819" i="2"/>
  <c r="E819" i="2"/>
  <c r="D819" i="2"/>
  <c r="C819" i="2"/>
  <c r="M818" i="2"/>
  <c r="L818" i="2"/>
  <c r="J818" i="2"/>
  <c r="I818" i="2"/>
  <c r="H818" i="2"/>
  <c r="G818" i="2"/>
  <c r="F818" i="2"/>
  <c r="E818" i="2"/>
  <c r="D818" i="2"/>
  <c r="C818" i="2"/>
  <c r="M817" i="2"/>
  <c r="L817" i="2"/>
  <c r="J817" i="2"/>
  <c r="I817" i="2"/>
  <c r="H817" i="2"/>
  <c r="G817" i="2"/>
  <c r="F817" i="2"/>
  <c r="E817" i="2"/>
  <c r="D817" i="2"/>
  <c r="C817" i="2"/>
  <c r="M816" i="2"/>
  <c r="L816" i="2"/>
  <c r="J816" i="2"/>
  <c r="I816" i="2"/>
  <c r="H816" i="2"/>
  <c r="G816" i="2"/>
  <c r="F816" i="2"/>
  <c r="E816" i="2"/>
  <c r="D816" i="2"/>
  <c r="C816" i="2"/>
  <c r="M815" i="2"/>
  <c r="L815" i="2"/>
  <c r="J815" i="2"/>
  <c r="I815" i="2"/>
  <c r="H815" i="2"/>
  <c r="G815" i="2"/>
  <c r="F815" i="2"/>
  <c r="E815" i="2"/>
  <c r="D815" i="2"/>
  <c r="C815" i="2"/>
  <c r="M814" i="2"/>
  <c r="L814" i="2"/>
  <c r="J814" i="2"/>
  <c r="I814" i="2"/>
  <c r="H814" i="2"/>
  <c r="G814" i="2"/>
  <c r="F814" i="2"/>
  <c r="E814" i="2"/>
  <c r="D814" i="2"/>
  <c r="C814" i="2"/>
  <c r="M813" i="2"/>
  <c r="L813" i="2"/>
  <c r="J813" i="2"/>
  <c r="I813" i="2"/>
  <c r="H813" i="2"/>
  <c r="G813" i="2"/>
  <c r="F813" i="2"/>
  <c r="E813" i="2"/>
  <c r="D813" i="2"/>
  <c r="C813" i="2"/>
  <c r="M812" i="2"/>
  <c r="L812" i="2"/>
  <c r="J812" i="2"/>
  <c r="I812" i="2"/>
  <c r="H812" i="2"/>
  <c r="G812" i="2"/>
  <c r="F812" i="2"/>
  <c r="E812" i="2"/>
  <c r="D812" i="2"/>
  <c r="C812" i="2"/>
  <c r="M811" i="2"/>
  <c r="L811" i="2"/>
  <c r="J811" i="2"/>
  <c r="I811" i="2"/>
  <c r="H811" i="2"/>
  <c r="G811" i="2"/>
  <c r="F811" i="2"/>
  <c r="E811" i="2"/>
  <c r="D811" i="2"/>
  <c r="C811" i="2"/>
  <c r="M810" i="2"/>
  <c r="L810" i="2"/>
  <c r="J810" i="2"/>
  <c r="I810" i="2"/>
  <c r="H810" i="2"/>
  <c r="G810" i="2"/>
  <c r="F810" i="2"/>
  <c r="E810" i="2"/>
  <c r="D810" i="2"/>
  <c r="C810" i="2"/>
  <c r="M809" i="2"/>
  <c r="L809" i="2"/>
  <c r="J809" i="2"/>
  <c r="I809" i="2"/>
  <c r="H809" i="2"/>
  <c r="G809" i="2"/>
  <c r="F809" i="2"/>
  <c r="E809" i="2"/>
  <c r="D809" i="2"/>
  <c r="C809" i="2"/>
  <c r="M808" i="2"/>
  <c r="L808" i="2"/>
  <c r="J808" i="2"/>
  <c r="I808" i="2"/>
  <c r="H808" i="2"/>
  <c r="G808" i="2"/>
  <c r="F808" i="2"/>
  <c r="E808" i="2"/>
  <c r="D808" i="2"/>
  <c r="C808" i="2"/>
  <c r="M807" i="2"/>
  <c r="L807" i="2"/>
  <c r="J807" i="2"/>
  <c r="I807" i="2"/>
  <c r="H807" i="2"/>
  <c r="G807" i="2"/>
  <c r="F807" i="2"/>
  <c r="E807" i="2"/>
  <c r="D807" i="2"/>
  <c r="C807" i="2"/>
  <c r="M806" i="2"/>
  <c r="L806" i="2"/>
  <c r="J806" i="2"/>
  <c r="I806" i="2"/>
  <c r="H806" i="2"/>
  <c r="G806" i="2"/>
  <c r="F806" i="2"/>
  <c r="E806" i="2"/>
  <c r="D806" i="2"/>
  <c r="C806" i="2"/>
  <c r="M805" i="2"/>
  <c r="L805" i="2"/>
  <c r="J805" i="2"/>
  <c r="I805" i="2"/>
  <c r="H805" i="2"/>
  <c r="G805" i="2"/>
  <c r="F805" i="2"/>
  <c r="E805" i="2"/>
  <c r="D805" i="2"/>
  <c r="C805" i="2"/>
  <c r="M804" i="2"/>
  <c r="L804" i="2"/>
  <c r="J804" i="2"/>
  <c r="I804" i="2"/>
  <c r="H804" i="2"/>
  <c r="G804" i="2"/>
  <c r="F804" i="2"/>
  <c r="E804" i="2"/>
  <c r="D804" i="2"/>
  <c r="C804" i="2"/>
  <c r="M803" i="2"/>
  <c r="L803" i="2"/>
  <c r="J803" i="2"/>
  <c r="I803" i="2"/>
  <c r="H803" i="2"/>
  <c r="G803" i="2"/>
  <c r="F803" i="2"/>
  <c r="E803" i="2"/>
  <c r="D803" i="2"/>
  <c r="C803" i="2"/>
  <c r="M802" i="2"/>
  <c r="L802" i="2"/>
  <c r="J802" i="2"/>
  <c r="I802" i="2"/>
  <c r="H802" i="2"/>
  <c r="G802" i="2"/>
  <c r="F802" i="2"/>
  <c r="E802" i="2"/>
  <c r="D802" i="2"/>
  <c r="C802" i="2"/>
  <c r="M801" i="2"/>
  <c r="L801" i="2"/>
  <c r="J801" i="2"/>
  <c r="I801" i="2"/>
  <c r="H801" i="2"/>
  <c r="G801" i="2"/>
  <c r="F801" i="2"/>
  <c r="E801" i="2"/>
  <c r="D801" i="2"/>
  <c r="C801" i="2"/>
  <c r="M800" i="2"/>
  <c r="L800" i="2"/>
  <c r="J800" i="2"/>
  <c r="I800" i="2"/>
  <c r="H800" i="2"/>
  <c r="G800" i="2"/>
  <c r="F800" i="2"/>
  <c r="E800" i="2"/>
  <c r="D800" i="2"/>
  <c r="C800" i="2"/>
  <c r="M799" i="2"/>
  <c r="L799" i="2"/>
  <c r="J799" i="2"/>
  <c r="I799" i="2"/>
  <c r="H799" i="2"/>
  <c r="G799" i="2"/>
  <c r="F799" i="2"/>
  <c r="E799" i="2"/>
  <c r="D799" i="2"/>
  <c r="C799" i="2"/>
  <c r="M798" i="2"/>
  <c r="L798" i="2"/>
  <c r="J798" i="2"/>
  <c r="I798" i="2"/>
  <c r="H798" i="2"/>
  <c r="G798" i="2"/>
  <c r="F798" i="2"/>
  <c r="E798" i="2"/>
  <c r="D798" i="2"/>
  <c r="C798" i="2"/>
  <c r="M797" i="2"/>
  <c r="L797" i="2"/>
  <c r="J797" i="2"/>
  <c r="I797" i="2"/>
  <c r="H797" i="2"/>
  <c r="G797" i="2"/>
  <c r="F797" i="2"/>
  <c r="E797" i="2"/>
  <c r="D797" i="2"/>
  <c r="C797" i="2"/>
  <c r="M796" i="2"/>
  <c r="L796" i="2"/>
  <c r="J796" i="2"/>
  <c r="I796" i="2"/>
  <c r="H796" i="2"/>
  <c r="G796" i="2"/>
  <c r="F796" i="2"/>
  <c r="E796" i="2"/>
  <c r="D796" i="2"/>
  <c r="C796" i="2"/>
  <c r="M795" i="2"/>
  <c r="L795" i="2"/>
  <c r="J795" i="2"/>
  <c r="I795" i="2"/>
  <c r="H795" i="2"/>
  <c r="G795" i="2"/>
  <c r="F795" i="2"/>
  <c r="E795" i="2"/>
  <c r="D795" i="2"/>
  <c r="C795" i="2"/>
  <c r="M794" i="2"/>
  <c r="L794" i="2"/>
  <c r="J794" i="2"/>
  <c r="I794" i="2"/>
  <c r="H794" i="2"/>
  <c r="G794" i="2"/>
  <c r="F794" i="2"/>
  <c r="E794" i="2"/>
  <c r="D794" i="2"/>
  <c r="C794" i="2"/>
  <c r="M793" i="2"/>
  <c r="L793" i="2"/>
  <c r="J793" i="2"/>
  <c r="I793" i="2"/>
  <c r="H793" i="2"/>
  <c r="G793" i="2"/>
  <c r="F793" i="2"/>
  <c r="E793" i="2"/>
  <c r="D793" i="2"/>
  <c r="C793" i="2"/>
  <c r="W792" i="2"/>
  <c r="V792" i="2"/>
  <c r="U792" i="2"/>
  <c r="T792" i="2"/>
  <c r="S792" i="2"/>
  <c r="R792" i="2"/>
  <c r="Q792" i="2"/>
  <c r="P792" i="2"/>
  <c r="O792" i="2"/>
  <c r="N792" i="2"/>
  <c r="M792" i="2"/>
  <c r="L792" i="2"/>
  <c r="J792" i="2"/>
  <c r="I792" i="2"/>
  <c r="H792" i="2"/>
  <c r="G792" i="2"/>
  <c r="F792" i="2"/>
  <c r="E792" i="2"/>
  <c r="D792" i="2"/>
  <c r="C792" i="2"/>
  <c r="B792" i="2"/>
  <c r="M791" i="2"/>
  <c r="L791" i="2"/>
  <c r="J791" i="2"/>
  <c r="I791" i="2"/>
  <c r="H791" i="2"/>
  <c r="G791" i="2"/>
  <c r="F791" i="2"/>
  <c r="E791" i="2"/>
  <c r="D791" i="2"/>
  <c r="C791" i="2"/>
  <c r="M790" i="2"/>
  <c r="L790" i="2"/>
  <c r="J790" i="2"/>
  <c r="I790" i="2"/>
  <c r="H790" i="2"/>
  <c r="G790" i="2"/>
  <c r="F790" i="2"/>
  <c r="E790" i="2"/>
  <c r="D790" i="2"/>
  <c r="C790" i="2"/>
  <c r="M789" i="2"/>
  <c r="L789" i="2"/>
  <c r="J789" i="2"/>
  <c r="I789" i="2"/>
  <c r="H789" i="2"/>
  <c r="G789" i="2"/>
  <c r="F789" i="2"/>
  <c r="E789" i="2"/>
  <c r="D789" i="2"/>
  <c r="C789" i="2"/>
  <c r="M788" i="2"/>
  <c r="L788" i="2"/>
  <c r="J788" i="2"/>
  <c r="I788" i="2"/>
  <c r="H788" i="2"/>
  <c r="G788" i="2"/>
  <c r="F788" i="2"/>
  <c r="E788" i="2"/>
  <c r="D788" i="2"/>
  <c r="C788" i="2"/>
  <c r="M787" i="2"/>
  <c r="L787" i="2"/>
  <c r="J787" i="2"/>
  <c r="I787" i="2"/>
  <c r="H787" i="2"/>
  <c r="G787" i="2"/>
  <c r="F787" i="2"/>
  <c r="E787" i="2"/>
  <c r="D787" i="2"/>
  <c r="C787" i="2"/>
  <c r="M786" i="2"/>
  <c r="L786" i="2"/>
  <c r="J786" i="2"/>
  <c r="I786" i="2"/>
  <c r="H786" i="2"/>
  <c r="G786" i="2"/>
  <c r="F786" i="2"/>
  <c r="E786" i="2"/>
  <c r="D786" i="2"/>
  <c r="C786" i="2"/>
  <c r="M785" i="2"/>
  <c r="L785" i="2"/>
  <c r="J785" i="2"/>
  <c r="I785" i="2"/>
  <c r="H785" i="2"/>
  <c r="G785" i="2"/>
  <c r="F785" i="2"/>
  <c r="E785" i="2"/>
  <c r="D785" i="2"/>
  <c r="C785" i="2"/>
  <c r="M784" i="2"/>
  <c r="L784" i="2"/>
  <c r="J784" i="2"/>
  <c r="I784" i="2"/>
  <c r="H784" i="2"/>
  <c r="G784" i="2"/>
  <c r="F784" i="2"/>
  <c r="E784" i="2"/>
  <c r="D784" i="2"/>
  <c r="C784" i="2"/>
  <c r="M783" i="2"/>
  <c r="L783" i="2"/>
  <c r="J783" i="2"/>
  <c r="I783" i="2"/>
  <c r="H783" i="2"/>
  <c r="G783" i="2"/>
  <c r="F783" i="2"/>
  <c r="E783" i="2"/>
  <c r="D783" i="2"/>
  <c r="C783" i="2"/>
  <c r="M782" i="2"/>
  <c r="L782" i="2"/>
  <c r="J782" i="2"/>
  <c r="I782" i="2"/>
  <c r="H782" i="2"/>
  <c r="G782" i="2"/>
  <c r="F782" i="2"/>
  <c r="E782" i="2"/>
  <c r="D782" i="2"/>
  <c r="C782" i="2"/>
  <c r="M781" i="2"/>
  <c r="L781" i="2"/>
  <c r="J781" i="2"/>
  <c r="I781" i="2"/>
  <c r="H781" i="2"/>
  <c r="G781" i="2"/>
  <c r="F781" i="2"/>
  <c r="E781" i="2"/>
  <c r="D781" i="2"/>
  <c r="C781" i="2"/>
  <c r="M780" i="2"/>
  <c r="L780" i="2"/>
  <c r="J780" i="2"/>
  <c r="I780" i="2"/>
  <c r="H780" i="2"/>
  <c r="G780" i="2"/>
  <c r="F780" i="2"/>
  <c r="E780" i="2"/>
  <c r="D780" i="2"/>
  <c r="C780" i="2"/>
  <c r="M779" i="2"/>
  <c r="L779" i="2"/>
  <c r="J779" i="2"/>
  <c r="I779" i="2"/>
  <c r="H779" i="2"/>
  <c r="G779" i="2"/>
  <c r="F779" i="2"/>
  <c r="E779" i="2"/>
  <c r="D779" i="2"/>
  <c r="C779" i="2"/>
  <c r="M778" i="2"/>
  <c r="L778" i="2"/>
  <c r="J778" i="2"/>
  <c r="I778" i="2"/>
  <c r="H778" i="2"/>
  <c r="G778" i="2"/>
  <c r="F778" i="2"/>
  <c r="E778" i="2"/>
  <c r="D778" i="2"/>
  <c r="C778" i="2"/>
  <c r="M777" i="2"/>
  <c r="L777" i="2"/>
  <c r="J777" i="2"/>
  <c r="I777" i="2"/>
  <c r="H777" i="2"/>
  <c r="G777" i="2"/>
  <c r="F777" i="2"/>
  <c r="E777" i="2"/>
  <c r="D777" i="2"/>
  <c r="C777" i="2"/>
  <c r="M776" i="2"/>
  <c r="L776" i="2"/>
  <c r="J776" i="2"/>
  <c r="I776" i="2"/>
  <c r="H776" i="2"/>
  <c r="G776" i="2"/>
  <c r="F776" i="2"/>
  <c r="E776" i="2"/>
  <c r="D776" i="2"/>
  <c r="C776" i="2"/>
  <c r="M775" i="2"/>
  <c r="L775" i="2"/>
  <c r="J775" i="2"/>
  <c r="I775" i="2"/>
  <c r="H775" i="2"/>
  <c r="G775" i="2"/>
  <c r="F775" i="2"/>
  <c r="E775" i="2"/>
  <c r="D775" i="2"/>
  <c r="C775" i="2"/>
  <c r="M774" i="2"/>
  <c r="L774" i="2"/>
  <c r="J774" i="2"/>
  <c r="I774" i="2"/>
  <c r="H774" i="2"/>
  <c r="G774" i="2"/>
  <c r="F774" i="2"/>
  <c r="E774" i="2"/>
  <c r="D774" i="2"/>
  <c r="C774" i="2"/>
  <c r="M773" i="2"/>
  <c r="L773" i="2"/>
  <c r="J773" i="2"/>
  <c r="I773" i="2"/>
  <c r="H773" i="2"/>
  <c r="G773" i="2"/>
  <c r="F773" i="2"/>
  <c r="E773" i="2"/>
  <c r="D773" i="2"/>
  <c r="C773" i="2"/>
  <c r="M772" i="2"/>
  <c r="L772" i="2"/>
  <c r="J772" i="2"/>
  <c r="I772" i="2"/>
  <c r="H772" i="2"/>
  <c r="G772" i="2"/>
  <c r="F772" i="2"/>
  <c r="E772" i="2"/>
  <c r="D772" i="2"/>
  <c r="C772" i="2"/>
  <c r="M771" i="2"/>
  <c r="L771" i="2"/>
  <c r="J771" i="2"/>
  <c r="I771" i="2"/>
  <c r="H771" i="2"/>
  <c r="G771" i="2"/>
  <c r="F771" i="2"/>
  <c r="E771" i="2"/>
  <c r="D771" i="2"/>
  <c r="C771" i="2"/>
  <c r="M770" i="2"/>
  <c r="L770" i="2"/>
  <c r="J770" i="2"/>
  <c r="I770" i="2"/>
  <c r="H770" i="2"/>
  <c r="G770" i="2"/>
  <c r="F770" i="2"/>
  <c r="E770" i="2"/>
  <c r="D770" i="2"/>
  <c r="C770" i="2"/>
  <c r="M769" i="2"/>
  <c r="L769" i="2"/>
  <c r="J769" i="2"/>
  <c r="I769" i="2"/>
  <c r="H769" i="2"/>
  <c r="G769" i="2"/>
  <c r="F769" i="2"/>
  <c r="E769" i="2"/>
  <c r="D769" i="2"/>
  <c r="C769" i="2"/>
  <c r="M768" i="2"/>
  <c r="L768" i="2"/>
  <c r="J768" i="2"/>
  <c r="I768" i="2"/>
  <c r="H768" i="2"/>
  <c r="G768" i="2"/>
  <c r="F768" i="2"/>
  <c r="E768" i="2"/>
  <c r="D768" i="2"/>
  <c r="C768" i="2"/>
  <c r="M767" i="2"/>
  <c r="L767" i="2"/>
  <c r="J767" i="2"/>
  <c r="I767" i="2"/>
  <c r="H767" i="2"/>
  <c r="G767" i="2"/>
  <c r="F767" i="2"/>
  <c r="E767" i="2"/>
  <c r="D767" i="2"/>
  <c r="C767" i="2"/>
  <c r="M766" i="2"/>
  <c r="L766" i="2"/>
  <c r="J766" i="2"/>
  <c r="I766" i="2"/>
  <c r="H766" i="2"/>
  <c r="G766" i="2"/>
  <c r="F766" i="2"/>
  <c r="E766" i="2"/>
  <c r="D766" i="2"/>
  <c r="C766" i="2"/>
  <c r="M765" i="2"/>
  <c r="L765" i="2"/>
  <c r="J765" i="2"/>
  <c r="I765" i="2"/>
  <c r="H765" i="2"/>
  <c r="G765" i="2"/>
  <c r="F765" i="2"/>
  <c r="E765" i="2"/>
  <c r="D765" i="2"/>
  <c r="C765" i="2"/>
  <c r="M764" i="2"/>
  <c r="L764" i="2"/>
  <c r="J764" i="2"/>
  <c r="I764" i="2"/>
  <c r="H764" i="2"/>
  <c r="G764" i="2"/>
  <c r="F764" i="2"/>
  <c r="E764" i="2"/>
  <c r="D764" i="2"/>
  <c r="C764" i="2"/>
  <c r="M763" i="2"/>
  <c r="L763" i="2"/>
  <c r="J763" i="2"/>
  <c r="I763" i="2"/>
  <c r="H763" i="2"/>
  <c r="G763" i="2"/>
  <c r="F763" i="2"/>
  <c r="E763" i="2"/>
  <c r="D763" i="2"/>
  <c r="C763" i="2"/>
  <c r="M762" i="2"/>
  <c r="L762" i="2"/>
  <c r="J762" i="2"/>
  <c r="I762" i="2"/>
  <c r="H762" i="2"/>
  <c r="G762" i="2"/>
  <c r="F762" i="2"/>
  <c r="E762" i="2"/>
  <c r="D762" i="2"/>
  <c r="C762" i="2"/>
  <c r="M761" i="2"/>
  <c r="L761" i="2"/>
  <c r="J761" i="2"/>
  <c r="I761" i="2"/>
  <c r="H761" i="2"/>
  <c r="G761" i="2"/>
  <c r="F761" i="2"/>
  <c r="E761" i="2"/>
  <c r="D761" i="2"/>
  <c r="C761" i="2"/>
  <c r="M760" i="2"/>
  <c r="L760" i="2"/>
  <c r="J760" i="2"/>
  <c r="I760" i="2"/>
  <c r="H760" i="2"/>
  <c r="G760" i="2"/>
  <c r="F760" i="2"/>
  <c r="E760" i="2"/>
  <c r="D760" i="2"/>
  <c r="C760" i="2"/>
  <c r="M759" i="2"/>
  <c r="L759" i="2"/>
  <c r="J759" i="2"/>
  <c r="I759" i="2"/>
  <c r="H759" i="2"/>
  <c r="G759" i="2"/>
  <c r="F759" i="2"/>
  <c r="E759" i="2"/>
  <c r="D759" i="2"/>
  <c r="C759" i="2"/>
  <c r="M758" i="2"/>
  <c r="L758" i="2"/>
  <c r="J758" i="2"/>
  <c r="I758" i="2"/>
  <c r="H758" i="2"/>
  <c r="G758" i="2"/>
  <c r="F758" i="2"/>
  <c r="E758" i="2"/>
  <c r="D758" i="2"/>
  <c r="C758" i="2"/>
  <c r="M757" i="2"/>
  <c r="L757" i="2"/>
  <c r="J757" i="2"/>
  <c r="I757" i="2"/>
  <c r="H757" i="2"/>
  <c r="G757" i="2"/>
  <c r="F757" i="2"/>
  <c r="E757" i="2"/>
  <c r="D757" i="2"/>
  <c r="C757" i="2"/>
  <c r="M756" i="2"/>
  <c r="L756" i="2"/>
  <c r="J756" i="2"/>
  <c r="I756" i="2"/>
  <c r="H756" i="2"/>
  <c r="G756" i="2"/>
  <c r="F756" i="2"/>
  <c r="E756" i="2"/>
  <c r="D756" i="2"/>
  <c r="C756" i="2"/>
  <c r="M755" i="2"/>
  <c r="L755" i="2"/>
  <c r="J755" i="2"/>
  <c r="I755" i="2"/>
  <c r="H755" i="2"/>
  <c r="G755" i="2"/>
  <c r="F755" i="2"/>
  <c r="E755" i="2"/>
  <c r="D755" i="2"/>
  <c r="C755" i="2"/>
  <c r="M754" i="2"/>
  <c r="L754" i="2"/>
  <c r="J754" i="2"/>
  <c r="I754" i="2"/>
  <c r="H754" i="2"/>
  <c r="G754" i="2"/>
  <c r="F754" i="2"/>
  <c r="E754" i="2"/>
  <c r="D754" i="2"/>
  <c r="C754" i="2"/>
  <c r="M753" i="2"/>
  <c r="L753" i="2"/>
  <c r="J753" i="2"/>
  <c r="I753" i="2"/>
  <c r="H753" i="2"/>
  <c r="G753" i="2"/>
  <c r="F753" i="2"/>
  <c r="E753" i="2"/>
  <c r="D753" i="2"/>
  <c r="C753" i="2"/>
  <c r="M752" i="2"/>
  <c r="L752" i="2"/>
  <c r="J752" i="2"/>
  <c r="I752" i="2"/>
  <c r="H752" i="2"/>
  <c r="G752" i="2"/>
  <c r="F752" i="2"/>
  <c r="E752" i="2"/>
  <c r="D752" i="2"/>
  <c r="C752" i="2"/>
  <c r="M751" i="2"/>
  <c r="L751" i="2"/>
  <c r="J751" i="2"/>
  <c r="I751" i="2"/>
  <c r="H751" i="2"/>
  <c r="G751" i="2"/>
  <c r="F751" i="2"/>
  <c r="E751" i="2"/>
  <c r="D751" i="2"/>
  <c r="C751" i="2"/>
  <c r="M750" i="2"/>
  <c r="L750" i="2"/>
  <c r="J750" i="2"/>
  <c r="I750" i="2"/>
  <c r="H750" i="2"/>
  <c r="G750" i="2"/>
  <c r="F750" i="2"/>
  <c r="E750" i="2"/>
  <c r="D750" i="2"/>
  <c r="C750" i="2"/>
  <c r="M749" i="2"/>
  <c r="L749" i="2"/>
  <c r="J749" i="2"/>
  <c r="I749" i="2"/>
  <c r="H749" i="2"/>
  <c r="G749" i="2"/>
  <c r="F749" i="2"/>
  <c r="E749" i="2"/>
  <c r="D749" i="2"/>
  <c r="C749" i="2"/>
  <c r="M748" i="2"/>
  <c r="L748" i="2"/>
  <c r="J748" i="2"/>
  <c r="I748" i="2"/>
  <c r="H748" i="2"/>
  <c r="G748" i="2"/>
  <c r="F748" i="2"/>
  <c r="E748" i="2"/>
  <c r="D748" i="2"/>
  <c r="C748" i="2"/>
  <c r="M747" i="2"/>
  <c r="L747" i="2"/>
  <c r="J747" i="2"/>
  <c r="I747" i="2"/>
  <c r="H747" i="2"/>
  <c r="G747" i="2"/>
  <c r="F747" i="2"/>
  <c r="E747" i="2"/>
  <c r="D747" i="2"/>
  <c r="C747" i="2"/>
  <c r="M746" i="2"/>
  <c r="L746" i="2"/>
  <c r="J746" i="2"/>
  <c r="I746" i="2"/>
  <c r="H746" i="2"/>
  <c r="G746" i="2"/>
  <c r="F746" i="2"/>
  <c r="E746" i="2"/>
  <c r="D746" i="2"/>
  <c r="C746" i="2"/>
  <c r="M745" i="2"/>
  <c r="L745" i="2"/>
  <c r="J745" i="2"/>
  <c r="I745" i="2"/>
  <c r="H745" i="2"/>
  <c r="G745" i="2"/>
  <c r="F745" i="2"/>
  <c r="E745" i="2"/>
  <c r="D745" i="2"/>
  <c r="C745" i="2"/>
  <c r="M744" i="2"/>
  <c r="L744" i="2"/>
  <c r="J744" i="2"/>
  <c r="I744" i="2"/>
  <c r="H744" i="2"/>
  <c r="G744" i="2"/>
  <c r="F744" i="2"/>
  <c r="E744" i="2"/>
  <c r="D744" i="2"/>
  <c r="C744" i="2"/>
  <c r="M743" i="2"/>
  <c r="L743" i="2"/>
  <c r="J743" i="2"/>
  <c r="I743" i="2"/>
  <c r="H743" i="2"/>
  <c r="G743" i="2"/>
  <c r="F743" i="2"/>
  <c r="E743" i="2"/>
  <c r="D743" i="2"/>
  <c r="C743" i="2"/>
  <c r="M742" i="2"/>
  <c r="L742" i="2"/>
  <c r="J742" i="2"/>
  <c r="I742" i="2"/>
  <c r="H742" i="2"/>
  <c r="G742" i="2"/>
  <c r="F742" i="2"/>
  <c r="E742" i="2"/>
  <c r="D742" i="2"/>
  <c r="C742" i="2"/>
  <c r="M741" i="2"/>
  <c r="L741" i="2"/>
  <c r="J741" i="2"/>
  <c r="I741" i="2"/>
  <c r="H741" i="2"/>
  <c r="G741" i="2"/>
  <c r="F741" i="2"/>
  <c r="E741" i="2"/>
  <c r="D741" i="2"/>
  <c r="C741" i="2"/>
  <c r="M740" i="2"/>
  <c r="L740" i="2"/>
  <c r="J740" i="2"/>
  <c r="I740" i="2"/>
  <c r="H740" i="2"/>
  <c r="G740" i="2"/>
  <c r="F740" i="2"/>
  <c r="E740" i="2"/>
  <c r="D740" i="2"/>
  <c r="C740" i="2"/>
  <c r="M739" i="2"/>
  <c r="L739" i="2"/>
  <c r="J739" i="2"/>
  <c r="I739" i="2"/>
  <c r="H739" i="2"/>
  <c r="G739" i="2"/>
  <c r="F739" i="2"/>
  <c r="E739" i="2"/>
  <c r="D739" i="2"/>
  <c r="C739" i="2"/>
  <c r="M738" i="2"/>
  <c r="L738" i="2"/>
  <c r="J738" i="2"/>
  <c r="I738" i="2"/>
  <c r="H738" i="2"/>
  <c r="G738" i="2"/>
  <c r="F738" i="2"/>
  <c r="E738" i="2"/>
  <c r="D738" i="2"/>
  <c r="C738" i="2"/>
  <c r="M737" i="2"/>
  <c r="L737" i="2"/>
  <c r="J737" i="2"/>
  <c r="I737" i="2"/>
  <c r="H737" i="2"/>
  <c r="G737" i="2"/>
  <c r="F737" i="2"/>
  <c r="E737" i="2"/>
  <c r="D737" i="2"/>
  <c r="C737" i="2"/>
  <c r="M736" i="2"/>
  <c r="L736" i="2"/>
  <c r="J736" i="2"/>
  <c r="I736" i="2"/>
  <c r="H736" i="2"/>
  <c r="G736" i="2"/>
  <c r="F736" i="2"/>
  <c r="E736" i="2"/>
  <c r="D736" i="2"/>
  <c r="C736" i="2"/>
  <c r="M735" i="2"/>
  <c r="L735" i="2"/>
  <c r="J735" i="2"/>
  <c r="I735" i="2"/>
  <c r="H735" i="2"/>
  <c r="G735" i="2"/>
  <c r="F735" i="2"/>
  <c r="E735" i="2"/>
  <c r="D735" i="2"/>
  <c r="C735" i="2"/>
  <c r="M734" i="2"/>
  <c r="L734" i="2"/>
  <c r="J734" i="2"/>
  <c r="I734" i="2"/>
  <c r="H734" i="2"/>
  <c r="G734" i="2"/>
  <c r="F734" i="2"/>
  <c r="E734" i="2"/>
  <c r="D734" i="2"/>
  <c r="C734" i="2"/>
  <c r="M733" i="2"/>
  <c r="L733" i="2"/>
  <c r="J733" i="2"/>
  <c r="I733" i="2"/>
  <c r="H733" i="2"/>
  <c r="G733" i="2"/>
  <c r="F733" i="2"/>
  <c r="E733" i="2"/>
  <c r="D733" i="2"/>
  <c r="C733" i="2"/>
  <c r="M732" i="2"/>
  <c r="L732" i="2"/>
  <c r="J732" i="2"/>
  <c r="I732" i="2"/>
  <c r="H732" i="2"/>
  <c r="G732" i="2"/>
  <c r="F732" i="2"/>
  <c r="E732" i="2"/>
  <c r="D732" i="2"/>
  <c r="C732" i="2"/>
  <c r="M731" i="2"/>
  <c r="L731" i="2"/>
  <c r="J731" i="2"/>
  <c r="I731" i="2"/>
  <c r="H731" i="2"/>
  <c r="G731" i="2"/>
  <c r="F731" i="2"/>
  <c r="E731" i="2"/>
  <c r="D731" i="2"/>
  <c r="C731" i="2"/>
  <c r="M730" i="2"/>
  <c r="L730" i="2"/>
  <c r="J730" i="2"/>
  <c r="I730" i="2"/>
  <c r="H730" i="2"/>
  <c r="G730" i="2"/>
  <c r="F730" i="2"/>
  <c r="E730" i="2"/>
  <c r="D730" i="2"/>
  <c r="C730" i="2"/>
  <c r="M729" i="2"/>
  <c r="L729" i="2"/>
  <c r="J729" i="2"/>
  <c r="I729" i="2"/>
  <c r="H729" i="2"/>
  <c r="G729" i="2"/>
  <c r="F729" i="2"/>
  <c r="E729" i="2"/>
  <c r="D729" i="2"/>
  <c r="C729" i="2"/>
  <c r="M728" i="2"/>
  <c r="L728" i="2"/>
  <c r="J728" i="2"/>
  <c r="I728" i="2"/>
  <c r="H728" i="2"/>
  <c r="G728" i="2"/>
  <c r="F728" i="2"/>
  <c r="E728" i="2"/>
  <c r="D728" i="2"/>
  <c r="C728" i="2"/>
  <c r="M727" i="2"/>
  <c r="L727" i="2"/>
  <c r="J727" i="2"/>
  <c r="I727" i="2"/>
  <c r="H727" i="2"/>
  <c r="G727" i="2"/>
  <c r="F727" i="2"/>
  <c r="E727" i="2"/>
  <c r="D727" i="2"/>
  <c r="C727" i="2"/>
  <c r="M726" i="2"/>
  <c r="L726" i="2"/>
  <c r="J726" i="2"/>
  <c r="I726" i="2"/>
  <c r="H726" i="2"/>
  <c r="G726" i="2"/>
  <c r="F726" i="2"/>
  <c r="E726" i="2"/>
  <c r="D726" i="2"/>
  <c r="C726" i="2"/>
  <c r="M725" i="2"/>
  <c r="L725" i="2"/>
  <c r="J725" i="2"/>
  <c r="I725" i="2"/>
  <c r="H725" i="2"/>
  <c r="G725" i="2"/>
  <c r="F725" i="2"/>
  <c r="E725" i="2"/>
  <c r="D725" i="2"/>
  <c r="C725" i="2"/>
  <c r="M724" i="2"/>
  <c r="L724" i="2"/>
  <c r="J724" i="2"/>
  <c r="I724" i="2"/>
  <c r="H724" i="2"/>
  <c r="G724" i="2"/>
  <c r="F724" i="2"/>
  <c r="E724" i="2"/>
  <c r="D724" i="2"/>
  <c r="C724" i="2"/>
  <c r="M723" i="2"/>
  <c r="L723" i="2"/>
  <c r="J723" i="2"/>
  <c r="I723" i="2"/>
  <c r="H723" i="2"/>
  <c r="G723" i="2"/>
  <c r="F723" i="2"/>
  <c r="E723" i="2"/>
  <c r="D723" i="2"/>
  <c r="C723" i="2"/>
  <c r="M722" i="2"/>
  <c r="L722" i="2"/>
  <c r="J722" i="2"/>
  <c r="I722" i="2"/>
  <c r="H722" i="2"/>
  <c r="G722" i="2"/>
  <c r="F722" i="2"/>
  <c r="E722" i="2"/>
  <c r="D722" i="2"/>
  <c r="C722" i="2"/>
  <c r="M721" i="2"/>
  <c r="L721" i="2"/>
  <c r="J721" i="2"/>
  <c r="I721" i="2"/>
  <c r="H721" i="2"/>
  <c r="G721" i="2"/>
  <c r="F721" i="2"/>
  <c r="E721" i="2"/>
  <c r="D721" i="2"/>
  <c r="C721" i="2"/>
  <c r="M720" i="2"/>
  <c r="L720" i="2"/>
  <c r="J720" i="2"/>
  <c r="I720" i="2"/>
  <c r="H720" i="2"/>
  <c r="G720" i="2"/>
  <c r="F720" i="2"/>
  <c r="E720" i="2"/>
  <c r="D720" i="2"/>
  <c r="C720" i="2"/>
  <c r="M719" i="2"/>
  <c r="L719" i="2"/>
  <c r="J719" i="2"/>
  <c r="I719" i="2"/>
  <c r="H719" i="2"/>
  <c r="G719" i="2"/>
  <c r="F719" i="2"/>
  <c r="E719" i="2"/>
  <c r="D719" i="2"/>
  <c r="C719" i="2"/>
  <c r="M718" i="2"/>
  <c r="L718" i="2"/>
  <c r="J718" i="2"/>
  <c r="I718" i="2"/>
  <c r="H718" i="2"/>
  <c r="G718" i="2"/>
  <c r="F718" i="2"/>
  <c r="E718" i="2"/>
  <c r="D718" i="2"/>
  <c r="C718" i="2"/>
  <c r="M717" i="2"/>
  <c r="L717" i="2"/>
  <c r="J717" i="2"/>
  <c r="I717" i="2"/>
  <c r="H717" i="2"/>
  <c r="G717" i="2"/>
  <c r="F717" i="2"/>
  <c r="E717" i="2"/>
  <c r="D717" i="2"/>
  <c r="C717" i="2"/>
  <c r="M716" i="2"/>
  <c r="L716" i="2"/>
  <c r="J716" i="2"/>
  <c r="I716" i="2"/>
  <c r="H716" i="2"/>
  <c r="G716" i="2"/>
  <c r="F716" i="2"/>
  <c r="E716" i="2"/>
  <c r="D716" i="2"/>
  <c r="C716" i="2"/>
  <c r="M715" i="2"/>
  <c r="L715" i="2"/>
  <c r="J715" i="2"/>
  <c r="I715" i="2"/>
  <c r="H715" i="2"/>
  <c r="G715" i="2"/>
  <c r="F715" i="2"/>
  <c r="E715" i="2"/>
  <c r="D715" i="2"/>
  <c r="C715" i="2"/>
  <c r="M714" i="2"/>
  <c r="L714" i="2"/>
  <c r="J714" i="2"/>
  <c r="I714" i="2"/>
  <c r="H714" i="2"/>
  <c r="G714" i="2"/>
  <c r="F714" i="2"/>
  <c r="E714" i="2"/>
  <c r="D714" i="2"/>
  <c r="C714" i="2"/>
  <c r="M713" i="2"/>
  <c r="L713" i="2"/>
  <c r="J713" i="2"/>
  <c r="I713" i="2"/>
  <c r="H713" i="2"/>
  <c r="G713" i="2"/>
  <c r="F713" i="2"/>
  <c r="E713" i="2"/>
  <c r="D713" i="2"/>
  <c r="C713" i="2"/>
  <c r="M712" i="2"/>
  <c r="L712" i="2"/>
  <c r="J712" i="2"/>
  <c r="I712" i="2"/>
  <c r="H712" i="2"/>
  <c r="G712" i="2"/>
  <c r="F712" i="2"/>
  <c r="E712" i="2"/>
  <c r="D712" i="2"/>
  <c r="C712" i="2"/>
  <c r="M711" i="2"/>
  <c r="L711" i="2"/>
  <c r="J711" i="2"/>
  <c r="I711" i="2"/>
  <c r="H711" i="2"/>
  <c r="G711" i="2"/>
  <c r="F711" i="2"/>
  <c r="E711" i="2"/>
  <c r="D711" i="2"/>
  <c r="C711" i="2"/>
  <c r="M710" i="2"/>
  <c r="L710" i="2"/>
  <c r="J710" i="2"/>
  <c r="I710" i="2"/>
  <c r="H710" i="2"/>
  <c r="G710" i="2"/>
  <c r="F710" i="2"/>
  <c r="E710" i="2"/>
  <c r="D710" i="2"/>
  <c r="C710" i="2"/>
  <c r="M709" i="2"/>
  <c r="L709" i="2"/>
  <c r="J709" i="2"/>
  <c r="I709" i="2"/>
  <c r="H709" i="2"/>
  <c r="G709" i="2"/>
  <c r="F709" i="2"/>
  <c r="E709" i="2"/>
  <c r="D709" i="2"/>
  <c r="C709" i="2"/>
  <c r="M708" i="2"/>
  <c r="L708" i="2"/>
  <c r="J708" i="2"/>
  <c r="I708" i="2"/>
  <c r="H708" i="2"/>
  <c r="G708" i="2"/>
  <c r="F708" i="2"/>
  <c r="E708" i="2"/>
  <c r="D708" i="2"/>
  <c r="C708" i="2"/>
  <c r="M707" i="2"/>
  <c r="L707" i="2"/>
  <c r="J707" i="2"/>
  <c r="I707" i="2"/>
  <c r="H707" i="2"/>
  <c r="G707" i="2"/>
  <c r="F707" i="2"/>
  <c r="E707" i="2"/>
  <c r="D707" i="2"/>
  <c r="C707" i="2"/>
  <c r="M706" i="2"/>
  <c r="L706" i="2"/>
  <c r="J706" i="2"/>
  <c r="I706" i="2"/>
  <c r="H706" i="2"/>
  <c r="G706" i="2"/>
  <c r="F706" i="2"/>
  <c r="E706" i="2"/>
  <c r="D706" i="2"/>
  <c r="C706" i="2"/>
  <c r="M705" i="2"/>
  <c r="L705" i="2"/>
  <c r="J705" i="2"/>
  <c r="I705" i="2"/>
  <c r="H705" i="2"/>
  <c r="G705" i="2"/>
  <c r="F705" i="2"/>
  <c r="E705" i="2"/>
  <c r="D705" i="2"/>
  <c r="C705" i="2"/>
  <c r="M704" i="2"/>
  <c r="L704" i="2"/>
  <c r="J704" i="2"/>
  <c r="I704" i="2"/>
  <c r="H704" i="2"/>
  <c r="G704" i="2"/>
  <c r="F704" i="2"/>
  <c r="E704" i="2"/>
  <c r="D704" i="2"/>
  <c r="C704" i="2"/>
  <c r="M703" i="2"/>
  <c r="L703" i="2"/>
  <c r="J703" i="2"/>
  <c r="I703" i="2"/>
  <c r="H703" i="2"/>
  <c r="G703" i="2"/>
  <c r="F703" i="2"/>
  <c r="E703" i="2"/>
  <c r="D703" i="2"/>
  <c r="C703" i="2"/>
  <c r="M702" i="2"/>
  <c r="L702" i="2"/>
  <c r="J702" i="2"/>
  <c r="I702" i="2"/>
  <c r="H702" i="2"/>
  <c r="G702" i="2"/>
  <c r="F702" i="2"/>
  <c r="E702" i="2"/>
  <c r="D702" i="2"/>
  <c r="C702" i="2"/>
  <c r="M701" i="2"/>
  <c r="L701" i="2"/>
  <c r="J701" i="2"/>
  <c r="I701" i="2"/>
  <c r="H701" i="2"/>
  <c r="G701" i="2"/>
  <c r="F701" i="2"/>
  <c r="E701" i="2"/>
  <c r="D701" i="2"/>
  <c r="C701" i="2"/>
  <c r="M700" i="2"/>
  <c r="L700" i="2"/>
  <c r="J700" i="2"/>
  <c r="I700" i="2"/>
  <c r="H700" i="2"/>
  <c r="G700" i="2"/>
  <c r="F700" i="2"/>
  <c r="E700" i="2"/>
  <c r="D700" i="2"/>
  <c r="C700" i="2"/>
  <c r="M699" i="2"/>
  <c r="L699" i="2"/>
  <c r="J699" i="2"/>
  <c r="I699" i="2"/>
  <c r="H699" i="2"/>
  <c r="G699" i="2"/>
  <c r="F699" i="2"/>
  <c r="E699" i="2"/>
  <c r="D699" i="2"/>
  <c r="C699" i="2"/>
  <c r="M698" i="2"/>
  <c r="L698" i="2"/>
  <c r="J698" i="2"/>
  <c r="I698" i="2"/>
  <c r="H698" i="2"/>
  <c r="G698" i="2"/>
  <c r="F698" i="2"/>
  <c r="E698" i="2"/>
  <c r="D698" i="2"/>
  <c r="C698" i="2"/>
  <c r="M697" i="2"/>
  <c r="L697" i="2"/>
  <c r="J697" i="2"/>
  <c r="I697" i="2"/>
  <c r="H697" i="2"/>
  <c r="G697" i="2"/>
  <c r="F697" i="2"/>
  <c r="E697" i="2"/>
  <c r="D697" i="2"/>
  <c r="C697" i="2"/>
  <c r="M696" i="2"/>
  <c r="L696" i="2"/>
  <c r="J696" i="2"/>
  <c r="I696" i="2"/>
  <c r="H696" i="2"/>
  <c r="G696" i="2"/>
  <c r="F696" i="2"/>
  <c r="E696" i="2"/>
  <c r="D696" i="2"/>
  <c r="C696" i="2"/>
  <c r="M695" i="2"/>
  <c r="L695" i="2"/>
  <c r="J695" i="2"/>
  <c r="I695" i="2"/>
  <c r="H695" i="2"/>
  <c r="G695" i="2"/>
  <c r="F695" i="2"/>
  <c r="E695" i="2"/>
  <c r="D695" i="2"/>
  <c r="C695" i="2"/>
  <c r="M694" i="2"/>
  <c r="L694" i="2"/>
  <c r="J694" i="2"/>
  <c r="I694" i="2"/>
  <c r="H694" i="2"/>
  <c r="G694" i="2"/>
  <c r="F694" i="2"/>
  <c r="E694" i="2"/>
  <c r="D694" i="2"/>
  <c r="C694" i="2"/>
  <c r="M693" i="2"/>
  <c r="L693" i="2"/>
  <c r="J693" i="2"/>
  <c r="I693" i="2"/>
  <c r="H693" i="2"/>
  <c r="G693" i="2"/>
  <c r="F693" i="2"/>
  <c r="E693" i="2"/>
  <c r="D693" i="2"/>
  <c r="C693" i="2"/>
  <c r="M692" i="2"/>
  <c r="L692" i="2"/>
  <c r="J692" i="2"/>
  <c r="I692" i="2"/>
  <c r="H692" i="2"/>
  <c r="G692" i="2"/>
  <c r="F692" i="2"/>
  <c r="E692" i="2"/>
  <c r="D692" i="2"/>
  <c r="C692" i="2"/>
  <c r="M691" i="2"/>
  <c r="L691" i="2"/>
  <c r="J691" i="2"/>
  <c r="I691" i="2"/>
  <c r="H691" i="2"/>
  <c r="G691" i="2"/>
  <c r="F691" i="2"/>
  <c r="E691" i="2"/>
  <c r="D691" i="2"/>
  <c r="C691" i="2"/>
  <c r="M690" i="2"/>
  <c r="L690" i="2"/>
  <c r="J690" i="2"/>
  <c r="I690" i="2"/>
  <c r="H690" i="2"/>
  <c r="G690" i="2"/>
  <c r="F690" i="2"/>
  <c r="E690" i="2"/>
  <c r="D690" i="2"/>
  <c r="C690" i="2"/>
  <c r="M689" i="2"/>
  <c r="L689" i="2"/>
  <c r="J689" i="2"/>
  <c r="I689" i="2"/>
  <c r="H689" i="2"/>
  <c r="G689" i="2"/>
  <c r="F689" i="2"/>
  <c r="E689" i="2"/>
  <c r="D689" i="2"/>
  <c r="C689" i="2"/>
  <c r="M688" i="2"/>
  <c r="L688" i="2"/>
  <c r="J688" i="2"/>
  <c r="I688" i="2"/>
  <c r="H688" i="2"/>
  <c r="G688" i="2"/>
  <c r="F688" i="2"/>
  <c r="E688" i="2"/>
  <c r="D688" i="2"/>
  <c r="C688" i="2"/>
  <c r="M687" i="2"/>
  <c r="L687" i="2"/>
  <c r="J687" i="2"/>
  <c r="I687" i="2"/>
  <c r="H687" i="2"/>
  <c r="G687" i="2"/>
  <c r="F687" i="2"/>
  <c r="E687" i="2"/>
  <c r="D687" i="2"/>
  <c r="C687" i="2"/>
  <c r="M686" i="2"/>
  <c r="L686" i="2"/>
  <c r="J686" i="2"/>
  <c r="I686" i="2"/>
  <c r="H686" i="2"/>
  <c r="G686" i="2"/>
  <c r="F686" i="2"/>
  <c r="E686" i="2"/>
  <c r="D686" i="2"/>
  <c r="C686" i="2"/>
  <c r="M685" i="2"/>
  <c r="L685" i="2"/>
  <c r="J685" i="2"/>
  <c r="I685" i="2"/>
  <c r="H685" i="2"/>
  <c r="G685" i="2"/>
  <c r="F685" i="2"/>
  <c r="E685" i="2"/>
  <c r="D685" i="2"/>
  <c r="C685" i="2"/>
  <c r="M684" i="2"/>
  <c r="L684" i="2"/>
  <c r="J684" i="2"/>
  <c r="I684" i="2"/>
  <c r="H684" i="2"/>
  <c r="G684" i="2"/>
  <c r="F684" i="2"/>
  <c r="E684" i="2"/>
  <c r="D684" i="2"/>
  <c r="C684" i="2"/>
  <c r="M683" i="2"/>
  <c r="L683" i="2"/>
  <c r="J683" i="2"/>
  <c r="I683" i="2"/>
  <c r="H683" i="2"/>
  <c r="G683" i="2"/>
  <c r="F683" i="2"/>
  <c r="E683" i="2"/>
  <c r="D683" i="2"/>
  <c r="C683" i="2"/>
  <c r="M682" i="2"/>
  <c r="L682" i="2"/>
  <c r="J682" i="2"/>
  <c r="I682" i="2"/>
  <c r="H682" i="2"/>
  <c r="G682" i="2"/>
  <c r="F682" i="2"/>
  <c r="E682" i="2"/>
  <c r="D682" i="2"/>
  <c r="C682" i="2"/>
  <c r="M681" i="2"/>
  <c r="L681" i="2"/>
  <c r="J681" i="2"/>
  <c r="I681" i="2"/>
  <c r="H681" i="2"/>
  <c r="G681" i="2"/>
  <c r="F681" i="2"/>
  <c r="E681" i="2"/>
  <c r="D681" i="2"/>
  <c r="C681" i="2"/>
  <c r="M680" i="2"/>
  <c r="L680" i="2"/>
  <c r="J680" i="2"/>
  <c r="I680" i="2"/>
  <c r="H680" i="2"/>
  <c r="G680" i="2"/>
  <c r="F680" i="2"/>
  <c r="E680" i="2"/>
  <c r="D680" i="2"/>
  <c r="C680" i="2"/>
  <c r="M679" i="2"/>
  <c r="L679" i="2"/>
  <c r="J679" i="2"/>
  <c r="I679" i="2"/>
  <c r="H679" i="2"/>
  <c r="G679" i="2"/>
  <c r="F679" i="2"/>
  <c r="E679" i="2"/>
  <c r="D679" i="2"/>
  <c r="C679" i="2"/>
  <c r="M678" i="2"/>
  <c r="L678" i="2"/>
  <c r="J678" i="2"/>
  <c r="I678" i="2"/>
  <c r="H678" i="2"/>
  <c r="G678" i="2"/>
  <c r="F678" i="2"/>
  <c r="E678" i="2"/>
  <c r="D678" i="2"/>
  <c r="C678" i="2"/>
  <c r="M677" i="2"/>
  <c r="L677" i="2"/>
  <c r="J677" i="2"/>
  <c r="I677" i="2"/>
  <c r="H677" i="2"/>
  <c r="G677" i="2"/>
  <c r="F677" i="2"/>
  <c r="E677" i="2"/>
  <c r="D677" i="2"/>
  <c r="C677" i="2"/>
  <c r="M676" i="2"/>
  <c r="L676" i="2"/>
  <c r="J676" i="2"/>
  <c r="I676" i="2"/>
  <c r="H676" i="2"/>
  <c r="G676" i="2"/>
  <c r="F676" i="2"/>
  <c r="E676" i="2"/>
  <c r="D676" i="2"/>
  <c r="C676" i="2"/>
  <c r="M675" i="2"/>
  <c r="L675" i="2"/>
  <c r="J675" i="2"/>
  <c r="I675" i="2"/>
  <c r="H675" i="2"/>
  <c r="G675" i="2"/>
  <c r="F675" i="2"/>
  <c r="E675" i="2"/>
  <c r="D675" i="2"/>
  <c r="C675" i="2"/>
  <c r="M674" i="2"/>
  <c r="L674" i="2"/>
  <c r="J674" i="2"/>
  <c r="I674" i="2"/>
  <c r="H674" i="2"/>
  <c r="G674" i="2"/>
  <c r="F674" i="2"/>
  <c r="E674" i="2"/>
  <c r="D674" i="2"/>
  <c r="C674" i="2"/>
  <c r="M673" i="2"/>
  <c r="L673" i="2"/>
  <c r="J673" i="2"/>
  <c r="I673" i="2"/>
  <c r="H673" i="2"/>
  <c r="G673" i="2"/>
  <c r="F673" i="2"/>
  <c r="E673" i="2"/>
  <c r="D673" i="2"/>
  <c r="C673" i="2"/>
  <c r="M672" i="2"/>
  <c r="L672" i="2"/>
  <c r="J672" i="2"/>
  <c r="I672" i="2"/>
  <c r="H672" i="2"/>
  <c r="G672" i="2"/>
  <c r="F672" i="2"/>
  <c r="E672" i="2"/>
  <c r="D672" i="2"/>
  <c r="C672" i="2"/>
  <c r="M670" i="2"/>
  <c r="L670" i="2"/>
  <c r="J670" i="2"/>
  <c r="I670" i="2"/>
  <c r="H670" i="2"/>
  <c r="G670" i="2"/>
  <c r="F670" i="2"/>
  <c r="E670" i="2"/>
  <c r="D670" i="2"/>
  <c r="C670" i="2"/>
  <c r="M669" i="2"/>
  <c r="L669" i="2"/>
  <c r="J669" i="2"/>
  <c r="I669" i="2"/>
  <c r="H669" i="2"/>
  <c r="G669" i="2"/>
  <c r="F669" i="2"/>
  <c r="E669" i="2"/>
  <c r="D669" i="2"/>
  <c r="C669" i="2"/>
  <c r="M668" i="2"/>
  <c r="L668" i="2"/>
  <c r="J668" i="2"/>
  <c r="I668" i="2"/>
  <c r="H668" i="2"/>
  <c r="G668" i="2"/>
  <c r="F668" i="2"/>
  <c r="E668" i="2"/>
  <c r="D668" i="2"/>
  <c r="C668" i="2"/>
  <c r="M667" i="2"/>
  <c r="L667" i="2"/>
  <c r="J667" i="2"/>
  <c r="I667" i="2"/>
  <c r="H667" i="2"/>
  <c r="G667" i="2"/>
  <c r="F667" i="2"/>
  <c r="E667" i="2"/>
  <c r="D667" i="2"/>
  <c r="C667" i="2"/>
  <c r="M666" i="2"/>
  <c r="L666" i="2"/>
  <c r="J666" i="2"/>
  <c r="I666" i="2"/>
  <c r="H666" i="2"/>
  <c r="G666" i="2"/>
  <c r="F666" i="2"/>
  <c r="E666" i="2"/>
  <c r="D666" i="2"/>
  <c r="C666" i="2"/>
  <c r="M665" i="2"/>
  <c r="L665" i="2"/>
  <c r="J665" i="2"/>
  <c r="I665" i="2"/>
  <c r="H665" i="2"/>
  <c r="G665" i="2"/>
  <c r="F665" i="2"/>
  <c r="E665" i="2"/>
  <c r="D665" i="2"/>
  <c r="C665" i="2"/>
  <c r="M664" i="2"/>
  <c r="L664" i="2"/>
  <c r="J664" i="2"/>
  <c r="I664" i="2"/>
  <c r="H664" i="2"/>
  <c r="G664" i="2"/>
  <c r="F664" i="2"/>
  <c r="E664" i="2"/>
  <c r="D664" i="2"/>
  <c r="C664" i="2"/>
  <c r="M663" i="2"/>
  <c r="L663" i="2"/>
  <c r="J663" i="2"/>
  <c r="I663" i="2"/>
  <c r="H663" i="2"/>
  <c r="G663" i="2"/>
  <c r="F663" i="2"/>
  <c r="E663" i="2"/>
  <c r="D663" i="2"/>
  <c r="C663" i="2"/>
  <c r="M662" i="2"/>
  <c r="L662" i="2"/>
  <c r="J662" i="2"/>
  <c r="I662" i="2"/>
  <c r="H662" i="2"/>
  <c r="G662" i="2"/>
  <c r="F662" i="2"/>
  <c r="E662" i="2"/>
  <c r="D662" i="2"/>
  <c r="C662" i="2"/>
  <c r="M661" i="2"/>
  <c r="L661" i="2"/>
  <c r="J661" i="2"/>
  <c r="I661" i="2"/>
  <c r="H661" i="2"/>
  <c r="G661" i="2"/>
  <c r="F661" i="2"/>
  <c r="E661" i="2"/>
  <c r="D661" i="2"/>
  <c r="C661" i="2"/>
  <c r="M660" i="2"/>
  <c r="L660" i="2"/>
  <c r="J660" i="2"/>
  <c r="I660" i="2"/>
  <c r="H660" i="2"/>
  <c r="G660" i="2"/>
  <c r="F660" i="2"/>
  <c r="E660" i="2"/>
  <c r="D660" i="2"/>
  <c r="C660" i="2"/>
  <c r="M659" i="2"/>
  <c r="L659" i="2"/>
  <c r="J659" i="2"/>
  <c r="I659" i="2"/>
  <c r="H659" i="2"/>
  <c r="G659" i="2"/>
  <c r="F659" i="2"/>
  <c r="E659" i="2"/>
  <c r="D659" i="2"/>
  <c r="C659" i="2"/>
  <c r="M658" i="2"/>
  <c r="L658" i="2"/>
  <c r="J658" i="2"/>
  <c r="I658" i="2"/>
  <c r="H658" i="2"/>
  <c r="G658" i="2"/>
  <c r="F658" i="2"/>
  <c r="E658" i="2"/>
  <c r="D658" i="2"/>
  <c r="C658" i="2"/>
  <c r="M657" i="2"/>
  <c r="L657" i="2"/>
  <c r="J657" i="2"/>
  <c r="I657" i="2"/>
  <c r="H657" i="2"/>
  <c r="G657" i="2"/>
  <c r="F657" i="2"/>
  <c r="E657" i="2"/>
  <c r="D657" i="2"/>
  <c r="C657" i="2"/>
  <c r="M656" i="2"/>
  <c r="L656" i="2"/>
  <c r="J656" i="2"/>
  <c r="I656" i="2"/>
  <c r="H656" i="2"/>
  <c r="G656" i="2"/>
  <c r="F656" i="2"/>
  <c r="E656" i="2"/>
  <c r="D656" i="2"/>
  <c r="C656" i="2"/>
  <c r="M655" i="2"/>
  <c r="L655" i="2"/>
  <c r="J655" i="2"/>
  <c r="I655" i="2"/>
  <c r="H655" i="2"/>
  <c r="G655" i="2"/>
  <c r="F655" i="2"/>
  <c r="E655" i="2"/>
  <c r="D655" i="2"/>
  <c r="C655" i="2"/>
  <c r="M654" i="2"/>
  <c r="L654" i="2"/>
  <c r="J654" i="2"/>
  <c r="I654" i="2"/>
  <c r="H654" i="2"/>
  <c r="G654" i="2"/>
  <c r="F654" i="2"/>
  <c r="E654" i="2"/>
  <c r="D654" i="2"/>
  <c r="C654" i="2"/>
  <c r="M653" i="2"/>
  <c r="L653" i="2"/>
  <c r="J653" i="2"/>
  <c r="I653" i="2"/>
  <c r="H653" i="2"/>
  <c r="G653" i="2"/>
  <c r="F653" i="2"/>
  <c r="E653" i="2"/>
  <c r="D653" i="2"/>
  <c r="C653" i="2"/>
  <c r="M652" i="2"/>
  <c r="L652" i="2"/>
  <c r="J652" i="2"/>
  <c r="I652" i="2"/>
  <c r="H652" i="2"/>
  <c r="G652" i="2"/>
  <c r="F652" i="2"/>
  <c r="E652" i="2"/>
  <c r="D652" i="2"/>
  <c r="C652" i="2"/>
  <c r="M651" i="2"/>
  <c r="L651" i="2"/>
  <c r="J651" i="2"/>
  <c r="I651" i="2"/>
  <c r="H651" i="2"/>
  <c r="G651" i="2"/>
  <c r="F651" i="2"/>
  <c r="E651" i="2"/>
  <c r="D651" i="2"/>
  <c r="C651" i="2"/>
  <c r="M650" i="2"/>
  <c r="L650" i="2"/>
  <c r="J650" i="2"/>
  <c r="I650" i="2"/>
  <c r="H650" i="2"/>
  <c r="G650" i="2"/>
  <c r="F650" i="2"/>
  <c r="E650" i="2"/>
  <c r="D650" i="2"/>
  <c r="C650" i="2"/>
  <c r="M649" i="2"/>
  <c r="L649" i="2"/>
  <c r="J649" i="2"/>
  <c r="I649" i="2"/>
  <c r="H649" i="2"/>
  <c r="G649" i="2"/>
  <c r="F649" i="2"/>
  <c r="E649" i="2"/>
  <c r="D649" i="2"/>
  <c r="C649" i="2"/>
  <c r="M648" i="2"/>
  <c r="L648" i="2"/>
  <c r="J648" i="2"/>
  <c r="I648" i="2"/>
  <c r="H648" i="2"/>
  <c r="G648" i="2"/>
  <c r="F648" i="2"/>
  <c r="E648" i="2"/>
  <c r="D648" i="2"/>
  <c r="C648" i="2"/>
  <c r="M647" i="2"/>
  <c r="L647" i="2"/>
  <c r="J647" i="2"/>
  <c r="I647" i="2"/>
  <c r="H647" i="2"/>
  <c r="G647" i="2"/>
  <c r="F647" i="2"/>
  <c r="E647" i="2"/>
  <c r="D647" i="2"/>
  <c r="C647" i="2"/>
  <c r="M646" i="2"/>
  <c r="L646" i="2"/>
  <c r="J646" i="2"/>
  <c r="I646" i="2"/>
  <c r="H646" i="2"/>
  <c r="G646" i="2"/>
  <c r="F646" i="2"/>
  <c r="E646" i="2"/>
  <c r="D646" i="2"/>
  <c r="C646" i="2"/>
  <c r="M645" i="2"/>
  <c r="L645" i="2"/>
  <c r="J645" i="2"/>
  <c r="I645" i="2"/>
  <c r="H645" i="2"/>
  <c r="G645" i="2"/>
  <c r="F645" i="2"/>
  <c r="E645" i="2"/>
  <c r="D645" i="2"/>
  <c r="C645" i="2"/>
  <c r="M644" i="2"/>
  <c r="L644" i="2"/>
  <c r="J644" i="2"/>
  <c r="I644" i="2"/>
  <c r="H644" i="2"/>
  <c r="G644" i="2"/>
  <c r="F644" i="2"/>
  <c r="E644" i="2"/>
  <c r="D644" i="2"/>
  <c r="C644" i="2"/>
  <c r="M643" i="2"/>
  <c r="L643" i="2"/>
  <c r="J643" i="2"/>
  <c r="I643" i="2"/>
  <c r="H643" i="2"/>
  <c r="G643" i="2"/>
  <c r="F643" i="2"/>
  <c r="E643" i="2"/>
  <c r="D643" i="2"/>
  <c r="C643" i="2"/>
  <c r="M642" i="2"/>
  <c r="L642" i="2"/>
  <c r="J642" i="2"/>
  <c r="I642" i="2"/>
  <c r="H642" i="2"/>
  <c r="G642" i="2"/>
  <c r="F642" i="2"/>
  <c r="E642" i="2"/>
  <c r="D642" i="2"/>
  <c r="C642" i="2"/>
  <c r="M641" i="2"/>
  <c r="L641" i="2"/>
  <c r="J641" i="2"/>
  <c r="I641" i="2"/>
  <c r="H641" i="2"/>
  <c r="G641" i="2"/>
  <c r="F641" i="2"/>
  <c r="E641" i="2"/>
  <c r="D641" i="2"/>
  <c r="C641" i="2"/>
  <c r="M640" i="2"/>
  <c r="L640" i="2"/>
  <c r="J640" i="2"/>
  <c r="I640" i="2"/>
  <c r="H640" i="2"/>
  <c r="G640" i="2"/>
  <c r="F640" i="2"/>
  <c r="E640" i="2"/>
  <c r="D640" i="2"/>
  <c r="C640" i="2"/>
  <c r="M639" i="2"/>
  <c r="L639" i="2"/>
  <c r="J639" i="2"/>
  <c r="I639" i="2"/>
  <c r="H639" i="2"/>
  <c r="G639" i="2"/>
  <c r="F639" i="2"/>
  <c r="E639" i="2"/>
  <c r="D639" i="2"/>
  <c r="C639" i="2"/>
  <c r="M638" i="2"/>
  <c r="L638" i="2"/>
  <c r="J638" i="2"/>
  <c r="I638" i="2"/>
  <c r="H638" i="2"/>
  <c r="G638" i="2"/>
  <c r="F638" i="2"/>
  <c r="E638" i="2"/>
  <c r="D638" i="2"/>
  <c r="C638" i="2"/>
  <c r="M637" i="2"/>
  <c r="L637" i="2"/>
  <c r="J637" i="2"/>
  <c r="I637" i="2"/>
  <c r="H637" i="2"/>
  <c r="G637" i="2"/>
  <c r="F637" i="2"/>
  <c r="E637" i="2"/>
  <c r="D637" i="2"/>
  <c r="C637" i="2"/>
  <c r="M636" i="2"/>
  <c r="L636" i="2"/>
  <c r="J636" i="2"/>
  <c r="I636" i="2"/>
  <c r="H636" i="2"/>
  <c r="G636" i="2"/>
  <c r="F636" i="2"/>
  <c r="E636" i="2"/>
  <c r="D636" i="2"/>
  <c r="C636" i="2"/>
  <c r="M635" i="2"/>
  <c r="L635" i="2"/>
  <c r="J635" i="2"/>
  <c r="I635" i="2"/>
  <c r="H635" i="2"/>
  <c r="G635" i="2"/>
  <c r="F635" i="2"/>
  <c r="E635" i="2"/>
  <c r="D635" i="2"/>
  <c r="C635" i="2"/>
  <c r="M634" i="2"/>
  <c r="L634" i="2"/>
  <c r="J634" i="2"/>
  <c r="I634" i="2"/>
  <c r="H634" i="2"/>
  <c r="G634" i="2"/>
  <c r="F634" i="2"/>
  <c r="E634" i="2"/>
  <c r="D634" i="2"/>
  <c r="C634" i="2"/>
  <c r="M633" i="2"/>
  <c r="L633" i="2"/>
  <c r="J633" i="2"/>
  <c r="I633" i="2"/>
  <c r="H633" i="2"/>
  <c r="G633" i="2"/>
  <c r="F633" i="2"/>
  <c r="E633" i="2"/>
  <c r="D633" i="2"/>
  <c r="C633" i="2"/>
  <c r="M632" i="2"/>
  <c r="L632" i="2"/>
  <c r="J632" i="2"/>
  <c r="I632" i="2"/>
  <c r="H632" i="2"/>
  <c r="G632" i="2"/>
  <c r="F632" i="2"/>
  <c r="E632" i="2"/>
  <c r="D632" i="2"/>
  <c r="C632" i="2"/>
  <c r="M631" i="2"/>
  <c r="L631" i="2"/>
  <c r="J631" i="2"/>
  <c r="I631" i="2"/>
  <c r="H631" i="2"/>
  <c r="G631" i="2"/>
  <c r="F631" i="2"/>
  <c r="E631" i="2"/>
  <c r="D631" i="2"/>
  <c r="C631" i="2"/>
  <c r="M630" i="2"/>
  <c r="L630" i="2"/>
  <c r="J630" i="2"/>
  <c r="I630" i="2"/>
  <c r="H630" i="2"/>
  <c r="G630" i="2"/>
  <c r="F630" i="2"/>
  <c r="E630" i="2"/>
  <c r="D630" i="2"/>
  <c r="C630" i="2"/>
  <c r="M629" i="2"/>
  <c r="L629" i="2"/>
  <c r="J629" i="2"/>
  <c r="I629" i="2"/>
  <c r="H629" i="2"/>
  <c r="G629" i="2"/>
  <c r="F629" i="2"/>
  <c r="E629" i="2"/>
  <c r="D629" i="2"/>
  <c r="C629" i="2"/>
  <c r="M628" i="2"/>
  <c r="L628" i="2"/>
  <c r="J628" i="2"/>
  <c r="I628" i="2"/>
  <c r="H628" i="2"/>
  <c r="G628" i="2"/>
  <c r="F628" i="2"/>
  <c r="E628" i="2"/>
  <c r="D628" i="2"/>
  <c r="C628" i="2"/>
  <c r="M627" i="2"/>
  <c r="L627" i="2"/>
  <c r="J627" i="2"/>
  <c r="I627" i="2"/>
  <c r="H627" i="2"/>
  <c r="G627" i="2"/>
  <c r="F627" i="2"/>
  <c r="E627" i="2"/>
  <c r="D627" i="2"/>
  <c r="C627" i="2"/>
  <c r="M626" i="2"/>
  <c r="L626" i="2"/>
  <c r="J626" i="2"/>
  <c r="I626" i="2"/>
  <c r="H626" i="2"/>
  <c r="G626" i="2"/>
  <c r="F626" i="2"/>
  <c r="E626" i="2"/>
  <c r="D626" i="2"/>
  <c r="C626" i="2"/>
  <c r="M625" i="2"/>
  <c r="L625" i="2"/>
  <c r="J625" i="2"/>
  <c r="I625" i="2"/>
  <c r="H625" i="2"/>
  <c r="G625" i="2"/>
  <c r="F625" i="2"/>
  <c r="E625" i="2"/>
  <c r="D625" i="2"/>
  <c r="C625" i="2"/>
  <c r="M624" i="2"/>
  <c r="L624" i="2"/>
  <c r="J624" i="2"/>
  <c r="I624" i="2"/>
  <c r="H624" i="2"/>
  <c r="G624" i="2"/>
  <c r="F624" i="2"/>
  <c r="E624" i="2"/>
  <c r="D624" i="2"/>
  <c r="C624" i="2"/>
  <c r="M623" i="2"/>
  <c r="L623" i="2"/>
  <c r="J623" i="2"/>
  <c r="I623" i="2"/>
  <c r="H623" i="2"/>
  <c r="G623" i="2"/>
  <c r="F623" i="2"/>
  <c r="E623" i="2"/>
  <c r="D623" i="2"/>
  <c r="C623" i="2"/>
  <c r="M622" i="2"/>
  <c r="L622" i="2"/>
  <c r="J622" i="2"/>
  <c r="I622" i="2"/>
  <c r="H622" i="2"/>
  <c r="G622" i="2"/>
  <c r="F622" i="2"/>
  <c r="E622" i="2"/>
  <c r="D622" i="2"/>
  <c r="C622" i="2"/>
  <c r="M621" i="2"/>
  <c r="L621" i="2"/>
  <c r="J621" i="2"/>
  <c r="I621" i="2"/>
  <c r="H621" i="2"/>
  <c r="G621" i="2"/>
  <c r="F621" i="2"/>
  <c r="E621" i="2"/>
  <c r="D621" i="2"/>
  <c r="C621" i="2"/>
  <c r="M620" i="2"/>
  <c r="L620" i="2"/>
  <c r="J620" i="2"/>
  <c r="I620" i="2"/>
  <c r="H620" i="2"/>
  <c r="G620" i="2"/>
  <c r="F620" i="2"/>
  <c r="E620" i="2"/>
  <c r="D620" i="2"/>
  <c r="C620" i="2"/>
  <c r="M619" i="2"/>
  <c r="L619" i="2"/>
  <c r="J619" i="2"/>
  <c r="I619" i="2"/>
  <c r="H619" i="2"/>
  <c r="G619" i="2"/>
  <c r="F619" i="2"/>
  <c r="E619" i="2"/>
  <c r="D619" i="2"/>
  <c r="C619" i="2"/>
  <c r="M618" i="2"/>
  <c r="L618" i="2"/>
  <c r="J618" i="2"/>
  <c r="I618" i="2"/>
  <c r="H618" i="2"/>
  <c r="G618" i="2"/>
  <c r="F618" i="2"/>
  <c r="E618" i="2"/>
  <c r="D618" i="2"/>
  <c r="C618" i="2"/>
  <c r="M617" i="2"/>
  <c r="L617" i="2"/>
  <c r="J617" i="2"/>
  <c r="I617" i="2"/>
  <c r="H617" i="2"/>
  <c r="G617" i="2"/>
  <c r="F617" i="2"/>
  <c r="E617" i="2"/>
  <c r="D617" i="2"/>
  <c r="C617" i="2"/>
  <c r="M616" i="2"/>
  <c r="L616" i="2"/>
  <c r="J616" i="2"/>
  <c r="I616" i="2"/>
  <c r="H616" i="2"/>
  <c r="G616" i="2"/>
  <c r="F616" i="2"/>
  <c r="E616" i="2"/>
  <c r="D616" i="2"/>
  <c r="C616" i="2"/>
  <c r="M615" i="2"/>
  <c r="L615" i="2"/>
  <c r="J615" i="2"/>
  <c r="I615" i="2"/>
  <c r="H615" i="2"/>
  <c r="G615" i="2"/>
  <c r="F615" i="2"/>
  <c r="E615" i="2"/>
  <c r="D615" i="2"/>
  <c r="C615" i="2"/>
  <c r="M614" i="2"/>
  <c r="L614" i="2"/>
  <c r="J614" i="2"/>
  <c r="I614" i="2"/>
  <c r="H614" i="2"/>
  <c r="G614" i="2"/>
  <c r="F614" i="2"/>
  <c r="E614" i="2"/>
  <c r="D614" i="2"/>
  <c r="C614" i="2"/>
  <c r="M613" i="2"/>
  <c r="L613" i="2"/>
  <c r="J613" i="2"/>
  <c r="I613" i="2"/>
  <c r="H613" i="2"/>
  <c r="G613" i="2"/>
  <c r="F613" i="2"/>
  <c r="E613" i="2"/>
  <c r="D613" i="2"/>
  <c r="C613" i="2"/>
  <c r="M612" i="2"/>
  <c r="L612" i="2"/>
  <c r="J612" i="2"/>
  <c r="I612" i="2"/>
  <c r="H612" i="2"/>
  <c r="G612" i="2"/>
  <c r="F612" i="2"/>
  <c r="E612" i="2"/>
  <c r="D612" i="2"/>
  <c r="C612" i="2"/>
  <c r="M611" i="2"/>
  <c r="L611" i="2"/>
  <c r="J611" i="2"/>
  <c r="I611" i="2"/>
  <c r="H611" i="2"/>
  <c r="G611" i="2"/>
  <c r="F611" i="2"/>
  <c r="E611" i="2"/>
  <c r="D611" i="2"/>
  <c r="C611" i="2"/>
  <c r="M610" i="2"/>
  <c r="L610" i="2"/>
  <c r="J610" i="2"/>
  <c r="I610" i="2"/>
  <c r="H610" i="2"/>
  <c r="G610" i="2"/>
  <c r="F610" i="2"/>
  <c r="E610" i="2"/>
  <c r="D610" i="2"/>
  <c r="C610" i="2"/>
  <c r="M609" i="2"/>
  <c r="L609" i="2"/>
  <c r="J609" i="2"/>
  <c r="I609" i="2"/>
  <c r="H609" i="2"/>
  <c r="G609" i="2"/>
  <c r="F609" i="2"/>
  <c r="E609" i="2"/>
  <c r="D609" i="2"/>
  <c r="C609" i="2"/>
  <c r="M608" i="2"/>
  <c r="L608" i="2"/>
  <c r="J608" i="2"/>
  <c r="I608" i="2"/>
  <c r="H608" i="2"/>
  <c r="G608" i="2"/>
  <c r="F608" i="2"/>
  <c r="E608" i="2"/>
  <c r="D608" i="2"/>
  <c r="C608" i="2"/>
  <c r="M607" i="2"/>
  <c r="L607" i="2"/>
  <c r="J607" i="2"/>
  <c r="I607" i="2"/>
  <c r="H607" i="2"/>
  <c r="G607" i="2"/>
  <c r="F607" i="2"/>
  <c r="E607" i="2"/>
  <c r="D607" i="2"/>
  <c r="C607" i="2"/>
  <c r="M606" i="2"/>
  <c r="L606" i="2"/>
  <c r="J606" i="2"/>
  <c r="I606" i="2"/>
  <c r="H606" i="2"/>
  <c r="G606" i="2"/>
  <c r="F606" i="2"/>
  <c r="E606" i="2"/>
  <c r="D606" i="2"/>
  <c r="C606" i="2"/>
  <c r="M605" i="2"/>
  <c r="L605" i="2"/>
  <c r="J605" i="2"/>
  <c r="I605" i="2"/>
  <c r="H605" i="2"/>
  <c r="G605" i="2"/>
  <c r="F605" i="2"/>
  <c r="E605" i="2"/>
  <c r="D605" i="2"/>
  <c r="C605" i="2"/>
  <c r="M604" i="2"/>
  <c r="L604" i="2"/>
  <c r="J604" i="2"/>
  <c r="I604" i="2"/>
  <c r="H604" i="2"/>
  <c r="G604" i="2"/>
  <c r="F604" i="2"/>
  <c r="E604" i="2"/>
  <c r="D604" i="2"/>
  <c r="C604" i="2"/>
  <c r="M603" i="2"/>
  <c r="L603" i="2"/>
  <c r="J603" i="2"/>
  <c r="I603" i="2"/>
  <c r="H603" i="2"/>
  <c r="G603" i="2"/>
  <c r="F603" i="2"/>
  <c r="E603" i="2"/>
  <c r="D603" i="2"/>
  <c r="C603" i="2"/>
  <c r="M602" i="2"/>
  <c r="L602" i="2"/>
  <c r="J602" i="2"/>
  <c r="I602" i="2"/>
  <c r="H602" i="2"/>
  <c r="G602" i="2"/>
  <c r="F602" i="2"/>
  <c r="E602" i="2"/>
  <c r="D602" i="2"/>
  <c r="C602" i="2"/>
  <c r="M601" i="2"/>
  <c r="L601" i="2"/>
  <c r="J601" i="2"/>
  <c r="I601" i="2"/>
  <c r="H601" i="2"/>
  <c r="G601" i="2"/>
  <c r="F601" i="2"/>
  <c r="E601" i="2"/>
  <c r="D601" i="2"/>
  <c r="C601" i="2"/>
  <c r="M600" i="2"/>
  <c r="L600" i="2"/>
  <c r="J600" i="2"/>
  <c r="I600" i="2"/>
  <c r="H600" i="2"/>
  <c r="G600" i="2"/>
  <c r="F600" i="2"/>
  <c r="E600" i="2"/>
  <c r="D600" i="2"/>
  <c r="C600" i="2"/>
  <c r="M599" i="2"/>
  <c r="L599" i="2"/>
  <c r="J599" i="2"/>
  <c r="I599" i="2"/>
  <c r="H599" i="2"/>
  <c r="G599" i="2"/>
  <c r="F599" i="2"/>
  <c r="E599" i="2"/>
  <c r="D599" i="2"/>
  <c r="C599" i="2"/>
  <c r="M598" i="2"/>
  <c r="L598" i="2"/>
  <c r="J598" i="2"/>
  <c r="I598" i="2"/>
  <c r="H598" i="2"/>
  <c r="G598" i="2"/>
  <c r="F598" i="2"/>
  <c r="E598" i="2"/>
  <c r="D598" i="2"/>
  <c r="C598" i="2"/>
  <c r="M597" i="2"/>
  <c r="L597" i="2"/>
  <c r="J597" i="2"/>
  <c r="I597" i="2"/>
  <c r="H597" i="2"/>
  <c r="G597" i="2"/>
  <c r="F597" i="2"/>
  <c r="E597" i="2"/>
  <c r="D597" i="2"/>
  <c r="C597" i="2"/>
  <c r="M596" i="2"/>
  <c r="L596" i="2"/>
  <c r="J596" i="2"/>
  <c r="I596" i="2"/>
  <c r="H596" i="2"/>
  <c r="G596" i="2"/>
  <c r="F596" i="2"/>
  <c r="E596" i="2"/>
  <c r="D596" i="2"/>
  <c r="C596" i="2"/>
  <c r="M595" i="2"/>
  <c r="L595" i="2"/>
  <c r="J595" i="2"/>
  <c r="I595" i="2"/>
  <c r="H595" i="2"/>
  <c r="G595" i="2"/>
  <c r="F595" i="2"/>
  <c r="E595" i="2"/>
  <c r="D595" i="2"/>
  <c r="C595" i="2"/>
  <c r="M594" i="2"/>
  <c r="L594" i="2"/>
  <c r="J594" i="2"/>
  <c r="I594" i="2"/>
  <c r="H594" i="2"/>
  <c r="G594" i="2"/>
  <c r="F594" i="2"/>
  <c r="E594" i="2"/>
  <c r="D594" i="2"/>
  <c r="C594" i="2"/>
  <c r="M593" i="2"/>
  <c r="L593" i="2"/>
  <c r="J593" i="2"/>
  <c r="I593" i="2"/>
  <c r="H593" i="2"/>
  <c r="G593" i="2"/>
  <c r="F593" i="2"/>
  <c r="E593" i="2"/>
  <c r="D593" i="2"/>
  <c r="C593" i="2"/>
  <c r="M592" i="2"/>
  <c r="L592" i="2"/>
  <c r="J592" i="2"/>
  <c r="I592" i="2"/>
  <c r="H592" i="2"/>
  <c r="G592" i="2"/>
  <c r="F592" i="2"/>
  <c r="E592" i="2"/>
  <c r="D592" i="2"/>
  <c r="C592" i="2"/>
  <c r="M591" i="2"/>
  <c r="L591" i="2"/>
  <c r="J591" i="2"/>
  <c r="I591" i="2"/>
  <c r="H591" i="2"/>
  <c r="G591" i="2"/>
  <c r="F591" i="2"/>
  <c r="E591" i="2"/>
  <c r="D591" i="2"/>
  <c r="C591" i="2"/>
  <c r="M590" i="2"/>
  <c r="L590" i="2"/>
  <c r="J590" i="2"/>
  <c r="I590" i="2"/>
  <c r="H590" i="2"/>
  <c r="G590" i="2"/>
  <c r="F590" i="2"/>
  <c r="E590" i="2"/>
  <c r="D590" i="2"/>
  <c r="C590" i="2"/>
  <c r="M589" i="2"/>
  <c r="L589" i="2"/>
  <c r="J589" i="2"/>
  <c r="I589" i="2"/>
  <c r="H589" i="2"/>
  <c r="G589" i="2"/>
  <c r="F589" i="2"/>
  <c r="E589" i="2"/>
  <c r="D589" i="2"/>
  <c r="C589" i="2"/>
  <c r="M588" i="2"/>
  <c r="L588" i="2"/>
  <c r="J588" i="2"/>
  <c r="I588" i="2"/>
  <c r="H588" i="2"/>
  <c r="G588" i="2"/>
  <c r="F588" i="2"/>
  <c r="E588" i="2"/>
  <c r="D588" i="2"/>
  <c r="C588" i="2"/>
  <c r="M587" i="2"/>
  <c r="L587" i="2"/>
  <c r="J587" i="2"/>
  <c r="I587" i="2"/>
  <c r="H587" i="2"/>
  <c r="G587" i="2"/>
  <c r="F587" i="2"/>
  <c r="E587" i="2"/>
  <c r="D587" i="2"/>
  <c r="C587" i="2"/>
  <c r="M586" i="2"/>
  <c r="L586" i="2"/>
  <c r="J586" i="2"/>
  <c r="I586" i="2"/>
  <c r="H586" i="2"/>
  <c r="G586" i="2"/>
  <c r="F586" i="2"/>
  <c r="E586" i="2"/>
  <c r="D586" i="2"/>
  <c r="C586" i="2"/>
  <c r="M585" i="2"/>
  <c r="L585" i="2"/>
  <c r="J585" i="2"/>
  <c r="I585" i="2"/>
  <c r="H585" i="2"/>
  <c r="G585" i="2"/>
  <c r="F585" i="2"/>
  <c r="E585" i="2"/>
  <c r="D585" i="2"/>
  <c r="C585" i="2"/>
  <c r="M584" i="2"/>
  <c r="L584" i="2"/>
  <c r="J584" i="2"/>
  <c r="I584" i="2"/>
  <c r="H584" i="2"/>
  <c r="G584" i="2"/>
  <c r="F584" i="2"/>
  <c r="E584" i="2"/>
  <c r="D584" i="2"/>
  <c r="C584" i="2"/>
  <c r="M583" i="2"/>
  <c r="L583" i="2"/>
  <c r="J583" i="2"/>
  <c r="I583" i="2"/>
  <c r="H583" i="2"/>
  <c r="G583" i="2"/>
  <c r="F583" i="2"/>
  <c r="E583" i="2"/>
  <c r="D583" i="2"/>
  <c r="C583" i="2"/>
  <c r="M582" i="2"/>
  <c r="L582" i="2"/>
  <c r="J582" i="2"/>
  <c r="I582" i="2"/>
  <c r="H582" i="2"/>
  <c r="G582" i="2"/>
  <c r="F582" i="2"/>
  <c r="E582" i="2"/>
  <c r="D582" i="2"/>
  <c r="C582" i="2"/>
  <c r="M581" i="2"/>
  <c r="L581" i="2"/>
  <c r="J581" i="2"/>
  <c r="I581" i="2"/>
  <c r="H581" i="2"/>
  <c r="G581" i="2"/>
  <c r="F581" i="2"/>
  <c r="E581" i="2"/>
  <c r="D581" i="2"/>
  <c r="C581" i="2"/>
  <c r="M580" i="2"/>
  <c r="L580" i="2"/>
  <c r="J580" i="2"/>
  <c r="I580" i="2"/>
  <c r="H580" i="2"/>
  <c r="G580" i="2"/>
  <c r="F580" i="2"/>
  <c r="E580" i="2"/>
  <c r="D580" i="2"/>
  <c r="C580" i="2"/>
  <c r="M579" i="2"/>
  <c r="L579" i="2"/>
  <c r="J579" i="2"/>
  <c r="I579" i="2"/>
  <c r="H579" i="2"/>
  <c r="G579" i="2"/>
  <c r="F579" i="2"/>
  <c r="E579" i="2"/>
  <c r="D579" i="2"/>
  <c r="C579" i="2"/>
  <c r="M578" i="2"/>
  <c r="L578" i="2"/>
  <c r="J578" i="2"/>
  <c r="I578" i="2"/>
  <c r="H578" i="2"/>
  <c r="G578" i="2"/>
  <c r="F578" i="2"/>
  <c r="E578" i="2"/>
  <c r="D578" i="2"/>
  <c r="C578" i="2"/>
  <c r="M577" i="2"/>
  <c r="L577" i="2"/>
  <c r="J577" i="2"/>
  <c r="I577" i="2"/>
  <c r="H577" i="2"/>
  <c r="G577" i="2"/>
  <c r="F577" i="2"/>
  <c r="E577" i="2"/>
  <c r="D577" i="2"/>
  <c r="C577" i="2"/>
  <c r="M576" i="2"/>
  <c r="L576" i="2"/>
  <c r="J576" i="2"/>
  <c r="I576" i="2"/>
  <c r="H576" i="2"/>
  <c r="G576" i="2"/>
  <c r="F576" i="2"/>
  <c r="E576" i="2"/>
  <c r="D576" i="2"/>
  <c r="C576" i="2"/>
  <c r="M575" i="2"/>
  <c r="L575" i="2"/>
  <c r="J575" i="2"/>
  <c r="I575" i="2"/>
  <c r="H575" i="2"/>
  <c r="G575" i="2"/>
  <c r="F575" i="2"/>
  <c r="E575" i="2"/>
  <c r="D575" i="2"/>
  <c r="C575" i="2"/>
  <c r="M574" i="2"/>
  <c r="L574" i="2"/>
  <c r="J574" i="2"/>
  <c r="I574" i="2"/>
  <c r="H574" i="2"/>
  <c r="G574" i="2"/>
  <c r="F574" i="2"/>
  <c r="E574" i="2"/>
  <c r="D574" i="2"/>
  <c r="C574" i="2"/>
  <c r="M573" i="2"/>
  <c r="L573" i="2"/>
  <c r="J573" i="2"/>
  <c r="I573" i="2"/>
  <c r="H573" i="2"/>
  <c r="G573" i="2"/>
  <c r="F573" i="2"/>
  <c r="E573" i="2"/>
  <c r="D573" i="2"/>
  <c r="C573" i="2"/>
  <c r="M572" i="2"/>
  <c r="L572" i="2"/>
  <c r="J572" i="2"/>
  <c r="I572" i="2"/>
  <c r="H572" i="2"/>
  <c r="G572" i="2"/>
  <c r="F572" i="2"/>
  <c r="E572" i="2"/>
  <c r="D572" i="2"/>
  <c r="C572" i="2"/>
  <c r="M571" i="2"/>
  <c r="L571" i="2"/>
  <c r="J571" i="2"/>
  <c r="I571" i="2"/>
  <c r="H571" i="2"/>
  <c r="G571" i="2"/>
  <c r="F571" i="2"/>
  <c r="E571" i="2"/>
  <c r="D571" i="2"/>
  <c r="C571" i="2"/>
  <c r="M570" i="2"/>
  <c r="L570" i="2"/>
  <c r="J570" i="2"/>
  <c r="I570" i="2"/>
  <c r="H570" i="2"/>
  <c r="G570" i="2"/>
  <c r="F570" i="2"/>
  <c r="E570" i="2"/>
  <c r="D570" i="2"/>
  <c r="C570" i="2"/>
  <c r="M569" i="2"/>
  <c r="L569" i="2"/>
  <c r="J569" i="2"/>
  <c r="I569" i="2"/>
  <c r="H569" i="2"/>
  <c r="G569" i="2"/>
  <c r="F569" i="2"/>
  <c r="E569" i="2"/>
  <c r="D569" i="2"/>
  <c r="C569" i="2"/>
  <c r="M568" i="2"/>
  <c r="L568" i="2"/>
  <c r="J568" i="2"/>
  <c r="I568" i="2"/>
  <c r="H568" i="2"/>
  <c r="G568" i="2"/>
  <c r="F568" i="2"/>
  <c r="E568" i="2"/>
  <c r="D568" i="2"/>
  <c r="C568" i="2"/>
  <c r="M567" i="2"/>
  <c r="L567" i="2"/>
  <c r="J567" i="2"/>
  <c r="I567" i="2"/>
  <c r="H567" i="2"/>
  <c r="G567" i="2"/>
  <c r="F567" i="2"/>
  <c r="E567" i="2"/>
  <c r="D567" i="2"/>
  <c r="C567" i="2"/>
  <c r="M566" i="2"/>
  <c r="L566" i="2"/>
  <c r="J566" i="2"/>
  <c r="I566" i="2"/>
  <c r="H566" i="2"/>
  <c r="G566" i="2"/>
  <c r="F566" i="2"/>
  <c r="E566" i="2"/>
  <c r="D566" i="2"/>
  <c r="C566" i="2"/>
  <c r="M565" i="2"/>
  <c r="L565" i="2"/>
  <c r="J565" i="2"/>
  <c r="I565" i="2"/>
  <c r="H565" i="2"/>
  <c r="G565" i="2"/>
  <c r="F565" i="2"/>
  <c r="E565" i="2"/>
  <c r="D565" i="2"/>
  <c r="C565" i="2"/>
  <c r="M564" i="2"/>
  <c r="L564" i="2"/>
  <c r="J564" i="2"/>
  <c r="I564" i="2"/>
  <c r="H564" i="2"/>
  <c r="G564" i="2"/>
  <c r="F564" i="2"/>
  <c r="E564" i="2"/>
  <c r="D564" i="2"/>
  <c r="C564" i="2"/>
  <c r="M563" i="2"/>
  <c r="L563" i="2"/>
  <c r="J563" i="2"/>
  <c r="I563" i="2"/>
  <c r="H563" i="2"/>
  <c r="G563" i="2"/>
  <c r="F563" i="2"/>
  <c r="E563" i="2"/>
  <c r="D563" i="2"/>
  <c r="C563" i="2"/>
  <c r="M562" i="2"/>
  <c r="L562" i="2"/>
  <c r="J562" i="2"/>
  <c r="I562" i="2"/>
  <c r="H562" i="2"/>
  <c r="G562" i="2"/>
  <c r="F562" i="2"/>
  <c r="E562" i="2"/>
  <c r="D562" i="2"/>
  <c r="C562" i="2"/>
  <c r="M561" i="2"/>
  <c r="L561" i="2"/>
  <c r="J561" i="2"/>
  <c r="I561" i="2"/>
  <c r="H561" i="2"/>
  <c r="G561" i="2"/>
  <c r="F561" i="2"/>
  <c r="E561" i="2"/>
  <c r="D561" i="2"/>
  <c r="C561" i="2"/>
  <c r="M560" i="2"/>
  <c r="L560" i="2"/>
  <c r="J560" i="2"/>
  <c r="I560" i="2"/>
  <c r="H560" i="2"/>
  <c r="G560" i="2"/>
  <c r="F560" i="2"/>
  <c r="E560" i="2"/>
  <c r="D560" i="2"/>
  <c r="C560" i="2"/>
  <c r="M559" i="2"/>
  <c r="L559" i="2"/>
  <c r="J559" i="2"/>
  <c r="I559" i="2"/>
  <c r="H559" i="2"/>
  <c r="G559" i="2"/>
  <c r="F559" i="2"/>
  <c r="E559" i="2"/>
  <c r="D559" i="2"/>
  <c r="C559" i="2"/>
  <c r="M558" i="2"/>
  <c r="L558" i="2"/>
  <c r="J558" i="2"/>
  <c r="I558" i="2"/>
  <c r="H558" i="2"/>
  <c r="G558" i="2"/>
  <c r="F558" i="2"/>
  <c r="E558" i="2"/>
  <c r="D558" i="2"/>
  <c r="C558" i="2"/>
  <c r="M557" i="2"/>
  <c r="L557" i="2"/>
  <c r="J557" i="2"/>
  <c r="I557" i="2"/>
  <c r="H557" i="2"/>
  <c r="G557" i="2"/>
  <c r="F557" i="2"/>
  <c r="E557" i="2"/>
  <c r="D557" i="2"/>
  <c r="C557" i="2"/>
  <c r="M556" i="2"/>
  <c r="L556" i="2"/>
  <c r="J556" i="2"/>
  <c r="I556" i="2"/>
  <c r="H556" i="2"/>
  <c r="G556" i="2"/>
  <c r="F556" i="2"/>
  <c r="E556" i="2"/>
  <c r="D556" i="2"/>
  <c r="C556" i="2"/>
  <c r="M555" i="2"/>
  <c r="L555" i="2"/>
  <c r="J555" i="2"/>
  <c r="I555" i="2"/>
  <c r="H555" i="2"/>
  <c r="G555" i="2"/>
  <c r="F555" i="2"/>
  <c r="E555" i="2"/>
  <c r="D555" i="2"/>
  <c r="C555" i="2"/>
  <c r="M554" i="2"/>
  <c r="L554" i="2"/>
  <c r="J554" i="2"/>
  <c r="I554" i="2"/>
  <c r="H554" i="2"/>
  <c r="G554" i="2"/>
  <c r="F554" i="2"/>
  <c r="E554" i="2"/>
  <c r="D554" i="2"/>
  <c r="C554" i="2"/>
  <c r="M553" i="2"/>
  <c r="L553" i="2"/>
  <c r="J553" i="2"/>
  <c r="I553" i="2"/>
  <c r="H553" i="2"/>
  <c r="G553" i="2"/>
  <c r="F553" i="2"/>
  <c r="E553" i="2"/>
  <c r="D553" i="2"/>
  <c r="C553" i="2"/>
  <c r="M552" i="2"/>
  <c r="L552" i="2"/>
  <c r="J552" i="2"/>
  <c r="I552" i="2"/>
  <c r="H552" i="2"/>
  <c r="G552" i="2"/>
  <c r="F552" i="2"/>
  <c r="E552" i="2"/>
  <c r="D552" i="2"/>
  <c r="C552" i="2"/>
  <c r="M551" i="2"/>
  <c r="L551" i="2"/>
  <c r="J551" i="2"/>
  <c r="I551" i="2"/>
  <c r="H551" i="2"/>
  <c r="G551" i="2"/>
  <c r="F551" i="2"/>
  <c r="E551" i="2"/>
  <c r="D551" i="2"/>
  <c r="C551" i="2"/>
  <c r="M550" i="2"/>
  <c r="L550" i="2"/>
  <c r="J550" i="2"/>
  <c r="I550" i="2"/>
  <c r="H550" i="2"/>
  <c r="G550" i="2"/>
  <c r="F550" i="2"/>
  <c r="E550" i="2"/>
  <c r="D550" i="2"/>
  <c r="C550" i="2"/>
  <c r="M549" i="2"/>
  <c r="L549" i="2"/>
  <c r="J549" i="2"/>
  <c r="I549" i="2"/>
  <c r="H549" i="2"/>
  <c r="G549" i="2"/>
  <c r="F549" i="2"/>
  <c r="E549" i="2"/>
  <c r="D549" i="2"/>
  <c r="C549" i="2"/>
  <c r="M548" i="2"/>
  <c r="L548" i="2"/>
  <c r="J548" i="2"/>
  <c r="I548" i="2"/>
  <c r="H548" i="2"/>
  <c r="G548" i="2"/>
  <c r="F548" i="2"/>
  <c r="E548" i="2"/>
  <c r="D548" i="2"/>
  <c r="C548" i="2"/>
  <c r="M547" i="2"/>
  <c r="L547" i="2"/>
  <c r="J547" i="2"/>
  <c r="I547" i="2"/>
  <c r="H547" i="2"/>
  <c r="G547" i="2"/>
  <c r="F547" i="2"/>
  <c r="E547" i="2"/>
  <c r="D547" i="2"/>
  <c r="C547" i="2"/>
  <c r="M546" i="2"/>
  <c r="L546" i="2"/>
  <c r="J546" i="2"/>
  <c r="I546" i="2"/>
  <c r="H546" i="2"/>
  <c r="G546" i="2"/>
  <c r="F546" i="2"/>
  <c r="E546" i="2"/>
  <c r="D546" i="2"/>
  <c r="C546" i="2"/>
  <c r="M545" i="2"/>
  <c r="L545" i="2"/>
  <c r="J545" i="2"/>
  <c r="I545" i="2"/>
  <c r="H545" i="2"/>
  <c r="G545" i="2"/>
  <c r="F545" i="2"/>
  <c r="E545" i="2"/>
  <c r="D545" i="2"/>
  <c r="C545" i="2"/>
  <c r="M544" i="2"/>
  <c r="L544" i="2"/>
  <c r="J544" i="2"/>
  <c r="I544" i="2"/>
  <c r="H544" i="2"/>
  <c r="G544" i="2"/>
  <c r="F544" i="2"/>
  <c r="E544" i="2"/>
  <c r="D544" i="2"/>
  <c r="C544" i="2"/>
  <c r="M543" i="2"/>
  <c r="L543" i="2"/>
  <c r="J543" i="2"/>
  <c r="I543" i="2"/>
  <c r="H543" i="2"/>
  <c r="G543" i="2"/>
  <c r="F543" i="2"/>
  <c r="E543" i="2"/>
  <c r="D543" i="2"/>
  <c r="C543" i="2"/>
  <c r="M542" i="2"/>
  <c r="L542" i="2"/>
  <c r="J542" i="2"/>
  <c r="I542" i="2"/>
  <c r="H542" i="2"/>
  <c r="G542" i="2"/>
  <c r="F542" i="2"/>
  <c r="E542" i="2"/>
  <c r="D542" i="2"/>
  <c r="C542" i="2"/>
  <c r="M541" i="2"/>
  <c r="L541" i="2"/>
  <c r="J541" i="2"/>
  <c r="I541" i="2"/>
  <c r="H541" i="2"/>
  <c r="G541" i="2"/>
  <c r="F541" i="2"/>
  <c r="E541" i="2"/>
  <c r="D541" i="2"/>
  <c r="C541" i="2"/>
  <c r="M540" i="2"/>
  <c r="L540" i="2"/>
  <c r="J540" i="2"/>
  <c r="I540" i="2"/>
  <c r="H540" i="2"/>
  <c r="G540" i="2"/>
  <c r="F540" i="2"/>
  <c r="E540" i="2"/>
  <c r="D540" i="2"/>
  <c r="C540" i="2"/>
  <c r="M539" i="2"/>
  <c r="L539" i="2"/>
  <c r="J539" i="2"/>
  <c r="I539" i="2"/>
  <c r="H539" i="2"/>
  <c r="G539" i="2"/>
  <c r="F539" i="2"/>
  <c r="E539" i="2"/>
  <c r="D539" i="2"/>
  <c r="C539" i="2"/>
  <c r="M538" i="2"/>
  <c r="L538" i="2"/>
  <c r="J538" i="2"/>
  <c r="I538" i="2"/>
  <c r="H538" i="2"/>
  <c r="G538" i="2"/>
  <c r="F538" i="2"/>
  <c r="E538" i="2"/>
  <c r="D538" i="2"/>
  <c r="C538" i="2"/>
  <c r="M537" i="2"/>
  <c r="L537" i="2"/>
  <c r="J537" i="2"/>
  <c r="I537" i="2"/>
  <c r="H537" i="2"/>
  <c r="G537" i="2"/>
  <c r="F537" i="2"/>
  <c r="E537" i="2"/>
  <c r="D537" i="2"/>
  <c r="C537" i="2"/>
  <c r="M536" i="2"/>
  <c r="L536" i="2"/>
  <c r="J536" i="2"/>
  <c r="I536" i="2"/>
  <c r="H536" i="2"/>
  <c r="G536" i="2"/>
  <c r="F536" i="2"/>
  <c r="E536" i="2"/>
  <c r="D536" i="2"/>
  <c r="C536" i="2"/>
  <c r="M535" i="2"/>
  <c r="L535" i="2"/>
  <c r="J535" i="2"/>
  <c r="I535" i="2"/>
  <c r="H535" i="2"/>
  <c r="G535" i="2"/>
  <c r="F535" i="2"/>
  <c r="E535" i="2"/>
  <c r="D535" i="2"/>
  <c r="C535" i="2"/>
  <c r="M534" i="2"/>
  <c r="L534" i="2"/>
  <c r="J534" i="2"/>
  <c r="I534" i="2"/>
  <c r="H534" i="2"/>
  <c r="G534" i="2"/>
  <c r="F534" i="2"/>
  <c r="E534" i="2"/>
  <c r="D534" i="2"/>
  <c r="C534" i="2"/>
  <c r="M533" i="2"/>
  <c r="L533" i="2"/>
  <c r="J533" i="2"/>
  <c r="I533" i="2"/>
  <c r="H533" i="2"/>
  <c r="G533" i="2"/>
  <c r="F533" i="2"/>
  <c r="E533" i="2"/>
  <c r="D533" i="2"/>
  <c r="C533" i="2"/>
  <c r="M532" i="2"/>
  <c r="L532" i="2"/>
  <c r="J532" i="2"/>
  <c r="I532" i="2"/>
  <c r="H532" i="2"/>
  <c r="G532" i="2"/>
  <c r="F532" i="2"/>
  <c r="E532" i="2"/>
  <c r="D532" i="2"/>
  <c r="C532" i="2"/>
  <c r="M531" i="2"/>
  <c r="L531" i="2"/>
  <c r="J531" i="2"/>
  <c r="I531" i="2"/>
  <c r="H531" i="2"/>
  <c r="G531" i="2"/>
  <c r="F531" i="2"/>
  <c r="E531" i="2"/>
  <c r="D531" i="2"/>
  <c r="C531" i="2"/>
  <c r="M530" i="2"/>
  <c r="L530" i="2"/>
  <c r="J530" i="2"/>
  <c r="I530" i="2"/>
  <c r="H530" i="2"/>
  <c r="G530" i="2"/>
  <c r="F530" i="2"/>
  <c r="E530" i="2"/>
  <c r="D530" i="2"/>
  <c r="C530" i="2"/>
  <c r="M529" i="2"/>
  <c r="L529" i="2"/>
  <c r="J529" i="2"/>
  <c r="I529" i="2"/>
  <c r="H529" i="2"/>
  <c r="G529" i="2"/>
  <c r="F529" i="2"/>
  <c r="E529" i="2"/>
  <c r="D529" i="2"/>
  <c r="C529" i="2"/>
  <c r="M528" i="2"/>
  <c r="L528" i="2"/>
  <c r="J528" i="2"/>
  <c r="I528" i="2"/>
  <c r="H528" i="2"/>
  <c r="G528" i="2"/>
  <c r="F528" i="2"/>
  <c r="E528" i="2"/>
  <c r="D528" i="2"/>
  <c r="C528" i="2"/>
  <c r="M527" i="2"/>
  <c r="L527" i="2"/>
  <c r="J527" i="2"/>
  <c r="I527" i="2"/>
  <c r="H527" i="2"/>
  <c r="G527" i="2"/>
  <c r="F527" i="2"/>
  <c r="E527" i="2"/>
  <c r="D527" i="2"/>
  <c r="C527" i="2"/>
  <c r="M526" i="2"/>
  <c r="L526" i="2"/>
  <c r="J526" i="2"/>
  <c r="I526" i="2"/>
  <c r="H526" i="2"/>
  <c r="G526" i="2"/>
  <c r="F526" i="2"/>
  <c r="E526" i="2"/>
  <c r="D526" i="2"/>
  <c r="C526" i="2"/>
  <c r="M525" i="2"/>
  <c r="L525" i="2"/>
  <c r="J525" i="2"/>
  <c r="I525" i="2"/>
  <c r="H525" i="2"/>
  <c r="G525" i="2"/>
  <c r="F525" i="2"/>
  <c r="E525" i="2"/>
  <c r="D525" i="2"/>
  <c r="C525" i="2"/>
  <c r="M524" i="2"/>
  <c r="L524" i="2"/>
  <c r="J524" i="2"/>
  <c r="I524" i="2"/>
  <c r="H524" i="2"/>
  <c r="G524" i="2"/>
  <c r="F524" i="2"/>
  <c r="E524" i="2"/>
  <c r="D524" i="2"/>
  <c r="C524" i="2"/>
  <c r="M523" i="2"/>
  <c r="L523" i="2"/>
  <c r="J523" i="2"/>
  <c r="I523" i="2"/>
  <c r="H523" i="2"/>
  <c r="G523" i="2"/>
  <c r="F523" i="2"/>
  <c r="E523" i="2"/>
  <c r="D523" i="2"/>
  <c r="C523" i="2"/>
  <c r="M522" i="2"/>
  <c r="L522" i="2"/>
  <c r="J522" i="2"/>
  <c r="I522" i="2"/>
  <c r="H522" i="2"/>
  <c r="G522" i="2"/>
  <c r="F522" i="2"/>
  <c r="E522" i="2"/>
  <c r="D522" i="2"/>
  <c r="C522" i="2"/>
  <c r="M521" i="2"/>
  <c r="L521" i="2"/>
  <c r="J521" i="2"/>
  <c r="I521" i="2"/>
  <c r="H521" i="2"/>
  <c r="G521" i="2"/>
  <c r="F521" i="2"/>
  <c r="E521" i="2"/>
  <c r="D521" i="2"/>
  <c r="C521" i="2"/>
  <c r="M520" i="2"/>
  <c r="L520" i="2"/>
  <c r="J520" i="2"/>
  <c r="I520" i="2"/>
  <c r="H520" i="2"/>
  <c r="G520" i="2"/>
  <c r="F520" i="2"/>
  <c r="E520" i="2"/>
  <c r="D520" i="2"/>
  <c r="C520" i="2"/>
  <c r="M519" i="2"/>
  <c r="L519" i="2"/>
  <c r="J519" i="2"/>
  <c r="I519" i="2"/>
  <c r="H519" i="2"/>
  <c r="G519" i="2"/>
  <c r="F519" i="2"/>
  <c r="E519" i="2"/>
  <c r="D519" i="2"/>
  <c r="C519" i="2"/>
  <c r="M518" i="2"/>
  <c r="L518" i="2"/>
  <c r="J518" i="2"/>
  <c r="I518" i="2"/>
  <c r="H518" i="2"/>
  <c r="G518" i="2"/>
  <c r="F518" i="2"/>
  <c r="E518" i="2"/>
  <c r="D518" i="2"/>
  <c r="C518" i="2"/>
  <c r="M517" i="2"/>
  <c r="L517" i="2"/>
  <c r="J517" i="2"/>
  <c r="I517" i="2"/>
  <c r="H517" i="2"/>
  <c r="G517" i="2"/>
  <c r="F517" i="2"/>
  <c r="E517" i="2"/>
  <c r="D517" i="2"/>
  <c r="C517" i="2"/>
  <c r="M516" i="2"/>
  <c r="L516" i="2"/>
  <c r="J516" i="2"/>
  <c r="I516" i="2"/>
  <c r="H516" i="2"/>
  <c r="G516" i="2"/>
  <c r="F516" i="2"/>
  <c r="E516" i="2"/>
  <c r="D516" i="2"/>
  <c r="C516" i="2"/>
  <c r="M515" i="2"/>
  <c r="L515" i="2"/>
  <c r="J515" i="2"/>
  <c r="I515" i="2"/>
  <c r="H515" i="2"/>
  <c r="G515" i="2"/>
  <c r="F515" i="2"/>
  <c r="E515" i="2"/>
  <c r="D515" i="2"/>
  <c r="C515" i="2"/>
  <c r="M514" i="2"/>
  <c r="L514" i="2"/>
  <c r="J514" i="2"/>
  <c r="I514" i="2"/>
  <c r="H514" i="2"/>
  <c r="G514" i="2"/>
  <c r="F514" i="2"/>
  <c r="E514" i="2"/>
  <c r="D514" i="2"/>
  <c r="C514" i="2"/>
  <c r="M513" i="2"/>
  <c r="L513" i="2"/>
  <c r="J513" i="2"/>
  <c r="I513" i="2"/>
  <c r="H513" i="2"/>
  <c r="G513" i="2"/>
  <c r="F513" i="2"/>
  <c r="E513" i="2"/>
  <c r="D513" i="2"/>
  <c r="C513" i="2"/>
  <c r="M512" i="2"/>
  <c r="L512" i="2"/>
  <c r="J512" i="2"/>
  <c r="I512" i="2"/>
  <c r="H512" i="2"/>
  <c r="G512" i="2"/>
  <c r="F512" i="2"/>
  <c r="E512" i="2"/>
  <c r="D512" i="2"/>
  <c r="C512" i="2"/>
  <c r="M511" i="2"/>
  <c r="L511" i="2"/>
  <c r="J511" i="2"/>
  <c r="I511" i="2"/>
  <c r="H511" i="2"/>
  <c r="G511" i="2"/>
  <c r="F511" i="2"/>
  <c r="E511" i="2"/>
  <c r="D511" i="2"/>
  <c r="C511" i="2"/>
  <c r="M510" i="2"/>
  <c r="L510" i="2"/>
  <c r="J510" i="2"/>
  <c r="I510" i="2"/>
  <c r="H510" i="2"/>
  <c r="G510" i="2"/>
  <c r="F510" i="2"/>
  <c r="E510" i="2"/>
  <c r="D510" i="2"/>
  <c r="C510" i="2"/>
  <c r="M509" i="2"/>
  <c r="L509" i="2"/>
  <c r="J509" i="2"/>
  <c r="I509" i="2"/>
  <c r="H509" i="2"/>
  <c r="G509" i="2"/>
  <c r="F509" i="2"/>
  <c r="E509" i="2"/>
  <c r="D509" i="2"/>
  <c r="C509" i="2"/>
  <c r="M508" i="2"/>
  <c r="L508" i="2"/>
  <c r="J508" i="2"/>
  <c r="I508" i="2"/>
  <c r="H508" i="2"/>
  <c r="G508" i="2"/>
  <c r="F508" i="2"/>
  <c r="E508" i="2"/>
  <c r="D508" i="2"/>
  <c r="C508" i="2"/>
  <c r="M507" i="2"/>
  <c r="L507" i="2"/>
  <c r="J507" i="2"/>
  <c r="I507" i="2"/>
  <c r="H507" i="2"/>
  <c r="G507" i="2"/>
  <c r="F507" i="2"/>
  <c r="E507" i="2"/>
  <c r="D507" i="2"/>
  <c r="C507" i="2"/>
  <c r="M506" i="2"/>
  <c r="L506" i="2"/>
  <c r="J506" i="2"/>
  <c r="I506" i="2"/>
  <c r="H506" i="2"/>
  <c r="G506" i="2"/>
  <c r="F506" i="2"/>
  <c r="E506" i="2"/>
  <c r="D506" i="2"/>
  <c r="C506" i="2"/>
  <c r="M505" i="2"/>
  <c r="L505" i="2"/>
  <c r="J505" i="2"/>
  <c r="I505" i="2"/>
  <c r="H505" i="2"/>
  <c r="G505" i="2"/>
  <c r="F505" i="2"/>
  <c r="E505" i="2"/>
  <c r="D505" i="2"/>
  <c r="C505" i="2"/>
  <c r="M504" i="2"/>
  <c r="L504" i="2"/>
  <c r="J504" i="2"/>
  <c r="I504" i="2"/>
  <c r="H504" i="2"/>
  <c r="G504" i="2"/>
  <c r="F504" i="2"/>
  <c r="E504" i="2"/>
  <c r="D504" i="2"/>
  <c r="C504" i="2"/>
  <c r="M503" i="2"/>
  <c r="L503" i="2"/>
  <c r="J503" i="2"/>
  <c r="I503" i="2"/>
  <c r="H503" i="2"/>
  <c r="G503" i="2"/>
  <c r="F503" i="2"/>
  <c r="E503" i="2"/>
  <c r="D503" i="2"/>
  <c r="C503" i="2"/>
  <c r="M502" i="2"/>
  <c r="L502" i="2"/>
  <c r="J502" i="2"/>
  <c r="I502" i="2"/>
  <c r="H502" i="2"/>
  <c r="G502" i="2"/>
  <c r="F502" i="2"/>
  <c r="E502" i="2"/>
  <c r="D502" i="2"/>
  <c r="C502" i="2"/>
  <c r="M501" i="2"/>
  <c r="L501" i="2"/>
  <c r="J501" i="2"/>
  <c r="I501" i="2"/>
  <c r="H501" i="2"/>
  <c r="G501" i="2"/>
  <c r="F501" i="2"/>
  <c r="E501" i="2"/>
  <c r="D501" i="2"/>
  <c r="C501" i="2"/>
  <c r="M500" i="2"/>
  <c r="L500" i="2"/>
  <c r="J500" i="2"/>
  <c r="I500" i="2"/>
  <c r="H500" i="2"/>
  <c r="G500" i="2"/>
  <c r="F500" i="2"/>
  <c r="E500" i="2"/>
  <c r="D500" i="2"/>
  <c r="C500" i="2"/>
  <c r="M499" i="2"/>
  <c r="L499" i="2"/>
  <c r="J499" i="2"/>
  <c r="I499" i="2"/>
  <c r="H499" i="2"/>
  <c r="G499" i="2"/>
  <c r="F499" i="2"/>
  <c r="E499" i="2"/>
  <c r="D499" i="2"/>
  <c r="C499" i="2"/>
  <c r="M498" i="2"/>
  <c r="L498" i="2"/>
  <c r="J498" i="2"/>
  <c r="I498" i="2"/>
  <c r="H498" i="2"/>
  <c r="G498" i="2"/>
  <c r="F498" i="2"/>
  <c r="E498" i="2"/>
  <c r="D498" i="2"/>
  <c r="C498" i="2"/>
  <c r="M497" i="2"/>
  <c r="L497" i="2"/>
  <c r="J497" i="2"/>
  <c r="I497" i="2"/>
  <c r="H497" i="2"/>
  <c r="G497" i="2"/>
  <c r="F497" i="2"/>
  <c r="E497" i="2"/>
  <c r="D497" i="2"/>
  <c r="C497" i="2"/>
  <c r="M496" i="2"/>
  <c r="L496" i="2"/>
  <c r="J496" i="2"/>
  <c r="I496" i="2"/>
  <c r="H496" i="2"/>
  <c r="G496" i="2"/>
  <c r="F496" i="2"/>
  <c r="E496" i="2"/>
  <c r="D496" i="2"/>
  <c r="C496" i="2"/>
  <c r="M495" i="2"/>
  <c r="L495" i="2"/>
  <c r="J495" i="2"/>
  <c r="I495" i="2"/>
  <c r="H495" i="2"/>
  <c r="G495" i="2"/>
  <c r="F495" i="2"/>
  <c r="E495" i="2"/>
  <c r="D495" i="2"/>
  <c r="C495" i="2"/>
  <c r="M494" i="2"/>
  <c r="L494" i="2"/>
  <c r="J494" i="2"/>
  <c r="I494" i="2"/>
  <c r="H494" i="2"/>
  <c r="G494" i="2"/>
  <c r="F494" i="2"/>
  <c r="E494" i="2"/>
  <c r="D494" i="2"/>
  <c r="C494" i="2"/>
  <c r="M493" i="2"/>
  <c r="L493" i="2"/>
  <c r="J493" i="2"/>
  <c r="I493" i="2"/>
  <c r="H493" i="2"/>
  <c r="G493" i="2"/>
  <c r="F493" i="2"/>
  <c r="E493" i="2"/>
  <c r="D493" i="2"/>
  <c r="C493" i="2"/>
  <c r="M492" i="2"/>
  <c r="L492" i="2"/>
  <c r="J492" i="2"/>
  <c r="I492" i="2"/>
  <c r="H492" i="2"/>
  <c r="G492" i="2"/>
  <c r="F492" i="2"/>
  <c r="E492" i="2"/>
  <c r="D492" i="2"/>
  <c r="C492" i="2"/>
  <c r="M491" i="2"/>
  <c r="L491" i="2"/>
  <c r="J491" i="2"/>
  <c r="I491" i="2"/>
  <c r="H491" i="2"/>
  <c r="G491" i="2"/>
  <c r="F491" i="2"/>
  <c r="E491" i="2"/>
  <c r="D491" i="2"/>
  <c r="C491" i="2"/>
  <c r="M490" i="2"/>
  <c r="L490" i="2"/>
  <c r="J490" i="2"/>
  <c r="I490" i="2"/>
  <c r="H490" i="2"/>
  <c r="G490" i="2"/>
  <c r="F490" i="2"/>
  <c r="E490" i="2"/>
  <c r="D490" i="2"/>
  <c r="C490" i="2"/>
  <c r="M489" i="2"/>
  <c r="L489" i="2"/>
  <c r="J489" i="2"/>
  <c r="I489" i="2"/>
  <c r="H489" i="2"/>
  <c r="G489" i="2"/>
  <c r="F489" i="2"/>
  <c r="E489" i="2"/>
  <c r="D489" i="2"/>
  <c r="C489" i="2"/>
  <c r="M488" i="2"/>
  <c r="L488" i="2"/>
  <c r="J488" i="2"/>
  <c r="I488" i="2"/>
  <c r="H488" i="2"/>
  <c r="G488" i="2"/>
  <c r="F488" i="2"/>
  <c r="E488" i="2"/>
  <c r="D488" i="2"/>
  <c r="C488" i="2"/>
  <c r="M487" i="2"/>
  <c r="L487" i="2"/>
  <c r="J487" i="2"/>
  <c r="I487" i="2"/>
  <c r="H487" i="2"/>
  <c r="G487" i="2"/>
  <c r="F487" i="2"/>
  <c r="E487" i="2"/>
  <c r="D487" i="2"/>
  <c r="C487" i="2"/>
  <c r="M486" i="2"/>
  <c r="L486" i="2"/>
  <c r="J486" i="2"/>
  <c r="I486" i="2"/>
  <c r="H486" i="2"/>
  <c r="G486" i="2"/>
  <c r="F486" i="2"/>
  <c r="E486" i="2"/>
  <c r="D486" i="2"/>
  <c r="C486" i="2"/>
  <c r="M485" i="2"/>
  <c r="L485" i="2"/>
  <c r="J485" i="2"/>
  <c r="I485" i="2"/>
  <c r="H485" i="2"/>
  <c r="G485" i="2"/>
  <c r="F485" i="2"/>
  <c r="E485" i="2"/>
  <c r="D485" i="2"/>
  <c r="C485" i="2"/>
  <c r="M484" i="2"/>
  <c r="L484" i="2"/>
  <c r="J484" i="2"/>
  <c r="I484" i="2"/>
  <c r="H484" i="2"/>
  <c r="G484" i="2"/>
  <c r="F484" i="2"/>
  <c r="E484" i="2"/>
  <c r="D484" i="2"/>
  <c r="C484" i="2"/>
  <c r="M483" i="2"/>
  <c r="L483" i="2"/>
  <c r="J483" i="2"/>
  <c r="I483" i="2"/>
  <c r="H483" i="2"/>
  <c r="G483" i="2"/>
  <c r="F483" i="2"/>
  <c r="E483" i="2"/>
  <c r="D483" i="2"/>
  <c r="C483" i="2"/>
  <c r="M482" i="2"/>
  <c r="L482" i="2"/>
  <c r="J482" i="2"/>
  <c r="I482" i="2"/>
  <c r="H482" i="2"/>
  <c r="G482" i="2"/>
  <c r="F482" i="2"/>
  <c r="E482" i="2"/>
  <c r="D482" i="2"/>
  <c r="C482" i="2"/>
  <c r="M481" i="2"/>
  <c r="L481" i="2"/>
  <c r="J481" i="2"/>
  <c r="I481" i="2"/>
  <c r="H481" i="2"/>
  <c r="G481" i="2"/>
  <c r="F481" i="2"/>
  <c r="E481" i="2"/>
  <c r="D481" i="2"/>
  <c r="C481" i="2"/>
  <c r="M480" i="2"/>
  <c r="L480" i="2"/>
  <c r="J480" i="2"/>
  <c r="I480" i="2"/>
  <c r="H480" i="2"/>
  <c r="G480" i="2"/>
  <c r="F480" i="2"/>
  <c r="E480" i="2"/>
  <c r="D480" i="2"/>
  <c r="C480" i="2"/>
  <c r="M479" i="2"/>
  <c r="L479" i="2"/>
  <c r="J479" i="2"/>
  <c r="I479" i="2"/>
  <c r="H479" i="2"/>
  <c r="G479" i="2"/>
  <c r="F479" i="2"/>
  <c r="E479" i="2"/>
  <c r="D479" i="2"/>
  <c r="C479" i="2"/>
  <c r="M478" i="2"/>
  <c r="L478" i="2"/>
  <c r="J478" i="2"/>
  <c r="I478" i="2"/>
  <c r="H478" i="2"/>
  <c r="G478" i="2"/>
  <c r="F478" i="2"/>
  <c r="E478" i="2"/>
  <c r="D478" i="2"/>
  <c r="C478" i="2"/>
  <c r="M477" i="2"/>
  <c r="L477" i="2"/>
  <c r="J477" i="2"/>
  <c r="I477" i="2"/>
  <c r="H477" i="2"/>
  <c r="G477" i="2"/>
  <c r="F477" i="2"/>
  <c r="E477" i="2"/>
  <c r="D477" i="2"/>
  <c r="C477" i="2"/>
  <c r="M476" i="2"/>
  <c r="L476" i="2"/>
  <c r="J476" i="2"/>
  <c r="I476" i="2"/>
  <c r="H476" i="2"/>
  <c r="G476" i="2"/>
  <c r="F476" i="2"/>
  <c r="E476" i="2"/>
  <c r="D476" i="2"/>
  <c r="C476" i="2"/>
  <c r="M475" i="2"/>
  <c r="L475" i="2"/>
  <c r="J475" i="2"/>
  <c r="I475" i="2"/>
  <c r="H475" i="2"/>
  <c r="G475" i="2"/>
  <c r="F475" i="2"/>
  <c r="E475" i="2"/>
  <c r="D475" i="2"/>
  <c r="C475" i="2"/>
  <c r="M474" i="2"/>
  <c r="L474" i="2"/>
  <c r="J474" i="2"/>
  <c r="I474" i="2"/>
  <c r="H474" i="2"/>
  <c r="G474" i="2"/>
  <c r="F474" i="2"/>
  <c r="E474" i="2"/>
  <c r="D474" i="2"/>
  <c r="C474" i="2"/>
  <c r="M473" i="2"/>
  <c r="L473" i="2"/>
  <c r="J473" i="2"/>
  <c r="I473" i="2"/>
  <c r="H473" i="2"/>
  <c r="G473" i="2"/>
  <c r="F473" i="2"/>
  <c r="E473" i="2"/>
  <c r="D473" i="2"/>
  <c r="C473" i="2"/>
  <c r="M472" i="2"/>
  <c r="L472" i="2"/>
  <c r="J472" i="2"/>
  <c r="I472" i="2"/>
  <c r="H472" i="2"/>
  <c r="G472" i="2"/>
  <c r="F472" i="2"/>
  <c r="E472" i="2"/>
  <c r="D472" i="2"/>
  <c r="C472" i="2"/>
  <c r="M471" i="2"/>
  <c r="L471" i="2"/>
  <c r="J471" i="2"/>
  <c r="I471" i="2"/>
  <c r="H471" i="2"/>
  <c r="G471" i="2"/>
  <c r="F471" i="2"/>
  <c r="E471" i="2"/>
  <c r="D471" i="2"/>
  <c r="C471" i="2"/>
  <c r="M470" i="2"/>
  <c r="L470" i="2"/>
  <c r="J470" i="2"/>
  <c r="I470" i="2"/>
  <c r="H470" i="2"/>
  <c r="G470" i="2"/>
  <c r="F470" i="2"/>
  <c r="E470" i="2"/>
  <c r="D470" i="2"/>
  <c r="C470" i="2"/>
  <c r="M469" i="2"/>
  <c r="L469" i="2"/>
  <c r="J469" i="2"/>
  <c r="I469" i="2"/>
  <c r="H469" i="2"/>
  <c r="G469" i="2"/>
  <c r="F469" i="2"/>
  <c r="E469" i="2"/>
  <c r="D469" i="2"/>
  <c r="C469" i="2"/>
  <c r="M468" i="2"/>
  <c r="L468" i="2"/>
  <c r="J468" i="2"/>
  <c r="I468" i="2"/>
  <c r="H468" i="2"/>
  <c r="G468" i="2"/>
  <c r="F468" i="2"/>
  <c r="E468" i="2"/>
  <c r="D468" i="2"/>
  <c r="C468" i="2"/>
  <c r="M467" i="2"/>
  <c r="L467" i="2"/>
  <c r="J467" i="2"/>
  <c r="I467" i="2"/>
  <c r="H467" i="2"/>
  <c r="G467" i="2"/>
  <c r="F467" i="2"/>
  <c r="E467" i="2"/>
  <c r="D467" i="2"/>
  <c r="C467" i="2"/>
  <c r="M466" i="2"/>
  <c r="L466" i="2"/>
  <c r="J466" i="2"/>
  <c r="I466" i="2"/>
  <c r="H466" i="2"/>
  <c r="G466" i="2"/>
  <c r="F466" i="2"/>
  <c r="E466" i="2"/>
  <c r="D466" i="2"/>
  <c r="C466" i="2"/>
  <c r="M465" i="2"/>
  <c r="L465" i="2"/>
  <c r="J465" i="2"/>
  <c r="I465" i="2"/>
  <c r="H465" i="2"/>
  <c r="G465" i="2"/>
  <c r="F465" i="2"/>
  <c r="E465" i="2"/>
  <c r="D465" i="2"/>
  <c r="C465" i="2"/>
  <c r="M464" i="2"/>
  <c r="L464" i="2"/>
  <c r="J464" i="2"/>
  <c r="I464" i="2"/>
  <c r="H464" i="2"/>
  <c r="G464" i="2"/>
  <c r="F464" i="2"/>
  <c r="E464" i="2"/>
  <c r="D464" i="2"/>
  <c r="C464" i="2"/>
  <c r="M463" i="2"/>
  <c r="L463" i="2"/>
  <c r="J463" i="2"/>
  <c r="I463" i="2"/>
  <c r="H463" i="2"/>
  <c r="G463" i="2"/>
  <c r="F463" i="2"/>
  <c r="E463" i="2"/>
  <c r="D463" i="2"/>
  <c r="C463" i="2"/>
  <c r="M462" i="2"/>
  <c r="L462" i="2"/>
  <c r="J462" i="2"/>
  <c r="I462" i="2"/>
  <c r="H462" i="2"/>
  <c r="G462" i="2"/>
  <c r="F462" i="2"/>
  <c r="E462" i="2"/>
  <c r="D462" i="2"/>
  <c r="C462" i="2"/>
  <c r="M461" i="2"/>
  <c r="L461" i="2"/>
  <c r="J461" i="2"/>
  <c r="I461" i="2"/>
  <c r="H461" i="2"/>
  <c r="G461" i="2"/>
  <c r="F461" i="2"/>
  <c r="E461" i="2"/>
  <c r="D461" i="2"/>
  <c r="C461" i="2"/>
  <c r="M460" i="2"/>
  <c r="L460" i="2"/>
  <c r="J460" i="2"/>
  <c r="I460" i="2"/>
  <c r="H460" i="2"/>
  <c r="G460" i="2"/>
  <c r="F460" i="2"/>
  <c r="E460" i="2"/>
  <c r="D460" i="2"/>
  <c r="C460" i="2"/>
  <c r="M459" i="2"/>
  <c r="L459" i="2"/>
  <c r="J459" i="2"/>
  <c r="I459" i="2"/>
  <c r="H459" i="2"/>
  <c r="G459" i="2"/>
  <c r="F459" i="2"/>
  <c r="E459" i="2"/>
  <c r="D459" i="2"/>
  <c r="C459" i="2"/>
  <c r="M458" i="2"/>
  <c r="L458" i="2"/>
  <c r="J458" i="2"/>
  <c r="I458" i="2"/>
  <c r="H458" i="2"/>
  <c r="G458" i="2"/>
  <c r="F458" i="2"/>
  <c r="E458" i="2"/>
  <c r="D458" i="2"/>
  <c r="C458" i="2"/>
  <c r="M457" i="2"/>
  <c r="L457" i="2"/>
  <c r="J457" i="2"/>
  <c r="I457" i="2"/>
  <c r="H457" i="2"/>
  <c r="G457" i="2"/>
  <c r="F457" i="2"/>
  <c r="E457" i="2"/>
  <c r="D457" i="2"/>
  <c r="C457" i="2"/>
  <c r="M456" i="2"/>
  <c r="L456" i="2"/>
  <c r="J456" i="2"/>
  <c r="I456" i="2"/>
  <c r="H456" i="2"/>
  <c r="G456" i="2"/>
  <c r="F456" i="2"/>
  <c r="E456" i="2"/>
  <c r="D456" i="2"/>
  <c r="C456" i="2"/>
  <c r="M455" i="2"/>
  <c r="L455" i="2"/>
  <c r="J455" i="2"/>
  <c r="I455" i="2"/>
  <c r="H455" i="2"/>
  <c r="G455" i="2"/>
  <c r="F455" i="2"/>
  <c r="E455" i="2"/>
  <c r="D455" i="2"/>
  <c r="C455" i="2"/>
  <c r="M454" i="2"/>
  <c r="L454" i="2"/>
  <c r="J454" i="2"/>
  <c r="I454" i="2"/>
  <c r="H454" i="2"/>
  <c r="G454" i="2"/>
  <c r="F454" i="2"/>
  <c r="E454" i="2"/>
  <c r="D454" i="2"/>
  <c r="C454" i="2"/>
  <c r="M453" i="2"/>
  <c r="L453" i="2"/>
  <c r="J453" i="2"/>
  <c r="I453" i="2"/>
  <c r="H453" i="2"/>
  <c r="G453" i="2"/>
  <c r="F453" i="2"/>
  <c r="E453" i="2"/>
  <c r="D453" i="2"/>
  <c r="C453" i="2"/>
  <c r="M452" i="2"/>
  <c r="L452" i="2"/>
  <c r="J452" i="2"/>
  <c r="I452" i="2"/>
  <c r="H452" i="2"/>
  <c r="G452" i="2"/>
  <c r="F452" i="2"/>
  <c r="E452" i="2"/>
  <c r="D452" i="2"/>
  <c r="C452" i="2"/>
  <c r="M451" i="2"/>
  <c r="L451" i="2"/>
  <c r="J451" i="2"/>
  <c r="I451" i="2"/>
  <c r="H451" i="2"/>
  <c r="G451" i="2"/>
  <c r="F451" i="2"/>
  <c r="E451" i="2"/>
  <c r="D451" i="2"/>
  <c r="C451" i="2"/>
  <c r="M450" i="2"/>
  <c r="L450" i="2"/>
  <c r="J450" i="2"/>
  <c r="I450" i="2"/>
  <c r="H450" i="2"/>
  <c r="G450" i="2"/>
  <c r="F450" i="2"/>
  <c r="E450" i="2"/>
  <c r="D450" i="2"/>
  <c r="C450" i="2"/>
  <c r="M449" i="2"/>
  <c r="L449" i="2"/>
  <c r="J449" i="2"/>
  <c r="I449" i="2"/>
  <c r="H449" i="2"/>
  <c r="G449" i="2"/>
  <c r="F449" i="2"/>
  <c r="E449" i="2"/>
  <c r="D449" i="2"/>
  <c r="C449" i="2"/>
  <c r="M448" i="2"/>
  <c r="L448" i="2"/>
  <c r="J448" i="2"/>
  <c r="I448" i="2"/>
  <c r="H448" i="2"/>
  <c r="G448" i="2"/>
  <c r="F448" i="2"/>
  <c r="E448" i="2"/>
  <c r="D448" i="2"/>
  <c r="C448" i="2"/>
  <c r="M447" i="2"/>
  <c r="L447" i="2"/>
  <c r="J447" i="2"/>
  <c r="I447" i="2"/>
  <c r="H447" i="2"/>
  <c r="G447" i="2"/>
  <c r="F447" i="2"/>
  <c r="E447" i="2"/>
  <c r="D447" i="2"/>
  <c r="C447" i="2"/>
  <c r="M446" i="2"/>
  <c r="L446" i="2"/>
  <c r="J446" i="2"/>
  <c r="I446" i="2"/>
  <c r="H446" i="2"/>
  <c r="G446" i="2"/>
  <c r="F446" i="2"/>
  <c r="E446" i="2"/>
  <c r="D446" i="2"/>
  <c r="C446" i="2"/>
  <c r="M445" i="2"/>
  <c r="L445" i="2"/>
  <c r="J445" i="2"/>
  <c r="I445" i="2"/>
  <c r="H445" i="2"/>
  <c r="G445" i="2"/>
  <c r="F445" i="2"/>
  <c r="E445" i="2"/>
  <c r="D445" i="2"/>
  <c r="C445" i="2"/>
  <c r="M444" i="2"/>
  <c r="L444" i="2"/>
  <c r="J444" i="2"/>
  <c r="I444" i="2"/>
  <c r="H444" i="2"/>
  <c r="G444" i="2"/>
  <c r="F444" i="2"/>
  <c r="E444" i="2"/>
  <c r="D444" i="2"/>
  <c r="C444" i="2"/>
  <c r="M443" i="2"/>
  <c r="L443" i="2"/>
  <c r="J443" i="2"/>
  <c r="I443" i="2"/>
  <c r="H443" i="2"/>
  <c r="G443" i="2"/>
  <c r="F443" i="2"/>
  <c r="E443" i="2"/>
  <c r="D443" i="2"/>
  <c r="C443" i="2"/>
  <c r="M442" i="2"/>
  <c r="L442" i="2"/>
  <c r="J442" i="2"/>
  <c r="I442" i="2"/>
  <c r="H442" i="2"/>
  <c r="G442" i="2"/>
  <c r="F442" i="2"/>
  <c r="E442" i="2"/>
  <c r="D442" i="2"/>
  <c r="C442" i="2"/>
  <c r="M441" i="2"/>
  <c r="L441" i="2"/>
  <c r="J441" i="2"/>
  <c r="I441" i="2"/>
  <c r="H441" i="2"/>
  <c r="G441" i="2"/>
  <c r="F441" i="2"/>
  <c r="E441" i="2"/>
  <c r="D441" i="2"/>
  <c r="C441" i="2"/>
  <c r="M440" i="2"/>
  <c r="L440" i="2"/>
  <c r="J440" i="2"/>
  <c r="I440" i="2"/>
  <c r="H440" i="2"/>
  <c r="G440" i="2"/>
  <c r="F440" i="2"/>
  <c r="E440" i="2"/>
  <c r="D440" i="2"/>
  <c r="C440" i="2"/>
  <c r="M439" i="2"/>
  <c r="L439" i="2"/>
  <c r="J439" i="2"/>
  <c r="I439" i="2"/>
  <c r="H439" i="2"/>
  <c r="G439" i="2"/>
  <c r="F439" i="2"/>
  <c r="E439" i="2"/>
  <c r="D439" i="2"/>
  <c r="C439" i="2"/>
  <c r="M438" i="2"/>
  <c r="L438" i="2"/>
  <c r="J438" i="2"/>
  <c r="I438" i="2"/>
  <c r="H438" i="2"/>
  <c r="G438" i="2"/>
  <c r="F438" i="2"/>
  <c r="E438" i="2"/>
  <c r="D438" i="2"/>
  <c r="C438" i="2"/>
  <c r="M437" i="2"/>
  <c r="L437" i="2"/>
  <c r="J437" i="2"/>
  <c r="I437" i="2"/>
  <c r="H437" i="2"/>
  <c r="G437" i="2"/>
  <c r="F437" i="2"/>
  <c r="E437" i="2"/>
  <c r="D437" i="2"/>
  <c r="C437" i="2"/>
  <c r="M436" i="2"/>
  <c r="L436" i="2"/>
  <c r="J436" i="2"/>
  <c r="I436" i="2"/>
  <c r="H436" i="2"/>
  <c r="G436" i="2"/>
  <c r="F436" i="2"/>
  <c r="E436" i="2"/>
  <c r="D436" i="2"/>
  <c r="C436" i="2"/>
  <c r="M435" i="2"/>
  <c r="L435" i="2"/>
  <c r="J435" i="2"/>
  <c r="I435" i="2"/>
  <c r="H435" i="2"/>
  <c r="G435" i="2"/>
  <c r="F435" i="2"/>
  <c r="E435" i="2"/>
  <c r="D435" i="2"/>
  <c r="C435" i="2"/>
  <c r="M434" i="2"/>
  <c r="L434" i="2"/>
  <c r="J434" i="2"/>
  <c r="I434" i="2"/>
  <c r="H434" i="2"/>
  <c r="G434" i="2"/>
  <c r="F434" i="2"/>
  <c r="E434" i="2"/>
  <c r="D434" i="2"/>
  <c r="C434" i="2"/>
  <c r="M433" i="2"/>
  <c r="L433" i="2"/>
  <c r="J433" i="2"/>
  <c r="I433" i="2"/>
  <c r="H433" i="2"/>
  <c r="G433" i="2"/>
  <c r="F433" i="2"/>
  <c r="E433" i="2"/>
  <c r="D433" i="2"/>
  <c r="C433" i="2"/>
  <c r="M432" i="2"/>
  <c r="L432" i="2"/>
  <c r="J432" i="2"/>
  <c r="I432" i="2"/>
  <c r="H432" i="2"/>
  <c r="G432" i="2"/>
  <c r="F432" i="2"/>
  <c r="E432" i="2"/>
  <c r="D432" i="2"/>
  <c r="C432" i="2"/>
  <c r="M431" i="2"/>
  <c r="L431" i="2"/>
  <c r="J431" i="2"/>
  <c r="I431" i="2"/>
  <c r="H431" i="2"/>
  <c r="G431" i="2"/>
  <c r="F431" i="2"/>
  <c r="E431" i="2"/>
  <c r="D431" i="2"/>
  <c r="C431" i="2"/>
  <c r="M430" i="2"/>
  <c r="L430" i="2"/>
  <c r="J430" i="2"/>
  <c r="I430" i="2"/>
  <c r="H430" i="2"/>
  <c r="G430" i="2"/>
  <c r="F430" i="2"/>
  <c r="E430" i="2"/>
  <c r="D430" i="2"/>
  <c r="C430" i="2"/>
  <c r="M429" i="2"/>
  <c r="L429" i="2"/>
  <c r="J429" i="2"/>
  <c r="I429" i="2"/>
  <c r="H429" i="2"/>
  <c r="G429" i="2"/>
  <c r="F429" i="2"/>
  <c r="E429" i="2"/>
  <c r="D429" i="2"/>
  <c r="C429" i="2"/>
  <c r="M428" i="2"/>
  <c r="L428" i="2"/>
  <c r="J428" i="2"/>
  <c r="I428" i="2"/>
  <c r="H428" i="2"/>
  <c r="G428" i="2"/>
  <c r="F428" i="2"/>
  <c r="E428" i="2"/>
  <c r="D428" i="2"/>
  <c r="C428" i="2"/>
  <c r="M427" i="2"/>
  <c r="L427" i="2"/>
  <c r="J427" i="2"/>
  <c r="I427" i="2"/>
  <c r="H427" i="2"/>
  <c r="G427" i="2"/>
  <c r="F427" i="2"/>
  <c r="E427" i="2"/>
  <c r="D427" i="2"/>
  <c r="C427" i="2"/>
  <c r="M426" i="2"/>
  <c r="L426" i="2"/>
  <c r="J426" i="2"/>
  <c r="I426" i="2"/>
  <c r="H426" i="2"/>
  <c r="G426" i="2"/>
  <c r="F426" i="2"/>
  <c r="E426" i="2"/>
  <c r="D426" i="2"/>
  <c r="C426" i="2"/>
  <c r="M425" i="2"/>
  <c r="L425" i="2"/>
  <c r="J425" i="2"/>
  <c r="I425" i="2"/>
  <c r="H425" i="2"/>
  <c r="G425" i="2"/>
  <c r="F425" i="2"/>
  <c r="E425" i="2"/>
  <c r="D425" i="2"/>
  <c r="C425" i="2"/>
  <c r="M424" i="2"/>
  <c r="L424" i="2"/>
  <c r="J424" i="2"/>
  <c r="I424" i="2"/>
  <c r="H424" i="2"/>
  <c r="G424" i="2"/>
  <c r="F424" i="2"/>
  <c r="E424" i="2"/>
  <c r="D424" i="2"/>
  <c r="C424" i="2"/>
  <c r="M423" i="2"/>
  <c r="L423" i="2"/>
  <c r="J423" i="2"/>
  <c r="I423" i="2"/>
  <c r="H423" i="2"/>
  <c r="G423" i="2"/>
  <c r="F423" i="2"/>
  <c r="E423" i="2"/>
  <c r="D423" i="2"/>
  <c r="C423" i="2"/>
  <c r="M422" i="2"/>
  <c r="L422" i="2"/>
  <c r="J422" i="2"/>
  <c r="I422" i="2"/>
  <c r="H422" i="2"/>
  <c r="G422" i="2"/>
  <c r="F422" i="2"/>
  <c r="E422" i="2"/>
  <c r="D422" i="2"/>
  <c r="C422" i="2"/>
  <c r="M421" i="2"/>
  <c r="L421" i="2"/>
  <c r="J421" i="2"/>
  <c r="I421" i="2"/>
  <c r="H421" i="2"/>
  <c r="G421" i="2"/>
  <c r="F421" i="2"/>
  <c r="E421" i="2"/>
  <c r="D421" i="2"/>
  <c r="C421" i="2"/>
  <c r="M420" i="2"/>
  <c r="L420" i="2"/>
  <c r="J420" i="2"/>
  <c r="I420" i="2"/>
  <c r="H420" i="2"/>
  <c r="G420" i="2"/>
  <c r="F420" i="2"/>
  <c r="E420" i="2"/>
  <c r="D420" i="2"/>
  <c r="C420" i="2"/>
  <c r="M419" i="2"/>
  <c r="L419" i="2"/>
  <c r="J419" i="2"/>
  <c r="I419" i="2"/>
  <c r="H419" i="2"/>
  <c r="G419" i="2"/>
  <c r="F419" i="2"/>
  <c r="E419" i="2"/>
  <c r="D419" i="2"/>
  <c r="C419" i="2"/>
  <c r="M418" i="2"/>
  <c r="L418" i="2"/>
  <c r="J418" i="2"/>
  <c r="I418" i="2"/>
  <c r="H418" i="2"/>
  <c r="G418" i="2"/>
  <c r="F418" i="2"/>
  <c r="E418" i="2"/>
  <c r="D418" i="2"/>
  <c r="C418" i="2"/>
  <c r="M417" i="2"/>
  <c r="L417" i="2"/>
  <c r="J417" i="2"/>
  <c r="I417" i="2"/>
  <c r="H417" i="2"/>
  <c r="G417" i="2"/>
  <c r="F417" i="2"/>
  <c r="E417" i="2"/>
  <c r="D417" i="2"/>
  <c r="C417" i="2"/>
  <c r="M416" i="2"/>
  <c r="L416" i="2"/>
  <c r="J416" i="2"/>
  <c r="I416" i="2"/>
  <c r="H416" i="2"/>
  <c r="G416" i="2"/>
  <c r="F416" i="2"/>
  <c r="E416" i="2"/>
  <c r="D416" i="2"/>
  <c r="C416" i="2"/>
  <c r="M415" i="2"/>
  <c r="L415" i="2"/>
  <c r="J415" i="2"/>
  <c r="I415" i="2"/>
  <c r="H415" i="2"/>
  <c r="G415" i="2"/>
  <c r="F415" i="2"/>
  <c r="E415" i="2"/>
  <c r="D415" i="2"/>
  <c r="C415" i="2"/>
  <c r="M414" i="2"/>
  <c r="L414" i="2"/>
  <c r="J414" i="2"/>
  <c r="I414" i="2"/>
  <c r="H414" i="2"/>
  <c r="G414" i="2"/>
  <c r="F414" i="2"/>
  <c r="E414" i="2"/>
  <c r="D414" i="2"/>
  <c r="C414" i="2"/>
  <c r="M413" i="2"/>
  <c r="L413" i="2"/>
  <c r="J413" i="2"/>
  <c r="I413" i="2"/>
  <c r="H413" i="2"/>
  <c r="G413" i="2"/>
  <c r="F413" i="2"/>
  <c r="E413" i="2"/>
  <c r="D413" i="2"/>
  <c r="C413" i="2"/>
  <c r="M412" i="2"/>
  <c r="L412" i="2"/>
  <c r="J412" i="2"/>
  <c r="I412" i="2"/>
  <c r="H412" i="2"/>
  <c r="G412" i="2"/>
  <c r="F412" i="2"/>
  <c r="E412" i="2"/>
  <c r="D412" i="2"/>
  <c r="C412" i="2"/>
  <c r="M411" i="2"/>
  <c r="L411" i="2"/>
  <c r="J411" i="2"/>
  <c r="I411" i="2"/>
  <c r="H411" i="2"/>
  <c r="G411" i="2"/>
  <c r="F411" i="2"/>
  <c r="E411" i="2"/>
  <c r="D411" i="2"/>
  <c r="C411" i="2"/>
  <c r="M410" i="2"/>
  <c r="L410" i="2"/>
  <c r="J410" i="2"/>
  <c r="I410" i="2"/>
  <c r="H410" i="2"/>
  <c r="G410" i="2"/>
  <c r="F410" i="2"/>
  <c r="E410" i="2"/>
  <c r="D410" i="2"/>
  <c r="C410" i="2"/>
  <c r="M409" i="2"/>
  <c r="L409" i="2"/>
  <c r="J409" i="2"/>
  <c r="I409" i="2"/>
  <c r="H409" i="2"/>
  <c r="G409" i="2"/>
  <c r="F409" i="2"/>
  <c r="E409" i="2"/>
  <c r="D409" i="2"/>
  <c r="C409" i="2"/>
  <c r="M408" i="2"/>
  <c r="L408" i="2"/>
  <c r="J408" i="2"/>
  <c r="I408" i="2"/>
  <c r="H408" i="2"/>
  <c r="G408" i="2"/>
  <c r="F408" i="2"/>
  <c r="E408" i="2"/>
  <c r="D408" i="2"/>
  <c r="C408" i="2"/>
  <c r="M407" i="2"/>
  <c r="L407" i="2"/>
  <c r="J407" i="2"/>
  <c r="I407" i="2"/>
  <c r="H407" i="2"/>
  <c r="G407" i="2"/>
  <c r="F407" i="2"/>
  <c r="E407" i="2"/>
  <c r="D407" i="2"/>
  <c r="C407" i="2"/>
  <c r="M406" i="2"/>
  <c r="L406" i="2"/>
  <c r="J406" i="2"/>
  <c r="I406" i="2"/>
  <c r="H406" i="2"/>
  <c r="G406" i="2"/>
  <c r="F406" i="2"/>
  <c r="E406" i="2"/>
  <c r="D406" i="2"/>
  <c r="C406" i="2"/>
  <c r="M405" i="2"/>
  <c r="L405" i="2"/>
  <c r="J405" i="2"/>
  <c r="I405" i="2"/>
  <c r="H405" i="2"/>
  <c r="G405" i="2"/>
  <c r="F405" i="2"/>
  <c r="E405" i="2"/>
  <c r="D405" i="2"/>
  <c r="C405" i="2"/>
  <c r="M404" i="2"/>
  <c r="L404" i="2"/>
  <c r="J404" i="2"/>
  <c r="I404" i="2"/>
  <c r="H404" i="2"/>
  <c r="G404" i="2"/>
  <c r="F404" i="2"/>
  <c r="E404" i="2"/>
  <c r="D404" i="2"/>
  <c r="C404" i="2"/>
  <c r="M403" i="2"/>
  <c r="L403" i="2"/>
  <c r="J403" i="2"/>
  <c r="I403" i="2"/>
  <c r="H403" i="2"/>
  <c r="G403" i="2"/>
  <c r="F403" i="2"/>
  <c r="E403" i="2"/>
  <c r="D403" i="2"/>
  <c r="C403" i="2"/>
  <c r="M402" i="2"/>
  <c r="L402" i="2"/>
  <c r="J402" i="2"/>
  <c r="I402" i="2"/>
  <c r="H402" i="2"/>
  <c r="G402" i="2"/>
  <c r="F402" i="2"/>
  <c r="E402" i="2"/>
  <c r="D402" i="2"/>
  <c r="C402" i="2"/>
  <c r="M401" i="2"/>
  <c r="L401" i="2"/>
  <c r="J401" i="2"/>
  <c r="I401" i="2"/>
  <c r="H401" i="2"/>
  <c r="G401" i="2"/>
  <c r="F401" i="2"/>
  <c r="E401" i="2"/>
  <c r="D401" i="2"/>
  <c r="C401" i="2"/>
  <c r="M400" i="2"/>
  <c r="L400" i="2"/>
  <c r="J400" i="2"/>
  <c r="I400" i="2"/>
  <c r="H400" i="2"/>
  <c r="G400" i="2"/>
  <c r="F400" i="2"/>
  <c r="E400" i="2"/>
  <c r="D400" i="2"/>
  <c r="C400" i="2"/>
  <c r="M399" i="2"/>
  <c r="L399" i="2"/>
  <c r="J399" i="2"/>
  <c r="I399" i="2"/>
  <c r="H399" i="2"/>
  <c r="G399" i="2"/>
  <c r="F399" i="2"/>
  <c r="E399" i="2"/>
  <c r="D399" i="2"/>
  <c r="C399" i="2"/>
  <c r="M398" i="2"/>
  <c r="L398" i="2"/>
  <c r="J398" i="2"/>
  <c r="I398" i="2"/>
  <c r="H398" i="2"/>
  <c r="G398" i="2"/>
  <c r="F398" i="2"/>
  <c r="E398" i="2"/>
  <c r="D398" i="2"/>
  <c r="C398" i="2"/>
  <c r="M397" i="2"/>
  <c r="L397" i="2"/>
  <c r="J397" i="2"/>
  <c r="I397" i="2"/>
  <c r="H397" i="2"/>
  <c r="G397" i="2"/>
  <c r="F397" i="2"/>
  <c r="E397" i="2"/>
  <c r="D397" i="2"/>
  <c r="C397" i="2"/>
  <c r="M396" i="2"/>
  <c r="L396" i="2"/>
  <c r="J396" i="2"/>
  <c r="I396" i="2"/>
  <c r="H396" i="2"/>
  <c r="G396" i="2"/>
  <c r="F396" i="2"/>
  <c r="E396" i="2"/>
  <c r="D396" i="2"/>
  <c r="C396" i="2"/>
  <c r="M395" i="2"/>
  <c r="L395" i="2"/>
  <c r="J395" i="2"/>
  <c r="I395" i="2"/>
  <c r="H395" i="2"/>
  <c r="G395" i="2"/>
  <c r="F395" i="2"/>
  <c r="E395" i="2"/>
  <c r="D395" i="2"/>
  <c r="C395" i="2"/>
  <c r="M394" i="2"/>
  <c r="L394" i="2"/>
  <c r="J394" i="2"/>
  <c r="I394" i="2"/>
  <c r="H394" i="2"/>
  <c r="G394" i="2"/>
  <c r="F394" i="2"/>
  <c r="E394" i="2"/>
  <c r="D394" i="2"/>
  <c r="C394" i="2"/>
  <c r="M393" i="2"/>
  <c r="L393" i="2"/>
  <c r="J393" i="2"/>
  <c r="I393" i="2"/>
  <c r="H393" i="2"/>
  <c r="G393" i="2"/>
  <c r="F393" i="2"/>
  <c r="E393" i="2"/>
  <c r="D393" i="2"/>
  <c r="C393" i="2"/>
  <c r="M392" i="2"/>
  <c r="L392" i="2"/>
  <c r="J392" i="2"/>
  <c r="I392" i="2"/>
  <c r="H392" i="2"/>
  <c r="G392" i="2"/>
  <c r="F392" i="2"/>
  <c r="E392" i="2"/>
  <c r="D392" i="2"/>
  <c r="C392" i="2"/>
  <c r="M391" i="2"/>
  <c r="L391" i="2"/>
  <c r="J391" i="2"/>
  <c r="I391" i="2"/>
  <c r="H391" i="2"/>
  <c r="G391" i="2"/>
  <c r="F391" i="2"/>
  <c r="E391" i="2"/>
  <c r="D391" i="2"/>
  <c r="C391" i="2"/>
  <c r="M390" i="2"/>
  <c r="L390" i="2"/>
  <c r="J390" i="2"/>
  <c r="I390" i="2"/>
  <c r="H390" i="2"/>
  <c r="G390" i="2"/>
  <c r="F390" i="2"/>
  <c r="E390" i="2"/>
  <c r="D390" i="2"/>
  <c r="C390" i="2"/>
  <c r="M389" i="2"/>
  <c r="L389" i="2"/>
  <c r="J389" i="2"/>
  <c r="I389" i="2"/>
  <c r="H389" i="2"/>
  <c r="G389" i="2"/>
  <c r="F389" i="2"/>
  <c r="E389" i="2"/>
  <c r="D389" i="2"/>
  <c r="C389" i="2"/>
  <c r="M388" i="2"/>
  <c r="L388" i="2"/>
  <c r="J388" i="2"/>
  <c r="I388" i="2"/>
  <c r="H388" i="2"/>
  <c r="G388" i="2"/>
  <c r="F388" i="2"/>
  <c r="E388" i="2"/>
  <c r="D388" i="2"/>
  <c r="C388" i="2"/>
  <c r="M387" i="2"/>
  <c r="L387" i="2"/>
  <c r="J387" i="2"/>
  <c r="I387" i="2"/>
  <c r="H387" i="2"/>
  <c r="G387" i="2"/>
  <c r="F387" i="2"/>
  <c r="E387" i="2"/>
  <c r="D387" i="2"/>
  <c r="C387" i="2"/>
  <c r="M386" i="2"/>
  <c r="L386" i="2"/>
  <c r="J386" i="2"/>
  <c r="I386" i="2"/>
  <c r="H386" i="2"/>
  <c r="G386" i="2"/>
  <c r="F386" i="2"/>
  <c r="E386" i="2"/>
  <c r="D386" i="2"/>
  <c r="C386" i="2"/>
  <c r="M385" i="2"/>
  <c r="L385" i="2"/>
  <c r="J385" i="2"/>
  <c r="I385" i="2"/>
  <c r="H385" i="2"/>
  <c r="G385" i="2"/>
  <c r="F385" i="2"/>
  <c r="E385" i="2"/>
  <c r="D385" i="2"/>
  <c r="C385" i="2"/>
  <c r="M384" i="2"/>
  <c r="L384" i="2"/>
  <c r="J384" i="2"/>
  <c r="I384" i="2"/>
  <c r="H384" i="2"/>
  <c r="G384" i="2"/>
  <c r="F384" i="2"/>
  <c r="E384" i="2"/>
  <c r="D384" i="2"/>
  <c r="C384" i="2"/>
  <c r="M383" i="2"/>
  <c r="L383" i="2"/>
  <c r="J383" i="2"/>
  <c r="I383" i="2"/>
  <c r="H383" i="2"/>
  <c r="G383" i="2"/>
  <c r="F383" i="2"/>
  <c r="E383" i="2"/>
  <c r="D383" i="2"/>
  <c r="C383" i="2"/>
  <c r="M382" i="2"/>
  <c r="L382" i="2"/>
  <c r="J382" i="2"/>
  <c r="I382" i="2"/>
  <c r="H382" i="2"/>
  <c r="G382" i="2"/>
  <c r="F382" i="2"/>
  <c r="E382" i="2"/>
  <c r="D382" i="2"/>
  <c r="C382" i="2"/>
  <c r="M381" i="2"/>
  <c r="L381" i="2"/>
  <c r="J381" i="2"/>
  <c r="I381" i="2"/>
  <c r="H381" i="2"/>
  <c r="G381" i="2"/>
  <c r="F381" i="2"/>
  <c r="E381" i="2"/>
  <c r="D381" i="2"/>
  <c r="C381" i="2"/>
  <c r="M380" i="2"/>
  <c r="L380" i="2"/>
  <c r="J380" i="2"/>
  <c r="I380" i="2"/>
  <c r="H380" i="2"/>
  <c r="G380" i="2"/>
  <c r="F380" i="2"/>
  <c r="E380" i="2"/>
  <c r="D380" i="2"/>
  <c r="C380" i="2"/>
  <c r="M379" i="2"/>
  <c r="L379" i="2"/>
  <c r="J379" i="2"/>
  <c r="I379" i="2"/>
  <c r="H379" i="2"/>
  <c r="G379" i="2"/>
  <c r="F379" i="2"/>
  <c r="E379" i="2"/>
  <c r="D379" i="2"/>
  <c r="C379" i="2"/>
  <c r="M378" i="2"/>
  <c r="L378" i="2"/>
  <c r="J378" i="2"/>
  <c r="I378" i="2"/>
  <c r="H378" i="2"/>
  <c r="G378" i="2"/>
  <c r="F378" i="2"/>
  <c r="E378" i="2"/>
  <c r="D378" i="2"/>
  <c r="C378" i="2"/>
  <c r="M377" i="2"/>
  <c r="L377" i="2"/>
  <c r="J377" i="2"/>
  <c r="I377" i="2"/>
  <c r="H377" i="2"/>
  <c r="G377" i="2"/>
  <c r="F377" i="2"/>
  <c r="E377" i="2"/>
  <c r="D377" i="2"/>
  <c r="C377" i="2"/>
  <c r="M376" i="2"/>
  <c r="L376" i="2"/>
  <c r="J376" i="2"/>
  <c r="I376" i="2"/>
  <c r="H376" i="2"/>
  <c r="G376" i="2"/>
  <c r="F376" i="2"/>
  <c r="E376" i="2"/>
  <c r="D376" i="2"/>
  <c r="C376" i="2"/>
  <c r="M375" i="2"/>
  <c r="L375" i="2"/>
  <c r="J375" i="2"/>
  <c r="I375" i="2"/>
  <c r="H375" i="2"/>
  <c r="G375" i="2"/>
  <c r="F375" i="2"/>
  <c r="E375" i="2"/>
  <c r="D375" i="2"/>
  <c r="C375" i="2"/>
  <c r="M374" i="2"/>
  <c r="L374" i="2"/>
  <c r="J374" i="2"/>
  <c r="I374" i="2"/>
  <c r="H374" i="2"/>
  <c r="G374" i="2"/>
  <c r="F374" i="2"/>
  <c r="E374" i="2"/>
  <c r="D374" i="2"/>
  <c r="C374" i="2"/>
  <c r="M373" i="2"/>
  <c r="L373" i="2"/>
  <c r="J373" i="2"/>
  <c r="I373" i="2"/>
  <c r="H373" i="2"/>
  <c r="G373" i="2"/>
  <c r="F373" i="2"/>
  <c r="E373" i="2"/>
  <c r="D373" i="2"/>
  <c r="C373" i="2"/>
  <c r="M372" i="2"/>
  <c r="L372" i="2"/>
  <c r="J372" i="2"/>
  <c r="I372" i="2"/>
  <c r="H372" i="2"/>
  <c r="G372" i="2"/>
  <c r="F372" i="2"/>
  <c r="E372" i="2"/>
  <c r="D372" i="2"/>
  <c r="C372" i="2"/>
  <c r="M371" i="2"/>
  <c r="L371" i="2"/>
  <c r="J371" i="2"/>
  <c r="I371" i="2"/>
  <c r="H371" i="2"/>
  <c r="G371" i="2"/>
  <c r="F371" i="2"/>
  <c r="E371" i="2"/>
  <c r="D371" i="2"/>
  <c r="C371" i="2"/>
  <c r="M370" i="2"/>
  <c r="L370" i="2"/>
  <c r="J370" i="2"/>
  <c r="I370" i="2"/>
  <c r="H370" i="2"/>
  <c r="G370" i="2"/>
  <c r="F370" i="2"/>
  <c r="E370" i="2"/>
  <c r="D370" i="2"/>
  <c r="C370" i="2"/>
  <c r="M369" i="2"/>
  <c r="L369" i="2"/>
  <c r="J369" i="2"/>
  <c r="I369" i="2"/>
  <c r="H369" i="2"/>
  <c r="G369" i="2"/>
  <c r="F369" i="2"/>
  <c r="E369" i="2"/>
  <c r="D369" i="2"/>
  <c r="C369" i="2"/>
  <c r="M368" i="2"/>
  <c r="L368" i="2"/>
  <c r="J368" i="2"/>
  <c r="I368" i="2"/>
  <c r="H368" i="2"/>
  <c r="G368" i="2"/>
  <c r="F368" i="2"/>
  <c r="E368" i="2"/>
  <c r="D368" i="2"/>
  <c r="C368" i="2"/>
  <c r="M367" i="2"/>
  <c r="L367" i="2"/>
  <c r="J367" i="2"/>
  <c r="I367" i="2"/>
  <c r="H367" i="2"/>
  <c r="G367" i="2"/>
  <c r="F367" i="2"/>
  <c r="E367" i="2"/>
  <c r="D367" i="2"/>
  <c r="C367" i="2"/>
  <c r="M366" i="2"/>
  <c r="L366" i="2"/>
  <c r="J366" i="2"/>
  <c r="I366" i="2"/>
  <c r="H366" i="2"/>
  <c r="G366" i="2"/>
  <c r="F366" i="2"/>
  <c r="E366" i="2"/>
  <c r="D366" i="2"/>
  <c r="C366" i="2"/>
  <c r="M365" i="2"/>
  <c r="L365" i="2"/>
  <c r="J365" i="2"/>
  <c r="I365" i="2"/>
  <c r="H365" i="2"/>
  <c r="G365" i="2"/>
  <c r="F365" i="2"/>
  <c r="E365" i="2"/>
  <c r="D365" i="2"/>
  <c r="C365" i="2"/>
  <c r="M364" i="2"/>
  <c r="L364" i="2"/>
  <c r="J364" i="2"/>
  <c r="I364" i="2"/>
  <c r="H364" i="2"/>
  <c r="G364" i="2"/>
  <c r="F364" i="2"/>
  <c r="E364" i="2"/>
  <c r="D364" i="2"/>
  <c r="C364" i="2"/>
  <c r="M363" i="2"/>
  <c r="L363" i="2"/>
  <c r="J363" i="2"/>
  <c r="I363" i="2"/>
  <c r="H363" i="2"/>
  <c r="G363" i="2"/>
  <c r="F363" i="2"/>
  <c r="E363" i="2"/>
  <c r="D363" i="2"/>
  <c r="C363" i="2"/>
  <c r="M362" i="2"/>
  <c r="L362" i="2"/>
  <c r="J362" i="2"/>
  <c r="I362" i="2"/>
  <c r="H362" i="2"/>
  <c r="G362" i="2"/>
  <c r="F362" i="2"/>
  <c r="E362" i="2"/>
  <c r="D362" i="2"/>
  <c r="C362" i="2"/>
  <c r="M361" i="2"/>
  <c r="L361" i="2"/>
  <c r="J361" i="2"/>
  <c r="I361" i="2"/>
  <c r="H361" i="2"/>
  <c r="G361" i="2"/>
  <c r="F361" i="2"/>
  <c r="E361" i="2"/>
  <c r="D361" i="2"/>
  <c r="C361" i="2"/>
  <c r="M360" i="2"/>
  <c r="L360" i="2"/>
  <c r="J360" i="2"/>
  <c r="I360" i="2"/>
  <c r="H360" i="2"/>
  <c r="G360" i="2"/>
  <c r="F360" i="2"/>
  <c r="E360" i="2"/>
  <c r="D360" i="2"/>
  <c r="C360" i="2"/>
  <c r="M359" i="2"/>
  <c r="L359" i="2"/>
  <c r="J359" i="2"/>
  <c r="I359" i="2"/>
  <c r="H359" i="2"/>
  <c r="G359" i="2"/>
  <c r="F359" i="2"/>
  <c r="E359" i="2"/>
  <c r="D359" i="2"/>
  <c r="C359" i="2"/>
  <c r="M358" i="2"/>
  <c r="L358" i="2"/>
  <c r="J358" i="2"/>
  <c r="I358" i="2"/>
  <c r="H358" i="2"/>
  <c r="G358" i="2"/>
  <c r="F358" i="2"/>
  <c r="E358" i="2"/>
  <c r="D358" i="2"/>
  <c r="C358" i="2"/>
  <c r="M357" i="2"/>
  <c r="L357" i="2"/>
  <c r="J357" i="2"/>
  <c r="I357" i="2"/>
  <c r="H357" i="2"/>
  <c r="G357" i="2"/>
  <c r="F357" i="2"/>
  <c r="E357" i="2"/>
  <c r="D357" i="2"/>
  <c r="C357" i="2"/>
  <c r="M356" i="2"/>
  <c r="L356" i="2"/>
  <c r="J356" i="2"/>
  <c r="I356" i="2"/>
  <c r="H356" i="2"/>
  <c r="G356" i="2"/>
  <c r="F356" i="2"/>
  <c r="E356" i="2"/>
  <c r="D356" i="2"/>
  <c r="C356" i="2"/>
  <c r="M355" i="2"/>
  <c r="L355" i="2"/>
  <c r="J355" i="2"/>
  <c r="I355" i="2"/>
  <c r="H355" i="2"/>
  <c r="G355" i="2"/>
  <c r="F355" i="2"/>
  <c r="E355" i="2"/>
  <c r="D355" i="2"/>
  <c r="C355" i="2"/>
  <c r="M354" i="2"/>
  <c r="L354" i="2"/>
  <c r="J354" i="2"/>
  <c r="I354" i="2"/>
  <c r="H354" i="2"/>
  <c r="G354" i="2"/>
  <c r="F354" i="2"/>
  <c r="E354" i="2"/>
  <c r="D354" i="2"/>
  <c r="C354" i="2"/>
  <c r="M353" i="2"/>
  <c r="L353" i="2"/>
  <c r="J353" i="2"/>
  <c r="I353" i="2"/>
  <c r="H353" i="2"/>
  <c r="G353" i="2"/>
  <c r="F353" i="2"/>
  <c r="E353" i="2"/>
  <c r="D353" i="2"/>
  <c r="C353" i="2"/>
  <c r="M352" i="2"/>
  <c r="L352" i="2"/>
  <c r="J352" i="2"/>
  <c r="I352" i="2"/>
  <c r="H352" i="2"/>
  <c r="G352" i="2"/>
  <c r="F352" i="2"/>
  <c r="E352" i="2"/>
  <c r="D352" i="2"/>
  <c r="C352" i="2"/>
  <c r="M351" i="2"/>
  <c r="L351" i="2"/>
  <c r="J351" i="2"/>
  <c r="I351" i="2"/>
  <c r="H351" i="2"/>
  <c r="G351" i="2"/>
  <c r="F351" i="2"/>
  <c r="E351" i="2"/>
  <c r="D351" i="2"/>
  <c r="C351" i="2"/>
  <c r="M350" i="2"/>
  <c r="L350" i="2"/>
  <c r="J350" i="2"/>
  <c r="I350" i="2"/>
  <c r="H350" i="2"/>
  <c r="G350" i="2"/>
  <c r="F350" i="2"/>
  <c r="E350" i="2"/>
  <c r="D350" i="2"/>
  <c r="C350" i="2"/>
  <c r="M349" i="2"/>
  <c r="L349" i="2"/>
  <c r="J349" i="2"/>
  <c r="I349" i="2"/>
  <c r="H349" i="2"/>
  <c r="G349" i="2"/>
  <c r="F349" i="2"/>
  <c r="E349" i="2"/>
  <c r="D349" i="2"/>
  <c r="C349" i="2"/>
  <c r="M348" i="2"/>
  <c r="L348" i="2"/>
  <c r="J348" i="2"/>
  <c r="I348" i="2"/>
  <c r="H348" i="2"/>
  <c r="G348" i="2"/>
  <c r="F348" i="2"/>
  <c r="E348" i="2"/>
  <c r="D348" i="2"/>
  <c r="C348" i="2"/>
  <c r="M347" i="2"/>
  <c r="L347" i="2"/>
  <c r="J347" i="2"/>
  <c r="I347" i="2"/>
  <c r="H347" i="2"/>
  <c r="G347" i="2"/>
  <c r="F347" i="2"/>
  <c r="E347" i="2"/>
  <c r="D347" i="2"/>
  <c r="C347" i="2"/>
  <c r="M346" i="2"/>
  <c r="L346" i="2"/>
  <c r="J346" i="2"/>
  <c r="I346" i="2"/>
  <c r="H346" i="2"/>
  <c r="G346" i="2"/>
  <c r="F346" i="2"/>
  <c r="E346" i="2"/>
  <c r="D346" i="2"/>
  <c r="C346" i="2"/>
  <c r="M345" i="2"/>
  <c r="L345" i="2"/>
  <c r="J345" i="2"/>
  <c r="I345" i="2"/>
  <c r="H345" i="2"/>
  <c r="G345" i="2"/>
  <c r="F345" i="2"/>
  <c r="E345" i="2"/>
  <c r="D345" i="2"/>
  <c r="C345" i="2"/>
  <c r="M344" i="2"/>
  <c r="L344" i="2"/>
  <c r="J344" i="2"/>
  <c r="I344" i="2"/>
  <c r="H344" i="2"/>
  <c r="G344" i="2"/>
  <c r="F344" i="2"/>
  <c r="E344" i="2"/>
  <c r="D344" i="2"/>
  <c r="C344" i="2"/>
  <c r="M343" i="2"/>
  <c r="L343" i="2"/>
  <c r="J343" i="2"/>
  <c r="I343" i="2"/>
  <c r="H343" i="2"/>
  <c r="G343" i="2"/>
  <c r="F343" i="2"/>
  <c r="E343" i="2"/>
  <c r="D343" i="2"/>
  <c r="C343" i="2"/>
  <c r="M342" i="2"/>
  <c r="L342" i="2"/>
  <c r="J342" i="2"/>
  <c r="I342" i="2"/>
  <c r="H342" i="2"/>
  <c r="G342" i="2"/>
  <c r="F342" i="2"/>
  <c r="E342" i="2"/>
  <c r="D342" i="2"/>
  <c r="C342" i="2"/>
  <c r="M341" i="2"/>
  <c r="L341" i="2"/>
  <c r="J341" i="2"/>
  <c r="I341" i="2"/>
  <c r="H341" i="2"/>
  <c r="G341" i="2"/>
  <c r="F341" i="2"/>
  <c r="E341" i="2"/>
  <c r="D341" i="2"/>
  <c r="C341" i="2"/>
  <c r="M340" i="2"/>
  <c r="L340" i="2"/>
  <c r="J340" i="2"/>
  <c r="I340" i="2"/>
  <c r="H340" i="2"/>
  <c r="G340" i="2"/>
  <c r="F340" i="2"/>
  <c r="E340" i="2"/>
  <c r="D340" i="2"/>
  <c r="C340" i="2"/>
  <c r="M339" i="2"/>
  <c r="L339" i="2"/>
  <c r="J339" i="2"/>
  <c r="I339" i="2"/>
  <c r="H339" i="2"/>
  <c r="G339" i="2"/>
  <c r="F339" i="2"/>
  <c r="E339" i="2"/>
  <c r="D339" i="2"/>
  <c r="C339" i="2"/>
  <c r="M338" i="2"/>
  <c r="L338" i="2"/>
  <c r="J338" i="2"/>
  <c r="I338" i="2"/>
  <c r="H338" i="2"/>
  <c r="G338" i="2"/>
  <c r="F338" i="2"/>
  <c r="E338" i="2"/>
  <c r="D338" i="2"/>
  <c r="C338" i="2"/>
  <c r="M337" i="2"/>
  <c r="L337" i="2"/>
  <c r="J337" i="2"/>
  <c r="I337" i="2"/>
  <c r="H337" i="2"/>
  <c r="G337" i="2"/>
  <c r="F337" i="2"/>
  <c r="E337" i="2"/>
  <c r="D337" i="2"/>
  <c r="C337" i="2"/>
  <c r="M336" i="2"/>
  <c r="L336" i="2"/>
  <c r="J336" i="2"/>
  <c r="I336" i="2"/>
  <c r="H336" i="2"/>
  <c r="G336" i="2"/>
  <c r="F336" i="2"/>
  <c r="E336" i="2"/>
  <c r="D336" i="2"/>
  <c r="C336" i="2"/>
  <c r="M335" i="2"/>
  <c r="L335" i="2"/>
  <c r="J335" i="2"/>
  <c r="I335" i="2"/>
  <c r="H335" i="2"/>
  <c r="G335" i="2"/>
  <c r="F335" i="2"/>
  <c r="E335" i="2"/>
  <c r="D335" i="2"/>
  <c r="C335" i="2"/>
  <c r="M334" i="2"/>
  <c r="L334" i="2"/>
  <c r="J334" i="2"/>
  <c r="I334" i="2"/>
  <c r="H334" i="2"/>
  <c r="G334" i="2"/>
  <c r="F334" i="2"/>
  <c r="E334" i="2"/>
  <c r="D334" i="2"/>
  <c r="C334" i="2"/>
  <c r="M333" i="2"/>
  <c r="L333" i="2"/>
  <c r="J333" i="2"/>
  <c r="I333" i="2"/>
  <c r="H333" i="2"/>
  <c r="G333" i="2"/>
  <c r="F333" i="2"/>
  <c r="E333" i="2"/>
  <c r="D333" i="2"/>
  <c r="C333" i="2"/>
  <c r="M332" i="2"/>
  <c r="L332" i="2"/>
  <c r="J332" i="2"/>
  <c r="I332" i="2"/>
  <c r="H332" i="2"/>
  <c r="G332" i="2"/>
  <c r="F332" i="2"/>
  <c r="E332" i="2"/>
  <c r="D332" i="2"/>
  <c r="C332" i="2"/>
  <c r="M331" i="2"/>
  <c r="L331" i="2"/>
  <c r="J331" i="2"/>
  <c r="I331" i="2"/>
  <c r="H331" i="2"/>
  <c r="G331" i="2"/>
  <c r="F331" i="2"/>
  <c r="E331" i="2"/>
  <c r="D331" i="2"/>
  <c r="C331" i="2"/>
  <c r="M330" i="2"/>
  <c r="L330" i="2"/>
  <c r="J330" i="2"/>
  <c r="I330" i="2"/>
  <c r="H330" i="2"/>
  <c r="G330" i="2"/>
  <c r="F330" i="2"/>
  <c r="E330" i="2"/>
  <c r="D330" i="2"/>
  <c r="C330" i="2"/>
  <c r="M329" i="2"/>
  <c r="L329" i="2"/>
  <c r="J329" i="2"/>
  <c r="I329" i="2"/>
  <c r="H329" i="2"/>
  <c r="G329" i="2"/>
  <c r="F329" i="2"/>
  <c r="E329" i="2"/>
  <c r="D329" i="2"/>
  <c r="C329" i="2"/>
  <c r="M328" i="2"/>
  <c r="L328" i="2"/>
  <c r="J328" i="2"/>
  <c r="I328" i="2"/>
  <c r="H328" i="2"/>
  <c r="G328" i="2"/>
  <c r="F328" i="2"/>
  <c r="E328" i="2"/>
  <c r="D328" i="2"/>
  <c r="C328" i="2"/>
  <c r="M327" i="2"/>
  <c r="L327" i="2"/>
  <c r="J327" i="2"/>
  <c r="I327" i="2"/>
  <c r="H327" i="2"/>
  <c r="G327" i="2"/>
  <c r="F327" i="2"/>
  <c r="E327" i="2"/>
  <c r="D327" i="2"/>
  <c r="C327" i="2"/>
  <c r="M326" i="2"/>
  <c r="L326" i="2"/>
  <c r="J326" i="2"/>
  <c r="I326" i="2"/>
  <c r="H326" i="2"/>
  <c r="G326" i="2"/>
  <c r="F326" i="2"/>
  <c r="E326" i="2"/>
  <c r="D326" i="2"/>
  <c r="C326" i="2"/>
  <c r="M325" i="2"/>
  <c r="L325" i="2"/>
  <c r="J325" i="2"/>
  <c r="I325" i="2"/>
  <c r="H325" i="2"/>
  <c r="G325" i="2"/>
  <c r="F325" i="2"/>
  <c r="E325" i="2"/>
  <c r="D325" i="2"/>
  <c r="C325" i="2"/>
  <c r="M324" i="2"/>
  <c r="L324" i="2"/>
  <c r="J324" i="2"/>
  <c r="I324" i="2"/>
  <c r="H324" i="2"/>
  <c r="G324" i="2"/>
  <c r="F324" i="2"/>
  <c r="E324" i="2"/>
  <c r="D324" i="2"/>
  <c r="C324" i="2"/>
  <c r="M323" i="2"/>
  <c r="L323" i="2"/>
  <c r="J323" i="2"/>
  <c r="I323" i="2"/>
  <c r="H323" i="2"/>
  <c r="G323" i="2"/>
  <c r="F323" i="2"/>
  <c r="E323" i="2"/>
  <c r="D323" i="2"/>
  <c r="C323" i="2"/>
  <c r="M322" i="2"/>
  <c r="L322" i="2"/>
  <c r="J322" i="2"/>
  <c r="I322" i="2"/>
  <c r="H322" i="2"/>
  <c r="G322" i="2"/>
  <c r="F322" i="2"/>
  <c r="E322" i="2"/>
  <c r="D322" i="2"/>
  <c r="C322" i="2"/>
  <c r="M321" i="2"/>
  <c r="L321" i="2"/>
  <c r="J321" i="2"/>
  <c r="I321" i="2"/>
  <c r="H321" i="2"/>
  <c r="G321" i="2"/>
  <c r="F321" i="2"/>
  <c r="E321" i="2"/>
  <c r="D321" i="2"/>
  <c r="C321" i="2"/>
  <c r="M320" i="2"/>
  <c r="L320" i="2"/>
  <c r="J320" i="2"/>
  <c r="I320" i="2"/>
  <c r="H320" i="2"/>
  <c r="G320" i="2"/>
  <c r="F320" i="2"/>
  <c r="E320" i="2"/>
  <c r="D320" i="2"/>
  <c r="C320" i="2"/>
  <c r="M319" i="2"/>
  <c r="L319" i="2"/>
  <c r="J319" i="2"/>
  <c r="I319" i="2"/>
  <c r="H319" i="2"/>
  <c r="G319" i="2"/>
  <c r="F319" i="2"/>
  <c r="E319" i="2"/>
  <c r="D319" i="2"/>
  <c r="C319" i="2"/>
  <c r="M318" i="2"/>
  <c r="L318" i="2"/>
  <c r="J318" i="2"/>
  <c r="I318" i="2"/>
  <c r="H318" i="2"/>
  <c r="G318" i="2"/>
  <c r="F318" i="2"/>
  <c r="E318" i="2"/>
  <c r="D318" i="2"/>
  <c r="C318" i="2"/>
  <c r="M317" i="2"/>
  <c r="L317" i="2"/>
  <c r="J317" i="2"/>
  <c r="I317" i="2"/>
  <c r="H317" i="2"/>
  <c r="G317" i="2"/>
  <c r="F317" i="2"/>
  <c r="E317" i="2"/>
  <c r="D317" i="2"/>
  <c r="C317" i="2"/>
  <c r="M316" i="2"/>
  <c r="L316" i="2"/>
  <c r="J316" i="2"/>
  <c r="I316" i="2"/>
  <c r="H316" i="2"/>
  <c r="G316" i="2"/>
  <c r="F316" i="2"/>
  <c r="E316" i="2"/>
  <c r="D316" i="2"/>
  <c r="C316" i="2"/>
  <c r="M315" i="2"/>
  <c r="L315" i="2"/>
  <c r="J315" i="2"/>
  <c r="I315" i="2"/>
  <c r="H315" i="2"/>
  <c r="G315" i="2"/>
  <c r="F315" i="2"/>
  <c r="E315" i="2"/>
  <c r="D315" i="2"/>
  <c r="C315" i="2"/>
  <c r="M314" i="2"/>
  <c r="L314" i="2"/>
  <c r="J314" i="2"/>
  <c r="I314" i="2"/>
  <c r="H314" i="2"/>
  <c r="G314" i="2"/>
  <c r="F314" i="2"/>
  <c r="E314" i="2"/>
  <c r="D314" i="2"/>
  <c r="C314" i="2"/>
  <c r="M313" i="2"/>
  <c r="L313" i="2"/>
  <c r="J313" i="2"/>
  <c r="I313" i="2"/>
  <c r="H313" i="2"/>
  <c r="G313" i="2"/>
  <c r="F313" i="2"/>
  <c r="E313" i="2"/>
  <c r="D313" i="2"/>
  <c r="C313" i="2"/>
  <c r="M312" i="2"/>
  <c r="L312" i="2"/>
  <c r="J312" i="2"/>
  <c r="I312" i="2"/>
  <c r="H312" i="2"/>
  <c r="G312" i="2"/>
  <c r="F312" i="2"/>
  <c r="E312" i="2"/>
  <c r="D312" i="2"/>
  <c r="C312" i="2"/>
  <c r="M311" i="2"/>
  <c r="L311" i="2"/>
  <c r="J311" i="2"/>
  <c r="I311" i="2"/>
  <c r="H311" i="2"/>
  <c r="G311" i="2"/>
  <c r="F311" i="2"/>
  <c r="E311" i="2"/>
  <c r="D311" i="2"/>
  <c r="C311" i="2"/>
  <c r="M310" i="2"/>
  <c r="L310" i="2"/>
  <c r="J310" i="2"/>
  <c r="I310" i="2"/>
  <c r="H310" i="2"/>
  <c r="G310" i="2"/>
  <c r="F310" i="2"/>
  <c r="E310" i="2"/>
  <c r="D310" i="2"/>
  <c r="C310" i="2"/>
  <c r="M309" i="2"/>
  <c r="L309" i="2"/>
  <c r="J309" i="2"/>
  <c r="I309" i="2"/>
  <c r="H309" i="2"/>
  <c r="G309" i="2"/>
  <c r="F309" i="2"/>
  <c r="E309" i="2"/>
  <c r="D309" i="2"/>
  <c r="C309" i="2"/>
  <c r="M308" i="2"/>
  <c r="L308" i="2"/>
  <c r="J308" i="2"/>
  <c r="I308" i="2"/>
  <c r="H308" i="2"/>
  <c r="G308" i="2"/>
  <c r="F308" i="2"/>
  <c r="E308" i="2"/>
  <c r="D308" i="2"/>
  <c r="C308" i="2"/>
  <c r="M307" i="2"/>
  <c r="L307" i="2"/>
  <c r="J307" i="2"/>
  <c r="I307" i="2"/>
  <c r="H307" i="2"/>
  <c r="G307" i="2"/>
  <c r="F307" i="2"/>
  <c r="E307" i="2"/>
  <c r="D307" i="2"/>
  <c r="C307" i="2"/>
  <c r="M306" i="2"/>
  <c r="L306" i="2"/>
  <c r="J306" i="2"/>
  <c r="I306" i="2"/>
  <c r="H306" i="2"/>
  <c r="G306" i="2"/>
  <c r="F306" i="2"/>
  <c r="E306" i="2"/>
  <c r="D306" i="2"/>
  <c r="C306" i="2"/>
  <c r="M305" i="2"/>
  <c r="L305" i="2"/>
  <c r="J305" i="2"/>
  <c r="I305" i="2"/>
  <c r="H305" i="2"/>
  <c r="G305" i="2"/>
  <c r="F305" i="2"/>
  <c r="E305" i="2"/>
  <c r="D305" i="2"/>
  <c r="C305" i="2"/>
  <c r="M304" i="2"/>
  <c r="L304" i="2"/>
  <c r="J304" i="2"/>
  <c r="I304" i="2"/>
  <c r="H304" i="2"/>
  <c r="G304" i="2"/>
  <c r="F304" i="2"/>
  <c r="E304" i="2"/>
  <c r="D304" i="2"/>
  <c r="C304" i="2"/>
  <c r="M303" i="2"/>
  <c r="L303" i="2"/>
  <c r="J303" i="2"/>
  <c r="I303" i="2"/>
  <c r="H303" i="2"/>
  <c r="G303" i="2"/>
  <c r="F303" i="2"/>
  <c r="E303" i="2"/>
  <c r="D303" i="2"/>
  <c r="C303" i="2"/>
  <c r="M302" i="2"/>
  <c r="L302" i="2"/>
  <c r="J302" i="2"/>
  <c r="I302" i="2"/>
  <c r="H302" i="2"/>
  <c r="G302" i="2"/>
  <c r="F302" i="2"/>
  <c r="E302" i="2"/>
  <c r="D302" i="2"/>
  <c r="C302" i="2"/>
  <c r="M301" i="2"/>
  <c r="L301" i="2"/>
  <c r="J301" i="2"/>
  <c r="I301" i="2"/>
  <c r="H301" i="2"/>
  <c r="G301" i="2"/>
  <c r="F301" i="2"/>
  <c r="E301" i="2"/>
  <c r="D301" i="2"/>
  <c r="C301" i="2"/>
  <c r="M300" i="2"/>
  <c r="L300" i="2"/>
  <c r="J300" i="2"/>
  <c r="I300" i="2"/>
  <c r="H300" i="2"/>
  <c r="G300" i="2"/>
  <c r="F300" i="2"/>
  <c r="E300" i="2"/>
  <c r="D300" i="2"/>
  <c r="C300" i="2"/>
  <c r="M299" i="2"/>
  <c r="L299" i="2"/>
  <c r="J299" i="2"/>
  <c r="I299" i="2"/>
  <c r="H299" i="2"/>
  <c r="G299" i="2"/>
  <c r="F299" i="2"/>
  <c r="E299" i="2"/>
  <c r="D299" i="2"/>
  <c r="C299" i="2"/>
  <c r="M298" i="2"/>
  <c r="L298" i="2"/>
  <c r="J298" i="2"/>
  <c r="I298" i="2"/>
  <c r="H298" i="2"/>
  <c r="G298" i="2"/>
  <c r="F298" i="2"/>
  <c r="E298" i="2"/>
  <c r="D298" i="2"/>
  <c r="C298" i="2"/>
  <c r="M297" i="2"/>
  <c r="L297" i="2"/>
  <c r="J297" i="2"/>
  <c r="I297" i="2"/>
  <c r="H297" i="2"/>
  <c r="G297" i="2"/>
  <c r="F297" i="2"/>
  <c r="E297" i="2"/>
  <c r="D297" i="2"/>
  <c r="C297" i="2"/>
  <c r="M296" i="2"/>
  <c r="L296" i="2"/>
  <c r="J296" i="2"/>
  <c r="I296" i="2"/>
  <c r="H296" i="2"/>
  <c r="G296" i="2"/>
  <c r="F296" i="2"/>
  <c r="E296" i="2"/>
  <c r="D296" i="2"/>
  <c r="C296" i="2"/>
  <c r="M295" i="2"/>
  <c r="L295" i="2"/>
  <c r="J295" i="2"/>
  <c r="I295" i="2"/>
  <c r="H295" i="2"/>
  <c r="G295" i="2"/>
  <c r="F295" i="2"/>
  <c r="E295" i="2"/>
  <c r="D295" i="2"/>
  <c r="C295" i="2"/>
  <c r="M294" i="2"/>
  <c r="L294" i="2"/>
  <c r="J294" i="2"/>
  <c r="I294" i="2"/>
  <c r="H294" i="2"/>
  <c r="G294" i="2"/>
  <c r="F294" i="2"/>
  <c r="E294" i="2"/>
  <c r="D294" i="2"/>
  <c r="C294" i="2"/>
  <c r="M293" i="2"/>
  <c r="L293" i="2"/>
  <c r="J293" i="2"/>
  <c r="I293" i="2"/>
  <c r="H293" i="2"/>
  <c r="G293" i="2"/>
  <c r="F293" i="2"/>
  <c r="E293" i="2"/>
  <c r="D293" i="2"/>
  <c r="C293" i="2"/>
  <c r="M292" i="2"/>
  <c r="L292" i="2"/>
  <c r="J292" i="2"/>
  <c r="I292" i="2"/>
  <c r="H292" i="2"/>
  <c r="G292" i="2"/>
  <c r="F292" i="2"/>
  <c r="E292" i="2"/>
  <c r="D292" i="2"/>
  <c r="C292" i="2"/>
  <c r="M291" i="2"/>
  <c r="L291" i="2"/>
  <c r="J291" i="2"/>
  <c r="I291" i="2"/>
  <c r="H291" i="2"/>
  <c r="G291" i="2"/>
  <c r="F291" i="2"/>
  <c r="E291" i="2"/>
  <c r="D291" i="2"/>
  <c r="C291" i="2"/>
  <c r="M290" i="2"/>
  <c r="L290" i="2"/>
  <c r="J290" i="2"/>
  <c r="I290" i="2"/>
  <c r="H290" i="2"/>
  <c r="G290" i="2"/>
  <c r="F290" i="2"/>
  <c r="E290" i="2"/>
  <c r="D290" i="2"/>
  <c r="C290" i="2"/>
  <c r="M289" i="2"/>
  <c r="L289" i="2"/>
  <c r="J289" i="2"/>
  <c r="I289" i="2"/>
  <c r="H289" i="2"/>
  <c r="G289" i="2"/>
  <c r="F289" i="2"/>
  <c r="E289" i="2"/>
  <c r="D289" i="2"/>
  <c r="C289" i="2"/>
  <c r="M288" i="2"/>
  <c r="L288" i="2"/>
  <c r="J288" i="2"/>
  <c r="I288" i="2"/>
  <c r="H288" i="2"/>
  <c r="G288" i="2"/>
  <c r="F288" i="2"/>
  <c r="E288" i="2"/>
  <c r="D288" i="2"/>
  <c r="C288" i="2"/>
  <c r="M287" i="2"/>
  <c r="L287" i="2"/>
  <c r="J287" i="2"/>
  <c r="I287" i="2"/>
  <c r="H287" i="2"/>
  <c r="G287" i="2"/>
  <c r="F287" i="2"/>
  <c r="E287" i="2"/>
  <c r="D287" i="2"/>
  <c r="C287" i="2"/>
  <c r="M286" i="2"/>
  <c r="L286" i="2"/>
  <c r="J286" i="2"/>
  <c r="I286" i="2"/>
  <c r="H286" i="2"/>
  <c r="G286" i="2"/>
  <c r="F286" i="2"/>
  <c r="E286" i="2"/>
  <c r="D286" i="2"/>
  <c r="C286" i="2"/>
  <c r="M285" i="2"/>
  <c r="L285" i="2"/>
  <c r="J285" i="2"/>
  <c r="I285" i="2"/>
  <c r="H285" i="2"/>
  <c r="G285" i="2"/>
  <c r="F285" i="2"/>
  <c r="E285" i="2"/>
  <c r="D285" i="2"/>
  <c r="C285" i="2"/>
  <c r="M284" i="2"/>
  <c r="L284" i="2"/>
  <c r="J284" i="2"/>
  <c r="I284" i="2"/>
  <c r="H284" i="2"/>
  <c r="G284" i="2"/>
  <c r="F284" i="2"/>
  <c r="E284" i="2"/>
  <c r="D284" i="2"/>
  <c r="C284" i="2"/>
  <c r="M283" i="2"/>
  <c r="L283" i="2"/>
  <c r="J283" i="2"/>
  <c r="I283" i="2"/>
  <c r="H283" i="2"/>
  <c r="G283" i="2"/>
  <c r="F283" i="2"/>
  <c r="E283" i="2"/>
  <c r="D283" i="2"/>
  <c r="C283" i="2"/>
  <c r="M282" i="2"/>
  <c r="L282" i="2"/>
  <c r="J282" i="2"/>
  <c r="I282" i="2"/>
  <c r="H282" i="2"/>
  <c r="G282" i="2"/>
  <c r="F282" i="2"/>
  <c r="E282" i="2"/>
  <c r="D282" i="2"/>
  <c r="C282" i="2"/>
  <c r="M281" i="2"/>
  <c r="L281" i="2"/>
  <c r="J281" i="2"/>
  <c r="I281" i="2"/>
  <c r="H281" i="2"/>
  <c r="G281" i="2"/>
  <c r="F281" i="2"/>
  <c r="E281" i="2"/>
  <c r="D281" i="2"/>
  <c r="C281" i="2"/>
  <c r="M280" i="2"/>
  <c r="L280" i="2"/>
  <c r="J280" i="2"/>
  <c r="I280" i="2"/>
  <c r="H280" i="2"/>
  <c r="G280" i="2"/>
  <c r="F280" i="2"/>
  <c r="E280" i="2"/>
  <c r="D280" i="2"/>
  <c r="C280" i="2"/>
  <c r="M279" i="2"/>
  <c r="L279" i="2"/>
  <c r="J279" i="2"/>
  <c r="I279" i="2"/>
  <c r="H279" i="2"/>
  <c r="G279" i="2"/>
  <c r="F279" i="2"/>
  <c r="E279" i="2"/>
  <c r="D279" i="2"/>
  <c r="C279" i="2"/>
  <c r="M278" i="2"/>
  <c r="L278" i="2"/>
  <c r="J278" i="2"/>
  <c r="I278" i="2"/>
  <c r="H278" i="2"/>
  <c r="G278" i="2"/>
  <c r="F278" i="2"/>
  <c r="E278" i="2"/>
  <c r="D278" i="2"/>
  <c r="C278" i="2"/>
  <c r="M277" i="2"/>
  <c r="L277" i="2"/>
  <c r="J277" i="2"/>
  <c r="I277" i="2"/>
  <c r="H277" i="2"/>
  <c r="G277" i="2"/>
  <c r="F277" i="2"/>
  <c r="E277" i="2"/>
  <c r="D277" i="2"/>
  <c r="C277" i="2"/>
  <c r="M276" i="2"/>
  <c r="L276" i="2"/>
  <c r="J276" i="2"/>
  <c r="I276" i="2"/>
  <c r="H276" i="2"/>
  <c r="G276" i="2"/>
  <c r="F276" i="2"/>
  <c r="E276" i="2"/>
  <c r="D276" i="2"/>
  <c r="C276" i="2"/>
  <c r="M275" i="2"/>
  <c r="L275" i="2"/>
  <c r="J275" i="2"/>
  <c r="I275" i="2"/>
  <c r="H275" i="2"/>
  <c r="G275" i="2"/>
  <c r="F275" i="2"/>
  <c r="E275" i="2"/>
  <c r="D275" i="2"/>
  <c r="C275" i="2"/>
  <c r="M274" i="2"/>
  <c r="L274" i="2"/>
  <c r="J274" i="2"/>
  <c r="I274" i="2"/>
  <c r="H274" i="2"/>
  <c r="G274" i="2"/>
  <c r="F274" i="2"/>
  <c r="E274" i="2"/>
  <c r="D274" i="2"/>
  <c r="C274" i="2"/>
  <c r="M273" i="2"/>
  <c r="L273" i="2"/>
  <c r="J273" i="2"/>
  <c r="I273" i="2"/>
  <c r="H273" i="2"/>
  <c r="G273" i="2"/>
  <c r="F273" i="2"/>
  <c r="E273" i="2"/>
  <c r="D273" i="2"/>
  <c r="C273" i="2"/>
  <c r="M272" i="2"/>
  <c r="L272" i="2"/>
  <c r="J272" i="2"/>
  <c r="I272" i="2"/>
  <c r="H272" i="2"/>
  <c r="G272" i="2"/>
  <c r="F272" i="2"/>
  <c r="E272" i="2"/>
  <c r="D272" i="2"/>
  <c r="C272" i="2"/>
  <c r="M271" i="2"/>
  <c r="L271" i="2"/>
  <c r="J271" i="2"/>
  <c r="I271" i="2"/>
  <c r="H271" i="2"/>
  <c r="G271" i="2"/>
  <c r="F271" i="2"/>
  <c r="E271" i="2"/>
  <c r="D271" i="2"/>
  <c r="C271" i="2"/>
  <c r="M270" i="2"/>
  <c r="L270" i="2"/>
  <c r="J270" i="2"/>
  <c r="I270" i="2"/>
  <c r="H270" i="2"/>
  <c r="G270" i="2"/>
  <c r="F270" i="2"/>
  <c r="E270" i="2"/>
  <c r="D270" i="2"/>
  <c r="C270" i="2"/>
  <c r="M269" i="2"/>
  <c r="L269" i="2"/>
  <c r="J269" i="2"/>
  <c r="I269" i="2"/>
  <c r="H269" i="2"/>
  <c r="G269" i="2"/>
  <c r="F269" i="2"/>
  <c r="E269" i="2"/>
  <c r="D269" i="2"/>
  <c r="C269" i="2"/>
  <c r="M268" i="2"/>
  <c r="L268" i="2"/>
  <c r="J268" i="2"/>
  <c r="I268" i="2"/>
  <c r="H268" i="2"/>
  <c r="G268" i="2"/>
  <c r="F268" i="2"/>
  <c r="E268" i="2"/>
  <c r="D268" i="2"/>
  <c r="C268" i="2"/>
  <c r="M267" i="2"/>
  <c r="L267" i="2"/>
  <c r="J267" i="2"/>
  <c r="I267" i="2"/>
  <c r="H267" i="2"/>
  <c r="G267" i="2"/>
  <c r="F267" i="2"/>
  <c r="E267" i="2"/>
  <c r="D267" i="2"/>
  <c r="C267" i="2"/>
  <c r="M266" i="2"/>
  <c r="L266" i="2"/>
  <c r="J266" i="2"/>
  <c r="I266" i="2"/>
  <c r="H266" i="2"/>
  <c r="G266" i="2"/>
  <c r="F266" i="2"/>
  <c r="E266" i="2"/>
  <c r="D266" i="2"/>
  <c r="C266" i="2"/>
  <c r="M265" i="2"/>
  <c r="L265" i="2"/>
  <c r="J265" i="2"/>
  <c r="I265" i="2"/>
  <c r="H265" i="2"/>
  <c r="G265" i="2"/>
  <c r="F265" i="2"/>
  <c r="E265" i="2"/>
  <c r="D265" i="2"/>
  <c r="C265" i="2"/>
  <c r="M264" i="2"/>
  <c r="L264" i="2"/>
  <c r="J264" i="2"/>
  <c r="I264" i="2"/>
  <c r="H264" i="2"/>
  <c r="G264" i="2"/>
  <c r="F264" i="2"/>
  <c r="E264" i="2"/>
  <c r="D264" i="2"/>
  <c r="C264" i="2"/>
  <c r="M263" i="2"/>
  <c r="L263" i="2"/>
  <c r="J263" i="2"/>
  <c r="I263" i="2"/>
  <c r="H263" i="2"/>
  <c r="G263" i="2"/>
  <c r="F263" i="2"/>
  <c r="E263" i="2"/>
  <c r="D263" i="2"/>
  <c r="C263" i="2"/>
  <c r="M262" i="2"/>
  <c r="L262" i="2"/>
  <c r="J262" i="2"/>
  <c r="I262" i="2"/>
  <c r="H262" i="2"/>
  <c r="G262" i="2"/>
  <c r="F262" i="2"/>
  <c r="E262" i="2"/>
  <c r="D262" i="2"/>
  <c r="C262" i="2"/>
  <c r="M261" i="2"/>
  <c r="L261" i="2"/>
  <c r="J261" i="2"/>
  <c r="I261" i="2"/>
  <c r="H261" i="2"/>
  <c r="G261" i="2"/>
  <c r="F261" i="2"/>
  <c r="E261" i="2"/>
  <c r="D261" i="2"/>
  <c r="C261" i="2"/>
  <c r="M260" i="2"/>
  <c r="L260" i="2"/>
  <c r="J260" i="2"/>
  <c r="I260" i="2"/>
  <c r="H260" i="2"/>
  <c r="G260" i="2"/>
  <c r="F260" i="2"/>
  <c r="E260" i="2"/>
  <c r="D260" i="2"/>
  <c r="C260" i="2"/>
  <c r="M259" i="2"/>
  <c r="L259" i="2"/>
  <c r="J259" i="2"/>
  <c r="I259" i="2"/>
  <c r="H259" i="2"/>
  <c r="G259" i="2"/>
  <c r="F259" i="2"/>
  <c r="E259" i="2"/>
  <c r="D259" i="2"/>
  <c r="C259" i="2"/>
  <c r="M258" i="2"/>
  <c r="L258" i="2"/>
  <c r="J258" i="2"/>
  <c r="I258" i="2"/>
  <c r="H258" i="2"/>
  <c r="G258" i="2"/>
  <c r="F258" i="2"/>
  <c r="E258" i="2"/>
  <c r="D258" i="2"/>
  <c r="C258" i="2"/>
  <c r="M257" i="2"/>
  <c r="L257" i="2"/>
  <c r="J257" i="2"/>
  <c r="I257" i="2"/>
  <c r="H257" i="2"/>
  <c r="G257" i="2"/>
  <c r="F257" i="2"/>
  <c r="E257" i="2"/>
  <c r="D257" i="2"/>
  <c r="C257" i="2"/>
  <c r="M256" i="2"/>
  <c r="L256" i="2"/>
  <c r="J256" i="2"/>
  <c r="I256" i="2"/>
  <c r="H256" i="2"/>
  <c r="G256" i="2"/>
  <c r="F256" i="2"/>
  <c r="E256" i="2"/>
  <c r="D256" i="2"/>
  <c r="C256" i="2"/>
  <c r="M255" i="2"/>
  <c r="L255" i="2"/>
  <c r="J255" i="2"/>
  <c r="I255" i="2"/>
  <c r="H255" i="2"/>
  <c r="G255" i="2"/>
  <c r="F255" i="2"/>
  <c r="E255" i="2"/>
  <c r="D255" i="2"/>
  <c r="C255" i="2"/>
  <c r="M254" i="2"/>
  <c r="L254" i="2"/>
  <c r="J254" i="2"/>
  <c r="I254" i="2"/>
  <c r="H254" i="2"/>
  <c r="G254" i="2"/>
  <c r="F254" i="2"/>
  <c r="E254" i="2"/>
  <c r="D254" i="2"/>
  <c r="C254" i="2"/>
  <c r="M253" i="2"/>
  <c r="L253" i="2"/>
  <c r="J253" i="2"/>
  <c r="I253" i="2"/>
  <c r="H253" i="2"/>
  <c r="G253" i="2"/>
  <c r="F253" i="2"/>
  <c r="E253" i="2"/>
  <c r="D253" i="2"/>
  <c r="C253" i="2"/>
  <c r="M252" i="2"/>
  <c r="L252" i="2"/>
  <c r="J252" i="2"/>
  <c r="I252" i="2"/>
  <c r="H252" i="2"/>
  <c r="G252" i="2"/>
  <c r="F252" i="2"/>
  <c r="E252" i="2"/>
  <c r="D252" i="2"/>
  <c r="C252" i="2"/>
  <c r="M251" i="2"/>
  <c r="L251" i="2"/>
  <c r="J251" i="2"/>
  <c r="I251" i="2"/>
  <c r="H251" i="2"/>
  <c r="G251" i="2"/>
  <c r="F251" i="2"/>
  <c r="E251" i="2"/>
  <c r="D251" i="2"/>
  <c r="C251" i="2"/>
  <c r="M250" i="2"/>
  <c r="L250" i="2"/>
  <c r="J250" i="2"/>
  <c r="I250" i="2"/>
  <c r="H250" i="2"/>
  <c r="G250" i="2"/>
  <c r="F250" i="2"/>
  <c r="E250" i="2"/>
  <c r="D250" i="2"/>
  <c r="C250" i="2"/>
  <c r="M249" i="2"/>
  <c r="L249" i="2"/>
  <c r="J249" i="2"/>
  <c r="I249" i="2"/>
  <c r="H249" i="2"/>
  <c r="G249" i="2"/>
  <c r="F249" i="2"/>
  <c r="E249" i="2"/>
  <c r="D249" i="2"/>
  <c r="C249" i="2"/>
  <c r="M248" i="2"/>
  <c r="L248" i="2"/>
  <c r="J248" i="2"/>
  <c r="I248" i="2"/>
  <c r="H248" i="2"/>
  <c r="G248" i="2"/>
  <c r="F248" i="2"/>
  <c r="E248" i="2"/>
  <c r="D248" i="2"/>
  <c r="C248" i="2"/>
  <c r="M247" i="2"/>
  <c r="L247" i="2"/>
  <c r="J247" i="2"/>
  <c r="I247" i="2"/>
  <c r="H247" i="2"/>
  <c r="G247" i="2"/>
  <c r="F247" i="2"/>
  <c r="E247" i="2"/>
  <c r="D247" i="2"/>
  <c r="C247" i="2"/>
  <c r="M246" i="2"/>
  <c r="L246" i="2"/>
  <c r="J246" i="2"/>
  <c r="I246" i="2"/>
  <c r="H246" i="2"/>
  <c r="G246" i="2"/>
  <c r="F246" i="2"/>
  <c r="E246" i="2"/>
  <c r="D246" i="2"/>
  <c r="C246" i="2"/>
  <c r="M245" i="2"/>
  <c r="L245" i="2"/>
  <c r="J245" i="2"/>
  <c r="I245" i="2"/>
  <c r="H245" i="2"/>
  <c r="G245" i="2"/>
  <c r="F245" i="2"/>
  <c r="E245" i="2"/>
  <c r="D245" i="2"/>
  <c r="C245" i="2"/>
  <c r="M244" i="2"/>
  <c r="L244" i="2"/>
  <c r="J244" i="2"/>
  <c r="I244" i="2"/>
  <c r="H244" i="2"/>
  <c r="G244" i="2"/>
  <c r="F244" i="2"/>
  <c r="E244" i="2"/>
  <c r="D244" i="2"/>
  <c r="C244" i="2"/>
  <c r="M243" i="2"/>
  <c r="L243" i="2"/>
  <c r="J243" i="2"/>
  <c r="I243" i="2"/>
  <c r="H243" i="2"/>
  <c r="G243" i="2"/>
  <c r="F243" i="2"/>
  <c r="E243" i="2"/>
  <c r="D243" i="2"/>
  <c r="C243" i="2"/>
  <c r="M242" i="2"/>
  <c r="L242" i="2"/>
  <c r="J242" i="2"/>
  <c r="I242" i="2"/>
  <c r="H242" i="2"/>
  <c r="G242" i="2"/>
  <c r="F242" i="2"/>
  <c r="E242" i="2"/>
  <c r="D242" i="2"/>
  <c r="C242" i="2"/>
  <c r="M241" i="2"/>
  <c r="L241" i="2"/>
  <c r="J241" i="2"/>
  <c r="I241" i="2"/>
  <c r="H241" i="2"/>
  <c r="G241" i="2"/>
  <c r="F241" i="2"/>
  <c r="E241" i="2"/>
  <c r="D241" i="2"/>
  <c r="C241" i="2"/>
  <c r="M240" i="2"/>
  <c r="L240" i="2"/>
  <c r="J240" i="2"/>
  <c r="I240" i="2"/>
  <c r="H240" i="2"/>
  <c r="G240" i="2"/>
  <c r="F240" i="2"/>
  <c r="E240" i="2"/>
  <c r="D240" i="2"/>
  <c r="C240" i="2"/>
  <c r="M239" i="2"/>
  <c r="L239" i="2"/>
  <c r="J239" i="2"/>
  <c r="I239" i="2"/>
  <c r="H239" i="2"/>
  <c r="G239" i="2"/>
  <c r="F239" i="2"/>
  <c r="E239" i="2"/>
  <c r="D239" i="2"/>
  <c r="C239" i="2"/>
  <c r="M238" i="2"/>
  <c r="L238" i="2"/>
  <c r="J238" i="2"/>
  <c r="I238" i="2"/>
  <c r="H238" i="2"/>
  <c r="G238" i="2"/>
  <c r="F238" i="2"/>
  <c r="E238" i="2"/>
  <c r="D238" i="2"/>
  <c r="C238" i="2"/>
  <c r="M237" i="2"/>
  <c r="L237" i="2"/>
  <c r="J237" i="2"/>
  <c r="I237" i="2"/>
  <c r="H237" i="2"/>
  <c r="G237" i="2"/>
  <c r="F237" i="2"/>
  <c r="E237" i="2"/>
  <c r="D237" i="2"/>
  <c r="C237" i="2"/>
  <c r="M236" i="2"/>
  <c r="L236" i="2"/>
  <c r="J236" i="2"/>
  <c r="I236" i="2"/>
  <c r="H236" i="2"/>
  <c r="G236" i="2"/>
  <c r="F236" i="2"/>
  <c r="E236" i="2"/>
  <c r="D236" i="2"/>
  <c r="C236" i="2"/>
  <c r="M235" i="2"/>
  <c r="L235" i="2"/>
  <c r="J235" i="2"/>
  <c r="I235" i="2"/>
  <c r="H235" i="2"/>
  <c r="G235" i="2"/>
  <c r="F235" i="2"/>
  <c r="E235" i="2"/>
  <c r="D235" i="2"/>
  <c r="C235" i="2"/>
  <c r="M234" i="2"/>
  <c r="L234" i="2"/>
  <c r="J234" i="2"/>
  <c r="I234" i="2"/>
  <c r="H234" i="2"/>
  <c r="G234" i="2"/>
  <c r="F234" i="2"/>
  <c r="E234" i="2"/>
  <c r="D234" i="2"/>
  <c r="C234" i="2"/>
  <c r="M233" i="2"/>
  <c r="L233" i="2"/>
  <c r="J233" i="2"/>
  <c r="I233" i="2"/>
  <c r="H233" i="2"/>
  <c r="G233" i="2"/>
  <c r="F233" i="2"/>
  <c r="E233" i="2"/>
  <c r="D233" i="2"/>
  <c r="C233" i="2"/>
  <c r="M232" i="2"/>
  <c r="L232" i="2"/>
  <c r="J232" i="2"/>
  <c r="I232" i="2"/>
  <c r="H232" i="2"/>
  <c r="G232" i="2"/>
  <c r="F232" i="2"/>
  <c r="E232" i="2"/>
  <c r="D232" i="2"/>
  <c r="C232" i="2"/>
  <c r="M231" i="2"/>
  <c r="L231" i="2"/>
  <c r="J231" i="2"/>
  <c r="I231" i="2"/>
  <c r="H231" i="2"/>
  <c r="G231" i="2"/>
  <c r="F231" i="2"/>
  <c r="E231" i="2"/>
  <c r="D231" i="2"/>
  <c r="C231" i="2"/>
  <c r="M230" i="2"/>
  <c r="L230" i="2"/>
  <c r="J230" i="2"/>
  <c r="I230" i="2"/>
  <c r="H230" i="2"/>
  <c r="G230" i="2"/>
  <c r="F230" i="2"/>
  <c r="E230" i="2"/>
  <c r="D230" i="2"/>
  <c r="C230" i="2"/>
  <c r="M229" i="2"/>
  <c r="L229" i="2"/>
  <c r="J229" i="2"/>
  <c r="I229" i="2"/>
  <c r="H229" i="2"/>
  <c r="G229" i="2"/>
  <c r="F229" i="2"/>
  <c r="E229" i="2"/>
  <c r="D229" i="2"/>
  <c r="C229" i="2"/>
  <c r="M228" i="2"/>
  <c r="L228" i="2"/>
  <c r="J228" i="2"/>
  <c r="I228" i="2"/>
  <c r="H228" i="2"/>
  <c r="G228" i="2"/>
  <c r="F228" i="2"/>
  <c r="E228" i="2"/>
  <c r="D228" i="2"/>
  <c r="C228" i="2"/>
  <c r="M227" i="2"/>
  <c r="L227" i="2"/>
  <c r="J227" i="2"/>
  <c r="I227" i="2"/>
  <c r="H227" i="2"/>
  <c r="G227" i="2"/>
  <c r="F227" i="2"/>
  <c r="E227" i="2"/>
  <c r="D227" i="2"/>
  <c r="C227" i="2"/>
  <c r="M226" i="2"/>
  <c r="L226" i="2"/>
  <c r="J226" i="2"/>
  <c r="I226" i="2"/>
  <c r="H226" i="2"/>
  <c r="G226" i="2"/>
  <c r="F226" i="2"/>
  <c r="E226" i="2"/>
  <c r="D226" i="2"/>
  <c r="C226" i="2"/>
  <c r="M225" i="2"/>
  <c r="L225" i="2"/>
  <c r="J225" i="2"/>
  <c r="I225" i="2"/>
  <c r="H225" i="2"/>
  <c r="G225" i="2"/>
  <c r="F225" i="2"/>
  <c r="E225" i="2"/>
  <c r="D225" i="2"/>
  <c r="C225" i="2"/>
  <c r="M224" i="2"/>
  <c r="L224" i="2"/>
  <c r="J224" i="2"/>
  <c r="I224" i="2"/>
  <c r="H224" i="2"/>
  <c r="G224" i="2"/>
  <c r="F224" i="2"/>
  <c r="E224" i="2"/>
  <c r="D224" i="2"/>
  <c r="C224" i="2"/>
  <c r="M223" i="2"/>
  <c r="L223" i="2"/>
  <c r="J223" i="2"/>
  <c r="I223" i="2"/>
  <c r="H223" i="2"/>
  <c r="G223" i="2"/>
  <c r="F223" i="2"/>
  <c r="E223" i="2"/>
  <c r="D223" i="2"/>
  <c r="C223" i="2"/>
  <c r="M222" i="2"/>
  <c r="L222" i="2"/>
  <c r="J222" i="2"/>
  <c r="I222" i="2"/>
  <c r="H222" i="2"/>
  <c r="G222" i="2"/>
  <c r="F222" i="2"/>
  <c r="E222" i="2"/>
  <c r="D222" i="2"/>
  <c r="C222" i="2"/>
  <c r="M221" i="2"/>
  <c r="L221" i="2"/>
  <c r="J221" i="2"/>
  <c r="I221" i="2"/>
  <c r="H221" i="2"/>
  <c r="G221" i="2"/>
  <c r="F221" i="2"/>
  <c r="E221" i="2"/>
  <c r="D221" i="2"/>
  <c r="C221" i="2"/>
  <c r="M220" i="2"/>
  <c r="L220" i="2"/>
  <c r="J220" i="2"/>
  <c r="I220" i="2"/>
  <c r="H220" i="2"/>
  <c r="G220" i="2"/>
  <c r="F220" i="2"/>
  <c r="E220" i="2"/>
  <c r="D220" i="2"/>
  <c r="C220" i="2"/>
  <c r="M219" i="2"/>
  <c r="L219" i="2"/>
  <c r="J219" i="2"/>
  <c r="I219" i="2"/>
  <c r="H219" i="2"/>
  <c r="G219" i="2"/>
  <c r="F219" i="2"/>
  <c r="E219" i="2"/>
  <c r="D219" i="2"/>
  <c r="C219" i="2"/>
  <c r="M218" i="2"/>
  <c r="L218" i="2"/>
  <c r="J218" i="2"/>
  <c r="I218" i="2"/>
  <c r="H218" i="2"/>
  <c r="G218" i="2"/>
  <c r="F218" i="2"/>
  <c r="E218" i="2"/>
  <c r="D218" i="2"/>
  <c r="C218" i="2"/>
  <c r="M217" i="2"/>
  <c r="L217" i="2"/>
  <c r="J217" i="2"/>
  <c r="I217" i="2"/>
  <c r="H217" i="2"/>
  <c r="G217" i="2"/>
  <c r="F217" i="2"/>
  <c r="E217" i="2"/>
  <c r="D217" i="2"/>
  <c r="C217" i="2"/>
  <c r="M216" i="2"/>
  <c r="L216" i="2"/>
  <c r="J216" i="2"/>
  <c r="I216" i="2"/>
  <c r="H216" i="2"/>
  <c r="G216" i="2"/>
  <c r="F216" i="2"/>
  <c r="E216" i="2"/>
  <c r="D216" i="2"/>
  <c r="C216" i="2"/>
  <c r="M215" i="2"/>
  <c r="L215" i="2"/>
  <c r="J215" i="2"/>
  <c r="I215" i="2"/>
  <c r="H215" i="2"/>
  <c r="G215" i="2"/>
  <c r="F215" i="2"/>
  <c r="E215" i="2"/>
  <c r="D215" i="2"/>
  <c r="C215" i="2"/>
  <c r="M214" i="2"/>
  <c r="L214" i="2"/>
  <c r="J214" i="2"/>
  <c r="I214" i="2"/>
  <c r="H214" i="2"/>
  <c r="G214" i="2"/>
  <c r="F214" i="2"/>
  <c r="E214" i="2"/>
  <c r="D214" i="2"/>
  <c r="C214" i="2"/>
  <c r="M213" i="2"/>
  <c r="L213" i="2"/>
  <c r="J213" i="2"/>
  <c r="I213" i="2"/>
  <c r="H213" i="2"/>
  <c r="G213" i="2"/>
  <c r="F213" i="2"/>
  <c r="E213" i="2"/>
  <c r="D213" i="2"/>
  <c r="C213" i="2"/>
  <c r="M212" i="2"/>
  <c r="L212" i="2"/>
  <c r="J212" i="2"/>
  <c r="I212" i="2"/>
  <c r="H212" i="2"/>
  <c r="G212" i="2"/>
  <c r="F212" i="2"/>
  <c r="E212" i="2"/>
  <c r="D212" i="2"/>
  <c r="C212" i="2"/>
  <c r="M211" i="2"/>
  <c r="L211" i="2"/>
  <c r="J211" i="2"/>
  <c r="I211" i="2"/>
  <c r="H211" i="2"/>
  <c r="G211" i="2"/>
  <c r="F211" i="2"/>
  <c r="E211" i="2"/>
  <c r="D211" i="2"/>
  <c r="C211" i="2"/>
  <c r="M210" i="2"/>
  <c r="L210" i="2"/>
  <c r="J210" i="2"/>
  <c r="I210" i="2"/>
  <c r="H210" i="2"/>
  <c r="G210" i="2"/>
  <c r="F210" i="2"/>
  <c r="E210" i="2"/>
  <c r="D210" i="2"/>
  <c r="C210" i="2"/>
  <c r="M209" i="2"/>
  <c r="L209" i="2"/>
  <c r="J209" i="2"/>
  <c r="I209" i="2"/>
  <c r="H209" i="2"/>
  <c r="G209" i="2"/>
  <c r="F209" i="2"/>
  <c r="E209" i="2"/>
  <c r="D209" i="2"/>
  <c r="C209" i="2"/>
  <c r="M208" i="2"/>
  <c r="L208" i="2"/>
  <c r="J208" i="2"/>
  <c r="I208" i="2"/>
  <c r="H208" i="2"/>
  <c r="G208" i="2"/>
  <c r="F208" i="2"/>
  <c r="E208" i="2"/>
  <c r="D208" i="2"/>
  <c r="C208" i="2"/>
  <c r="M207" i="2"/>
  <c r="L207" i="2"/>
  <c r="J207" i="2"/>
  <c r="I207" i="2"/>
  <c r="H207" i="2"/>
  <c r="G207" i="2"/>
  <c r="F207" i="2"/>
  <c r="E207" i="2"/>
  <c r="D207" i="2"/>
  <c r="C207" i="2"/>
  <c r="M206" i="2"/>
  <c r="L206" i="2"/>
  <c r="J206" i="2"/>
  <c r="I206" i="2"/>
  <c r="H206" i="2"/>
  <c r="G206" i="2"/>
  <c r="F206" i="2"/>
  <c r="E206" i="2"/>
  <c r="D206" i="2"/>
  <c r="C206" i="2"/>
  <c r="M205" i="2"/>
  <c r="L205" i="2"/>
  <c r="J205" i="2"/>
  <c r="I205" i="2"/>
  <c r="H205" i="2"/>
  <c r="G205" i="2"/>
  <c r="F205" i="2"/>
  <c r="E205" i="2"/>
  <c r="D205" i="2"/>
  <c r="C205" i="2"/>
  <c r="M204" i="2"/>
  <c r="L204" i="2"/>
  <c r="J204" i="2"/>
  <c r="I204" i="2"/>
  <c r="H204" i="2"/>
  <c r="G204" i="2"/>
  <c r="F204" i="2"/>
  <c r="E204" i="2"/>
  <c r="D204" i="2"/>
  <c r="C204" i="2"/>
  <c r="M203" i="2"/>
  <c r="L203" i="2"/>
  <c r="J203" i="2"/>
  <c r="I203" i="2"/>
  <c r="H203" i="2"/>
  <c r="G203" i="2"/>
  <c r="F203" i="2"/>
  <c r="E203" i="2"/>
  <c r="D203" i="2"/>
  <c r="C203" i="2"/>
  <c r="M202" i="2"/>
  <c r="L202" i="2"/>
  <c r="J202" i="2"/>
  <c r="I202" i="2"/>
  <c r="H202" i="2"/>
  <c r="G202" i="2"/>
  <c r="F202" i="2"/>
  <c r="E202" i="2"/>
  <c r="D202" i="2"/>
  <c r="C202" i="2"/>
  <c r="M201" i="2"/>
  <c r="L201" i="2"/>
  <c r="J201" i="2"/>
  <c r="I201" i="2"/>
  <c r="H201" i="2"/>
  <c r="G201" i="2"/>
  <c r="F201" i="2"/>
  <c r="E201" i="2"/>
  <c r="D201" i="2"/>
  <c r="C201" i="2"/>
  <c r="M200" i="2"/>
  <c r="L200" i="2"/>
  <c r="J200" i="2"/>
  <c r="I200" i="2"/>
  <c r="H200" i="2"/>
  <c r="G200" i="2"/>
  <c r="F200" i="2"/>
  <c r="E200" i="2"/>
  <c r="D200" i="2"/>
  <c r="C200" i="2"/>
  <c r="M199" i="2"/>
  <c r="L199" i="2"/>
  <c r="J199" i="2"/>
  <c r="I199" i="2"/>
  <c r="H199" i="2"/>
  <c r="G199" i="2"/>
  <c r="F199" i="2"/>
  <c r="E199" i="2"/>
  <c r="D199" i="2"/>
  <c r="C199" i="2"/>
  <c r="M198" i="2"/>
  <c r="L198" i="2"/>
  <c r="J198" i="2"/>
  <c r="I198" i="2"/>
  <c r="H198" i="2"/>
  <c r="G198" i="2"/>
  <c r="F198" i="2"/>
  <c r="E198" i="2"/>
  <c r="D198" i="2"/>
  <c r="C198" i="2"/>
  <c r="M197" i="2"/>
  <c r="L197" i="2"/>
  <c r="J197" i="2"/>
  <c r="I197" i="2"/>
  <c r="H197" i="2"/>
  <c r="G197" i="2"/>
  <c r="F197" i="2"/>
  <c r="E197" i="2"/>
  <c r="D197" i="2"/>
  <c r="C197" i="2"/>
  <c r="M196" i="2"/>
  <c r="L196" i="2"/>
  <c r="J196" i="2"/>
  <c r="I196" i="2"/>
  <c r="H196" i="2"/>
  <c r="G196" i="2"/>
  <c r="F196" i="2"/>
  <c r="E196" i="2"/>
  <c r="D196" i="2"/>
  <c r="C196" i="2"/>
  <c r="M195" i="2"/>
  <c r="L195" i="2"/>
  <c r="J195" i="2"/>
  <c r="I195" i="2"/>
  <c r="H195" i="2"/>
  <c r="G195" i="2"/>
  <c r="F195" i="2"/>
  <c r="E195" i="2"/>
  <c r="D195" i="2"/>
  <c r="C195" i="2"/>
  <c r="M194" i="2"/>
  <c r="L194" i="2"/>
  <c r="J194" i="2"/>
  <c r="I194" i="2"/>
  <c r="H194" i="2"/>
  <c r="G194" i="2"/>
  <c r="F194" i="2"/>
  <c r="E194" i="2"/>
  <c r="D194" i="2"/>
  <c r="C194" i="2"/>
  <c r="M193" i="2"/>
  <c r="L193" i="2"/>
  <c r="J193" i="2"/>
  <c r="I193" i="2"/>
  <c r="H193" i="2"/>
  <c r="G193" i="2"/>
  <c r="F193" i="2"/>
  <c r="E193" i="2"/>
  <c r="D193" i="2"/>
  <c r="C193" i="2"/>
  <c r="M192" i="2"/>
  <c r="L192" i="2"/>
  <c r="J192" i="2"/>
  <c r="I192" i="2"/>
  <c r="H192" i="2"/>
  <c r="G192" i="2"/>
  <c r="F192" i="2"/>
  <c r="E192" i="2"/>
  <c r="D192" i="2"/>
  <c r="C192" i="2"/>
  <c r="M191" i="2"/>
  <c r="L191" i="2"/>
  <c r="J191" i="2"/>
  <c r="I191" i="2"/>
  <c r="H191" i="2"/>
  <c r="G191" i="2"/>
  <c r="F191" i="2"/>
  <c r="E191" i="2"/>
  <c r="D191" i="2"/>
  <c r="C191" i="2"/>
  <c r="M190" i="2"/>
  <c r="L190" i="2"/>
  <c r="J190" i="2"/>
  <c r="I190" i="2"/>
  <c r="H190" i="2"/>
  <c r="G190" i="2"/>
  <c r="F190" i="2"/>
  <c r="E190" i="2"/>
  <c r="D190" i="2"/>
  <c r="C190" i="2"/>
  <c r="M189" i="2"/>
  <c r="L189" i="2"/>
  <c r="J189" i="2"/>
  <c r="I189" i="2"/>
  <c r="H189" i="2"/>
  <c r="G189" i="2"/>
  <c r="F189" i="2"/>
  <c r="E189" i="2"/>
  <c r="D189" i="2"/>
  <c r="C189" i="2"/>
  <c r="M188" i="2"/>
  <c r="L188" i="2"/>
  <c r="J188" i="2"/>
  <c r="I188" i="2"/>
  <c r="H188" i="2"/>
  <c r="G188" i="2"/>
  <c r="F188" i="2"/>
  <c r="E188" i="2"/>
  <c r="D188" i="2"/>
  <c r="C188" i="2"/>
  <c r="M187" i="2"/>
  <c r="L187" i="2"/>
  <c r="J187" i="2"/>
  <c r="I187" i="2"/>
  <c r="H187" i="2"/>
  <c r="G187" i="2"/>
  <c r="F187" i="2"/>
  <c r="E187" i="2"/>
  <c r="D187" i="2"/>
  <c r="C187" i="2"/>
  <c r="M186" i="2"/>
  <c r="L186" i="2"/>
  <c r="J186" i="2"/>
  <c r="I186" i="2"/>
  <c r="H186" i="2"/>
  <c r="G186" i="2"/>
  <c r="F186" i="2"/>
  <c r="E186" i="2"/>
  <c r="D186" i="2"/>
  <c r="C186" i="2"/>
  <c r="M185" i="2"/>
  <c r="L185" i="2"/>
  <c r="J185" i="2"/>
  <c r="I185" i="2"/>
  <c r="H185" i="2"/>
  <c r="G185" i="2"/>
  <c r="F185" i="2"/>
  <c r="E185" i="2"/>
  <c r="D185" i="2"/>
  <c r="C185" i="2"/>
  <c r="M184" i="2"/>
  <c r="L184" i="2"/>
  <c r="J184" i="2"/>
  <c r="I184" i="2"/>
  <c r="H184" i="2"/>
  <c r="G184" i="2"/>
  <c r="F184" i="2"/>
  <c r="E184" i="2"/>
  <c r="D184" i="2"/>
  <c r="C184" i="2"/>
  <c r="M183" i="2"/>
  <c r="L183" i="2"/>
  <c r="J183" i="2"/>
  <c r="I183" i="2"/>
  <c r="H183" i="2"/>
  <c r="G183" i="2"/>
  <c r="F183" i="2"/>
  <c r="E183" i="2"/>
  <c r="D183" i="2"/>
  <c r="C183" i="2"/>
  <c r="M182" i="2"/>
  <c r="L182" i="2"/>
  <c r="J182" i="2"/>
  <c r="I182" i="2"/>
  <c r="H182" i="2"/>
  <c r="G182" i="2"/>
  <c r="F182" i="2"/>
  <c r="E182" i="2"/>
  <c r="D182" i="2"/>
  <c r="C182" i="2"/>
  <c r="M181" i="2"/>
  <c r="L181" i="2"/>
  <c r="J181" i="2"/>
  <c r="I181" i="2"/>
  <c r="H181" i="2"/>
  <c r="G181" i="2"/>
  <c r="F181" i="2"/>
  <c r="E181" i="2"/>
  <c r="D181" i="2"/>
  <c r="C181" i="2"/>
  <c r="M180" i="2"/>
  <c r="L180" i="2"/>
  <c r="J180" i="2"/>
  <c r="I180" i="2"/>
  <c r="H180" i="2"/>
  <c r="G180" i="2"/>
  <c r="F180" i="2"/>
  <c r="E180" i="2"/>
  <c r="D180" i="2"/>
  <c r="C180" i="2"/>
  <c r="M179" i="2"/>
  <c r="L179" i="2"/>
  <c r="J179" i="2"/>
  <c r="I179" i="2"/>
  <c r="H179" i="2"/>
  <c r="G179" i="2"/>
  <c r="F179" i="2"/>
  <c r="E179" i="2"/>
  <c r="D179" i="2"/>
  <c r="C179" i="2"/>
  <c r="M178" i="2"/>
  <c r="L178" i="2"/>
  <c r="J178" i="2"/>
  <c r="I178" i="2"/>
  <c r="H178" i="2"/>
  <c r="G178" i="2"/>
  <c r="F178" i="2"/>
  <c r="E178" i="2"/>
  <c r="D178" i="2"/>
  <c r="C178" i="2"/>
  <c r="M177" i="2"/>
  <c r="L177" i="2"/>
  <c r="J177" i="2"/>
  <c r="I177" i="2"/>
  <c r="H177" i="2"/>
  <c r="G177" i="2"/>
  <c r="F177" i="2"/>
  <c r="E177" i="2"/>
  <c r="D177" i="2"/>
  <c r="C177" i="2"/>
  <c r="M176" i="2"/>
  <c r="L176" i="2"/>
  <c r="J176" i="2"/>
  <c r="I176" i="2"/>
  <c r="H176" i="2"/>
  <c r="G176" i="2"/>
  <c r="F176" i="2"/>
  <c r="E176" i="2"/>
  <c r="D176" i="2"/>
  <c r="C176" i="2"/>
  <c r="M175" i="2"/>
  <c r="L175" i="2"/>
  <c r="J175" i="2"/>
  <c r="I175" i="2"/>
  <c r="H175" i="2"/>
  <c r="G175" i="2"/>
  <c r="F175" i="2"/>
  <c r="E175" i="2"/>
  <c r="D175" i="2"/>
  <c r="C175" i="2"/>
  <c r="M174" i="2"/>
  <c r="L174" i="2"/>
  <c r="J174" i="2"/>
  <c r="I174" i="2"/>
  <c r="H174" i="2"/>
  <c r="G174" i="2"/>
  <c r="F174" i="2"/>
  <c r="E174" i="2"/>
  <c r="D174" i="2"/>
  <c r="C174" i="2"/>
  <c r="M173" i="2"/>
  <c r="L173" i="2"/>
  <c r="J173" i="2"/>
  <c r="I173" i="2"/>
  <c r="H173" i="2"/>
  <c r="G173" i="2"/>
  <c r="F173" i="2"/>
  <c r="E173" i="2"/>
  <c r="D173" i="2"/>
  <c r="C173" i="2"/>
  <c r="M172" i="2"/>
  <c r="L172" i="2"/>
  <c r="J172" i="2"/>
  <c r="I172" i="2"/>
  <c r="H172" i="2"/>
  <c r="G172" i="2"/>
  <c r="F172" i="2"/>
  <c r="E172" i="2"/>
  <c r="D172" i="2"/>
  <c r="C172" i="2"/>
  <c r="M171" i="2"/>
  <c r="L171" i="2"/>
  <c r="J171" i="2"/>
  <c r="I171" i="2"/>
  <c r="H171" i="2"/>
  <c r="G171" i="2"/>
  <c r="F171" i="2"/>
  <c r="E171" i="2"/>
  <c r="D171" i="2"/>
  <c r="C171" i="2"/>
  <c r="M170" i="2"/>
  <c r="L170" i="2"/>
  <c r="J170" i="2"/>
  <c r="I170" i="2"/>
  <c r="H170" i="2"/>
  <c r="G170" i="2"/>
  <c r="F170" i="2"/>
  <c r="E170" i="2"/>
  <c r="D170" i="2"/>
  <c r="C170" i="2"/>
  <c r="M169" i="2"/>
  <c r="L169" i="2"/>
  <c r="J169" i="2"/>
  <c r="I169" i="2"/>
  <c r="H169" i="2"/>
  <c r="G169" i="2"/>
  <c r="F169" i="2"/>
  <c r="E169" i="2"/>
  <c r="D169" i="2"/>
  <c r="C169" i="2"/>
  <c r="M168" i="2"/>
  <c r="L168" i="2"/>
  <c r="J168" i="2"/>
  <c r="I168" i="2"/>
  <c r="H168" i="2"/>
  <c r="G168" i="2"/>
  <c r="F168" i="2"/>
  <c r="E168" i="2"/>
  <c r="D168" i="2"/>
  <c r="C168" i="2"/>
  <c r="M167" i="2"/>
  <c r="L167" i="2"/>
  <c r="J167" i="2"/>
  <c r="I167" i="2"/>
  <c r="H167" i="2"/>
  <c r="G167" i="2"/>
  <c r="F167" i="2"/>
  <c r="E167" i="2"/>
  <c r="D167" i="2"/>
  <c r="C167" i="2"/>
  <c r="M166" i="2"/>
  <c r="L166" i="2"/>
  <c r="J166" i="2"/>
  <c r="I166" i="2"/>
  <c r="H166" i="2"/>
  <c r="G166" i="2"/>
  <c r="F166" i="2"/>
  <c r="E166" i="2"/>
  <c r="D166" i="2"/>
  <c r="C166" i="2"/>
  <c r="M165" i="2"/>
  <c r="L165" i="2"/>
  <c r="J165" i="2"/>
  <c r="I165" i="2"/>
  <c r="H165" i="2"/>
  <c r="G165" i="2"/>
  <c r="F165" i="2"/>
  <c r="E165" i="2"/>
  <c r="D165" i="2"/>
  <c r="C165" i="2"/>
  <c r="M164" i="2"/>
  <c r="L164" i="2"/>
  <c r="J164" i="2"/>
  <c r="I164" i="2"/>
  <c r="H164" i="2"/>
  <c r="G164" i="2"/>
  <c r="F164" i="2"/>
  <c r="E164" i="2"/>
  <c r="D164" i="2"/>
  <c r="C164" i="2"/>
  <c r="M163" i="2"/>
  <c r="L163" i="2"/>
  <c r="J163" i="2"/>
  <c r="I163" i="2"/>
  <c r="H163" i="2"/>
  <c r="G163" i="2"/>
  <c r="F163" i="2"/>
  <c r="E163" i="2"/>
  <c r="D163" i="2"/>
  <c r="C163" i="2"/>
  <c r="M162" i="2"/>
  <c r="L162" i="2"/>
  <c r="J162" i="2"/>
  <c r="I162" i="2"/>
  <c r="H162" i="2"/>
  <c r="G162" i="2"/>
  <c r="F162" i="2"/>
  <c r="E162" i="2"/>
  <c r="D162" i="2"/>
  <c r="C162" i="2"/>
  <c r="M161" i="2"/>
  <c r="L161" i="2"/>
  <c r="J161" i="2"/>
  <c r="I161" i="2"/>
  <c r="H161" i="2"/>
  <c r="G161" i="2"/>
  <c r="F161" i="2"/>
  <c r="E161" i="2"/>
  <c r="D161" i="2"/>
  <c r="C161" i="2"/>
  <c r="M160" i="2"/>
  <c r="L160" i="2"/>
  <c r="J160" i="2"/>
  <c r="I160" i="2"/>
  <c r="H160" i="2"/>
  <c r="G160" i="2"/>
  <c r="F160" i="2"/>
  <c r="E160" i="2"/>
  <c r="D160" i="2"/>
  <c r="C160" i="2"/>
  <c r="M159" i="2"/>
  <c r="L159" i="2"/>
  <c r="J159" i="2"/>
  <c r="I159" i="2"/>
  <c r="H159" i="2"/>
  <c r="G159" i="2"/>
  <c r="F159" i="2"/>
  <c r="E159" i="2"/>
  <c r="D159" i="2"/>
  <c r="C159" i="2"/>
  <c r="M158" i="2"/>
  <c r="L158" i="2"/>
  <c r="J158" i="2"/>
  <c r="I158" i="2"/>
  <c r="H158" i="2"/>
  <c r="G158" i="2"/>
  <c r="F158" i="2"/>
  <c r="E158" i="2"/>
  <c r="D158" i="2"/>
  <c r="C158" i="2"/>
  <c r="M157" i="2"/>
  <c r="L157" i="2"/>
  <c r="J157" i="2"/>
  <c r="I157" i="2"/>
  <c r="H157" i="2"/>
  <c r="G157" i="2"/>
  <c r="F157" i="2"/>
  <c r="E157" i="2"/>
  <c r="D157" i="2"/>
  <c r="C157" i="2"/>
  <c r="M156" i="2"/>
  <c r="L156" i="2"/>
  <c r="J156" i="2"/>
  <c r="I156" i="2"/>
  <c r="H156" i="2"/>
  <c r="G156" i="2"/>
  <c r="F156" i="2"/>
  <c r="E156" i="2"/>
  <c r="D156" i="2"/>
  <c r="C156" i="2"/>
  <c r="M155" i="2"/>
  <c r="L155" i="2"/>
  <c r="J155" i="2"/>
  <c r="I155" i="2"/>
  <c r="H155" i="2"/>
  <c r="G155" i="2"/>
  <c r="F155" i="2"/>
  <c r="E155" i="2"/>
  <c r="D155" i="2"/>
  <c r="C155" i="2"/>
  <c r="M154" i="2"/>
  <c r="L154" i="2"/>
  <c r="J154" i="2"/>
  <c r="I154" i="2"/>
  <c r="H154" i="2"/>
  <c r="G154" i="2"/>
  <c r="F154" i="2"/>
  <c r="E154" i="2"/>
  <c r="D154" i="2"/>
  <c r="C154" i="2"/>
  <c r="M153" i="2"/>
  <c r="L153" i="2"/>
  <c r="J153" i="2"/>
  <c r="I153" i="2"/>
  <c r="H153" i="2"/>
  <c r="G153" i="2"/>
  <c r="F153" i="2"/>
  <c r="E153" i="2"/>
  <c r="D153" i="2"/>
  <c r="C153" i="2"/>
  <c r="M152" i="2"/>
  <c r="L152" i="2"/>
  <c r="J152" i="2"/>
  <c r="I152" i="2"/>
  <c r="H152" i="2"/>
  <c r="G152" i="2"/>
  <c r="F152" i="2"/>
  <c r="E152" i="2"/>
  <c r="D152" i="2"/>
  <c r="C152" i="2"/>
  <c r="M151" i="2"/>
  <c r="L151" i="2"/>
  <c r="J151" i="2"/>
  <c r="I151" i="2"/>
  <c r="H151" i="2"/>
  <c r="G151" i="2"/>
  <c r="F151" i="2"/>
  <c r="E151" i="2"/>
  <c r="D151" i="2"/>
  <c r="C151" i="2"/>
  <c r="M150" i="2"/>
  <c r="L150" i="2"/>
  <c r="J150" i="2"/>
  <c r="I150" i="2"/>
  <c r="H150" i="2"/>
  <c r="G150" i="2"/>
  <c r="F150" i="2"/>
  <c r="E150" i="2"/>
  <c r="D150" i="2"/>
  <c r="C150" i="2"/>
  <c r="M149" i="2"/>
  <c r="L149" i="2"/>
  <c r="J149" i="2"/>
  <c r="I149" i="2"/>
  <c r="H149" i="2"/>
  <c r="G149" i="2"/>
  <c r="F149" i="2"/>
  <c r="E149" i="2"/>
  <c r="D149" i="2"/>
  <c r="C149" i="2"/>
  <c r="M148" i="2"/>
  <c r="L148" i="2"/>
  <c r="J148" i="2"/>
  <c r="I148" i="2"/>
  <c r="H148" i="2"/>
  <c r="G148" i="2"/>
  <c r="F148" i="2"/>
  <c r="E148" i="2"/>
  <c r="D148" i="2"/>
  <c r="C148" i="2"/>
  <c r="M147" i="2"/>
  <c r="L147" i="2"/>
  <c r="J147" i="2"/>
  <c r="I147" i="2"/>
  <c r="H147" i="2"/>
  <c r="G147" i="2"/>
  <c r="F147" i="2"/>
  <c r="E147" i="2"/>
  <c r="D147" i="2"/>
  <c r="C147" i="2"/>
  <c r="M146" i="2"/>
  <c r="L146" i="2"/>
  <c r="J146" i="2"/>
  <c r="I146" i="2"/>
  <c r="H146" i="2"/>
  <c r="G146" i="2"/>
  <c r="F146" i="2"/>
  <c r="E146" i="2"/>
  <c r="D146" i="2"/>
  <c r="C146" i="2"/>
  <c r="M145" i="2"/>
  <c r="L145" i="2"/>
  <c r="J145" i="2"/>
  <c r="I145" i="2"/>
  <c r="H145" i="2"/>
  <c r="G145" i="2"/>
  <c r="F145" i="2"/>
  <c r="E145" i="2"/>
  <c r="D145" i="2"/>
  <c r="C145" i="2"/>
  <c r="M144" i="2"/>
  <c r="L144" i="2"/>
  <c r="J144" i="2"/>
  <c r="I144" i="2"/>
  <c r="H144" i="2"/>
  <c r="G144" i="2"/>
  <c r="F144" i="2"/>
  <c r="E144" i="2"/>
  <c r="D144" i="2"/>
  <c r="C144" i="2"/>
  <c r="M143" i="2"/>
  <c r="L143" i="2"/>
  <c r="J143" i="2"/>
  <c r="I143" i="2"/>
  <c r="H143" i="2"/>
  <c r="G143" i="2"/>
  <c r="F143" i="2"/>
  <c r="E143" i="2"/>
  <c r="D143" i="2"/>
  <c r="C143" i="2"/>
  <c r="M142" i="2"/>
  <c r="L142" i="2"/>
  <c r="J142" i="2"/>
  <c r="I142" i="2"/>
  <c r="H142" i="2"/>
  <c r="G142" i="2"/>
  <c r="F142" i="2"/>
  <c r="E142" i="2"/>
  <c r="D142" i="2"/>
  <c r="C142" i="2"/>
  <c r="M141" i="2"/>
  <c r="L141" i="2"/>
  <c r="J141" i="2"/>
  <c r="I141" i="2"/>
  <c r="H141" i="2"/>
  <c r="G141" i="2"/>
  <c r="F141" i="2"/>
  <c r="E141" i="2"/>
  <c r="D141" i="2"/>
  <c r="C141" i="2"/>
  <c r="M140" i="2"/>
  <c r="L140" i="2"/>
  <c r="J140" i="2"/>
  <c r="I140" i="2"/>
  <c r="H140" i="2"/>
  <c r="G140" i="2"/>
  <c r="F140" i="2"/>
  <c r="E140" i="2"/>
  <c r="D140" i="2"/>
  <c r="C140" i="2"/>
  <c r="M139" i="2"/>
  <c r="L139" i="2"/>
  <c r="J139" i="2"/>
  <c r="I139" i="2"/>
  <c r="H139" i="2"/>
  <c r="G139" i="2"/>
  <c r="F139" i="2"/>
  <c r="E139" i="2"/>
  <c r="D139" i="2"/>
  <c r="C139" i="2"/>
  <c r="M138" i="2"/>
  <c r="L138" i="2"/>
  <c r="J138" i="2"/>
  <c r="I138" i="2"/>
  <c r="H138" i="2"/>
  <c r="G138" i="2"/>
  <c r="F138" i="2"/>
  <c r="E138" i="2"/>
  <c r="D138" i="2"/>
  <c r="C138" i="2"/>
  <c r="M137" i="2"/>
  <c r="L137" i="2"/>
  <c r="J137" i="2"/>
  <c r="I137" i="2"/>
  <c r="H137" i="2"/>
  <c r="G137" i="2"/>
  <c r="E137" i="2"/>
  <c r="D137" i="2"/>
  <c r="C137" i="2"/>
  <c r="M136" i="2"/>
  <c r="L136" i="2"/>
  <c r="J136" i="2"/>
  <c r="I136" i="2"/>
  <c r="H136" i="2"/>
  <c r="G136" i="2"/>
  <c r="F136" i="2"/>
  <c r="E136" i="2"/>
  <c r="D136" i="2"/>
  <c r="C136" i="2"/>
  <c r="M135" i="2"/>
  <c r="L135" i="2"/>
  <c r="J135" i="2"/>
  <c r="I135" i="2"/>
  <c r="H135" i="2"/>
  <c r="G135" i="2"/>
  <c r="F135" i="2"/>
  <c r="E135" i="2"/>
  <c r="D135" i="2"/>
  <c r="C135" i="2"/>
  <c r="M134" i="2"/>
  <c r="L134" i="2"/>
  <c r="J134" i="2"/>
  <c r="I134" i="2"/>
  <c r="H134" i="2"/>
  <c r="G134" i="2"/>
  <c r="F134" i="2"/>
  <c r="E134" i="2"/>
  <c r="D134" i="2"/>
  <c r="C134" i="2"/>
  <c r="M133" i="2"/>
  <c r="L133" i="2"/>
  <c r="J133" i="2"/>
  <c r="I133" i="2"/>
  <c r="H133" i="2"/>
  <c r="G133" i="2"/>
  <c r="F133" i="2"/>
  <c r="E133" i="2"/>
  <c r="D133" i="2"/>
  <c r="C133" i="2"/>
  <c r="M132" i="2"/>
  <c r="L132" i="2"/>
  <c r="J132" i="2"/>
  <c r="I132" i="2"/>
  <c r="H132" i="2"/>
  <c r="G132" i="2"/>
  <c r="F132" i="2"/>
  <c r="E132" i="2"/>
  <c r="D132" i="2"/>
  <c r="C132" i="2"/>
  <c r="M131" i="2"/>
  <c r="L131" i="2"/>
  <c r="J131" i="2"/>
  <c r="I131" i="2"/>
  <c r="H131" i="2"/>
  <c r="G131" i="2"/>
  <c r="F131" i="2"/>
  <c r="E131" i="2"/>
  <c r="D131" i="2"/>
  <c r="C131" i="2"/>
  <c r="M130" i="2"/>
  <c r="L130" i="2"/>
  <c r="J130" i="2"/>
  <c r="I130" i="2"/>
  <c r="H130" i="2"/>
  <c r="G130" i="2"/>
  <c r="F130" i="2"/>
  <c r="E130" i="2"/>
  <c r="D130" i="2"/>
  <c r="C130" i="2"/>
  <c r="M129" i="2"/>
  <c r="L129" i="2"/>
  <c r="J129" i="2"/>
  <c r="I129" i="2"/>
  <c r="H129" i="2"/>
  <c r="G129" i="2"/>
  <c r="F129" i="2"/>
  <c r="E129" i="2"/>
  <c r="D129" i="2"/>
  <c r="C129" i="2"/>
  <c r="M128" i="2"/>
  <c r="L128" i="2"/>
  <c r="J128" i="2"/>
  <c r="I128" i="2"/>
  <c r="H128" i="2"/>
  <c r="G128" i="2"/>
  <c r="F128" i="2"/>
  <c r="E128" i="2"/>
  <c r="D128" i="2"/>
  <c r="C128" i="2"/>
  <c r="M127" i="2"/>
  <c r="L127" i="2"/>
  <c r="J127" i="2"/>
  <c r="I127" i="2"/>
  <c r="H127" i="2"/>
  <c r="G127" i="2"/>
  <c r="F127" i="2"/>
  <c r="E127" i="2"/>
  <c r="D127" i="2"/>
  <c r="C127" i="2"/>
  <c r="M126" i="2"/>
  <c r="L126" i="2"/>
  <c r="J126" i="2"/>
  <c r="I126" i="2"/>
  <c r="H126" i="2"/>
  <c r="G126" i="2"/>
  <c r="F126" i="2"/>
  <c r="E126" i="2"/>
  <c r="D126" i="2"/>
  <c r="C126" i="2"/>
  <c r="M125" i="2"/>
  <c r="L125" i="2"/>
  <c r="J125" i="2"/>
  <c r="I125" i="2"/>
  <c r="H125" i="2"/>
  <c r="G125" i="2"/>
  <c r="F125" i="2"/>
  <c r="E125" i="2"/>
  <c r="D125" i="2"/>
  <c r="C125" i="2"/>
  <c r="M124" i="2"/>
  <c r="L124" i="2"/>
  <c r="J124" i="2"/>
  <c r="I124" i="2"/>
  <c r="H124" i="2"/>
  <c r="G124" i="2"/>
  <c r="F124" i="2"/>
  <c r="E124" i="2"/>
  <c r="D124" i="2"/>
  <c r="C124" i="2"/>
  <c r="M123" i="2"/>
  <c r="L123" i="2"/>
  <c r="J123" i="2"/>
  <c r="I123" i="2"/>
  <c r="H123" i="2"/>
  <c r="G123" i="2"/>
  <c r="F123" i="2"/>
  <c r="E123" i="2"/>
  <c r="D123" i="2"/>
  <c r="C123" i="2"/>
  <c r="M122" i="2"/>
  <c r="L122" i="2"/>
  <c r="J122" i="2"/>
  <c r="I122" i="2"/>
  <c r="H122" i="2"/>
  <c r="G122" i="2"/>
  <c r="F122" i="2"/>
  <c r="E122" i="2"/>
  <c r="D122" i="2"/>
  <c r="C122" i="2"/>
  <c r="M121" i="2"/>
  <c r="L121" i="2"/>
  <c r="J121" i="2"/>
  <c r="I121" i="2"/>
  <c r="H121" i="2"/>
  <c r="G121" i="2"/>
  <c r="F121" i="2"/>
  <c r="E121" i="2"/>
  <c r="D121" i="2"/>
  <c r="C121" i="2"/>
  <c r="M120" i="2"/>
  <c r="L120" i="2"/>
  <c r="J120" i="2"/>
  <c r="I120" i="2"/>
  <c r="H120" i="2"/>
  <c r="G120" i="2"/>
  <c r="F120" i="2"/>
  <c r="E120" i="2"/>
  <c r="D120" i="2"/>
  <c r="C120" i="2"/>
  <c r="M119" i="2"/>
  <c r="L119" i="2"/>
  <c r="J119" i="2"/>
  <c r="I119" i="2"/>
  <c r="H119" i="2"/>
  <c r="G119" i="2"/>
  <c r="F119" i="2"/>
  <c r="E119" i="2"/>
  <c r="D119" i="2"/>
  <c r="C119" i="2"/>
  <c r="M118" i="2"/>
  <c r="L118" i="2"/>
  <c r="J118" i="2"/>
  <c r="I118" i="2"/>
  <c r="H118" i="2"/>
  <c r="G118" i="2"/>
  <c r="F118" i="2"/>
  <c r="E118" i="2"/>
  <c r="D118" i="2"/>
  <c r="C118" i="2"/>
  <c r="M117" i="2"/>
  <c r="L117" i="2"/>
  <c r="J117" i="2"/>
  <c r="I117" i="2"/>
  <c r="H117" i="2"/>
  <c r="G117" i="2"/>
  <c r="F117" i="2"/>
  <c r="E117" i="2"/>
  <c r="D117" i="2"/>
  <c r="C117" i="2"/>
  <c r="M116" i="2"/>
  <c r="L116" i="2"/>
  <c r="J116" i="2"/>
  <c r="I116" i="2"/>
  <c r="H116" i="2"/>
  <c r="G116" i="2"/>
  <c r="F116" i="2"/>
  <c r="E116" i="2"/>
  <c r="D116" i="2"/>
  <c r="C116" i="2"/>
  <c r="M115" i="2"/>
  <c r="L115" i="2"/>
  <c r="J115" i="2"/>
  <c r="I115" i="2"/>
  <c r="H115" i="2"/>
  <c r="G115" i="2"/>
  <c r="F115" i="2"/>
  <c r="E115" i="2"/>
  <c r="D115" i="2"/>
  <c r="C115" i="2"/>
  <c r="M114" i="2"/>
  <c r="L114" i="2"/>
  <c r="J114" i="2"/>
  <c r="I114" i="2"/>
  <c r="H114" i="2"/>
  <c r="G114" i="2"/>
  <c r="F114" i="2"/>
  <c r="E114" i="2"/>
  <c r="D114" i="2"/>
  <c r="C114" i="2"/>
  <c r="M113" i="2"/>
  <c r="L113" i="2"/>
  <c r="J113" i="2"/>
  <c r="I113" i="2"/>
  <c r="H113" i="2"/>
  <c r="G113" i="2"/>
  <c r="F113" i="2"/>
  <c r="E113" i="2"/>
  <c r="D113" i="2"/>
  <c r="C113" i="2"/>
  <c r="M112" i="2"/>
  <c r="L112" i="2"/>
  <c r="J112" i="2"/>
  <c r="I112" i="2"/>
  <c r="H112" i="2"/>
  <c r="G112" i="2"/>
  <c r="F112" i="2"/>
  <c r="E112" i="2"/>
  <c r="D112" i="2"/>
  <c r="C112" i="2"/>
  <c r="M111" i="2"/>
  <c r="L111" i="2"/>
  <c r="J111" i="2"/>
  <c r="I111" i="2"/>
  <c r="H111" i="2"/>
  <c r="G111" i="2"/>
  <c r="F111" i="2"/>
  <c r="E111" i="2"/>
  <c r="D111" i="2"/>
  <c r="C111" i="2"/>
  <c r="M110" i="2"/>
  <c r="L110" i="2"/>
  <c r="J110" i="2"/>
  <c r="I110" i="2"/>
  <c r="H110" i="2"/>
  <c r="G110" i="2"/>
  <c r="F110" i="2"/>
  <c r="E110" i="2"/>
  <c r="D110" i="2"/>
  <c r="C110" i="2"/>
  <c r="M109" i="2"/>
  <c r="L109" i="2"/>
  <c r="J109" i="2"/>
  <c r="I109" i="2"/>
  <c r="H109" i="2"/>
  <c r="G109" i="2"/>
  <c r="F109" i="2"/>
  <c r="E109" i="2"/>
  <c r="D109" i="2"/>
  <c r="C109" i="2"/>
  <c r="M108" i="2"/>
  <c r="L108" i="2"/>
  <c r="J108" i="2"/>
  <c r="I108" i="2"/>
  <c r="H108" i="2"/>
  <c r="G108" i="2"/>
  <c r="F108" i="2"/>
  <c r="E108" i="2"/>
  <c r="D108" i="2"/>
  <c r="C108" i="2"/>
  <c r="M107" i="2"/>
  <c r="L107" i="2"/>
  <c r="J107" i="2"/>
  <c r="I107" i="2"/>
  <c r="H107" i="2"/>
  <c r="G107" i="2"/>
  <c r="F107" i="2"/>
  <c r="E107" i="2"/>
  <c r="D107" i="2"/>
  <c r="C107" i="2"/>
  <c r="M106" i="2"/>
  <c r="L106" i="2"/>
  <c r="J106" i="2"/>
  <c r="I106" i="2"/>
  <c r="H106" i="2"/>
  <c r="G106" i="2"/>
  <c r="F106" i="2"/>
  <c r="E106" i="2"/>
  <c r="D106" i="2"/>
  <c r="C106" i="2"/>
  <c r="M105" i="2"/>
  <c r="L105" i="2"/>
  <c r="J105" i="2"/>
  <c r="I105" i="2"/>
  <c r="H105" i="2"/>
  <c r="G105" i="2"/>
  <c r="F105" i="2"/>
  <c r="E105" i="2"/>
  <c r="D105" i="2"/>
  <c r="C105" i="2"/>
  <c r="M104" i="2"/>
  <c r="L104" i="2"/>
  <c r="J104" i="2"/>
  <c r="I104" i="2"/>
  <c r="H104" i="2"/>
  <c r="G104" i="2"/>
  <c r="F104" i="2"/>
  <c r="E104" i="2"/>
  <c r="D104" i="2"/>
  <c r="C104" i="2"/>
  <c r="M103" i="2"/>
  <c r="L103" i="2"/>
  <c r="J103" i="2"/>
  <c r="I103" i="2"/>
  <c r="H103" i="2"/>
  <c r="G103" i="2"/>
  <c r="F103" i="2"/>
  <c r="E103" i="2"/>
  <c r="D103" i="2"/>
  <c r="C103" i="2"/>
  <c r="L102" i="2"/>
  <c r="J102" i="2"/>
  <c r="I102" i="2"/>
  <c r="H102" i="2"/>
  <c r="G102" i="2"/>
  <c r="F102" i="2"/>
  <c r="E102" i="2"/>
  <c r="D102" i="2"/>
  <c r="C102" i="2"/>
  <c r="M101" i="2"/>
  <c r="L101" i="2"/>
  <c r="J101" i="2"/>
  <c r="I101" i="2"/>
  <c r="H101" i="2"/>
  <c r="G101" i="2"/>
  <c r="F101" i="2"/>
  <c r="E101" i="2"/>
  <c r="D101" i="2"/>
  <c r="C101" i="2"/>
  <c r="M100" i="2"/>
  <c r="L100" i="2"/>
  <c r="J100" i="2"/>
  <c r="I100" i="2"/>
  <c r="H100" i="2"/>
  <c r="G100" i="2"/>
  <c r="F100" i="2"/>
  <c r="E100" i="2"/>
  <c r="D100" i="2"/>
  <c r="C100" i="2"/>
  <c r="M99" i="2"/>
  <c r="L99" i="2"/>
  <c r="J99" i="2"/>
  <c r="I99" i="2"/>
  <c r="H99" i="2"/>
  <c r="G99" i="2"/>
  <c r="F99" i="2"/>
  <c r="E99" i="2"/>
  <c r="D99" i="2"/>
  <c r="C99" i="2"/>
  <c r="M98" i="2"/>
  <c r="L98" i="2"/>
  <c r="J98" i="2"/>
  <c r="I98" i="2"/>
  <c r="H98" i="2"/>
  <c r="G98" i="2"/>
  <c r="F98" i="2"/>
  <c r="E98" i="2"/>
  <c r="D98" i="2"/>
  <c r="C98" i="2"/>
  <c r="M97" i="2"/>
  <c r="L97" i="2"/>
  <c r="J97" i="2"/>
  <c r="I97" i="2"/>
  <c r="H97" i="2"/>
  <c r="G97" i="2"/>
  <c r="F97" i="2"/>
  <c r="E97" i="2"/>
  <c r="D97" i="2"/>
  <c r="C97" i="2"/>
  <c r="M96" i="2"/>
  <c r="L96" i="2"/>
  <c r="J96" i="2"/>
  <c r="I96" i="2"/>
  <c r="H96" i="2"/>
  <c r="G96" i="2"/>
  <c r="F96" i="2"/>
  <c r="E96" i="2"/>
  <c r="D96" i="2"/>
  <c r="C96" i="2"/>
  <c r="M95" i="2"/>
  <c r="L95" i="2"/>
  <c r="J95" i="2"/>
  <c r="I95" i="2"/>
  <c r="H95" i="2"/>
  <c r="G95" i="2"/>
  <c r="F95" i="2"/>
  <c r="E95" i="2"/>
  <c r="D95" i="2"/>
  <c r="C95" i="2"/>
  <c r="M94" i="2"/>
  <c r="L94" i="2"/>
  <c r="J94" i="2"/>
  <c r="I94" i="2"/>
  <c r="H94" i="2"/>
  <c r="G94" i="2"/>
  <c r="F94" i="2"/>
  <c r="E94" i="2"/>
  <c r="D94" i="2"/>
  <c r="C94" i="2"/>
  <c r="M93" i="2"/>
  <c r="L93" i="2"/>
  <c r="J93" i="2"/>
  <c r="I93" i="2"/>
  <c r="H93" i="2"/>
  <c r="G93" i="2"/>
  <c r="F93" i="2"/>
  <c r="E93" i="2"/>
  <c r="D93" i="2"/>
  <c r="C93" i="2"/>
  <c r="M92" i="2"/>
  <c r="L92" i="2"/>
  <c r="J92" i="2"/>
  <c r="I92" i="2"/>
  <c r="H92" i="2"/>
  <c r="G92" i="2"/>
  <c r="F92" i="2"/>
  <c r="E92" i="2"/>
  <c r="D92" i="2"/>
  <c r="C92" i="2"/>
  <c r="M91" i="2"/>
  <c r="L91" i="2"/>
  <c r="J91" i="2"/>
  <c r="I91" i="2"/>
  <c r="H91" i="2"/>
  <c r="G91" i="2"/>
  <c r="F91" i="2"/>
  <c r="E91" i="2"/>
  <c r="D91" i="2"/>
  <c r="C91" i="2"/>
  <c r="M90" i="2"/>
  <c r="L90" i="2"/>
  <c r="J90" i="2"/>
  <c r="I90" i="2"/>
  <c r="H90" i="2"/>
  <c r="G90" i="2"/>
  <c r="F90" i="2"/>
  <c r="E90" i="2"/>
  <c r="D90" i="2"/>
  <c r="C90" i="2"/>
  <c r="M89" i="2"/>
  <c r="L89" i="2"/>
  <c r="J89" i="2"/>
  <c r="I89" i="2"/>
  <c r="H89" i="2"/>
  <c r="G89" i="2"/>
  <c r="F89" i="2"/>
  <c r="E89" i="2"/>
  <c r="D89" i="2"/>
  <c r="C89" i="2"/>
  <c r="M88" i="2"/>
  <c r="L88" i="2"/>
  <c r="J88" i="2"/>
  <c r="I88" i="2"/>
  <c r="H88" i="2"/>
  <c r="G88" i="2"/>
  <c r="F88" i="2"/>
  <c r="E88" i="2"/>
  <c r="D88" i="2"/>
  <c r="C88" i="2"/>
  <c r="M87" i="2"/>
  <c r="L87" i="2"/>
  <c r="J87" i="2"/>
  <c r="I87" i="2"/>
  <c r="H87" i="2"/>
  <c r="G87" i="2"/>
  <c r="F87" i="2"/>
  <c r="E87" i="2"/>
  <c r="D87" i="2"/>
  <c r="C87" i="2"/>
  <c r="M86" i="2"/>
  <c r="L86" i="2"/>
  <c r="J86" i="2"/>
  <c r="I86" i="2"/>
  <c r="H86" i="2"/>
  <c r="G86" i="2"/>
  <c r="F86" i="2"/>
  <c r="E86" i="2"/>
  <c r="D86" i="2"/>
  <c r="C86" i="2"/>
  <c r="M85" i="2"/>
  <c r="L85" i="2"/>
  <c r="J85" i="2"/>
  <c r="I85" i="2"/>
  <c r="H85" i="2"/>
  <c r="G85" i="2"/>
  <c r="F85" i="2"/>
  <c r="E85" i="2"/>
  <c r="D85" i="2"/>
  <c r="C85" i="2"/>
  <c r="M84" i="2"/>
  <c r="L84" i="2"/>
  <c r="J84" i="2"/>
  <c r="I84" i="2"/>
  <c r="H84" i="2"/>
  <c r="G84" i="2"/>
  <c r="F84" i="2"/>
  <c r="E84" i="2"/>
  <c r="D84" i="2"/>
  <c r="C84" i="2"/>
  <c r="M83" i="2"/>
  <c r="L83" i="2"/>
  <c r="J83" i="2"/>
  <c r="I83" i="2"/>
  <c r="H83" i="2"/>
  <c r="G83" i="2"/>
  <c r="F83" i="2"/>
  <c r="E83" i="2"/>
  <c r="D83" i="2"/>
  <c r="C83" i="2"/>
  <c r="M82" i="2"/>
  <c r="L82" i="2"/>
  <c r="J82" i="2"/>
  <c r="I82" i="2"/>
  <c r="H82" i="2"/>
  <c r="G82" i="2"/>
  <c r="F82" i="2"/>
  <c r="E82" i="2"/>
  <c r="D82" i="2"/>
  <c r="C82" i="2"/>
  <c r="M81" i="2"/>
  <c r="L81" i="2"/>
  <c r="J81" i="2"/>
  <c r="I81" i="2"/>
  <c r="H81" i="2"/>
  <c r="G81" i="2"/>
  <c r="F81" i="2"/>
  <c r="E81" i="2"/>
  <c r="D81" i="2"/>
  <c r="C81" i="2"/>
  <c r="M80" i="2"/>
  <c r="L80" i="2"/>
  <c r="J80" i="2"/>
  <c r="I80" i="2"/>
  <c r="H80" i="2"/>
  <c r="G80" i="2"/>
  <c r="F80" i="2"/>
  <c r="E80" i="2"/>
  <c r="D80" i="2"/>
  <c r="C80" i="2"/>
  <c r="M79" i="2"/>
  <c r="L79" i="2"/>
  <c r="J79" i="2"/>
  <c r="I79" i="2"/>
  <c r="H79" i="2"/>
  <c r="G79" i="2"/>
  <c r="F79" i="2"/>
  <c r="E79" i="2"/>
  <c r="D79" i="2"/>
  <c r="C79" i="2"/>
  <c r="M78" i="2"/>
  <c r="L78" i="2"/>
  <c r="J78" i="2"/>
  <c r="I78" i="2"/>
  <c r="H78" i="2"/>
  <c r="G78" i="2"/>
  <c r="F78" i="2"/>
  <c r="E78" i="2"/>
  <c r="D78" i="2"/>
  <c r="C78" i="2"/>
  <c r="M77" i="2"/>
  <c r="L77" i="2"/>
  <c r="J77" i="2"/>
  <c r="I77" i="2"/>
  <c r="H77" i="2"/>
  <c r="G77" i="2"/>
  <c r="F77" i="2"/>
  <c r="E77" i="2"/>
  <c r="D77" i="2"/>
  <c r="C77" i="2"/>
  <c r="M76" i="2"/>
  <c r="L76" i="2"/>
  <c r="J76" i="2"/>
  <c r="I76" i="2"/>
  <c r="H76" i="2"/>
  <c r="G76" i="2"/>
  <c r="F76" i="2"/>
  <c r="E76" i="2"/>
  <c r="D76" i="2"/>
  <c r="C76" i="2"/>
  <c r="M75" i="2"/>
  <c r="L75" i="2"/>
  <c r="J75" i="2"/>
  <c r="I75" i="2"/>
  <c r="H75" i="2"/>
  <c r="G75" i="2"/>
  <c r="F75" i="2"/>
  <c r="E75" i="2"/>
  <c r="D75" i="2"/>
  <c r="C75" i="2"/>
  <c r="M74" i="2"/>
  <c r="L74" i="2"/>
  <c r="J74" i="2"/>
  <c r="I74" i="2"/>
  <c r="H74" i="2"/>
  <c r="G74" i="2"/>
  <c r="F74" i="2"/>
  <c r="E74" i="2"/>
  <c r="D74" i="2"/>
  <c r="C74" i="2"/>
  <c r="M73" i="2"/>
  <c r="L73" i="2"/>
  <c r="J73" i="2"/>
  <c r="I73" i="2"/>
  <c r="H73" i="2"/>
  <c r="G73" i="2"/>
  <c r="F73" i="2"/>
  <c r="E73" i="2"/>
  <c r="D73" i="2"/>
  <c r="C73" i="2"/>
  <c r="M72" i="2"/>
  <c r="L72" i="2"/>
  <c r="J72" i="2"/>
  <c r="I72" i="2"/>
  <c r="H72" i="2"/>
  <c r="G72" i="2"/>
  <c r="F72" i="2"/>
  <c r="E72" i="2"/>
  <c r="D72" i="2"/>
  <c r="C72" i="2"/>
  <c r="M71" i="2"/>
  <c r="L71" i="2"/>
  <c r="J71" i="2"/>
  <c r="I71" i="2"/>
  <c r="H71" i="2"/>
  <c r="G71" i="2"/>
  <c r="F71" i="2"/>
  <c r="E71" i="2"/>
  <c r="D71" i="2"/>
  <c r="C71" i="2"/>
  <c r="M70" i="2"/>
  <c r="L70" i="2"/>
  <c r="J70" i="2"/>
  <c r="I70" i="2"/>
  <c r="H70" i="2"/>
  <c r="G70" i="2"/>
  <c r="F70" i="2"/>
  <c r="E70" i="2"/>
  <c r="D70" i="2"/>
  <c r="C70" i="2"/>
  <c r="M69" i="2"/>
  <c r="L69" i="2"/>
  <c r="J69" i="2"/>
  <c r="I69" i="2"/>
  <c r="H69" i="2"/>
  <c r="G69" i="2"/>
  <c r="F69" i="2"/>
  <c r="E69" i="2"/>
  <c r="D69" i="2"/>
  <c r="C69" i="2"/>
  <c r="M68" i="2"/>
  <c r="L68" i="2"/>
  <c r="J68" i="2"/>
  <c r="I68" i="2"/>
  <c r="H68" i="2"/>
  <c r="G68" i="2"/>
  <c r="F68" i="2"/>
  <c r="E68" i="2"/>
  <c r="D68" i="2"/>
  <c r="C68" i="2"/>
  <c r="M67" i="2"/>
  <c r="L67" i="2"/>
  <c r="J67" i="2"/>
  <c r="I67" i="2"/>
  <c r="H67" i="2"/>
  <c r="G67" i="2"/>
  <c r="F67" i="2"/>
  <c r="E67" i="2"/>
  <c r="D67" i="2"/>
  <c r="C67" i="2"/>
  <c r="M66" i="2"/>
  <c r="L66" i="2"/>
  <c r="J66" i="2"/>
  <c r="I66" i="2"/>
  <c r="H66" i="2"/>
  <c r="G66" i="2"/>
  <c r="F66" i="2"/>
  <c r="E66" i="2"/>
  <c r="D66" i="2"/>
  <c r="C66" i="2"/>
  <c r="M65" i="2"/>
  <c r="L65" i="2"/>
  <c r="J65" i="2"/>
  <c r="I65" i="2"/>
  <c r="H65" i="2"/>
  <c r="G65" i="2"/>
  <c r="F65" i="2"/>
  <c r="E65" i="2"/>
  <c r="D65" i="2"/>
  <c r="C65" i="2"/>
  <c r="M64" i="2"/>
  <c r="L64" i="2"/>
  <c r="J64" i="2"/>
  <c r="I64" i="2"/>
  <c r="H64" i="2"/>
  <c r="G64" i="2"/>
  <c r="F64" i="2"/>
  <c r="E64" i="2"/>
  <c r="D64" i="2"/>
  <c r="C64" i="2"/>
  <c r="M63" i="2"/>
  <c r="L63" i="2"/>
  <c r="J63" i="2"/>
  <c r="I63" i="2"/>
  <c r="H63" i="2"/>
  <c r="G63" i="2"/>
  <c r="F63" i="2"/>
  <c r="E63" i="2"/>
  <c r="D63" i="2"/>
  <c r="C63" i="2"/>
  <c r="M62" i="2"/>
  <c r="L62" i="2"/>
  <c r="J62" i="2"/>
  <c r="I62" i="2"/>
  <c r="H62" i="2"/>
  <c r="G62" i="2"/>
  <c r="F62" i="2"/>
  <c r="E62" i="2"/>
  <c r="D62" i="2"/>
  <c r="C62" i="2"/>
  <c r="M61" i="2"/>
  <c r="L61" i="2"/>
  <c r="J61" i="2"/>
  <c r="I61" i="2"/>
  <c r="H61" i="2"/>
  <c r="G61" i="2"/>
  <c r="F61" i="2"/>
  <c r="E61" i="2"/>
  <c r="D61" i="2"/>
  <c r="C61" i="2"/>
  <c r="M60" i="2"/>
  <c r="L60" i="2"/>
  <c r="J60" i="2"/>
  <c r="I60" i="2"/>
  <c r="H60" i="2"/>
  <c r="G60" i="2"/>
  <c r="F60" i="2"/>
  <c r="E60" i="2"/>
  <c r="D60" i="2"/>
  <c r="C60" i="2"/>
  <c r="M59" i="2"/>
  <c r="L59" i="2"/>
  <c r="J59" i="2"/>
  <c r="I59" i="2"/>
  <c r="H59" i="2"/>
  <c r="G59" i="2"/>
  <c r="F59" i="2"/>
  <c r="E59" i="2"/>
  <c r="D59" i="2"/>
  <c r="C59" i="2"/>
  <c r="M58" i="2"/>
  <c r="L58" i="2"/>
  <c r="J58" i="2"/>
  <c r="I58" i="2"/>
  <c r="H58" i="2"/>
  <c r="G58" i="2"/>
  <c r="F58" i="2"/>
  <c r="E58" i="2"/>
  <c r="D58" i="2"/>
  <c r="C58" i="2"/>
  <c r="M57" i="2"/>
  <c r="L57" i="2"/>
  <c r="J57" i="2"/>
  <c r="I57" i="2"/>
  <c r="H57" i="2"/>
  <c r="G57" i="2"/>
  <c r="F57" i="2"/>
  <c r="E57" i="2"/>
  <c r="D57" i="2"/>
  <c r="C57" i="2"/>
  <c r="M56" i="2"/>
  <c r="L56" i="2"/>
  <c r="J56" i="2"/>
  <c r="I56" i="2"/>
  <c r="H56" i="2"/>
  <c r="G56" i="2"/>
  <c r="F56" i="2"/>
  <c r="E56" i="2"/>
  <c r="D56" i="2"/>
  <c r="C56" i="2"/>
  <c r="M55" i="2"/>
  <c r="L55" i="2"/>
  <c r="J55" i="2"/>
  <c r="I55" i="2"/>
  <c r="H55" i="2"/>
  <c r="G55" i="2"/>
  <c r="F55" i="2"/>
  <c r="E55" i="2"/>
  <c r="D55" i="2"/>
  <c r="C55" i="2"/>
  <c r="M54" i="2"/>
  <c r="L54" i="2"/>
  <c r="J54" i="2"/>
  <c r="I54" i="2"/>
  <c r="H54" i="2"/>
  <c r="G54" i="2"/>
  <c r="F54" i="2"/>
  <c r="E54" i="2"/>
  <c r="D54" i="2"/>
  <c r="C54" i="2"/>
  <c r="M53" i="2"/>
  <c r="L53" i="2"/>
  <c r="J53" i="2"/>
  <c r="I53" i="2"/>
  <c r="H53" i="2"/>
  <c r="G53" i="2"/>
  <c r="F53" i="2"/>
  <c r="E53" i="2"/>
  <c r="D53" i="2"/>
  <c r="C53" i="2"/>
  <c r="M52" i="2"/>
  <c r="L52" i="2"/>
  <c r="J52" i="2"/>
  <c r="I52" i="2"/>
  <c r="H52" i="2"/>
  <c r="G52" i="2"/>
  <c r="F52" i="2"/>
  <c r="E52" i="2"/>
  <c r="D52" i="2"/>
  <c r="C52" i="2"/>
  <c r="M51" i="2"/>
  <c r="L51" i="2"/>
  <c r="J51" i="2"/>
  <c r="I51" i="2"/>
  <c r="H51" i="2"/>
  <c r="G51" i="2"/>
  <c r="F51" i="2"/>
  <c r="E51" i="2"/>
  <c r="D51" i="2"/>
  <c r="C51" i="2"/>
  <c r="M50" i="2"/>
  <c r="L50" i="2"/>
  <c r="J50" i="2"/>
  <c r="I50" i="2"/>
  <c r="H50" i="2"/>
  <c r="G50" i="2"/>
  <c r="F50" i="2"/>
  <c r="E50" i="2"/>
  <c r="D50" i="2"/>
  <c r="C50" i="2"/>
  <c r="M49" i="2"/>
  <c r="L49" i="2"/>
  <c r="J49" i="2"/>
  <c r="I49" i="2"/>
  <c r="H49" i="2"/>
  <c r="G49" i="2"/>
  <c r="F49" i="2"/>
  <c r="E49" i="2"/>
  <c r="D49" i="2"/>
  <c r="C49" i="2"/>
  <c r="M48" i="2"/>
  <c r="L48" i="2"/>
  <c r="J48" i="2"/>
  <c r="I48" i="2"/>
  <c r="H48" i="2"/>
  <c r="G48" i="2"/>
  <c r="F48" i="2"/>
  <c r="E48" i="2"/>
  <c r="D48" i="2"/>
  <c r="C48" i="2"/>
  <c r="M47" i="2"/>
  <c r="L47" i="2"/>
  <c r="J47" i="2"/>
  <c r="I47" i="2"/>
  <c r="H47" i="2"/>
  <c r="G47" i="2"/>
  <c r="F47" i="2"/>
  <c r="E47" i="2"/>
  <c r="D47" i="2"/>
  <c r="C47" i="2"/>
  <c r="M46" i="2"/>
  <c r="L46" i="2"/>
  <c r="J46" i="2"/>
  <c r="I46" i="2"/>
  <c r="H46" i="2"/>
  <c r="G46" i="2"/>
  <c r="F46" i="2"/>
  <c r="E46" i="2"/>
  <c r="D46" i="2"/>
  <c r="C46" i="2"/>
  <c r="M45" i="2"/>
  <c r="L45" i="2"/>
  <c r="J45" i="2"/>
  <c r="I45" i="2"/>
  <c r="H45" i="2"/>
  <c r="G45" i="2"/>
  <c r="F45" i="2"/>
  <c r="E45" i="2"/>
  <c r="D45" i="2"/>
  <c r="C45" i="2"/>
  <c r="M44" i="2"/>
  <c r="L44" i="2"/>
  <c r="J44" i="2"/>
  <c r="I44" i="2"/>
  <c r="H44" i="2"/>
  <c r="G44" i="2"/>
  <c r="F44" i="2"/>
  <c r="E44" i="2"/>
  <c r="D44" i="2"/>
  <c r="C44" i="2"/>
  <c r="M43" i="2"/>
  <c r="L43" i="2"/>
  <c r="J43" i="2"/>
  <c r="I43" i="2"/>
  <c r="H43" i="2"/>
  <c r="G43" i="2"/>
  <c r="F43" i="2"/>
  <c r="E43" i="2"/>
  <c r="D43" i="2"/>
  <c r="C43" i="2"/>
  <c r="M42" i="2"/>
  <c r="L42" i="2"/>
  <c r="J42" i="2"/>
  <c r="I42" i="2"/>
  <c r="H42" i="2"/>
  <c r="G42" i="2"/>
  <c r="F42" i="2"/>
  <c r="E42" i="2"/>
  <c r="D42" i="2"/>
  <c r="C42" i="2"/>
  <c r="M41" i="2"/>
  <c r="L41" i="2"/>
  <c r="J41" i="2"/>
  <c r="I41" i="2"/>
  <c r="H41" i="2"/>
  <c r="G41" i="2"/>
  <c r="F41" i="2"/>
  <c r="E41" i="2"/>
  <c r="D41" i="2"/>
  <c r="C41" i="2"/>
  <c r="M40" i="2"/>
  <c r="L40" i="2"/>
  <c r="J40" i="2"/>
  <c r="I40" i="2"/>
  <c r="H40" i="2"/>
  <c r="G40" i="2"/>
  <c r="F40" i="2"/>
  <c r="E40" i="2"/>
  <c r="D40" i="2"/>
  <c r="C40" i="2"/>
  <c r="M39" i="2"/>
  <c r="L39" i="2"/>
  <c r="J39" i="2"/>
  <c r="I39" i="2"/>
  <c r="H39" i="2"/>
  <c r="G39" i="2"/>
  <c r="F39" i="2"/>
  <c r="E39" i="2"/>
  <c r="D39" i="2"/>
  <c r="C39" i="2"/>
  <c r="M38" i="2"/>
  <c r="L38" i="2"/>
  <c r="J38" i="2"/>
  <c r="I38" i="2"/>
  <c r="H38" i="2"/>
  <c r="G38" i="2"/>
  <c r="F38" i="2"/>
  <c r="E38" i="2"/>
  <c r="D38" i="2"/>
  <c r="C38" i="2"/>
  <c r="M37" i="2"/>
  <c r="L37" i="2"/>
  <c r="J37" i="2"/>
  <c r="I37" i="2"/>
  <c r="H37" i="2"/>
  <c r="G37" i="2"/>
  <c r="F37" i="2"/>
  <c r="E37" i="2"/>
  <c r="D37" i="2"/>
  <c r="C37" i="2"/>
  <c r="M36" i="2"/>
  <c r="L36" i="2"/>
  <c r="J36" i="2"/>
  <c r="I36" i="2"/>
  <c r="H36" i="2"/>
  <c r="G36" i="2"/>
  <c r="F36" i="2"/>
  <c r="E36" i="2"/>
  <c r="D36" i="2"/>
  <c r="C36" i="2"/>
  <c r="M35" i="2"/>
  <c r="L35" i="2"/>
  <c r="J35" i="2"/>
  <c r="I35" i="2"/>
  <c r="H35" i="2"/>
  <c r="G35" i="2"/>
  <c r="F35" i="2"/>
  <c r="E35" i="2"/>
  <c r="D35" i="2"/>
  <c r="C35" i="2"/>
  <c r="M34" i="2"/>
  <c r="L34" i="2"/>
  <c r="J34" i="2"/>
  <c r="I34" i="2"/>
  <c r="H34" i="2"/>
  <c r="G34" i="2"/>
  <c r="F34" i="2"/>
  <c r="E34" i="2"/>
  <c r="D34" i="2"/>
  <c r="C34" i="2"/>
  <c r="M33" i="2"/>
  <c r="L33" i="2"/>
  <c r="J33" i="2"/>
  <c r="I33" i="2"/>
  <c r="H33" i="2"/>
  <c r="G33" i="2"/>
  <c r="F33" i="2"/>
  <c r="E33" i="2"/>
  <c r="D33" i="2"/>
  <c r="C33" i="2"/>
  <c r="M32" i="2"/>
  <c r="L32" i="2"/>
  <c r="J32" i="2"/>
  <c r="I32" i="2"/>
  <c r="H32" i="2"/>
  <c r="G32" i="2"/>
  <c r="F32" i="2"/>
  <c r="E32" i="2"/>
  <c r="D32" i="2"/>
  <c r="C32" i="2"/>
  <c r="M31" i="2"/>
  <c r="L31" i="2"/>
  <c r="J31" i="2"/>
  <c r="I31" i="2"/>
  <c r="H31" i="2"/>
  <c r="G31" i="2"/>
  <c r="F31" i="2"/>
  <c r="E31" i="2"/>
  <c r="D31" i="2"/>
  <c r="C31" i="2"/>
  <c r="M30" i="2"/>
  <c r="L30" i="2"/>
  <c r="J30" i="2"/>
  <c r="I30" i="2"/>
  <c r="H30" i="2"/>
  <c r="G30" i="2"/>
  <c r="F30" i="2"/>
  <c r="E30" i="2"/>
  <c r="D30" i="2"/>
  <c r="C30" i="2"/>
  <c r="M29" i="2"/>
  <c r="L29" i="2"/>
  <c r="J29" i="2"/>
  <c r="I29" i="2"/>
  <c r="H29" i="2"/>
  <c r="G29" i="2"/>
  <c r="F29" i="2"/>
  <c r="E29" i="2"/>
  <c r="D29" i="2"/>
  <c r="C29" i="2"/>
  <c r="M28" i="2"/>
  <c r="L28" i="2"/>
  <c r="J28" i="2"/>
  <c r="I28" i="2"/>
  <c r="H28" i="2"/>
  <c r="G28" i="2"/>
  <c r="F28" i="2"/>
  <c r="E28" i="2"/>
  <c r="D28" i="2"/>
  <c r="C28" i="2"/>
  <c r="M27" i="2"/>
  <c r="L27" i="2"/>
  <c r="J27" i="2"/>
  <c r="I27" i="2"/>
  <c r="H27" i="2"/>
  <c r="G27" i="2"/>
  <c r="F27" i="2"/>
  <c r="E27" i="2"/>
  <c r="D27" i="2"/>
  <c r="C27" i="2"/>
  <c r="M26" i="2"/>
  <c r="L26" i="2"/>
  <c r="J26" i="2"/>
  <c r="I26" i="2"/>
  <c r="H26" i="2"/>
  <c r="G26" i="2"/>
  <c r="F26" i="2"/>
  <c r="E26" i="2"/>
  <c r="D26" i="2"/>
  <c r="C26" i="2"/>
  <c r="M25" i="2"/>
  <c r="L25" i="2"/>
  <c r="J25" i="2"/>
  <c r="I25" i="2"/>
  <c r="H25" i="2"/>
  <c r="G25" i="2"/>
  <c r="F25" i="2"/>
  <c r="E25" i="2"/>
  <c r="D25" i="2"/>
  <c r="C25" i="2"/>
  <c r="M24" i="2"/>
  <c r="L24" i="2"/>
  <c r="J24" i="2"/>
  <c r="I24" i="2"/>
  <c r="H24" i="2"/>
  <c r="G24" i="2"/>
  <c r="F24" i="2"/>
  <c r="E24" i="2"/>
  <c r="D24" i="2"/>
  <c r="C24" i="2"/>
  <c r="M23" i="2"/>
  <c r="L23" i="2"/>
  <c r="J23" i="2"/>
  <c r="I23" i="2"/>
  <c r="H23" i="2"/>
  <c r="G23" i="2"/>
  <c r="F23" i="2"/>
  <c r="E23" i="2"/>
  <c r="D23" i="2"/>
  <c r="C23" i="2"/>
  <c r="M22" i="2"/>
  <c r="L22" i="2"/>
  <c r="J22" i="2"/>
  <c r="I22" i="2"/>
  <c r="H22" i="2"/>
  <c r="G22" i="2"/>
  <c r="F22" i="2"/>
  <c r="E22" i="2"/>
  <c r="D22" i="2"/>
  <c r="C22" i="2"/>
  <c r="M21" i="2"/>
  <c r="L21" i="2"/>
  <c r="J21" i="2"/>
  <c r="I21" i="2"/>
  <c r="H21" i="2"/>
  <c r="G21" i="2"/>
  <c r="F21" i="2"/>
  <c r="E21" i="2"/>
  <c r="D21" i="2"/>
  <c r="C21" i="2"/>
  <c r="M20" i="2"/>
  <c r="L20" i="2"/>
  <c r="J20" i="2"/>
  <c r="I20" i="2"/>
  <c r="H20" i="2"/>
  <c r="G20" i="2"/>
  <c r="F20" i="2"/>
  <c r="E20" i="2"/>
  <c r="D20" i="2"/>
  <c r="C20" i="2"/>
  <c r="M19" i="2"/>
  <c r="L19" i="2"/>
  <c r="J19" i="2"/>
  <c r="I19" i="2"/>
  <c r="H19" i="2"/>
  <c r="G19" i="2"/>
  <c r="F19" i="2"/>
  <c r="E19" i="2"/>
  <c r="D19" i="2"/>
  <c r="C19" i="2"/>
  <c r="M18" i="2"/>
  <c r="L18" i="2"/>
  <c r="J18" i="2"/>
  <c r="I18" i="2"/>
  <c r="H18" i="2"/>
  <c r="G18" i="2"/>
  <c r="F18" i="2"/>
  <c r="E18" i="2"/>
  <c r="D18" i="2"/>
  <c r="C18" i="2"/>
  <c r="M17" i="2"/>
  <c r="L17" i="2"/>
  <c r="J17" i="2"/>
  <c r="I17" i="2"/>
  <c r="H17" i="2"/>
  <c r="G17" i="2"/>
  <c r="F17" i="2"/>
  <c r="E17" i="2"/>
  <c r="D17" i="2"/>
  <c r="C17" i="2"/>
  <c r="M16" i="2"/>
  <c r="L16" i="2"/>
  <c r="J16" i="2"/>
  <c r="I16" i="2"/>
  <c r="H16" i="2"/>
  <c r="G16" i="2"/>
  <c r="F16" i="2"/>
  <c r="E16" i="2"/>
  <c r="D16" i="2"/>
  <c r="C16" i="2"/>
  <c r="M15" i="2"/>
  <c r="L15" i="2"/>
  <c r="J15" i="2"/>
  <c r="I15" i="2"/>
  <c r="H15" i="2"/>
  <c r="G15" i="2"/>
  <c r="F15" i="2"/>
  <c r="E15" i="2"/>
  <c r="D15" i="2"/>
  <c r="C15" i="2"/>
  <c r="M14" i="2"/>
  <c r="L14" i="2"/>
  <c r="J14" i="2"/>
  <c r="I14" i="2"/>
  <c r="H14" i="2"/>
  <c r="G14" i="2"/>
  <c r="F14" i="2"/>
  <c r="E14" i="2"/>
  <c r="D14" i="2"/>
  <c r="C14" i="2"/>
  <c r="M13" i="2"/>
  <c r="L13" i="2"/>
  <c r="J13" i="2"/>
  <c r="I13" i="2"/>
  <c r="H13" i="2"/>
  <c r="G13" i="2"/>
  <c r="F13" i="2"/>
  <c r="E13" i="2"/>
  <c r="D13" i="2"/>
  <c r="C13" i="2"/>
  <c r="M12" i="2"/>
  <c r="L12" i="2"/>
  <c r="J12" i="2"/>
  <c r="I12" i="2"/>
  <c r="H12" i="2"/>
  <c r="G12" i="2"/>
  <c r="F12" i="2"/>
  <c r="E12" i="2"/>
  <c r="D12" i="2"/>
  <c r="C12" i="2"/>
  <c r="M11" i="2"/>
  <c r="L11" i="2"/>
  <c r="J11" i="2"/>
  <c r="I11" i="2"/>
  <c r="H11" i="2"/>
  <c r="G11" i="2"/>
  <c r="F11" i="2"/>
  <c r="E11" i="2"/>
  <c r="D11" i="2"/>
  <c r="C11" i="2"/>
  <c r="M10" i="2"/>
  <c r="L10" i="2"/>
  <c r="J10" i="2"/>
  <c r="I10" i="2"/>
  <c r="H10" i="2"/>
  <c r="G10" i="2"/>
  <c r="F10" i="2"/>
  <c r="E10" i="2"/>
  <c r="D10" i="2"/>
  <c r="C10" i="2"/>
  <c r="M9" i="2"/>
  <c r="L9" i="2"/>
  <c r="J9" i="2"/>
  <c r="I9" i="2"/>
  <c r="H9" i="2"/>
  <c r="G9" i="2"/>
  <c r="F9" i="2"/>
  <c r="E9" i="2"/>
  <c r="D9" i="2"/>
  <c r="C9" i="2"/>
  <c r="M8" i="2"/>
  <c r="L8" i="2"/>
  <c r="J8" i="2"/>
  <c r="I8" i="2"/>
  <c r="H8" i="2"/>
  <c r="G8" i="2"/>
  <c r="F8" i="2"/>
  <c r="E8" i="2"/>
  <c r="D8" i="2"/>
  <c r="C8" i="2"/>
  <c r="M7" i="2"/>
  <c r="L7" i="2"/>
  <c r="J7" i="2"/>
  <c r="I7" i="2"/>
  <c r="H7" i="2"/>
  <c r="G7" i="2"/>
  <c r="F7" i="2"/>
  <c r="E7" i="2"/>
  <c r="D7" i="2"/>
  <c r="C7" i="2"/>
  <c r="A120" i="2"/>
  <c r="B120" i="2"/>
  <c r="V120" i="2"/>
  <c r="U120" i="2"/>
  <c r="T120" i="2"/>
  <c r="A81" i="2"/>
  <c r="B81" i="2"/>
  <c r="Y863" i="2"/>
  <c r="Y861" i="2"/>
  <c r="Y859" i="2"/>
  <c r="Y858" i="2"/>
  <c r="Y856" i="2"/>
  <c r="A860" i="2"/>
  <c r="B860" i="2"/>
  <c r="Y851" i="2"/>
  <c r="Y850" i="2"/>
  <c r="Y822" i="2"/>
  <c r="Y819" i="2"/>
  <c r="Y818" i="2"/>
  <c r="Y817" i="2"/>
  <c r="Y799" i="2"/>
  <c r="Y784" i="2"/>
  <c r="Y774" i="2"/>
  <c r="Y768" i="2"/>
  <c r="Y772" i="2"/>
  <c r="Y771" i="2"/>
  <c r="Y770" i="2"/>
  <c r="Y761" i="2"/>
  <c r="Y760" i="2"/>
  <c r="Y725" i="2"/>
  <c r="Y692" i="2"/>
  <c r="Y689" i="2"/>
  <c r="Y685" i="2"/>
  <c r="Y684" i="2"/>
  <c r="Y681" i="2"/>
  <c r="Y675" i="2"/>
  <c r="Y678" i="2"/>
  <c r="Y676" i="2"/>
  <c r="Y672" i="2"/>
  <c r="Y670" i="2"/>
  <c r="A642" i="2"/>
  <c r="B642" i="2"/>
  <c r="Y630" i="2"/>
  <c r="Y581" i="2"/>
  <c r="Y566" i="2"/>
  <c r="Y534" i="2"/>
  <c r="Y521" i="2"/>
  <c r="A383" i="2"/>
  <c r="A514" i="2"/>
  <c r="B514" i="2"/>
  <c r="Y511" i="2"/>
  <c r="Y170" i="2"/>
  <c r="Y457" i="2"/>
  <c r="Y411" i="2"/>
  <c r="Y386" i="2"/>
  <c r="Y379" i="2"/>
  <c r="Y378" i="2"/>
  <c r="Y375" i="2"/>
  <c r="Y373" i="2"/>
  <c r="Y331" i="2"/>
  <c r="Y316" i="2"/>
  <c r="Y292" i="2"/>
  <c r="Y291" i="2"/>
  <c r="Y290" i="2"/>
  <c r="Y278" i="2"/>
  <c r="Y250" i="2"/>
  <c r="Y244" i="2"/>
  <c r="Y241" i="2"/>
  <c r="Y238" i="2"/>
  <c r="Y237" i="2"/>
  <c r="Y235" i="2"/>
  <c r="Y234" i="2"/>
  <c r="Y233" i="2"/>
  <c r="Y229" i="2"/>
  <c r="Y228" i="2"/>
  <c r="Y226" i="2"/>
  <c r="Y205" i="2"/>
  <c r="Y204" i="2"/>
  <c r="Y203" i="2"/>
  <c r="Y163" i="2"/>
  <c r="Y149" i="2"/>
  <c r="V860" i="2"/>
  <c r="T642" i="2"/>
  <c r="W860" i="2"/>
  <c r="U514" i="2"/>
  <c r="T514" i="2"/>
  <c r="V383" i="2"/>
  <c r="U383" i="2"/>
  <c r="T383" i="2"/>
  <c r="W81" i="2"/>
  <c r="V81" i="2"/>
  <c r="U81" i="2"/>
  <c r="T81" i="2"/>
  <c r="Y103" i="2"/>
  <c r="Y627" i="2"/>
  <c r="Y74" i="2"/>
  <c r="Y43" i="2"/>
  <c r="Y9" i="2"/>
  <c r="D12" i="7"/>
  <c r="D11" i="7"/>
  <c r="V642" i="2"/>
  <c r="A792" i="2"/>
  <c r="X6" i="2"/>
  <c r="M6" i="2"/>
  <c r="L6" i="2"/>
  <c r="J6" i="2"/>
  <c r="I6" i="2"/>
  <c r="H6" i="2"/>
  <c r="G6" i="2"/>
  <c r="F6" i="2"/>
  <c r="E6" i="2"/>
  <c r="D6" i="2"/>
  <c r="C6" i="2"/>
  <c r="T788" i="2"/>
  <c r="A788" i="2"/>
  <c r="B788" i="2"/>
  <c r="A787" i="2"/>
  <c r="B787" i="2"/>
  <c r="B786" i="2"/>
  <c r="T782" i="2"/>
  <c r="A782" i="2"/>
  <c r="A865" i="2"/>
  <c r="B865" i="2"/>
  <c r="T865" i="2"/>
  <c r="B864" i="2"/>
  <c r="T864" i="2"/>
  <c r="A863" i="2"/>
  <c r="A862" i="2"/>
  <c r="B862" i="2"/>
  <c r="A861" i="2"/>
  <c r="A859" i="2"/>
  <c r="A858" i="2"/>
  <c r="B858" i="2"/>
  <c r="T857" i="2"/>
  <c r="A856" i="2"/>
  <c r="B856" i="2"/>
  <c r="A855" i="2"/>
  <c r="A854" i="2"/>
  <c r="B854" i="2"/>
  <c r="A853" i="2"/>
  <c r="T853" i="2"/>
  <c r="A852" i="2"/>
  <c r="B852" i="2"/>
  <c r="T852" i="2"/>
  <c r="A850" i="2"/>
  <c r="B850" i="2"/>
  <c r="A848" i="2"/>
  <c r="B848" i="2"/>
  <c r="T847" i="2"/>
  <c r="A846" i="2"/>
  <c r="B846" i="2"/>
  <c r="T846" i="2"/>
  <c r="A845" i="2"/>
  <c r="B845" i="2"/>
  <c r="B844" i="2"/>
  <c r="A843" i="2"/>
  <c r="B843" i="2"/>
  <c r="T843" i="2"/>
  <c r="A842" i="2"/>
  <c r="B842" i="2"/>
  <c r="T842" i="2"/>
  <c r="B841" i="2"/>
  <c r="T841" i="2"/>
  <c r="A840" i="2"/>
  <c r="B839" i="2"/>
  <c r="T839" i="2"/>
  <c r="B838" i="2"/>
  <c r="T838" i="2"/>
  <c r="B837" i="2"/>
  <c r="T837" i="2"/>
  <c r="A836" i="2"/>
  <c r="B836" i="2"/>
  <c r="A835" i="2"/>
  <c r="B835" i="2"/>
  <c r="A834" i="2"/>
  <c r="A833" i="2"/>
  <c r="B833" i="2"/>
  <c r="T833" i="2"/>
  <c r="B832" i="2"/>
  <c r="B831" i="2"/>
  <c r="T831" i="2"/>
  <c r="A830" i="2"/>
  <c r="B830" i="2"/>
  <c r="A829" i="2"/>
  <c r="B829" i="2"/>
  <c r="T828" i="2"/>
  <c r="B827" i="2"/>
  <c r="B826" i="2"/>
  <c r="A825" i="2"/>
  <c r="B825" i="2"/>
  <c r="A824" i="2"/>
  <c r="T824" i="2"/>
  <c r="B823" i="2"/>
  <c r="T823" i="2"/>
  <c r="A822" i="2"/>
  <c r="B822" i="2"/>
  <c r="A821" i="2"/>
  <c r="A820" i="2"/>
  <c r="B820" i="2"/>
  <c r="B819" i="2"/>
  <c r="A818" i="2"/>
  <c r="B818" i="2"/>
  <c r="B817" i="2"/>
  <c r="A816" i="2"/>
  <c r="B816" i="2"/>
  <c r="B815" i="2"/>
  <c r="T815" i="2"/>
  <c r="A814" i="2"/>
  <c r="B814" i="2"/>
  <c r="T814" i="2"/>
  <c r="A813" i="2"/>
  <c r="T813" i="2"/>
  <c r="B812" i="2"/>
  <c r="T812" i="2"/>
  <c r="A811" i="2"/>
  <c r="B811" i="2"/>
  <c r="A810" i="2"/>
  <c r="B810" i="2"/>
  <c r="A809" i="2"/>
  <c r="B809" i="2"/>
  <c r="B808" i="2"/>
  <c r="T808" i="2"/>
  <c r="B807" i="2"/>
  <c r="T807" i="2"/>
  <c r="T806" i="2"/>
  <c r="A805" i="2"/>
  <c r="B805" i="2"/>
  <c r="T805" i="2"/>
  <c r="B804" i="2"/>
  <c r="T804" i="2"/>
  <c r="A803" i="2"/>
  <c r="T803" i="2"/>
  <c r="A802" i="2"/>
  <c r="B802" i="2"/>
  <c r="T802" i="2"/>
  <c r="B801" i="2"/>
  <c r="T801" i="2"/>
  <c r="B800" i="2"/>
  <c r="T800" i="2"/>
  <c r="B798" i="2"/>
  <c r="A797" i="2"/>
  <c r="B797" i="2"/>
  <c r="A796" i="2"/>
  <c r="B796" i="2"/>
  <c r="A795" i="2"/>
  <c r="B794" i="2"/>
  <c r="B793" i="2"/>
  <c r="T793" i="2"/>
  <c r="B791" i="2"/>
  <c r="T791" i="2"/>
  <c r="A790" i="2"/>
  <c r="A789" i="2"/>
  <c r="B789" i="2"/>
  <c r="A785" i="2"/>
  <c r="A783" i="2"/>
  <c r="B783" i="2"/>
  <c r="B781" i="2"/>
  <c r="T781" i="2"/>
  <c r="B780" i="2"/>
  <c r="T780" i="2"/>
  <c r="A779" i="2"/>
  <c r="A778" i="2"/>
  <c r="B778" i="2"/>
  <c r="T778" i="2"/>
  <c r="A777" i="2"/>
  <c r="B777" i="2"/>
  <c r="T777" i="2"/>
  <c r="A776" i="2"/>
  <c r="B776" i="2"/>
  <c r="A775" i="2"/>
  <c r="B775" i="2"/>
  <c r="A774" i="2"/>
  <c r="B774" i="2"/>
  <c r="B773" i="2"/>
  <c r="T772" i="2"/>
  <c r="A771" i="2"/>
  <c r="T771" i="2"/>
  <c r="A770" i="2"/>
  <c r="B770" i="2"/>
  <c r="T770" i="2"/>
  <c r="A769" i="2"/>
  <c r="B769" i="2"/>
  <c r="T769" i="2"/>
  <c r="A768" i="2"/>
  <c r="B767" i="2"/>
  <c r="A766" i="2"/>
  <c r="B766" i="2"/>
  <c r="T766" i="2"/>
  <c r="B765" i="2"/>
  <c r="A764" i="2"/>
  <c r="B764" i="2"/>
  <c r="T764" i="2"/>
  <c r="B763" i="2"/>
  <c r="A762" i="2"/>
  <c r="B762" i="2"/>
  <c r="T762" i="2"/>
  <c r="A761" i="2"/>
  <c r="B760" i="2"/>
  <c r="A759" i="2"/>
  <c r="A758" i="2"/>
  <c r="B758" i="2"/>
  <c r="T758" i="2"/>
  <c r="B757" i="2"/>
  <c r="T757" i="2"/>
  <c r="A756" i="2"/>
  <c r="T756" i="2"/>
  <c r="A755" i="2"/>
  <c r="B755" i="2"/>
  <c r="T755" i="2"/>
  <c r="A754" i="2"/>
  <c r="B754" i="2"/>
  <c r="T754" i="2"/>
  <c r="B753" i="2"/>
  <c r="T753" i="2"/>
  <c r="A752" i="2"/>
  <c r="A751" i="2"/>
  <c r="T751" i="2"/>
  <c r="B750" i="2"/>
  <c r="A749" i="2"/>
  <c r="B748" i="2"/>
  <c r="A747" i="2"/>
  <c r="A746" i="2"/>
  <c r="B746" i="2"/>
  <c r="A745" i="2"/>
  <c r="B744" i="2"/>
  <c r="A743" i="2"/>
  <c r="B743" i="2"/>
  <c r="T743" i="2"/>
  <c r="A742" i="2"/>
  <c r="B742" i="2"/>
  <c r="T742" i="2"/>
  <c r="B741" i="2"/>
  <c r="A740" i="2"/>
  <c r="B740" i="2"/>
  <c r="T740" i="2"/>
  <c r="A739" i="2"/>
  <c r="T739" i="2"/>
  <c r="A738" i="2"/>
  <c r="T738" i="2"/>
  <c r="A737" i="2"/>
  <c r="T737" i="2"/>
  <c r="A736" i="2"/>
  <c r="B736" i="2"/>
  <c r="T736" i="2"/>
  <c r="A735" i="2"/>
  <c r="A734" i="2"/>
  <c r="B734" i="2"/>
  <c r="T734" i="2"/>
  <c r="A733" i="2"/>
  <c r="B733" i="2"/>
  <c r="A732" i="2"/>
  <c r="A731" i="2"/>
  <c r="B731" i="2"/>
  <c r="T731" i="2"/>
  <c r="A730" i="2"/>
  <c r="B730" i="2"/>
  <c r="T730" i="2"/>
  <c r="B729" i="2"/>
  <c r="T729" i="2"/>
  <c r="B728" i="2"/>
  <c r="A727" i="2"/>
  <c r="B727" i="2"/>
  <c r="T727" i="2"/>
  <c r="B726" i="2"/>
  <c r="A725" i="2"/>
  <c r="B725" i="2"/>
  <c r="A724" i="2"/>
  <c r="T724" i="2"/>
  <c r="B723" i="2"/>
  <c r="A722" i="2"/>
  <c r="B722" i="2"/>
  <c r="T722" i="2"/>
  <c r="A721" i="2"/>
  <c r="B721" i="2"/>
  <c r="T721" i="2"/>
  <c r="A720" i="2"/>
  <c r="B720" i="2"/>
  <c r="T720" i="2"/>
  <c r="A719" i="2"/>
  <c r="B719" i="2"/>
  <c r="V859" i="2"/>
  <c r="V801" i="2"/>
  <c r="V805" i="2"/>
  <c r="U727" i="2"/>
  <c r="U736" i="2"/>
  <c r="U738" i="2"/>
  <c r="U801" i="2"/>
  <c r="U808" i="2"/>
  <c r="U852" i="2"/>
  <c r="U853" i="2"/>
  <c r="U734" i="2"/>
  <c r="U766" i="2"/>
  <c r="U771" i="2"/>
  <c r="U772" i="2"/>
  <c r="U829" i="2"/>
  <c r="U837" i="2"/>
  <c r="U729" i="2"/>
  <c r="U730" i="2"/>
  <c r="U751" i="2"/>
  <c r="U755" i="2"/>
  <c r="U756" i="2"/>
  <c r="U758" i="2"/>
  <c r="U762" i="2"/>
  <c r="U812" i="2"/>
  <c r="U815" i="2"/>
  <c r="V819" i="2"/>
  <c r="V821" i="2"/>
  <c r="V855" i="2"/>
  <c r="U857" i="2"/>
  <c r="U864" i="2"/>
  <c r="U865" i="2"/>
  <c r="U791" i="2"/>
  <c r="V856" i="2"/>
  <c r="V865" i="2"/>
  <c r="T862" i="2"/>
  <c r="T863" i="2"/>
  <c r="V861" i="2"/>
  <c r="V863" i="2"/>
  <c r="V864" i="2"/>
  <c r="V735" i="2"/>
  <c r="V736" i="2"/>
  <c r="V783" i="2"/>
  <c r="V789" i="2"/>
  <c r="V749" i="2"/>
  <c r="V769" i="2"/>
  <c r="V771" i="2"/>
  <c r="V851" i="2"/>
  <c r="V852" i="2"/>
  <c r="V811" i="2"/>
  <c r="V775" i="2"/>
  <c r="V810" i="2"/>
  <c r="V843" i="2"/>
  <c r="V857" i="2"/>
  <c r="V839" i="2"/>
  <c r="V721" i="2"/>
  <c r="V739" i="2"/>
  <c r="V725" i="2"/>
  <c r="V729" i="2"/>
  <c r="V720" i="2"/>
  <c r="V724" i="2"/>
  <c r="V728" i="2"/>
  <c r="V744" i="2"/>
  <c r="V751" i="2"/>
  <c r="V745" i="2"/>
  <c r="V761" i="2"/>
  <c r="V755" i="2"/>
  <c r="V767" i="2"/>
  <c r="V766" i="2"/>
  <c r="V780" i="2"/>
  <c r="V800" i="2"/>
  <c r="V784" i="2"/>
  <c r="V803" i="2"/>
  <c r="V799" i="2"/>
  <c r="V806" i="2"/>
  <c r="V812" i="2"/>
  <c r="V829" i="2"/>
  <c r="V847" i="2"/>
  <c r="V817" i="2"/>
  <c r="V830" i="2"/>
  <c r="V825" i="2"/>
  <c r="V841" i="2"/>
  <c r="V816" i="2"/>
  <c r="V820" i="2"/>
  <c r="V824" i="2"/>
  <c r="V836" i="2"/>
  <c r="V848" i="2"/>
  <c r="A711" i="2"/>
  <c r="B711" i="2"/>
  <c r="A706" i="2"/>
  <c r="W859" i="2"/>
  <c r="W801" i="2"/>
  <c r="W826" i="2"/>
  <c r="W800" i="2"/>
  <c r="W728" i="2"/>
  <c r="W820" i="2"/>
  <c r="W825" i="2"/>
  <c r="W780" i="2"/>
  <c r="W843" i="2"/>
  <c r="W848" i="2"/>
  <c r="W817" i="2"/>
  <c r="W829" i="2"/>
  <c r="W755" i="2"/>
  <c r="W852" i="2"/>
  <c r="W841" i="2"/>
  <c r="W725" i="2"/>
  <c r="W857" i="2"/>
  <c r="W851" i="2"/>
  <c r="W769" i="2"/>
  <c r="W749" i="2"/>
  <c r="W736" i="2"/>
  <c r="U863" i="2"/>
  <c r="W856" i="2"/>
  <c r="W824" i="2"/>
  <c r="W784" i="2"/>
  <c r="W745" i="2"/>
  <c r="W720" i="2"/>
  <c r="W864" i="2"/>
  <c r="U862" i="2"/>
  <c r="W821" i="2"/>
  <c r="V711" i="2"/>
  <c r="A691" i="2"/>
  <c r="B691" i="2"/>
  <c r="A677" i="2"/>
  <c r="A635" i="2"/>
  <c r="B635" i="2"/>
  <c r="T634" i="2"/>
  <c r="A634" i="2"/>
  <c r="B634" i="2"/>
  <c r="T577" i="2"/>
  <c r="A577" i="2"/>
  <c r="B577" i="2"/>
  <c r="T576" i="2"/>
  <c r="A576" i="2"/>
  <c r="B576" i="2"/>
  <c r="B556" i="2"/>
  <c r="U576" i="2"/>
  <c r="U577" i="2"/>
  <c r="U634" i="2"/>
  <c r="W711" i="2"/>
  <c r="V635" i="2"/>
  <c r="V677" i="2"/>
  <c r="V556" i="2"/>
  <c r="V577" i="2"/>
  <c r="V634" i="2"/>
  <c r="A718" i="2"/>
  <c r="B718" i="2"/>
  <c r="T718" i="2"/>
  <c r="A717" i="2"/>
  <c r="B717" i="2"/>
  <c r="B716" i="2"/>
  <c r="T716" i="2"/>
  <c r="A715" i="2"/>
  <c r="B715" i="2"/>
  <c r="A714" i="2"/>
  <c r="B714" i="2"/>
  <c r="T714" i="2"/>
  <c r="A713" i="2"/>
  <c r="B713" i="2"/>
  <c r="A712" i="2"/>
  <c r="B712" i="2"/>
  <c r="A710" i="2"/>
  <c r="B710" i="2"/>
  <c r="A709" i="2"/>
  <c r="B709" i="2"/>
  <c r="T709" i="2"/>
  <c r="A708" i="2"/>
  <c r="B708" i="2"/>
  <c r="A707" i="2"/>
  <c r="B707" i="2"/>
  <c r="A705" i="2"/>
  <c r="B705" i="2"/>
  <c r="A704" i="2"/>
  <c r="T704" i="2"/>
  <c r="A703" i="2"/>
  <c r="B703" i="2"/>
  <c r="A702" i="2"/>
  <c r="B702" i="2"/>
  <c r="A701" i="2"/>
  <c r="A700" i="2"/>
  <c r="B700" i="2"/>
  <c r="T700" i="2"/>
  <c r="A699" i="2"/>
  <c r="B699" i="2"/>
  <c r="A698" i="2"/>
  <c r="B698" i="2"/>
  <c r="T698" i="2"/>
  <c r="A697" i="2"/>
  <c r="A696" i="2"/>
  <c r="B696" i="2"/>
  <c r="T696" i="2"/>
  <c r="A695" i="2"/>
  <c r="B695" i="2"/>
  <c r="A694" i="2"/>
  <c r="B694" i="2"/>
  <c r="T694" i="2"/>
  <c r="A693" i="2"/>
  <c r="B693" i="2"/>
  <c r="A692" i="2"/>
  <c r="B692" i="2"/>
  <c r="T692" i="2"/>
  <c r="B690" i="2"/>
  <c r="A689" i="2"/>
  <c r="B689" i="2"/>
  <c r="A688" i="2"/>
  <c r="B688" i="2"/>
  <c r="A687" i="2"/>
  <c r="B687" i="2"/>
  <c r="A686" i="2"/>
  <c r="B686" i="2"/>
  <c r="A685" i="2"/>
  <c r="B685" i="2"/>
  <c r="T685" i="2"/>
  <c r="B684" i="2"/>
  <c r="B683" i="2"/>
  <c r="A682" i="2"/>
  <c r="B682" i="2"/>
  <c r="A681" i="2"/>
  <c r="B681" i="2"/>
  <c r="A680" i="2"/>
  <c r="A679" i="2"/>
  <c r="A678" i="2"/>
  <c r="B678" i="2"/>
  <c r="A676" i="2"/>
  <c r="B676" i="2"/>
  <c r="A675" i="2"/>
  <c r="B675" i="2"/>
  <c r="A674" i="2"/>
  <c r="B674" i="2"/>
  <c r="A673" i="2"/>
  <c r="A672" i="2"/>
  <c r="T672" i="2"/>
  <c r="A670" i="2"/>
  <c r="B670" i="2"/>
  <c r="A669" i="2"/>
  <c r="B669" i="2"/>
  <c r="B668" i="2"/>
  <c r="B667" i="2"/>
  <c r="A666" i="2"/>
  <c r="B666" i="2"/>
  <c r="B665" i="2"/>
  <c r="A664" i="2"/>
  <c r="B664" i="2"/>
  <c r="B663" i="2"/>
  <c r="B662" i="2"/>
  <c r="B661" i="2"/>
  <c r="B660" i="2"/>
  <c r="B657" i="2"/>
  <c r="B656" i="2"/>
  <c r="B655" i="2"/>
  <c r="B654" i="2"/>
  <c r="B653" i="2"/>
  <c r="B652" i="2"/>
  <c r="A651" i="2"/>
  <c r="B651" i="2"/>
  <c r="A650" i="2"/>
  <c r="B650" i="2"/>
  <c r="B649" i="2"/>
  <c r="A648" i="2"/>
  <c r="B648" i="2"/>
  <c r="A647" i="2"/>
  <c r="B647" i="2"/>
  <c r="A646" i="2"/>
  <c r="A645" i="2"/>
  <c r="B645" i="2"/>
  <c r="A644" i="2"/>
  <c r="A643" i="2"/>
  <c r="B643" i="2"/>
  <c r="A641" i="2"/>
  <c r="B641" i="2"/>
  <c r="A640" i="2"/>
  <c r="T640" i="2"/>
  <c r="A639" i="2"/>
  <c r="B639" i="2"/>
  <c r="A638" i="2"/>
  <c r="B638" i="2"/>
  <c r="T638" i="2"/>
  <c r="A637" i="2"/>
  <c r="B637" i="2"/>
  <c r="A636" i="2"/>
  <c r="B636" i="2"/>
  <c r="T636" i="2"/>
  <c r="A633" i="2"/>
  <c r="B633" i="2"/>
  <c r="A632" i="2"/>
  <c r="B632" i="2"/>
  <c r="T632" i="2"/>
  <c r="A631" i="2"/>
  <c r="B631" i="2"/>
  <c r="A630" i="2"/>
  <c r="B630" i="2"/>
  <c r="A629" i="2"/>
  <c r="A628" i="2"/>
  <c r="B628" i="2"/>
  <c r="A627" i="2"/>
  <c r="A626" i="2"/>
  <c r="B626" i="2"/>
  <c r="A625" i="2"/>
  <c r="B625" i="2"/>
  <c r="T625" i="2"/>
  <c r="A624" i="2"/>
  <c r="B623" i="2"/>
  <c r="A622" i="2"/>
  <c r="B622" i="2"/>
  <c r="A621" i="2"/>
  <c r="T621" i="2"/>
  <c r="B620" i="2"/>
  <c r="A619" i="2"/>
  <c r="B619" i="2"/>
  <c r="A618" i="2"/>
  <c r="B618" i="2"/>
  <c r="A617" i="2"/>
  <c r="B617" i="2"/>
  <c r="B616" i="2"/>
  <c r="A615" i="2"/>
  <c r="B615" i="2"/>
  <c r="A614" i="2"/>
  <c r="B614" i="2"/>
  <c r="A613" i="2"/>
  <c r="B613" i="2"/>
  <c r="T613" i="2"/>
  <c r="A612" i="2"/>
  <c r="B612" i="2"/>
  <c r="A611" i="2"/>
  <c r="B611" i="2"/>
  <c r="A610" i="2"/>
  <c r="B610" i="2"/>
  <c r="A609" i="2"/>
  <c r="B609" i="2"/>
  <c r="T609" i="2"/>
  <c r="A608" i="2"/>
  <c r="B608" i="2"/>
  <c r="B607" i="2"/>
  <c r="A606" i="2"/>
  <c r="B606" i="2"/>
  <c r="A605" i="2"/>
  <c r="B605" i="2"/>
  <c r="T605" i="2"/>
  <c r="A604" i="2"/>
  <c r="B604" i="2"/>
  <c r="A603" i="2"/>
  <c r="B603" i="2"/>
  <c r="A602" i="2"/>
  <c r="B602" i="2"/>
  <c r="A601" i="2"/>
  <c r="B601" i="2"/>
  <c r="T601" i="2"/>
  <c r="A600" i="2"/>
  <c r="B600" i="2"/>
  <c r="A599" i="2"/>
  <c r="B599" i="2"/>
  <c r="A598" i="2"/>
  <c r="B598" i="2"/>
  <c r="A597" i="2"/>
  <c r="B597" i="2"/>
  <c r="T597" i="2"/>
  <c r="A596" i="2"/>
  <c r="B596" i="2"/>
  <c r="A595" i="2"/>
  <c r="B595" i="2"/>
  <c r="A594" i="2"/>
  <c r="B594" i="2"/>
  <c r="A593" i="2"/>
  <c r="B593" i="2"/>
  <c r="T593" i="2"/>
  <c r="A592" i="2"/>
  <c r="B592" i="2"/>
  <c r="A591" i="2"/>
  <c r="B591" i="2"/>
  <c r="A590" i="2"/>
  <c r="B590" i="2"/>
  <c r="A589" i="2"/>
  <c r="B589" i="2"/>
  <c r="A588" i="2"/>
  <c r="B588" i="2"/>
  <c r="A587" i="2"/>
  <c r="B587" i="2"/>
  <c r="A586" i="2"/>
  <c r="B586" i="2"/>
  <c r="A585" i="2"/>
  <c r="B585" i="2"/>
  <c r="T585" i="2"/>
  <c r="A584" i="2"/>
  <c r="A583" i="2"/>
  <c r="B583" i="2"/>
  <c r="A582" i="2"/>
  <c r="B582" i="2"/>
  <c r="A581" i="2"/>
  <c r="B581" i="2"/>
  <c r="A580" i="2"/>
  <c r="B580" i="2"/>
  <c r="A579" i="2"/>
  <c r="B579" i="2"/>
  <c r="A578" i="2"/>
  <c r="B578" i="2"/>
  <c r="A575" i="2"/>
  <c r="B575" i="2"/>
  <c r="T575" i="2"/>
  <c r="A574" i="2"/>
  <c r="B574" i="2"/>
  <c r="A573" i="2"/>
  <c r="B573" i="2"/>
  <c r="A572" i="2"/>
  <c r="B572" i="2"/>
  <c r="A571" i="2"/>
  <c r="B571" i="2"/>
  <c r="T571" i="2"/>
  <c r="A570" i="2"/>
  <c r="B570" i="2"/>
  <c r="A569" i="2"/>
  <c r="B569" i="2"/>
  <c r="A568" i="2"/>
  <c r="B568" i="2"/>
  <c r="A567" i="2"/>
  <c r="B567" i="2"/>
  <c r="T567" i="2"/>
  <c r="A566" i="2"/>
  <c r="A565" i="2"/>
  <c r="A564" i="2"/>
  <c r="B564" i="2"/>
  <c r="A563" i="2"/>
  <c r="B563" i="2"/>
  <c r="T563" i="2"/>
  <c r="A562" i="2"/>
  <c r="B562" i="2"/>
  <c r="A561" i="2"/>
  <c r="B561" i="2"/>
  <c r="A560" i="2"/>
  <c r="B560" i="2"/>
  <c r="A559" i="2"/>
  <c r="A558" i="2"/>
  <c r="B558" i="2"/>
  <c r="A557" i="2"/>
  <c r="B555" i="2"/>
  <c r="A554" i="2"/>
  <c r="T554" i="2"/>
  <c r="A553" i="2"/>
  <c r="B553" i="2"/>
  <c r="A552" i="2"/>
  <c r="B552" i="2"/>
  <c r="A551" i="2"/>
  <c r="B551" i="2"/>
  <c r="A550" i="2"/>
  <c r="B550" i="2"/>
  <c r="T550" i="2"/>
  <c r="A549" i="2"/>
  <c r="B549" i="2"/>
  <c r="A548" i="2"/>
  <c r="B548" i="2"/>
  <c r="T529" i="2"/>
  <c r="A529" i="2"/>
  <c r="B529" i="2"/>
  <c r="T525" i="2"/>
  <c r="A525" i="2"/>
  <c r="B525" i="2"/>
  <c r="T517" i="2"/>
  <c r="A517" i="2"/>
  <c r="B517" i="2"/>
  <c r="T471" i="2"/>
  <c r="A471" i="2"/>
  <c r="B471" i="2"/>
  <c r="T483" i="2"/>
  <c r="A483" i="2"/>
  <c r="B483" i="2"/>
  <c r="T475" i="2"/>
  <c r="A475" i="2"/>
  <c r="B475" i="2"/>
  <c r="A464" i="2"/>
  <c r="B464" i="2"/>
  <c r="T442" i="2"/>
  <c r="A442" i="2"/>
  <c r="B442" i="2"/>
  <c r="T431" i="2"/>
  <c r="A431" i="2"/>
  <c r="B431" i="2"/>
  <c r="A547" i="2"/>
  <c r="B547" i="2"/>
  <c r="A546" i="2"/>
  <c r="B546" i="2"/>
  <c r="A545" i="2"/>
  <c r="T545" i="2"/>
  <c r="B544" i="2"/>
  <c r="T544" i="2"/>
  <c r="A543" i="2"/>
  <c r="B543" i="2"/>
  <c r="T543" i="2"/>
  <c r="A542" i="2"/>
  <c r="B542" i="2"/>
  <c r="A541" i="2"/>
  <c r="B541" i="2"/>
  <c r="A540" i="2"/>
  <c r="A539" i="2"/>
  <c r="B539" i="2"/>
  <c r="B538" i="2"/>
  <c r="A537" i="2"/>
  <c r="B537" i="2"/>
  <c r="A536" i="2"/>
  <c r="B536" i="2"/>
  <c r="A535" i="2"/>
  <c r="B535" i="2"/>
  <c r="A534" i="2"/>
  <c r="B534" i="2"/>
  <c r="A533" i="2"/>
  <c r="B533" i="2"/>
  <c r="B532" i="2"/>
  <c r="B531" i="2"/>
  <c r="A530" i="2"/>
  <c r="B530" i="2"/>
  <c r="A528" i="2"/>
  <c r="B528" i="2"/>
  <c r="A527" i="2"/>
  <c r="B527" i="2"/>
  <c r="T527" i="2"/>
  <c r="A526" i="2"/>
  <c r="B526" i="2"/>
  <c r="T526" i="2"/>
  <c r="A524" i="2"/>
  <c r="B524" i="2"/>
  <c r="A523" i="2"/>
  <c r="B523" i="2"/>
  <c r="T523" i="2"/>
  <c r="A522" i="2"/>
  <c r="B522" i="2"/>
  <c r="T522" i="2"/>
  <c r="A521" i="2"/>
  <c r="B521" i="2"/>
  <c r="A520" i="2"/>
  <c r="B520" i="2"/>
  <c r="A519" i="2"/>
  <c r="B519" i="2"/>
  <c r="A518" i="2"/>
  <c r="B518" i="2"/>
  <c r="T518" i="2"/>
  <c r="A516" i="2"/>
  <c r="B516" i="2"/>
  <c r="T516" i="2"/>
  <c r="A515" i="2"/>
  <c r="B515" i="2"/>
  <c r="T515" i="2"/>
  <c r="A513" i="2"/>
  <c r="B513" i="2"/>
  <c r="A512" i="2"/>
  <c r="B512" i="2"/>
  <c r="A511" i="2"/>
  <c r="B511" i="2"/>
  <c r="A510" i="2"/>
  <c r="B510" i="2"/>
  <c r="A509" i="2"/>
  <c r="B509" i="2"/>
  <c r="A508" i="2"/>
  <c r="B508" i="2"/>
  <c r="A507" i="2"/>
  <c r="B507" i="2"/>
  <c r="A506" i="2"/>
  <c r="B506" i="2"/>
  <c r="A505" i="2"/>
  <c r="B505" i="2"/>
  <c r="A504" i="2"/>
  <c r="B504" i="2"/>
  <c r="T504" i="2"/>
  <c r="A503" i="2"/>
  <c r="B503" i="2"/>
  <c r="T503" i="2"/>
  <c r="A502" i="2"/>
  <c r="B502" i="2"/>
  <c r="A501" i="2"/>
  <c r="B501" i="2"/>
  <c r="T501" i="2"/>
  <c r="A500" i="2"/>
  <c r="B500" i="2"/>
  <c r="T500" i="2"/>
  <c r="A499" i="2"/>
  <c r="B499" i="2"/>
  <c r="T499" i="2"/>
  <c r="A498" i="2"/>
  <c r="B498" i="2"/>
  <c r="T498" i="2"/>
  <c r="A497" i="2"/>
  <c r="B497" i="2"/>
  <c r="T497" i="2"/>
  <c r="A496" i="2"/>
  <c r="B496" i="2"/>
  <c r="A495" i="2"/>
  <c r="B495" i="2"/>
  <c r="T495" i="2"/>
  <c r="A494" i="2"/>
  <c r="B494" i="2"/>
  <c r="A493" i="2"/>
  <c r="B493" i="2"/>
  <c r="T493" i="2"/>
  <c r="A492" i="2"/>
  <c r="B492" i="2"/>
  <c r="T492" i="2"/>
  <c r="A491" i="2"/>
  <c r="B491" i="2"/>
  <c r="T491" i="2"/>
  <c r="A490" i="2"/>
  <c r="B490" i="2"/>
  <c r="T490" i="2"/>
  <c r="A489" i="2"/>
  <c r="B489" i="2"/>
  <c r="T489" i="2"/>
  <c r="A488" i="2"/>
  <c r="B488" i="2"/>
  <c r="A487" i="2"/>
  <c r="B487" i="2"/>
  <c r="A486" i="2"/>
  <c r="B486" i="2"/>
  <c r="A485" i="2"/>
  <c r="B485" i="2"/>
  <c r="A484" i="2"/>
  <c r="B484" i="2"/>
  <c r="A482" i="2"/>
  <c r="B482" i="2"/>
  <c r="A481" i="2"/>
  <c r="B481" i="2"/>
  <c r="T481" i="2"/>
  <c r="A480" i="2"/>
  <c r="B480" i="2"/>
  <c r="T480" i="2"/>
  <c r="A479" i="2"/>
  <c r="B479" i="2"/>
  <c r="T479" i="2"/>
  <c r="A478" i="2"/>
  <c r="B478" i="2"/>
  <c r="A477" i="2"/>
  <c r="B477" i="2"/>
  <c r="A476" i="2"/>
  <c r="B476" i="2"/>
  <c r="T476" i="2"/>
  <c r="A474" i="2"/>
  <c r="B474" i="2"/>
  <c r="T474" i="2"/>
  <c r="A473" i="2"/>
  <c r="B473" i="2"/>
  <c r="A472" i="2"/>
  <c r="B472" i="2"/>
  <c r="A470" i="2"/>
  <c r="B470" i="2"/>
  <c r="A469" i="2"/>
  <c r="B469" i="2"/>
  <c r="T469" i="2"/>
  <c r="A468" i="2"/>
  <c r="B468" i="2"/>
  <c r="T468" i="2"/>
  <c r="A467" i="2"/>
  <c r="B467" i="2"/>
  <c r="A466" i="2"/>
  <c r="B466" i="2"/>
  <c r="A465" i="2"/>
  <c r="B465" i="2"/>
  <c r="A463" i="2"/>
  <c r="B463" i="2"/>
  <c r="A462" i="2"/>
  <c r="B462" i="2"/>
  <c r="A461" i="2"/>
  <c r="B461" i="2"/>
  <c r="A460" i="2"/>
  <c r="B460" i="2"/>
  <c r="T460" i="2"/>
  <c r="A459" i="2"/>
  <c r="B459" i="2"/>
  <c r="A458" i="2"/>
  <c r="B458" i="2"/>
  <c r="A457" i="2"/>
  <c r="B457" i="2"/>
  <c r="T457" i="2"/>
  <c r="A456" i="2"/>
  <c r="B456" i="2"/>
  <c r="A455" i="2"/>
  <c r="B455" i="2"/>
  <c r="T455" i="2"/>
  <c r="A454" i="2"/>
  <c r="B454" i="2"/>
  <c r="T454" i="2"/>
  <c r="A453" i="2"/>
  <c r="B453" i="2"/>
  <c r="A452" i="2"/>
  <c r="B452" i="2"/>
  <c r="T452" i="2"/>
  <c r="A451" i="2"/>
  <c r="B451" i="2"/>
  <c r="A450" i="2"/>
  <c r="B450" i="2"/>
  <c r="T450" i="2"/>
  <c r="A449" i="2"/>
  <c r="B449" i="2"/>
  <c r="T449" i="2"/>
  <c r="A448" i="2"/>
  <c r="B448" i="2"/>
  <c r="T448" i="2"/>
  <c r="A447" i="2"/>
  <c r="B447" i="2"/>
  <c r="T447" i="2"/>
  <c r="A446" i="2"/>
  <c r="B446" i="2"/>
  <c r="T446" i="2"/>
  <c r="A445" i="2"/>
  <c r="B445" i="2"/>
  <c r="A444" i="2"/>
  <c r="B444" i="2"/>
  <c r="A443" i="2"/>
  <c r="B443" i="2"/>
  <c r="T443" i="2"/>
  <c r="A441" i="2"/>
  <c r="B441" i="2"/>
  <c r="T441" i="2"/>
  <c r="A440" i="2"/>
  <c r="B440" i="2"/>
  <c r="T440" i="2"/>
  <c r="A439" i="2"/>
  <c r="B439" i="2"/>
  <c r="A438" i="2"/>
  <c r="B438" i="2"/>
  <c r="A437" i="2"/>
  <c r="B437" i="2"/>
  <c r="T437" i="2"/>
  <c r="A436" i="2"/>
  <c r="B436" i="2"/>
  <c r="T436" i="2"/>
  <c r="A435" i="2"/>
  <c r="B435" i="2"/>
  <c r="T435" i="2"/>
  <c r="A434" i="2"/>
  <c r="B434" i="2"/>
  <c r="T434" i="2"/>
  <c r="A433" i="2"/>
  <c r="B433" i="2"/>
  <c r="A432" i="2"/>
  <c r="B432" i="2"/>
  <c r="T432" i="2"/>
  <c r="A430" i="2"/>
  <c r="B430" i="2"/>
  <c r="T430" i="2"/>
  <c r="A429" i="2"/>
  <c r="B429" i="2"/>
  <c r="T429" i="2"/>
  <c r="A428" i="2"/>
  <c r="B428" i="2"/>
  <c r="T428" i="2"/>
  <c r="U457" i="2"/>
  <c r="U495" i="2"/>
  <c r="U497" i="2"/>
  <c r="U498" i="2"/>
  <c r="U500" i="2"/>
  <c r="U501" i="2"/>
  <c r="U526" i="2"/>
  <c r="U625" i="2"/>
  <c r="U685" i="2"/>
  <c r="U698" i="2"/>
  <c r="W577" i="2"/>
  <c r="W635" i="2"/>
  <c r="U440" i="2"/>
  <c r="U441" i="2"/>
  <c r="U443" i="2"/>
  <c r="U454" i="2"/>
  <c r="U455" i="2"/>
  <c r="U479" i="2"/>
  <c r="U480" i="2"/>
  <c r="U481" i="2"/>
  <c r="U489" i="2"/>
  <c r="U490" i="2"/>
  <c r="U491" i="2"/>
  <c r="U492" i="2"/>
  <c r="U493" i="2"/>
  <c r="U515" i="2"/>
  <c r="U516" i="2"/>
  <c r="U518" i="2"/>
  <c r="U522" i="2"/>
  <c r="U523" i="2"/>
  <c r="U442" i="2"/>
  <c r="U483" i="2"/>
  <c r="U471" i="2"/>
  <c r="U525" i="2"/>
  <c r="U529" i="2"/>
  <c r="U571" i="2"/>
  <c r="U575" i="2"/>
  <c r="U672" i="2"/>
  <c r="U716" i="2"/>
  <c r="U692" i="2"/>
  <c r="U696" i="2"/>
  <c r="U704" i="2"/>
  <c r="U718" i="2"/>
  <c r="U428" i="2"/>
  <c r="U429" i="2"/>
  <c r="U430" i="2"/>
  <c r="U432" i="2"/>
  <c r="U499" i="2"/>
  <c r="U527" i="2"/>
  <c r="U452" i="2"/>
  <c r="U460" i="2"/>
  <c r="U431" i="2"/>
  <c r="U475" i="2"/>
  <c r="U567" i="2"/>
  <c r="U593" i="2"/>
  <c r="U597" i="2"/>
  <c r="U601" i="2"/>
  <c r="U605" i="2"/>
  <c r="U609" i="2"/>
  <c r="U613" i="2"/>
  <c r="U617" i="2"/>
  <c r="U632" i="2"/>
  <c r="U434" i="2"/>
  <c r="U435" i="2"/>
  <c r="U436" i="2"/>
  <c r="U437" i="2"/>
  <c r="U446" i="2"/>
  <c r="U447" i="2"/>
  <c r="U448" i="2"/>
  <c r="U449" i="2"/>
  <c r="U450" i="2"/>
  <c r="U468" i="2"/>
  <c r="U469" i="2"/>
  <c r="U474" i="2"/>
  <c r="U476" i="2"/>
  <c r="U503" i="2"/>
  <c r="U504" i="2"/>
  <c r="U543" i="2"/>
  <c r="U544" i="2"/>
  <c r="U545" i="2"/>
  <c r="U517" i="2"/>
  <c r="U550" i="2"/>
  <c r="U554" i="2"/>
  <c r="U559" i="2"/>
  <c r="U563" i="2"/>
  <c r="U585" i="2"/>
  <c r="U640" i="2"/>
  <c r="U709" i="2"/>
  <c r="U714" i="2"/>
  <c r="V685" i="2"/>
  <c r="T629" i="2"/>
  <c r="T548" i="2"/>
  <c r="T552" i="2"/>
  <c r="T561" i="2"/>
  <c r="T565" i="2"/>
  <c r="T573" i="2"/>
  <c r="T583" i="2"/>
  <c r="T587" i="2"/>
  <c r="T591" i="2"/>
  <c r="T595" i="2"/>
  <c r="T599" i="2"/>
  <c r="T603" i="2"/>
  <c r="T607" i="2"/>
  <c r="T611" i="2"/>
  <c r="T615" i="2"/>
  <c r="T619" i="2"/>
  <c r="T551" i="2"/>
  <c r="T555" i="2"/>
  <c r="T560" i="2"/>
  <c r="T564" i="2"/>
  <c r="T572" i="2"/>
  <c r="T578" i="2"/>
  <c r="T582" i="2"/>
  <c r="T586" i="2"/>
  <c r="T590" i="2"/>
  <c r="T594" i="2"/>
  <c r="V596" i="2"/>
  <c r="T598" i="2"/>
  <c r="T602" i="2"/>
  <c r="T606" i="2"/>
  <c r="V608" i="2"/>
  <c r="T610" i="2"/>
  <c r="T614" i="2"/>
  <c r="T618" i="2"/>
  <c r="T622" i="2"/>
  <c r="T626" i="2"/>
  <c r="T630" i="2"/>
  <c r="T633" i="2"/>
  <c r="T639" i="2"/>
  <c r="T644" i="2"/>
  <c r="T652" i="2"/>
  <c r="T695" i="2"/>
  <c r="T703" i="2"/>
  <c r="T717" i="2"/>
  <c r="T549" i="2"/>
  <c r="T553" i="2"/>
  <c r="T562" i="2"/>
  <c r="T570" i="2"/>
  <c r="T580" i="2"/>
  <c r="T588" i="2"/>
  <c r="T592" i="2"/>
  <c r="T596" i="2"/>
  <c r="T600" i="2"/>
  <c r="T604" i="2"/>
  <c r="T608" i="2"/>
  <c r="T612" i="2"/>
  <c r="T616" i="2"/>
  <c r="T620" i="2"/>
  <c r="T628" i="2"/>
  <c r="T631" i="2"/>
  <c r="T641" i="2"/>
  <c r="T670" i="2"/>
  <c r="T684" i="2"/>
  <c r="T688" i="2"/>
  <c r="T697" i="2"/>
  <c r="T701" i="2"/>
  <c r="T715" i="2"/>
  <c r="V715" i="2"/>
  <c r="V680" i="2"/>
  <c r="V571" i="2"/>
  <c r="V583" i="2"/>
  <c r="V663" i="2"/>
  <c r="V550" i="2"/>
  <c r="V597" i="2"/>
  <c r="V612" i="2"/>
  <c r="V560" i="2"/>
  <c r="V572" i="2"/>
  <c r="V697" i="2"/>
  <c r="V716" i="2"/>
  <c r="V592" i="2"/>
  <c r="V600" i="2"/>
  <c r="V613" i="2"/>
  <c r="V703" i="2"/>
  <c r="V707" i="2"/>
  <c r="V552" i="2"/>
  <c r="V605" i="2"/>
  <c r="V616" i="2"/>
  <c r="V617" i="2"/>
  <c r="V625" i="2"/>
  <c r="V633" i="2"/>
  <c r="V670" i="2"/>
  <c r="V693" i="2"/>
  <c r="V638" i="2"/>
  <c r="V566" i="2"/>
  <c r="V568" i="2"/>
  <c r="V589" i="2"/>
  <c r="V620" i="2"/>
  <c r="V639" i="2"/>
  <c r="V471" i="2"/>
  <c r="V569" i="2"/>
  <c r="V588" i="2"/>
  <c r="V593" i="2"/>
  <c r="V601" i="2"/>
  <c r="V621" i="2"/>
  <c r="V627" i="2"/>
  <c r="V644" i="2"/>
  <c r="V609" i="2"/>
  <c r="V624" i="2"/>
  <c r="V629" i="2"/>
  <c r="V631" i="2"/>
  <c r="V664" i="2"/>
  <c r="V676" i="2"/>
  <c r="V686" i="2"/>
  <c r="V681" i="2"/>
  <c r="V604" i="2"/>
  <c r="V630" i="2"/>
  <c r="V692" i="2"/>
  <c r="V517" i="2"/>
  <c r="V532" i="2"/>
  <c r="V547" i="2"/>
  <c r="V436" i="2"/>
  <c r="V437" i="2"/>
  <c r="V446" i="2"/>
  <c r="V450" i="2"/>
  <c r="V516" i="2"/>
  <c r="V459" i="2"/>
  <c r="V461" i="2"/>
  <c r="V462" i="2"/>
  <c r="V479" i="2"/>
  <c r="V465" i="2"/>
  <c r="V466" i="2"/>
  <c r="V501" i="2"/>
  <c r="V504" i="2"/>
  <c r="V480" i="2"/>
  <c r="V485" i="2"/>
  <c r="V491" i="2"/>
  <c r="V497" i="2"/>
  <c r="V453" i="2"/>
  <c r="V457" i="2"/>
  <c r="V458" i="2"/>
  <c r="V467" i="2"/>
  <c r="V428" i="2"/>
  <c r="V445" i="2"/>
  <c r="V454" i="2"/>
  <c r="V463" i="2"/>
  <c r="V470" i="2"/>
  <c r="V469" i="2"/>
  <c r="V522" i="2"/>
  <c r="V528" i="2"/>
  <c r="V531" i="2"/>
  <c r="V429" i="2"/>
  <c r="V433" i="2"/>
  <c r="V441" i="2"/>
  <c r="V511" i="2"/>
  <c r="V518" i="2"/>
  <c r="V521" i="2"/>
  <c r="V510" i="2"/>
  <c r="A415" i="2"/>
  <c r="B415" i="2"/>
  <c r="A410" i="2"/>
  <c r="B410" i="2"/>
  <c r="A375" i="2"/>
  <c r="B375" i="2"/>
  <c r="A427" i="2"/>
  <c r="B427" i="2"/>
  <c r="T427" i="2"/>
  <c r="A426" i="2"/>
  <c r="B426" i="2"/>
  <c r="T426" i="2"/>
  <c r="A425" i="2"/>
  <c r="B425" i="2"/>
  <c r="T425" i="2"/>
  <c r="A424" i="2"/>
  <c r="B424" i="2"/>
  <c r="T424" i="2"/>
  <c r="A423" i="2"/>
  <c r="B423" i="2"/>
  <c r="A422" i="2"/>
  <c r="B422" i="2"/>
  <c r="A421" i="2"/>
  <c r="B421" i="2"/>
  <c r="A420" i="2"/>
  <c r="B420" i="2"/>
  <c r="A419" i="2"/>
  <c r="B419" i="2"/>
  <c r="A418" i="2"/>
  <c r="B418" i="2"/>
  <c r="T418" i="2"/>
  <c r="A417" i="2"/>
  <c r="B417" i="2"/>
  <c r="T417" i="2"/>
  <c r="A416" i="2"/>
  <c r="B416" i="2"/>
  <c r="T416" i="2"/>
  <c r="A414" i="2"/>
  <c r="B414" i="2"/>
  <c r="T414" i="2"/>
  <c r="A413" i="2"/>
  <c r="B413" i="2"/>
  <c r="A412" i="2"/>
  <c r="B412" i="2"/>
  <c r="T412" i="2"/>
  <c r="A411" i="2"/>
  <c r="B411" i="2"/>
  <c r="A409" i="2"/>
  <c r="B409" i="2"/>
  <c r="A408" i="2"/>
  <c r="B408" i="2"/>
  <c r="T408" i="2"/>
  <c r="A407" i="2"/>
  <c r="B407" i="2"/>
  <c r="T407" i="2"/>
  <c r="A406" i="2"/>
  <c r="B406" i="2"/>
  <c r="T406" i="2"/>
  <c r="A405" i="2"/>
  <c r="B405" i="2"/>
  <c r="T405" i="2"/>
  <c r="A404" i="2"/>
  <c r="B404" i="2"/>
  <c r="T404" i="2"/>
  <c r="A403" i="2"/>
  <c r="B403" i="2"/>
  <c r="T403" i="2"/>
  <c r="A402" i="2"/>
  <c r="B402" i="2"/>
  <c r="T402" i="2"/>
  <c r="A401" i="2"/>
  <c r="B401" i="2"/>
  <c r="A400" i="2"/>
  <c r="B400" i="2"/>
  <c r="A399" i="2"/>
  <c r="B399" i="2"/>
  <c r="A398" i="2"/>
  <c r="B398" i="2"/>
  <c r="A397" i="2"/>
  <c r="B397" i="2"/>
  <c r="A396" i="2"/>
  <c r="B396" i="2"/>
  <c r="T396" i="2"/>
  <c r="A395" i="2"/>
  <c r="B395" i="2"/>
  <c r="T395" i="2"/>
  <c r="A394" i="2"/>
  <c r="B394" i="2"/>
  <c r="T394" i="2"/>
  <c r="A393" i="2"/>
  <c r="B393" i="2"/>
  <c r="A392" i="2"/>
  <c r="B392" i="2"/>
  <c r="T392" i="2"/>
  <c r="A391" i="2"/>
  <c r="B391" i="2"/>
  <c r="A390" i="2"/>
  <c r="B390" i="2"/>
  <c r="T390" i="2"/>
  <c r="A389" i="2"/>
  <c r="B389" i="2"/>
  <c r="A388" i="2"/>
  <c r="B388" i="2"/>
  <c r="T388" i="2"/>
  <c r="A387" i="2"/>
  <c r="B387" i="2"/>
  <c r="T387" i="2"/>
  <c r="A386" i="2"/>
  <c r="B386" i="2"/>
  <c r="A385" i="2"/>
  <c r="B385" i="2"/>
  <c r="A384" i="2"/>
  <c r="B384" i="2"/>
  <c r="A382" i="2"/>
  <c r="B382" i="2"/>
  <c r="A381" i="2"/>
  <c r="B381" i="2"/>
  <c r="A380" i="2"/>
  <c r="B380" i="2"/>
  <c r="A379" i="2"/>
  <c r="B379" i="2"/>
  <c r="A378" i="2"/>
  <c r="B378" i="2"/>
  <c r="A377" i="2"/>
  <c r="B377" i="2"/>
  <c r="T377" i="2"/>
  <c r="A376" i="2"/>
  <c r="B376" i="2"/>
  <c r="T376" i="2"/>
  <c r="A374" i="2"/>
  <c r="B374" i="2"/>
  <c r="A373" i="2"/>
  <c r="B373" i="2"/>
  <c r="A372" i="2"/>
  <c r="B372" i="2"/>
  <c r="T372" i="2"/>
  <c r="A371" i="2"/>
  <c r="B371" i="2"/>
  <c r="T371" i="2"/>
  <c r="A370" i="2"/>
  <c r="B370" i="2"/>
  <c r="T370" i="2"/>
  <c r="A369" i="2"/>
  <c r="B369" i="2"/>
  <c r="T369" i="2"/>
  <c r="A368" i="2"/>
  <c r="B368" i="2"/>
  <c r="A367" i="2"/>
  <c r="B367" i="2"/>
  <c r="A366" i="2"/>
  <c r="B366" i="2"/>
  <c r="T366" i="2"/>
  <c r="A365" i="2"/>
  <c r="B365" i="2"/>
  <c r="A364" i="2"/>
  <c r="B364" i="2"/>
  <c r="A363" i="2"/>
  <c r="B363" i="2"/>
  <c r="A362" i="2"/>
  <c r="B362" i="2"/>
  <c r="T362" i="2"/>
  <c r="A361" i="2"/>
  <c r="B361" i="2"/>
  <c r="A360" i="2"/>
  <c r="B360" i="2"/>
  <c r="T360" i="2"/>
  <c r="A359" i="2"/>
  <c r="B359" i="2"/>
  <c r="T359" i="2"/>
  <c r="A358" i="2"/>
  <c r="B358" i="2"/>
  <c r="T358" i="2"/>
  <c r="A357" i="2"/>
  <c r="B357" i="2"/>
  <c r="T357" i="2"/>
  <c r="A356" i="2"/>
  <c r="B356" i="2"/>
  <c r="A355" i="2"/>
  <c r="B355" i="2"/>
  <c r="A354" i="2"/>
  <c r="B354" i="2"/>
  <c r="T354" i="2"/>
  <c r="A353" i="2"/>
  <c r="B353" i="2"/>
  <c r="T353" i="2"/>
  <c r="A352" i="2"/>
  <c r="B352" i="2"/>
  <c r="T352" i="2"/>
  <c r="A351" i="2"/>
  <c r="B351" i="2"/>
  <c r="T351" i="2"/>
  <c r="A350" i="2"/>
  <c r="B350" i="2"/>
  <c r="T350" i="2"/>
  <c r="A349" i="2"/>
  <c r="B349" i="2"/>
  <c r="T349" i="2"/>
  <c r="A348" i="2"/>
  <c r="B348" i="2"/>
  <c r="T348" i="2"/>
  <c r="A347" i="2"/>
  <c r="B347" i="2"/>
  <c r="T347" i="2"/>
  <c r="A346" i="2"/>
  <c r="B346" i="2"/>
  <c r="A345" i="2"/>
  <c r="B345" i="2"/>
  <c r="A344" i="2"/>
  <c r="B344" i="2"/>
  <c r="T344" i="2"/>
  <c r="A343" i="2"/>
  <c r="B343" i="2"/>
  <c r="T343" i="2"/>
  <c r="A342" i="2"/>
  <c r="B342" i="2"/>
  <c r="T342" i="2"/>
  <c r="A341" i="2"/>
  <c r="B341" i="2"/>
  <c r="T341" i="2"/>
  <c r="U341" i="2"/>
  <c r="U342" i="2"/>
  <c r="U343" i="2"/>
  <c r="U344" i="2"/>
  <c r="U390" i="2"/>
  <c r="U402" i="2"/>
  <c r="U403" i="2"/>
  <c r="U404" i="2"/>
  <c r="U405" i="2"/>
  <c r="U406" i="2"/>
  <c r="U407" i="2"/>
  <c r="U408" i="2"/>
  <c r="W429" i="2"/>
  <c r="W522" i="2"/>
  <c r="W463" i="2"/>
  <c r="W629" i="2"/>
  <c r="W633" i="2"/>
  <c r="W616" i="2"/>
  <c r="W600" i="2"/>
  <c r="W612" i="2"/>
  <c r="U688" i="2"/>
  <c r="U631" i="2"/>
  <c r="U612" i="2"/>
  <c r="U562" i="2"/>
  <c r="U717" i="2"/>
  <c r="U652" i="2"/>
  <c r="U630" i="2"/>
  <c r="U614" i="2"/>
  <c r="U602" i="2"/>
  <c r="U572" i="2"/>
  <c r="U551" i="2"/>
  <c r="U607" i="2"/>
  <c r="U591" i="2"/>
  <c r="U557" i="2"/>
  <c r="U369" i="2"/>
  <c r="U370" i="2"/>
  <c r="U371" i="2"/>
  <c r="U372" i="2"/>
  <c r="U387" i="2"/>
  <c r="U388" i="2"/>
  <c r="U424" i="2"/>
  <c r="U425" i="2"/>
  <c r="U426" i="2"/>
  <c r="U427" i="2"/>
  <c r="W547" i="2"/>
  <c r="W517" i="2"/>
  <c r="W624" i="2"/>
  <c r="W588" i="2"/>
  <c r="W589" i="2"/>
  <c r="W552" i="2"/>
  <c r="W703" i="2"/>
  <c r="W592" i="2"/>
  <c r="W697" i="2"/>
  <c r="W560" i="2"/>
  <c r="U701" i="2"/>
  <c r="U628" i="2"/>
  <c r="U608" i="2"/>
  <c r="U596" i="2"/>
  <c r="U580" i="2"/>
  <c r="U558" i="2"/>
  <c r="U644" i="2"/>
  <c r="U626" i="2"/>
  <c r="U610" i="2"/>
  <c r="U598" i="2"/>
  <c r="U586" i="2"/>
  <c r="U564" i="2"/>
  <c r="U619" i="2"/>
  <c r="U603" i="2"/>
  <c r="U587" i="2"/>
  <c r="U552" i="2"/>
  <c r="U347" i="2"/>
  <c r="U348" i="2"/>
  <c r="U349" i="2"/>
  <c r="U350" i="2"/>
  <c r="U351" i="2"/>
  <c r="U352" i="2"/>
  <c r="U353" i="2"/>
  <c r="U354" i="2"/>
  <c r="U362" i="2"/>
  <c r="U394" i="2"/>
  <c r="U395" i="2"/>
  <c r="U396" i="2"/>
  <c r="U414" i="2"/>
  <c r="U416" i="2"/>
  <c r="U417" i="2"/>
  <c r="U418" i="2"/>
  <c r="W510" i="2"/>
  <c r="W488" i="2"/>
  <c r="W467" i="2"/>
  <c r="W504" i="2"/>
  <c r="W479" i="2"/>
  <c r="W436" i="2"/>
  <c r="W569" i="2"/>
  <c r="W620" i="2"/>
  <c r="W550" i="2"/>
  <c r="U670" i="2"/>
  <c r="U592" i="2"/>
  <c r="U553" i="2"/>
  <c r="U639" i="2"/>
  <c r="U622" i="2"/>
  <c r="W608" i="2"/>
  <c r="W596" i="2"/>
  <c r="U582" i="2"/>
  <c r="U560" i="2"/>
  <c r="U615" i="2"/>
  <c r="U583" i="2"/>
  <c r="U565" i="2"/>
  <c r="U548" i="2"/>
  <c r="U357" i="2"/>
  <c r="U358" i="2"/>
  <c r="U359" i="2"/>
  <c r="U360" i="2"/>
  <c r="U366" i="2"/>
  <c r="U376" i="2"/>
  <c r="U377" i="2"/>
  <c r="U392" i="2"/>
  <c r="U412" i="2"/>
  <c r="W528" i="2"/>
  <c r="W458" i="2"/>
  <c r="W432" i="2"/>
  <c r="W604" i="2"/>
  <c r="W676" i="2"/>
  <c r="W669" i="2"/>
  <c r="W609" i="2"/>
  <c r="W568" i="2"/>
  <c r="U715" i="2"/>
  <c r="U641" i="2"/>
  <c r="U604" i="2"/>
  <c r="U588" i="2"/>
  <c r="U570" i="2"/>
  <c r="U549" i="2"/>
  <c r="U695" i="2"/>
  <c r="U633" i="2"/>
  <c r="U618" i="2"/>
  <c r="U606" i="2"/>
  <c r="U594" i="2"/>
  <c r="U578" i="2"/>
  <c r="U555" i="2"/>
  <c r="U611" i="2"/>
  <c r="U595" i="2"/>
  <c r="U573" i="2"/>
  <c r="U561" i="2"/>
  <c r="U629" i="2"/>
  <c r="W685" i="2"/>
  <c r="V375" i="2"/>
  <c r="V356" i="2"/>
  <c r="V357" i="2"/>
  <c r="V358" i="2"/>
  <c r="V361" i="2"/>
  <c r="V382" i="2"/>
  <c r="V422" i="2"/>
  <c r="V346" i="2"/>
  <c r="V395" i="2"/>
  <c r="V401" i="2"/>
  <c r="V407" i="2"/>
  <c r="V349" i="2"/>
  <c r="V353" i="2"/>
  <c r="V378" i="2"/>
  <c r="V380" i="2"/>
  <c r="V387" i="2"/>
  <c r="V417" i="2"/>
  <c r="V413" i="2"/>
  <c r="V424" i="2"/>
  <c r="V425" i="2"/>
  <c r="V344" i="2"/>
  <c r="V348" i="2"/>
  <c r="V373" i="2"/>
  <c r="V391" i="2"/>
  <c r="V363" i="2"/>
  <c r="V369" i="2"/>
  <c r="V377" i="2"/>
  <c r="V412" i="2"/>
  <c r="V381" i="2"/>
  <c r="V385" i="2"/>
  <c r="V374" i="2"/>
  <c r="V392" i="2"/>
  <c r="A340" i="2"/>
  <c r="B340" i="2"/>
  <c r="A319" i="2"/>
  <c r="B319" i="2"/>
  <c r="T281" i="2"/>
  <c r="A281" i="2"/>
  <c r="B281" i="2"/>
  <c r="S348" i="6"/>
  <c r="T282" i="2"/>
  <c r="A282" i="2"/>
  <c r="B282" i="2"/>
  <c r="T277" i="2"/>
  <c r="A277" i="2"/>
  <c r="B277" i="2"/>
  <c r="T268" i="2"/>
  <c r="A268" i="2"/>
  <c r="B268" i="2"/>
  <c r="T256" i="2"/>
  <c r="A256" i="2"/>
  <c r="B256" i="2"/>
  <c r="S323" i="6"/>
  <c r="T247" i="2"/>
  <c r="A247" i="2"/>
  <c r="B247" i="2"/>
  <c r="A245" i="2"/>
  <c r="B245" i="2"/>
  <c r="T230" i="2"/>
  <c r="A230" i="2"/>
  <c r="B230" i="2"/>
  <c r="A227" i="2"/>
  <c r="B227" i="2"/>
  <c r="T179" i="2"/>
  <c r="A179" i="2"/>
  <c r="B179" i="2"/>
  <c r="T151" i="2"/>
  <c r="A151" i="2"/>
  <c r="B151" i="2"/>
  <c r="T137" i="2"/>
  <c r="A137" i="2"/>
  <c r="B137" i="2"/>
  <c r="T109" i="2"/>
  <c r="A109" i="2"/>
  <c r="B109" i="2"/>
  <c r="W412" i="2"/>
  <c r="W363" i="2"/>
  <c r="W395" i="2"/>
  <c r="W422" i="2"/>
  <c r="U247" i="2"/>
  <c r="U256" i="2"/>
  <c r="W404" i="2"/>
  <c r="W344" i="2"/>
  <c r="U137" i="2"/>
  <c r="U268" i="2"/>
  <c r="U277" i="2"/>
  <c r="U282" i="2"/>
  <c r="U281" i="2"/>
  <c r="W341" i="2"/>
  <c r="W387" i="2"/>
  <c r="W375" i="2"/>
  <c r="U109" i="2"/>
  <c r="U151" i="2"/>
  <c r="U179" i="2"/>
  <c r="U230" i="2"/>
  <c r="W381" i="2"/>
  <c r="W407" i="2"/>
  <c r="W356" i="2"/>
  <c r="V151" i="2"/>
  <c r="V179" i="2"/>
  <c r="V230" i="2"/>
  <c r="V256" i="2"/>
  <c r="V137" i="2"/>
  <c r="V340" i="2"/>
  <c r="T339" i="2"/>
  <c r="A339" i="2"/>
  <c r="B339" i="2"/>
  <c r="A338" i="2"/>
  <c r="B338" i="2"/>
  <c r="A337" i="2"/>
  <c r="B337" i="2"/>
  <c r="A336" i="2"/>
  <c r="B336" i="2"/>
  <c r="A335" i="2"/>
  <c r="B335" i="2"/>
  <c r="A334" i="2"/>
  <c r="B334" i="2"/>
  <c r="T333" i="2"/>
  <c r="A333" i="2"/>
  <c r="B333" i="2"/>
  <c r="T332" i="2"/>
  <c r="A332" i="2"/>
  <c r="B332" i="2"/>
  <c r="A331" i="2"/>
  <c r="B331" i="2"/>
  <c r="T330" i="2"/>
  <c r="A330" i="2"/>
  <c r="B330" i="2"/>
  <c r="A329" i="2"/>
  <c r="B329" i="2"/>
  <c r="T328" i="2"/>
  <c r="A328" i="2"/>
  <c r="B328" i="2"/>
  <c r="A327" i="2"/>
  <c r="B327" i="2"/>
  <c r="A326" i="2"/>
  <c r="B326" i="2"/>
  <c r="A325" i="2"/>
  <c r="B325" i="2"/>
  <c r="A324" i="2"/>
  <c r="B324" i="2"/>
  <c r="A323" i="2"/>
  <c r="B323" i="2"/>
  <c r="T322" i="2"/>
  <c r="A322" i="2"/>
  <c r="B322" i="2"/>
  <c r="T321" i="2"/>
  <c r="A321" i="2"/>
  <c r="B321" i="2"/>
  <c r="T320" i="2"/>
  <c r="A320" i="2"/>
  <c r="B320" i="2"/>
  <c r="A318" i="2"/>
  <c r="B318" i="2"/>
  <c r="A317" i="2"/>
  <c r="B317" i="2"/>
  <c r="T316" i="2"/>
  <c r="A316" i="2"/>
  <c r="B316" i="2"/>
  <c r="T315" i="2"/>
  <c r="A315" i="2"/>
  <c r="B315" i="2"/>
  <c r="T314" i="2"/>
  <c r="A314" i="2"/>
  <c r="B314" i="2"/>
  <c r="T313" i="2"/>
  <c r="A313" i="2"/>
  <c r="B313" i="2"/>
  <c r="T312" i="2"/>
  <c r="A312" i="2"/>
  <c r="B312" i="2"/>
  <c r="T311" i="2"/>
  <c r="A311" i="2"/>
  <c r="B311" i="2"/>
  <c r="T310" i="2"/>
  <c r="A310" i="2"/>
  <c r="B310" i="2"/>
  <c r="T309" i="2"/>
  <c r="A309" i="2"/>
  <c r="B309" i="2"/>
  <c r="A308" i="2"/>
  <c r="B308" i="2"/>
  <c r="A307" i="2"/>
  <c r="B307" i="2"/>
  <c r="A306" i="2"/>
  <c r="B306" i="2"/>
  <c r="T305" i="2"/>
  <c r="A305" i="2"/>
  <c r="B305" i="2"/>
  <c r="A304" i="2"/>
  <c r="B304" i="2"/>
  <c r="T303" i="2"/>
  <c r="A303" i="2"/>
  <c r="B303" i="2"/>
  <c r="T302" i="2"/>
  <c r="A302" i="2"/>
  <c r="B302" i="2"/>
  <c r="T301" i="2"/>
  <c r="A301" i="2"/>
  <c r="B301" i="2"/>
  <c r="A300" i="2"/>
  <c r="B300" i="2"/>
  <c r="A299" i="2"/>
  <c r="B299" i="2"/>
  <c r="T298" i="2"/>
  <c r="A298" i="2"/>
  <c r="B298" i="2"/>
  <c r="A297" i="2"/>
  <c r="B297" i="2"/>
  <c r="T296" i="2"/>
  <c r="A296" i="2"/>
  <c r="B296" i="2"/>
  <c r="T295" i="2"/>
  <c r="A295" i="2"/>
  <c r="B295" i="2"/>
  <c r="T294" i="2"/>
  <c r="A294" i="2"/>
  <c r="B294" i="2"/>
  <c r="T293" i="2"/>
  <c r="A293" i="2"/>
  <c r="B293" i="2"/>
  <c r="T292" i="2"/>
  <c r="A292" i="2"/>
  <c r="B292" i="2"/>
  <c r="A291" i="2"/>
  <c r="B291" i="2"/>
  <c r="T290" i="2"/>
  <c r="A290" i="2"/>
  <c r="B290" i="2"/>
  <c r="T289" i="2"/>
  <c r="A289" i="2"/>
  <c r="B289" i="2"/>
  <c r="T288" i="2"/>
  <c r="A288" i="2"/>
  <c r="B288" i="2"/>
  <c r="T287" i="2"/>
  <c r="A287" i="2"/>
  <c r="B287" i="2"/>
  <c r="T286" i="2"/>
  <c r="A286" i="2"/>
  <c r="B286" i="2"/>
  <c r="T285" i="2"/>
  <c r="A285" i="2"/>
  <c r="B285" i="2"/>
  <c r="T284" i="2"/>
  <c r="A284" i="2"/>
  <c r="B284" i="2"/>
  <c r="A283" i="2"/>
  <c r="B283" i="2"/>
  <c r="T280" i="2"/>
  <c r="A280" i="2"/>
  <c r="B280" i="2"/>
  <c r="T279" i="2"/>
  <c r="A279" i="2"/>
  <c r="B279" i="2"/>
  <c r="T278" i="2"/>
  <c r="A278" i="2"/>
  <c r="B278" i="2"/>
  <c r="A276" i="2"/>
  <c r="B276" i="2"/>
  <c r="A275" i="2"/>
  <c r="B275" i="2"/>
  <c r="A274" i="2"/>
  <c r="B274" i="2"/>
  <c r="T273" i="2"/>
  <c r="A273" i="2"/>
  <c r="B273" i="2"/>
  <c r="T272" i="2"/>
  <c r="A272" i="2"/>
  <c r="B272" i="2"/>
  <c r="T271" i="2"/>
  <c r="A271" i="2"/>
  <c r="B271" i="2"/>
  <c r="T270" i="2"/>
  <c r="A270" i="2"/>
  <c r="B270" i="2"/>
  <c r="A269" i="2"/>
  <c r="B269" i="2"/>
  <c r="T267" i="2"/>
  <c r="A267" i="2"/>
  <c r="B267" i="2"/>
  <c r="T266" i="2"/>
  <c r="A266" i="2"/>
  <c r="B266" i="2"/>
  <c r="T265" i="2"/>
  <c r="A265" i="2"/>
  <c r="B265" i="2"/>
  <c r="T264" i="2"/>
  <c r="A264" i="2"/>
  <c r="B264" i="2"/>
  <c r="T263" i="2"/>
  <c r="A263" i="2"/>
  <c r="B263" i="2"/>
  <c r="A262" i="2"/>
  <c r="B262" i="2"/>
  <c r="A261" i="2"/>
  <c r="B261" i="2"/>
  <c r="A260" i="2"/>
  <c r="B260" i="2"/>
  <c r="T259" i="2"/>
  <c r="A259" i="2"/>
  <c r="B259" i="2"/>
  <c r="T258" i="2"/>
  <c r="A258" i="2"/>
  <c r="B258" i="2"/>
  <c r="A257" i="2"/>
  <c r="B257" i="2"/>
  <c r="T255" i="2"/>
  <c r="A255" i="2"/>
  <c r="B255" i="2"/>
  <c r="A254" i="2"/>
  <c r="B254" i="2"/>
  <c r="A253" i="2"/>
  <c r="B253" i="2"/>
  <c r="A252" i="2"/>
  <c r="B252" i="2"/>
  <c r="A251" i="2"/>
  <c r="B251" i="2"/>
  <c r="A250" i="2"/>
  <c r="B250" i="2"/>
  <c r="A249" i="2"/>
  <c r="B249" i="2"/>
  <c r="T248" i="2"/>
  <c r="A248" i="2"/>
  <c r="B248" i="2"/>
  <c r="A246" i="2"/>
  <c r="B246" i="2"/>
  <c r="A244" i="2"/>
  <c r="B244" i="2"/>
  <c r="T243" i="2"/>
  <c r="A243" i="2"/>
  <c r="B243" i="2"/>
  <c r="T242" i="2"/>
  <c r="A242" i="2"/>
  <c r="B242" i="2"/>
  <c r="A241" i="2"/>
  <c r="B241" i="2"/>
  <c r="T240" i="2"/>
  <c r="A240" i="2"/>
  <c r="B240" i="2"/>
  <c r="T239" i="2"/>
  <c r="A239" i="2"/>
  <c r="B239" i="2"/>
  <c r="T238" i="2"/>
  <c r="A238" i="2"/>
  <c r="B238" i="2"/>
  <c r="A237" i="2"/>
  <c r="B237" i="2"/>
  <c r="A236" i="2"/>
  <c r="B236" i="2"/>
  <c r="A235" i="2"/>
  <c r="B235" i="2"/>
  <c r="A234" i="2"/>
  <c r="B234" i="2"/>
  <c r="A233" i="2"/>
  <c r="B233" i="2"/>
  <c r="A232" i="2"/>
  <c r="B232" i="2"/>
  <c r="T231" i="2"/>
  <c r="A231" i="2"/>
  <c r="B231" i="2"/>
  <c r="A229" i="2"/>
  <c r="B229" i="2"/>
  <c r="A228" i="2"/>
  <c r="B228" i="2"/>
  <c r="A226" i="2"/>
  <c r="B226" i="2"/>
  <c r="T225" i="2"/>
  <c r="A225" i="2"/>
  <c r="B225" i="2"/>
  <c r="A224" i="2"/>
  <c r="B224" i="2"/>
  <c r="A223" i="2"/>
  <c r="B223" i="2"/>
  <c r="A222" i="2"/>
  <c r="B222" i="2"/>
  <c r="T221" i="2"/>
  <c r="A221" i="2"/>
  <c r="B221" i="2"/>
  <c r="T220" i="2"/>
  <c r="A220" i="2"/>
  <c r="B220" i="2"/>
  <c r="A219" i="2"/>
  <c r="B219" i="2"/>
  <c r="A218" i="2"/>
  <c r="B218" i="2"/>
  <c r="T217" i="2"/>
  <c r="A217" i="2"/>
  <c r="B217" i="2"/>
  <c r="T216" i="2"/>
  <c r="A216" i="2"/>
  <c r="B216" i="2"/>
  <c r="T215" i="2"/>
  <c r="A215" i="2"/>
  <c r="B215" i="2"/>
  <c r="A214" i="2"/>
  <c r="B214" i="2"/>
  <c r="T213" i="2"/>
  <c r="A213" i="2"/>
  <c r="B213" i="2"/>
  <c r="T212" i="2"/>
  <c r="A212" i="2"/>
  <c r="B212" i="2"/>
  <c r="T211" i="2"/>
  <c r="A211" i="2"/>
  <c r="B211" i="2"/>
  <c r="T210" i="2"/>
  <c r="A210" i="2"/>
  <c r="B210" i="2"/>
  <c r="T209" i="2"/>
  <c r="A209" i="2"/>
  <c r="B209" i="2"/>
  <c r="T208" i="2"/>
  <c r="A208" i="2"/>
  <c r="B208" i="2"/>
  <c r="A207" i="2"/>
  <c r="B207" i="2"/>
  <c r="T206" i="2"/>
  <c r="A206" i="2"/>
  <c r="B206" i="2"/>
  <c r="A205" i="2"/>
  <c r="B205" i="2"/>
  <c r="A204" i="2"/>
  <c r="B204" i="2"/>
  <c r="A203" i="2"/>
  <c r="B203" i="2"/>
  <c r="T202" i="2"/>
  <c r="A202" i="2"/>
  <c r="B202" i="2"/>
  <c r="T201" i="2"/>
  <c r="A201" i="2"/>
  <c r="B201" i="2"/>
  <c r="T200" i="2"/>
  <c r="A200" i="2"/>
  <c r="B200" i="2"/>
  <c r="T199" i="2"/>
  <c r="A199" i="2"/>
  <c r="B199" i="2"/>
  <c r="T198" i="2"/>
  <c r="A198" i="2"/>
  <c r="B198" i="2"/>
  <c r="A197" i="2"/>
  <c r="B197" i="2"/>
  <c r="A196" i="2"/>
  <c r="B196" i="2"/>
  <c r="T195" i="2"/>
  <c r="A195" i="2"/>
  <c r="B195" i="2"/>
  <c r="A194" i="2"/>
  <c r="B194" i="2"/>
  <c r="T193" i="2"/>
  <c r="A193" i="2"/>
  <c r="B193" i="2"/>
  <c r="T192" i="2"/>
  <c r="A192" i="2"/>
  <c r="B192" i="2"/>
  <c r="T191" i="2"/>
  <c r="A191" i="2"/>
  <c r="B191" i="2"/>
  <c r="A190" i="2"/>
  <c r="B190" i="2"/>
  <c r="T189" i="2"/>
  <c r="A189" i="2"/>
  <c r="B189" i="2"/>
  <c r="T188" i="2"/>
  <c r="A188" i="2"/>
  <c r="B188" i="2"/>
  <c r="T187" i="2"/>
  <c r="A187" i="2"/>
  <c r="B187" i="2"/>
  <c r="A186" i="2"/>
  <c r="B186" i="2"/>
  <c r="T185" i="2"/>
  <c r="A185" i="2"/>
  <c r="B185" i="2"/>
  <c r="T184" i="2"/>
  <c r="A184" i="2"/>
  <c r="B184" i="2"/>
  <c r="T183" i="2"/>
  <c r="A183" i="2"/>
  <c r="B183" i="2"/>
  <c r="A182" i="2"/>
  <c r="B182" i="2"/>
  <c r="T181" i="2"/>
  <c r="A181" i="2"/>
  <c r="B181" i="2"/>
  <c r="A180" i="2"/>
  <c r="B180" i="2"/>
  <c r="T178" i="2"/>
  <c r="A178" i="2"/>
  <c r="B178" i="2"/>
  <c r="T177" i="2"/>
  <c r="A177" i="2"/>
  <c r="B177" i="2"/>
  <c r="A176" i="2"/>
  <c r="B176" i="2"/>
  <c r="A175" i="2"/>
  <c r="B175" i="2"/>
  <c r="T174" i="2"/>
  <c r="A174" i="2"/>
  <c r="B174" i="2"/>
  <c r="A173" i="2"/>
  <c r="B173" i="2"/>
  <c r="T172" i="2"/>
  <c r="A172" i="2"/>
  <c r="B172" i="2"/>
  <c r="A171" i="2"/>
  <c r="B171" i="2"/>
  <c r="A170" i="2"/>
  <c r="B170" i="2"/>
  <c r="A169" i="2"/>
  <c r="B169" i="2"/>
  <c r="T168" i="2"/>
  <c r="A168" i="2"/>
  <c r="B168" i="2"/>
  <c r="A167" i="2"/>
  <c r="B167" i="2"/>
  <c r="A166" i="2"/>
  <c r="B166" i="2"/>
  <c r="T165" i="2"/>
  <c r="A165" i="2"/>
  <c r="B165" i="2"/>
  <c r="T164" i="2"/>
  <c r="A164" i="2"/>
  <c r="B164" i="2"/>
  <c r="A163" i="2"/>
  <c r="B163" i="2"/>
  <c r="T162" i="2"/>
  <c r="A162" i="2"/>
  <c r="B162" i="2"/>
  <c r="T161" i="2"/>
  <c r="A161" i="2"/>
  <c r="B161" i="2"/>
  <c r="T160" i="2"/>
  <c r="A160" i="2"/>
  <c r="B160" i="2"/>
  <c r="T159" i="2"/>
  <c r="A159" i="2"/>
  <c r="B159" i="2"/>
  <c r="T158" i="2"/>
  <c r="A158" i="2"/>
  <c r="B158" i="2"/>
  <c r="T157" i="2"/>
  <c r="A157" i="2"/>
  <c r="B157" i="2"/>
  <c r="T156" i="2"/>
  <c r="A156" i="2"/>
  <c r="B156" i="2"/>
  <c r="A155" i="2"/>
  <c r="B155" i="2"/>
  <c r="T154" i="2"/>
  <c r="A154" i="2"/>
  <c r="B154" i="2"/>
  <c r="T153" i="2"/>
  <c r="A153" i="2"/>
  <c r="B153" i="2"/>
  <c r="A152" i="2"/>
  <c r="B152" i="2"/>
  <c r="A150" i="2"/>
  <c r="B150" i="2"/>
  <c r="T149" i="2"/>
  <c r="A149" i="2"/>
  <c r="B149" i="2"/>
  <c r="A148" i="2"/>
  <c r="B148" i="2"/>
  <c r="A147" i="2"/>
  <c r="B147" i="2"/>
  <c r="A146" i="2"/>
  <c r="B146" i="2"/>
  <c r="A145" i="2"/>
  <c r="B145" i="2"/>
  <c r="A144" i="2"/>
  <c r="B144" i="2"/>
  <c r="T143" i="2"/>
  <c r="A143" i="2"/>
  <c r="B143" i="2"/>
  <c r="A142" i="2"/>
  <c r="B142" i="2"/>
  <c r="T141" i="2"/>
  <c r="A141" i="2"/>
  <c r="B141" i="2"/>
  <c r="A140" i="2"/>
  <c r="B140" i="2"/>
  <c r="T139" i="2"/>
  <c r="A139" i="2"/>
  <c r="B139" i="2"/>
  <c r="A138" i="2"/>
  <c r="B138" i="2"/>
  <c r="A136" i="2"/>
  <c r="B136" i="2"/>
  <c r="T135" i="2"/>
  <c r="A135" i="2"/>
  <c r="B135" i="2"/>
  <c r="A134" i="2"/>
  <c r="B134" i="2"/>
  <c r="T133" i="2"/>
  <c r="A133" i="2"/>
  <c r="B133" i="2"/>
  <c r="T132" i="2"/>
  <c r="A132" i="2"/>
  <c r="B132" i="2"/>
  <c r="A131" i="2"/>
  <c r="B131" i="2"/>
  <c r="T130" i="2"/>
  <c r="A130" i="2"/>
  <c r="B130" i="2"/>
  <c r="A129" i="2"/>
  <c r="B129" i="2"/>
  <c r="A128" i="2"/>
  <c r="B128" i="2"/>
  <c r="T127" i="2"/>
  <c r="A127" i="2"/>
  <c r="B127" i="2"/>
  <c r="A126" i="2"/>
  <c r="B126" i="2"/>
  <c r="A125" i="2"/>
  <c r="B125" i="2"/>
  <c r="T124" i="2"/>
  <c r="A124" i="2"/>
  <c r="B124" i="2"/>
  <c r="T123" i="2"/>
  <c r="A123" i="2"/>
  <c r="B123" i="2"/>
  <c r="A122" i="2"/>
  <c r="B122" i="2"/>
  <c r="A121" i="2"/>
  <c r="B121" i="2"/>
  <c r="T119" i="2"/>
  <c r="A119" i="2"/>
  <c r="B119" i="2"/>
  <c r="T118" i="2"/>
  <c r="A118" i="2"/>
  <c r="B118" i="2"/>
  <c r="T117" i="2"/>
  <c r="A117" i="2"/>
  <c r="B117" i="2"/>
  <c r="A116" i="2"/>
  <c r="B116" i="2"/>
  <c r="T115" i="2"/>
  <c r="A115" i="2"/>
  <c r="B115" i="2"/>
  <c r="T114" i="2"/>
  <c r="A114" i="2"/>
  <c r="B114" i="2"/>
  <c r="A113" i="2"/>
  <c r="B113" i="2"/>
  <c r="A112" i="2"/>
  <c r="B112" i="2"/>
  <c r="A111" i="2"/>
  <c r="B111" i="2"/>
  <c r="T110" i="2"/>
  <c r="A110" i="2"/>
  <c r="B110" i="2"/>
  <c r="T108" i="2"/>
  <c r="A108" i="2"/>
  <c r="B108" i="2"/>
  <c r="A107" i="2"/>
  <c r="B107" i="2"/>
  <c r="A106" i="2"/>
  <c r="B106" i="2"/>
  <c r="A105" i="2"/>
  <c r="B105" i="2"/>
  <c r="A104" i="2"/>
  <c r="B104" i="2"/>
  <c r="A103" i="2"/>
  <c r="B103" i="2"/>
  <c r="A102" i="2"/>
  <c r="B102" i="2"/>
  <c r="T101" i="2"/>
  <c r="A101" i="2"/>
  <c r="B101" i="2"/>
  <c r="A94" i="2"/>
  <c r="B94" i="2"/>
  <c r="T60" i="2"/>
  <c r="A60" i="2"/>
  <c r="B60" i="2"/>
  <c r="T100" i="2"/>
  <c r="A100" i="2"/>
  <c r="B100" i="2"/>
  <c r="T99" i="2"/>
  <c r="A99" i="2"/>
  <c r="B99" i="2"/>
  <c r="T98" i="2"/>
  <c r="A98" i="2"/>
  <c r="B98" i="2"/>
  <c r="T97" i="2"/>
  <c r="A97" i="2"/>
  <c r="B97" i="2"/>
  <c r="A96" i="2"/>
  <c r="B96" i="2"/>
  <c r="T95" i="2"/>
  <c r="A95" i="2"/>
  <c r="B95" i="2"/>
  <c r="A93" i="2"/>
  <c r="B93" i="2"/>
  <c r="T92" i="2"/>
  <c r="A92" i="2"/>
  <c r="B92" i="2"/>
  <c r="A91" i="2"/>
  <c r="B91" i="2"/>
  <c r="T90" i="2"/>
  <c r="A90" i="2"/>
  <c r="B90" i="2"/>
  <c r="T89" i="2"/>
  <c r="A89" i="2"/>
  <c r="B89" i="2"/>
  <c r="T88" i="2"/>
  <c r="A88" i="2"/>
  <c r="B88" i="2"/>
  <c r="A87" i="2"/>
  <c r="B87" i="2"/>
  <c r="A86" i="2"/>
  <c r="B86" i="2"/>
  <c r="A85" i="2"/>
  <c r="B85" i="2"/>
  <c r="A84" i="2"/>
  <c r="B84" i="2"/>
  <c r="A83" i="2"/>
  <c r="B83" i="2"/>
  <c r="A82" i="2"/>
  <c r="B82" i="2"/>
  <c r="T80" i="2"/>
  <c r="A80" i="2"/>
  <c r="B80" i="2"/>
  <c r="A79" i="2"/>
  <c r="B79" i="2"/>
  <c r="A78" i="2"/>
  <c r="B78" i="2"/>
  <c r="A77" i="2"/>
  <c r="B77" i="2"/>
  <c r="T76" i="2"/>
  <c r="A76" i="2"/>
  <c r="B76" i="2"/>
  <c r="A75" i="2"/>
  <c r="B75" i="2"/>
  <c r="A74" i="2"/>
  <c r="B74" i="2"/>
  <c r="T73" i="2"/>
  <c r="A73" i="2"/>
  <c r="B73" i="2"/>
  <c r="T72" i="2"/>
  <c r="A72" i="2"/>
  <c r="B72" i="2"/>
  <c r="A71" i="2"/>
  <c r="B71" i="2"/>
  <c r="T70" i="2"/>
  <c r="A70" i="2"/>
  <c r="B70" i="2"/>
  <c r="T69" i="2"/>
  <c r="A69" i="2"/>
  <c r="B69" i="2"/>
  <c r="A68" i="2"/>
  <c r="B68" i="2"/>
  <c r="A67" i="2"/>
  <c r="B67" i="2"/>
  <c r="T66" i="2"/>
  <c r="A66" i="2"/>
  <c r="B66" i="2"/>
  <c r="T65" i="2"/>
  <c r="A65" i="2"/>
  <c r="B65" i="2"/>
  <c r="T64" i="2"/>
  <c r="A64" i="2"/>
  <c r="B64" i="2"/>
  <c r="A63" i="2"/>
  <c r="B63" i="2"/>
  <c r="T62" i="2"/>
  <c r="A62" i="2"/>
  <c r="B62" i="2"/>
  <c r="T61" i="2"/>
  <c r="A61" i="2"/>
  <c r="B61" i="2"/>
  <c r="A59" i="2"/>
  <c r="B59" i="2"/>
  <c r="T58" i="2"/>
  <c r="A58" i="2"/>
  <c r="B58" i="2"/>
  <c r="T57" i="2"/>
  <c r="A57" i="2"/>
  <c r="B57" i="2"/>
  <c r="T56" i="2"/>
  <c r="A56" i="2"/>
  <c r="B56" i="2"/>
  <c r="T55" i="2"/>
  <c r="A55" i="2"/>
  <c r="B55" i="2"/>
  <c r="T54" i="2"/>
  <c r="A54" i="2"/>
  <c r="B54" i="2"/>
  <c r="A53" i="2"/>
  <c r="B53" i="2"/>
  <c r="A52" i="2"/>
  <c r="B52" i="2"/>
  <c r="U55" i="2"/>
  <c r="U57" i="2"/>
  <c r="U61" i="2"/>
  <c r="U66" i="2"/>
  <c r="U70" i="2"/>
  <c r="U108" i="2"/>
  <c r="U115" i="2"/>
  <c r="U118" i="2"/>
  <c r="U124" i="2"/>
  <c r="U156" i="2"/>
  <c r="U158" i="2"/>
  <c r="U160" i="2"/>
  <c r="U162" i="2"/>
  <c r="U165" i="2"/>
  <c r="U174" i="2"/>
  <c r="U183" i="2"/>
  <c r="U185" i="2"/>
  <c r="U188" i="2"/>
  <c r="U192" i="2"/>
  <c r="U209" i="2"/>
  <c r="U211" i="2"/>
  <c r="U213" i="2"/>
  <c r="U215" i="2"/>
  <c r="U255" i="2"/>
  <c r="U263" i="2"/>
  <c r="U265" i="2"/>
  <c r="U267" i="2"/>
  <c r="U270" i="2"/>
  <c r="U284" i="2"/>
  <c r="U286" i="2"/>
  <c r="U288" i="2"/>
  <c r="U296" i="2"/>
  <c r="W340" i="2"/>
  <c r="W179" i="2"/>
  <c r="U58" i="2"/>
  <c r="U72" i="2"/>
  <c r="U88" i="2"/>
  <c r="U90" i="2"/>
  <c r="U92" i="2"/>
  <c r="U97" i="2"/>
  <c r="U99" i="2"/>
  <c r="U132" i="2"/>
  <c r="U133" i="2"/>
  <c r="U141" i="2"/>
  <c r="U154" i="2"/>
  <c r="U168" i="2"/>
  <c r="U195" i="2"/>
  <c r="U199" i="2"/>
  <c r="U201" i="2"/>
  <c r="U210" i="2"/>
  <c r="U221" i="2"/>
  <c r="U225" i="2"/>
  <c r="U238" i="2"/>
  <c r="U240" i="2"/>
  <c r="U242" i="2"/>
  <c r="U248" i="2"/>
  <c r="U259" i="2"/>
  <c r="U271" i="2"/>
  <c r="U278" i="2"/>
  <c r="U280" i="2"/>
  <c r="U290" i="2"/>
  <c r="U292" i="2"/>
  <c r="U294" i="2"/>
  <c r="U302" i="2"/>
  <c r="U310" i="2"/>
  <c r="U312" i="2"/>
  <c r="U314" i="2"/>
  <c r="U316" i="2"/>
  <c r="U320" i="2"/>
  <c r="U322" i="2"/>
  <c r="U330" i="2"/>
  <c r="U332" i="2"/>
  <c r="U54" i="2"/>
  <c r="U56" i="2"/>
  <c r="U62" i="2"/>
  <c r="U65" i="2"/>
  <c r="U69" i="2"/>
  <c r="U60" i="2"/>
  <c r="U101" i="2"/>
  <c r="U110" i="2"/>
  <c r="U114" i="2"/>
  <c r="U117" i="2"/>
  <c r="U123" i="2"/>
  <c r="U127" i="2"/>
  <c r="U135" i="2"/>
  <c r="U149" i="2"/>
  <c r="U157" i="2"/>
  <c r="U159" i="2"/>
  <c r="U161" i="2"/>
  <c r="U164" i="2"/>
  <c r="U177" i="2"/>
  <c r="U178" i="2"/>
  <c r="U181" i="2"/>
  <c r="U184" i="2"/>
  <c r="U187" i="2"/>
  <c r="U189" i="2"/>
  <c r="U191" i="2"/>
  <c r="U193" i="2"/>
  <c r="U206" i="2"/>
  <c r="U208" i="2"/>
  <c r="U212" i="2"/>
  <c r="U216" i="2"/>
  <c r="U231" i="2"/>
  <c r="U264" i="2"/>
  <c r="U273" i="2"/>
  <c r="U285" i="2"/>
  <c r="U287" i="2"/>
  <c r="U289" i="2"/>
  <c r="U295" i="2"/>
  <c r="U298" i="2"/>
  <c r="U305" i="2"/>
  <c r="U64" i="2"/>
  <c r="U73" i="2"/>
  <c r="U76" i="2"/>
  <c r="U89" i="2"/>
  <c r="U95" i="2"/>
  <c r="U98" i="2"/>
  <c r="U100" i="2"/>
  <c r="U119" i="2"/>
  <c r="U130" i="2"/>
  <c r="U139" i="2"/>
  <c r="U143" i="2"/>
  <c r="U153" i="2"/>
  <c r="U172" i="2"/>
  <c r="U198" i="2"/>
  <c r="U200" i="2"/>
  <c r="U202" i="2"/>
  <c r="U217" i="2"/>
  <c r="U220" i="2"/>
  <c r="U239" i="2"/>
  <c r="U243" i="2"/>
  <c r="U258" i="2"/>
  <c r="U266" i="2"/>
  <c r="U272" i="2"/>
  <c r="U279" i="2"/>
  <c r="U293" i="2"/>
  <c r="U301" i="2"/>
  <c r="U303" i="2"/>
  <c r="U309" i="2"/>
  <c r="U311" i="2"/>
  <c r="U313" i="2"/>
  <c r="U315" i="2"/>
  <c r="U321" i="2"/>
  <c r="U328" i="2"/>
  <c r="U333" i="2"/>
  <c r="U339" i="2"/>
  <c r="V236" i="2"/>
  <c r="V220" i="2"/>
  <c r="V239" i="2"/>
  <c r="V254" i="2"/>
  <c r="V328" i="2"/>
  <c r="V181" i="2"/>
  <c r="V223" i="2"/>
  <c r="V263" i="2"/>
  <c r="V296" i="2"/>
  <c r="V175" i="2"/>
  <c r="V226" i="2"/>
  <c r="V298" i="2"/>
  <c r="V300" i="2"/>
  <c r="V312" i="2"/>
  <c r="V108" i="2"/>
  <c r="V115" i="2"/>
  <c r="V164" i="2"/>
  <c r="V185" i="2"/>
  <c r="V206" i="2"/>
  <c r="V210" i="2"/>
  <c r="V213" i="2"/>
  <c r="V248" i="2"/>
  <c r="V284" i="2"/>
  <c r="V315" i="2"/>
  <c r="V121" i="2"/>
  <c r="V169" i="2"/>
  <c r="V218" i="2"/>
  <c r="V219" i="2"/>
  <c r="V279" i="2"/>
  <c r="V316" i="2"/>
  <c r="V320" i="2"/>
  <c r="V127" i="2"/>
  <c r="V143" i="2"/>
  <c r="V160" i="2"/>
  <c r="V168" i="2"/>
  <c r="V202" i="2"/>
  <c r="V214" i="2"/>
  <c r="V224" i="2"/>
  <c r="V234" i="2"/>
  <c r="V274" i="2"/>
  <c r="V275" i="2"/>
  <c r="V288" i="2"/>
  <c r="V334" i="2"/>
  <c r="V136" i="2"/>
  <c r="V157" i="2"/>
  <c r="V222" i="2"/>
  <c r="V259" i="2"/>
  <c r="V303" i="2"/>
  <c r="V114" i="2"/>
  <c r="V101" i="2"/>
  <c r="V102" i="2"/>
  <c r="V144" i="2"/>
  <c r="V163" i="2"/>
  <c r="V165" i="2"/>
  <c r="V183" i="2"/>
  <c r="V190" i="2"/>
  <c r="V212" i="2"/>
  <c r="V235" i="2"/>
  <c r="V228" i="2"/>
  <c r="V231" i="2"/>
  <c r="V240" i="2"/>
  <c r="V258" i="2"/>
  <c r="V280" i="2"/>
  <c r="V182" i="2"/>
  <c r="V187" i="2"/>
  <c r="V242" i="2"/>
  <c r="V249" i="2"/>
  <c r="V278" i="2"/>
  <c r="V324" i="2"/>
  <c r="V329" i="2"/>
  <c r="V184" i="2"/>
  <c r="V192" i="2"/>
  <c r="V198" i="2"/>
  <c r="V129" i="2"/>
  <c r="V161" i="2"/>
  <c r="V173" i="2"/>
  <c r="V188" i="2"/>
  <c r="V262" i="2"/>
  <c r="V264" i="2"/>
  <c r="V311" i="2"/>
  <c r="V331" i="2"/>
  <c r="V69" i="2"/>
  <c r="V64" i="2"/>
  <c r="V88" i="2"/>
  <c r="V92" i="2"/>
  <c r="V56" i="2"/>
  <c r="V57" i="2"/>
  <c r="V70" i="2"/>
  <c r="V76" i="2"/>
  <c r="V68" i="2"/>
  <c r="V77" i="2"/>
  <c r="V95" i="2"/>
  <c r="V52" i="2"/>
  <c r="V85" i="2"/>
  <c r="V86" i="2"/>
  <c r="T32" i="2"/>
  <c r="A32" i="2"/>
  <c r="B32" i="2"/>
  <c r="A51" i="2"/>
  <c r="B51" i="2"/>
  <c r="A50" i="2"/>
  <c r="B50" i="2"/>
  <c r="A49" i="2"/>
  <c r="B49" i="2"/>
  <c r="T48" i="2"/>
  <c r="A48" i="2"/>
  <c r="B48" i="2"/>
  <c r="A47" i="2"/>
  <c r="B47" i="2"/>
  <c r="V46" i="2"/>
  <c r="T46" i="2"/>
  <c r="A46" i="2"/>
  <c r="B46" i="2"/>
  <c r="T45" i="2"/>
  <c r="A45" i="2"/>
  <c r="B45" i="2"/>
  <c r="A44" i="2"/>
  <c r="B44" i="2"/>
  <c r="A43" i="2"/>
  <c r="B43" i="2"/>
  <c r="A42" i="2"/>
  <c r="B42" i="2"/>
  <c r="T41" i="2"/>
  <c r="A41" i="2"/>
  <c r="B41" i="2"/>
  <c r="T40" i="2"/>
  <c r="A40" i="2"/>
  <c r="B40" i="2"/>
  <c r="A39" i="2"/>
  <c r="B39" i="2"/>
  <c r="T38" i="2"/>
  <c r="A38" i="2"/>
  <c r="B38" i="2"/>
  <c r="A37" i="2"/>
  <c r="B37" i="2"/>
  <c r="A36" i="2"/>
  <c r="B36" i="2"/>
  <c r="T35" i="2"/>
  <c r="A35" i="2"/>
  <c r="B35" i="2"/>
  <c r="A34" i="2"/>
  <c r="B34" i="2"/>
  <c r="T33" i="2"/>
  <c r="A33" i="2"/>
  <c r="B33" i="2"/>
  <c r="T31" i="2"/>
  <c r="A31" i="2"/>
  <c r="B31" i="2"/>
  <c r="T30" i="2"/>
  <c r="A30" i="2"/>
  <c r="B30" i="2"/>
  <c r="A29" i="2"/>
  <c r="B29" i="2"/>
  <c r="T28" i="2"/>
  <c r="A28" i="2"/>
  <c r="B28" i="2"/>
  <c r="T27" i="2"/>
  <c r="A27" i="2"/>
  <c r="B27" i="2"/>
  <c r="A26" i="2"/>
  <c r="B26" i="2"/>
  <c r="A25" i="2"/>
  <c r="B25" i="2"/>
  <c r="A24" i="2"/>
  <c r="B24" i="2"/>
  <c r="A23" i="2"/>
  <c r="B23" i="2"/>
  <c r="V22" i="2"/>
  <c r="T22" i="2"/>
  <c r="A22" i="2"/>
  <c r="B22" i="2"/>
  <c r="V21" i="2"/>
  <c r="T21" i="2"/>
  <c r="A21" i="2"/>
  <c r="B21" i="2"/>
  <c r="V20" i="2"/>
  <c r="T20" i="2"/>
  <c r="A20" i="2"/>
  <c r="B20" i="2"/>
  <c r="T19" i="2"/>
  <c r="A19" i="2"/>
  <c r="B19" i="2"/>
  <c r="A18" i="2"/>
  <c r="B18" i="2"/>
  <c r="A17" i="2"/>
  <c r="B17" i="2"/>
  <c r="A16" i="2"/>
  <c r="B16" i="2"/>
  <c r="A15" i="2"/>
  <c r="B15" i="2"/>
  <c r="A14" i="2"/>
  <c r="B14" i="2"/>
  <c r="A13" i="2"/>
  <c r="B13" i="2"/>
  <c r="T12" i="2"/>
  <c r="A12" i="2"/>
  <c r="B12" i="2"/>
  <c r="A11" i="2"/>
  <c r="B11" i="2"/>
  <c r="A10" i="2"/>
  <c r="B10" i="2"/>
  <c r="A9" i="2"/>
  <c r="B9" i="2"/>
  <c r="T8" i="2"/>
  <c r="A8" i="2"/>
  <c r="B8" i="2"/>
  <c r="A7" i="2"/>
  <c r="B7" i="2"/>
  <c r="A6" i="2"/>
  <c r="B6" i="2"/>
  <c r="U12" i="2"/>
  <c r="U40" i="2"/>
  <c r="U46" i="2"/>
  <c r="W52" i="2"/>
  <c r="W173" i="2"/>
  <c r="W324" i="2"/>
  <c r="W163" i="2"/>
  <c r="W274" i="2"/>
  <c r="W168" i="2"/>
  <c r="W316" i="2"/>
  <c r="W279" i="2"/>
  <c r="W185" i="2"/>
  <c r="U33" i="2"/>
  <c r="U38" i="2"/>
  <c r="U45" i="2"/>
  <c r="U32" i="2"/>
  <c r="W76" i="2"/>
  <c r="W88" i="2"/>
  <c r="W69" i="2"/>
  <c r="W311" i="2"/>
  <c r="W262" i="2"/>
  <c r="W192" i="2"/>
  <c r="W242" i="2"/>
  <c r="W258" i="2"/>
  <c r="W183" i="2"/>
  <c r="W259" i="2"/>
  <c r="W202" i="2"/>
  <c r="W160" i="2"/>
  <c r="W139" i="2"/>
  <c r="W284" i="2"/>
  <c r="W175" i="2"/>
  <c r="W223" i="2"/>
  <c r="W328" i="2"/>
  <c r="W254" i="2"/>
  <c r="U6" i="2"/>
  <c r="T6" i="2"/>
  <c r="U28" i="2"/>
  <c r="U31" i="2"/>
  <c r="U35" i="2"/>
  <c r="U48" i="2"/>
  <c r="W98" i="2"/>
  <c r="W57" i="2"/>
  <c r="W56" i="2"/>
  <c r="W184" i="2"/>
  <c r="W280" i="2"/>
  <c r="W240" i="2"/>
  <c r="W150" i="2"/>
  <c r="W248" i="2"/>
  <c r="W296" i="2"/>
  <c r="U8" i="2"/>
  <c r="U19" i="2"/>
  <c r="U20" i="2"/>
  <c r="U21" i="2"/>
  <c r="U22" i="2"/>
  <c r="U27" i="2"/>
  <c r="U30" i="2"/>
  <c r="U41" i="2"/>
  <c r="W264" i="2"/>
  <c r="W249" i="2"/>
  <c r="W231" i="2"/>
  <c r="W165" i="2"/>
  <c r="W101" i="2"/>
  <c r="W222" i="2"/>
  <c r="W157" i="2"/>
  <c r="W275" i="2"/>
  <c r="W320" i="2"/>
  <c r="W263" i="2"/>
  <c r="W220" i="2"/>
  <c r="T851" i="2"/>
  <c r="T589" i="2"/>
  <c r="T850" i="2"/>
  <c r="T650" i="2"/>
  <c r="T647" i="2"/>
  <c r="T540" i="2"/>
  <c r="T488" i="2"/>
  <c r="T423" i="2"/>
  <c r="T398" i="2"/>
  <c r="T380" i="2"/>
  <c r="T378" i="2"/>
  <c r="T393" i="2"/>
  <c r="T391" i="2"/>
  <c r="T389" i="2"/>
  <c r="T227" i="2"/>
  <c r="T274" i="2"/>
  <c r="T325" i="2"/>
  <c r="T254" i="2"/>
  <c r="T250" i="2"/>
  <c r="T222" i="2"/>
  <c r="V7" i="2"/>
  <c r="V40" i="2"/>
  <c r="V32" i="2"/>
  <c r="V16" i="2"/>
  <c r="V24" i="2"/>
  <c r="V28" i="2"/>
  <c r="V30" i="2"/>
  <c r="V33" i="2"/>
  <c r="V45" i="2"/>
  <c r="W21" i="2"/>
  <c r="V11" i="2"/>
  <c r="V34" i="2"/>
  <c r="V36" i="2"/>
  <c r="V44" i="2"/>
  <c r="T713" i="2"/>
  <c r="W44" i="2"/>
  <c r="W51" i="2"/>
  <c r="W36" i="2"/>
  <c r="W30" i="2"/>
  <c r="W7" i="2"/>
  <c r="U250" i="2"/>
  <c r="U274" i="2"/>
  <c r="U227" i="2"/>
  <c r="U393" i="2"/>
  <c r="U381" i="2"/>
  <c r="U540" i="2"/>
  <c r="U844" i="2"/>
  <c r="T856" i="2"/>
  <c r="W34" i="2"/>
  <c r="W45" i="2"/>
  <c r="W28" i="2"/>
  <c r="W18" i="2"/>
  <c r="U222" i="2"/>
  <c r="U254" i="2"/>
  <c r="U378" i="2"/>
  <c r="U398" i="2"/>
  <c r="U423" i="2"/>
  <c r="U325" i="2"/>
  <c r="U389" i="2"/>
  <c r="U380" i="2"/>
  <c r="U647" i="2"/>
  <c r="U650" i="2"/>
  <c r="U850" i="2"/>
  <c r="U589" i="2"/>
  <c r="U391" i="2"/>
  <c r="U488" i="2"/>
  <c r="U851" i="2"/>
  <c r="T382" i="2"/>
  <c r="T331" i="2"/>
  <c r="T381" i="2"/>
  <c r="U713" i="2"/>
  <c r="U382" i="2"/>
  <c r="U331" i="2"/>
  <c r="U856" i="2"/>
  <c r="AM930" i="6" l="1"/>
  <c r="AH931" i="6"/>
  <c r="AC930" i="6"/>
  <c r="AH930" i="6"/>
  <c r="AC931" i="6"/>
  <c r="AU931" i="6"/>
  <c r="AU930" i="6"/>
  <c r="AX930" i="6" s="1"/>
  <c r="BT930" i="6" s="1"/>
  <c r="AQ931" i="6"/>
  <c r="AS931" i="6" s="1"/>
  <c r="AA931" i="6"/>
  <c r="AH914" i="6"/>
  <c r="AA914" i="6"/>
  <c r="AO915" i="6"/>
  <c r="AQ914" i="6"/>
  <c r="AC914" i="6"/>
  <c r="AA579" i="6"/>
  <c r="AC488" i="6"/>
  <c r="AA488" i="6"/>
  <c r="AU488" i="6"/>
  <c r="AQ488" i="6"/>
  <c r="AS488" i="6" s="1"/>
  <c r="AH488" i="6"/>
  <c r="AM488" i="6"/>
  <c r="AU475" i="6"/>
  <c r="AM475" i="6"/>
  <c r="AO475" i="6" s="1"/>
  <c r="AC475" i="6"/>
  <c r="AH475" i="6"/>
  <c r="AC229" i="6"/>
  <c r="AU229" i="6"/>
  <c r="AA229" i="6"/>
  <c r="AH229" i="6"/>
  <c r="AQ229" i="6"/>
  <c r="BW863" i="6"/>
  <c r="U796" i="2" s="1"/>
  <c r="T796" i="2"/>
  <c r="BY863" i="6"/>
  <c r="W796" i="2" s="1"/>
  <c r="V796" i="2"/>
  <c r="BW476" i="6"/>
  <c r="U409" i="2" s="1"/>
  <c r="T409" i="2"/>
  <c r="V449" i="2"/>
  <c r="BW106" i="6"/>
  <c r="U39" i="2" s="1"/>
  <c r="T39" i="2"/>
  <c r="T496" i="2"/>
  <c r="BW247" i="6"/>
  <c r="U180" i="2" s="1"/>
  <c r="T180" i="2"/>
  <c r="V835" i="2"/>
  <c r="AK742" i="6"/>
  <c r="BW304" i="6"/>
  <c r="U237" i="2" s="1"/>
  <c r="T237" i="2"/>
  <c r="BW303" i="6"/>
  <c r="U236" i="2" s="1"/>
  <c r="T236" i="2"/>
  <c r="BW257" i="6"/>
  <c r="U190" i="2" s="1"/>
  <c r="T190" i="2"/>
  <c r="Z130" i="6"/>
  <c r="AA130" i="6"/>
  <c r="Z170" i="6"/>
  <c r="AQ170" i="6" s="1"/>
  <c r="AS170" i="6" s="1"/>
  <c r="AA170" i="6"/>
  <c r="BP170" i="6" s="1"/>
  <c r="Z227" i="6"/>
  <c r="AC227" i="6" s="1"/>
  <c r="AA227" i="6"/>
  <c r="Z235" i="6"/>
  <c r="AA235" i="6"/>
  <c r="Z239" i="6"/>
  <c r="AA239" i="6"/>
  <c r="Z243" i="6"/>
  <c r="AA243" i="6"/>
  <c r="Z247" i="6"/>
  <c r="AA247" i="6"/>
  <c r="Z255" i="6"/>
  <c r="AA255" i="6"/>
  <c r="Z259" i="6"/>
  <c r="AA259" i="6"/>
  <c r="Z267" i="6"/>
  <c r="AA267" i="6"/>
  <c r="Z287" i="6"/>
  <c r="AA287" i="6"/>
  <c r="Z307" i="6"/>
  <c r="AA307" i="6"/>
  <c r="Z315" i="6"/>
  <c r="AA315" i="6"/>
  <c r="Z319" i="6"/>
  <c r="AA319" i="6"/>
  <c r="Z323" i="6"/>
  <c r="AA323" i="6"/>
  <c r="Z347" i="6"/>
  <c r="AA347" i="6"/>
  <c r="Z351" i="6"/>
  <c r="AA351" i="6"/>
  <c r="Z355" i="6"/>
  <c r="AA355" i="6"/>
  <c r="Z359" i="6"/>
  <c r="AA359" i="6"/>
  <c r="Z363" i="6"/>
  <c r="AA363" i="6"/>
  <c r="Z371" i="6"/>
  <c r="AA371" i="6"/>
  <c r="Z375" i="6"/>
  <c r="AA375" i="6"/>
  <c r="Z379" i="6"/>
  <c r="AA379" i="6"/>
  <c r="Z383" i="6"/>
  <c r="AA383" i="6"/>
  <c r="AZ387" i="6"/>
  <c r="AH387" i="6"/>
  <c r="AQ387" i="6"/>
  <c r="AU387" i="6"/>
  <c r="Z399" i="6"/>
  <c r="AA399" i="6"/>
  <c r="Z411" i="6"/>
  <c r="AA411" i="6"/>
  <c r="Z419" i="6"/>
  <c r="AA419" i="6"/>
  <c r="Z431" i="6"/>
  <c r="AA431" i="6"/>
  <c r="Z439" i="6"/>
  <c r="AA439" i="6"/>
  <c r="Z450" i="6"/>
  <c r="AA450" i="6"/>
  <c r="Z454" i="6"/>
  <c r="AA454" i="6"/>
  <c r="Z462" i="6"/>
  <c r="AA462" i="6"/>
  <c r="Z466" i="6"/>
  <c r="AA466" i="6"/>
  <c r="Z470" i="6"/>
  <c r="AA470" i="6"/>
  <c r="Z474" i="6"/>
  <c r="AA474" i="6"/>
  <c r="Z478" i="6"/>
  <c r="AA478" i="6"/>
  <c r="Z486" i="6"/>
  <c r="AA486" i="6"/>
  <c r="Z490" i="6"/>
  <c r="AA490" i="6"/>
  <c r="Z494" i="6"/>
  <c r="AA494" i="6"/>
  <c r="AZ498" i="6"/>
  <c r="AM498" i="6"/>
  <c r="AU498" i="6"/>
  <c r="AH498" i="6"/>
  <c r="AQ498" i="6"/>
  <c r="AZ502" i="6"/>
  <c r="AM502" i="6"/>
  <c r="AU502" i="6"/>
  <c r="AH502" i="6"/>
  <c r="AQ502" i="6"/>
  <c r="AZ506" i="6"/>
  <c r="BC506" i="6" s="1"/>
  <c r="BT506" i="6" s="1"/>
  <c r="AM506" i="6"/>
  <c r="AU506" i="6"/>
  <c r="AH506" i="6"/>
  <c r="AQ506" i="6"/>
  <c r="AZ510" i="6"/>
  <c r="AM510" i="6"/>
  <c r="AU510" i="6"/>
  <c r="Z514" i="6"/>
  <c r="AA514" i="6"/>
  <c r="AZ522" i="6"/>
  <c r="AM522" i="6"/>
  <c r="AU522" i="6"/>
  <c r="AH522" i="6"/>
  <c r="AQ522" i="6"/>
  <c r="AS522" i="6" s="1"/>
  <c r="Z538" i="6"/>
  <c r="AA538" i="6"/>
  <c r="Z542" i="6"/>
  <c r="AA542" i="6"/>
  <c r="Z546" i="6"/>
  <c r="AA546" i="6"/>
  <c r="Z554" i="6"/>
  <c r="AA554" i="6"/>
  <c r="Z562" i="6"/>
  <c r="AA562" i="6"/>
  <c r="Z566" i="6"/>
  <c r="AA566" i="6"/>
  <c r="Z570" i="6"/>
  <c r="AA570" i="6"/>
  <c r="Z574" i="6"/>
  <c r="AA574" i="6"/>
  <c r="Z578" i="6"/>
  <c r="AA578" i="6"/>
  <c r="Z582" i="6"/>
  <c r="AA582" i="6"/>
  <c r="Z586" i="6"/>
  <c r="AA586" i="6"/>
  <c r="Z590" i="6"/>
  <c r="AA590" i="6"/>
  <c r="Z594" i="6"/>
  <c r="AA594" i="6"/>
  <c r="Z598" i="6"/>
  <c r="AA598" i="6"/>
  <c r="Z602" i="6"/>
  <c r="AA602" i="6"/>
  <c r="Z610" i="6"/>
  <c r="AA610" i="6"/>
  <c r="Z614" i="6"/>
  <c r="AA614" i="6"/>
  <c r="Z618" i="6"/>
  <c r="AA618" i="6"/>
  <c r="Z622" i="6"/>
  <c r="AA622" i="6"/>
  <c r="Z634" i="6"/>
  <c r="AA634" i="6"/>
  <c r="Z638" i="6"/>
  <c r="AA638" i="6"/>
  <c r="Z642" i="6"/>
  <c r="AA642" i="6"/>
  <c r="Z646" i="6"/>
  <c r="AA646" i="6"/>
  <c r="AZ650" i="6"/>
  <c r="AM650" i="6"/>
  <c r="AO650" i="6" s="1"/>
  <c r="AU650" i="6"/>
  <c r="AX650" i="6" s="1"/>
  <c r="AH650" i="6"/>
  <c r="AQ650" i="6"/>
  <c r="AZ654" i="6"/>
  <c r="AC654" i="6"/>
  <c r="AQ654" i="6"/>
  <c r="AM654" i="6"/>
  <c r="AU654" i="6"/>
  <c r="AZ658" i="6"/>
  <c r="AQ658" i="6"/>
  <c r="AM658" i="6"/>
  <c r="AU658" i="6"/>
  <c r="Z662" i="6"/>
  <c r="AA662" i="6"/>
  <c r="Z666" i="6"/>
  <c r="AA666" i="6"/>
  <c r="AZ670" i="6"/>
  <c r="BC670" i="6" s="1"/>
  <c r="AM670" i="6"/>
  <c r="AU670" i="6"/>
  <c r="AH670" i="6"/>
  <c r="AQ670" i="6"/>
  <c r="Z674" i="6"/>
  <c r="AA674" i="6"/>
  <c r="Z678" i="6"/>
  <c r="AA678" i="6"/>
  <c r="AZ682" i="6"/>
  <c r="AM682" i="6"/>
  <c r="AU682" i="6"/>
  <c r="AX682" i="6" s="1"/>
  <c r="AH682" i="6"/>
  <c r="AK682" i="6" s="1"/>
  <c r="AQ682" i="6"/>
  <c r="AZ686" i="6"/>
  <c r="AM686" i="6"/>
  <c r="AU686" i="6"/>
  <c r="AH686" i="6"/>
  <c r="AQ686" i="6"/>
  <c r="AZ690" i="6"/>
  <c r="BC690" i="6" s="1"/>
  <c r="AM690" i="6"/>
  <c r="AU690" i="6"/>
  <c r="AH690" i="6"/>
  <c r="AQ690" i="6"/>
  <c r="Z694" i="6"/>
  <c r="AA694" i="6"/>
  <c r="Z698" i="6"/>
  <c r="AA698" i="6"/>
  <c r="Z702" i="6"/>
  <c r="AA702" i="6"/>
  <c r="Z706" i="6"/>
  <c r="AA706" i="6"/>
  <c r="Z710" i="6"/>
  <c r="AA710" i="6"/>
  <c r="Z743" i="6"/>
  <c r="AA743" i="6"/>
  <c r="Z747" i="6"/>
  <c r="AA747" i="6"/>
  <c r="Z751" i="6"/>
  <c r="AA751" i="6"/>
  <c r="AZ766" i="6"/>
  <c r="AM766" i="6"/>
  <c r="AU766" i="6"/>
  <c r="AH766" i="6"/>
  <c r="AK766" i="6" s="1"/>
  <c r="BP766" i="6" s="1"/>
  <c r="N699" i="2" s="1"/>
  <c r="AQ766" i="6"/>
  <c r="Z770" i="6"/>
  <c r="AA770" i="6"/>
  <c r="AZ778" i="6"/>
  <c r="BC778" i="6" s="1"/>
  <c r="AM778" i="6"/>
  <c r="AO778" i="6" s="1"/>
  <c r="AU778" i="6"/>
  <c r="AH778" i="6"/>
  <c r="AQ778" i="6"/>
  <c r="AZ786" i="6"/>
  <c r="AU786" i="6"/>
  <c r="Z790" i="6"/>
  <c r="AA790" i="6"/>
  <c r="AZ794" i="6"/>
  <c r="AM794" i="6"/>
  <c r="AU794" i="6"/>
  <c r="AH794" i="6"/>
  <c r="AQ794" i="6"/>
  <c r="Z798" i="6"/>
  <c r="AA798" i="6"/>
  <c r="Z802" i="6"/>
  <c r="AA802" i="6"/>
  <c r="Z806" i="6"/>
  <c r="AA806" i="6"/>
  <c r="AZ810" i="6"/>
  <c r="BC810" i="6" s="1"/>
  <c r="AM810" i="6"/>
  <c r="AU810" i="6"/>
  <c r="AH810" i="6"/>
  <c r="AQ810" i="6"/>
  <c r="AS810" i="6" s="1"/>
  <c r="AZ814" i="6"/>
  <c r="AM814" i="6"/>
  <c r="AU814" i="6"/>
  <c r="AH814" i="6"/>
  <c r="AK814" i="6" s="1"/>
  <c r="AQ814" i="6"/>
  <c r="Z818" i="6"/>
  <c r="AA818" i="6"/>
  <c r="Z834" i="6"/>
  <c r="AA834" i="6"/>
  <c r="AZ838" i="6"/>
  <c r="AM838" i="6"/>
  <c r="AU838" i="6"/>
  <c r="AH838" i="6"/>
  <c r="AQ838" i="6"/>
  <c r="Z842" i="6"/>
  <c r="AA842" i="6"/>
  <c r="Z846" i="6"/>
  <c r="AA846" i="6"/>
  <c r="AZ850" i="6"/>
  <c r="AQ850" i="6"/>
  <c r="AS850" i="6" s="1"/>
  <c r="AM850" i="6"/>
  <c r="Z854" i="6"/>
  <c r="AA854" i="6"/>
  <c r="AZ858" i="6"/>
  <c r="AH858" i="6"/>
  <c r="AZ866" i="6"/>
  <c r="AM866" i="6"/>
  <c r="AU866" i="6"/>
  <c r="AX866" i="6" s="1"/>
  <c r="BT866" i="6" s="1"/>
  <c r="AZ870" i="6"/>
  <c r="AQ870" i="6"/>
  <c r="T844" i="2"/>
  <c r="T677" i="2"/>
  <c r="T745" i="2"/>
  <c r="T752" i="2"/>
  <c r="T774" i="2"/>
  <c r="AO907" i="6"/>
  <c r="AC866" i="6"/>
  <c r="AC790" i="6"/>
  <c r="T819" i="2"/>
  <c r="T558" i="2"/>
  <c r="T557" i="2"/>
  <c r="T559" i="2"/>
  <c r="T779" i="2"/>
  <c r="T821" i="2"/>
  <c r="T825" i="2"/>
  <c r="T829" i="2"/>
  <c r="T834" i="2"/>
  <c r="T840" i="2"/>
  <c r="BY452" i="6"/>
  <c r="W385" i="2" s="1"/>
  <c r="BY564" i="6"/>
  <c r="W497" i="2" s="1"/>
  <c r="BY802" i="6"/>
  <c r="W735" i="2" s="1"/>
  <c r="AH870" i="6"/>
  <c r="AQ866" i="6"/>
  <c r="AA866" i="6"/>
  <c r="AQ858" i="6"/>
  <c r="AA850" i="6"/>
  <c r="AM786" i="6"/>
  <c r="AO786" i="6" s="1"/>
  <c r="AA786" i="6"/>
  <c r="AA778" i="6"/>
  <c r="AA670" i="6"/>
  <c r="AA506" i="6"/>
  <c r="AA502" i="6"/>
  <c r="AA498" i="6"/>
  <c r="T617" i="2"/>
  <c r="T773" i="2"/>
  <c r="T809" i="2"/>
  <c r="T820" i="2"/>
  <c r="J12" i="7"/>
  <c r="CB448" i="6" s="1"/>
  <c r="Y381" i="2" s="1"/>
  <c r="BY436" i="6"/>
  <c r="W369" i="2" s="1"/>
  <c r="BY512" i="6"/>
  <c r="W445" i="2" s="1"/>
  <c r="BC766" i="6"/>
  <c r="AA766" i="6"/>
  <c r="AA658" i="6"/>
  <c r="AA654" i="6"/>
  <c r="AA650" i="6"/>
  <c r="AQ510" i="6"/>
  <c r="AS510" i="6" s="1"/>
  <c r="AA510" i="6"/>
  <c r="C13" i="7"/>
  <c r="J13" i="7" s="1"/>
  <c r="CB450" i="6" s="1"/>
  <c r="Y383" i="2" s="1"/>
  <c r="AA279" i="6"/>
  <c r="BC708" i="6"/>
  <c r="BV704" i="6"/>
  <c r="AS700" i="6"/>
  <c r="AS696" i="6"/>
  <c r="BC668" i="6"/>
  <c r="AS664" i="6"/>
  <c r="AS652" i="6"/>
  <c r="BV712" i="6"/>
  <c r="AX709" i="6"/>
  <c r="AS705" i="6"/>
  <c r="AS703" i="6"/>
  <c r="AK700" i="6"/>
  <c r="AX683" i="6"/>
  <c r="AO683" i="6"/>
  <c r="BC681" i="6"/>
  <c r="AS679" i="6"/>
  <c r="BC655" i="6"/>
  <c r="BY524" i="6"/>
  <c r="W457" i="2" s="1"/>
  <c r="BY742" i="6"/>
  <c r="W675" i="2" s="1"/>
  <c r="BY886" i="6"/>
  <c r="W819" i="2" s="1"/>
  <c r="AS915" i="6"/>
  <c r="BR915" i="6" s="1"/>
  <c r="BC907" i="6"/>
  <c r="AX906" i="6"/>
  <c r="BV853" i="6"/>
  <c r="BC838" i="6"/>
  <c r="AX807" i="6"/>
  <c r="AO807" i="6"/>
  <c r="AS800" i="6"/>
  <c r="AO787" i="6"/>
  <c r="AO783" i="6"/>
  <c r="AS777" i="6"/>
  <c r="BV775" i="6"/>
  <c r="AS760" i="6"/>
  <c r="AO757" i="6"/>
  <c r="AS744" i="6"/>
  <c r="AS736" i="6"/>
  <c r="AS735" i="6"/>
  <c r="BV734" i="6"/>
  <c r="BV731" i="6"/>
  <c r="BV726" i="6"/>
  <c r="BV725" i="6"/>
  <c r="BV722" i="6"/>
  <c r="BV721" i="6"/>
  <c r="BV718" i="6"/>
  <c r="BV713" i="6"/>
  <c r="AS711" i="6"/>
  <c r="BC651" i="6"/>
  <c r="BC639" i="6"/>
  <c r="BV635" i="6"/>
  <c r="AO495" i="6"/>
  <c r="AS487" i="6"/>
  <c r="BV466" i="6"/>
  <c r="AO459" i="6"/>
  <c r="BV440" i="6"/>
  <c r="BV606" i="6"/>
  <c r="BV601" i="6"/>
  <c r="BV576" i="6"/>
  <c r="AS567" i="6"/>
  <c r="BV539" i="6"/>
  <c r="BC519" i="6"/>
  <c r="BV518" i="6"/>
  <c r="BV486" i="6"/>
  <c r="AX483" i="6"/>
  <c r="AO483" i="6"/>
  <c r="BV464" i="6"/>
  <c r="AX444" i="6"/>
  <c r="AO433" i="6"/>
  <c r="AS388" i="6"/>
  <c r="BC387" i="6"/>
  <c r="AO369" i="6"/>
  <c r="Z738" i="6"/>
  <c r="AA738" i="6"/>
  <c r="AK567" i="6"/>
  <c r="BV528" i="6"/>
  <c r="BC471" i="6"/>
  <c r="BC447" i="6"/>
  <c r="BT447" i="6" s="1"/>
  <c r="R380" i="2" s="1"/>
  <c r="AS447" i="6"/>
  <c r="BR447" i="6" s="1"/>
  <c r="P380" i="2" s="1"/>
  <c r="BC444" i="6"/>
  <c r="AX436" i="6"/>
  <c r="BC404" i="6"/>
  <c r="AZ917" i="6"/>
  <c r="AM917" i="6"/>
  <c r="AC917" i="6"/>
  <c r="AQ917" i="6"/>
  <c r="BX610" i="6"/>
  <c r="BY610" i="6" s="1"/>
  <c r="W543" i="2" s="1"/>
  <c r="BC321" i="6"/>
  <c r="BV301" i="6"/>
  <c r="BV296" i="6"/>
  <c r="AO296" i="6"/>
  <c r="AO176" i="6"/>
  <c r="AK172" i="6"/>
  <c r="AS144" i="6"/>
  <c r="AS107" i="6"/>
  <c r="BX73" i="6"/>
  <c r="BX116" i="6"/>
  <c r="BX191" i="6"/>
  <c r="BX195" i="6"/>
  <c r="BX239" i="6"/>
  <c r="BX258" i="6"/>
  <c r="BX414" i="6"/>
  <c r="BX457" i="6"/>
  <c r="BX461" i="6"/>
  <c r="BX473" i="6"/>
  <c r="BX477" i="6"/>
  <c r="BX557" i="6"/>
  <c r="BX622" i="6"/>
  <c r="BX626" i="6"/>
  <c r="BX630" i="6"/>
  <c r="BX799" i="6"/>
  <c r="BX815" i="6"/>
  <c r="BX855" i="6"/>
  <c r="BX895" i="6"/>
  <c r="BX899" i="6"/>
  <c r="BC424" i="6"/>
  <c r="BV423" i="6"/>
  <c r="BC413" i="6"/>
  <c r="BV412" i="6"/>
  <c r="AS404" i="6"/>
  <c r="BC389" i="6"/>
  <c r="AX357" i="6"/>
  <c r="BV327" i="6"/>
  <c r="AO277" i="6"/>
  <c r="AX224" i="6"/>
  <c r="AX168" i="6"/>
  <c r="AO168" i="6"/>
  <c r="BV153" i="6"/>
  <c r="BV152" i="6"/>
  <c r="BV928" i="6"/>
  <c r="BX77" i="6"/>
  <c r="BX109" i="6"/>
  <c r="BX172" i="6"/>
  <c r="BY172" i="6" s="1"/>
  <c r="W105" i="2" s="1"/>
  <c r="BX180" i="6"/>
  <c r="BX184" i="6"/>
  <c r="BX208" i="6"/>
  <c r="BX216" i="6"/>
  <c r="BX399" i="6"/>
  <c r="BX418" i="6"/>
  <c r="BX648" i="6"/>
  <c r="BX768" i="6"/>
  <c r="BX772" i="6"/>
  <c r="BX776" i="6"/>
  <c r="BX820" i="6"/>
  <c r="BX824" i="6"/>
  <c r="BX832" i="6"/>
  <c r="BV375" i="6"/>
  <c r="BV328" i="6"/>
  <c r="AO317" i="6"/>
  <c r="BC288" i="6"/>
  <c r="AO288" i="6"/>
  <c r="BC224" i="6"/>
  <c r="BT224" i="6" s="1"/>
  <c r="BV134" i="6"/>
  <c r="BV922" i="6"/>
  <c r="BX82" i="6"/>
  <c r="BY82" i="6" s="1"/>
  <c r="W15" i="2" s="1"/>
  <c r="BX94" i="6"/>
  <c r="BY94" i="6" s="1"/>
  <c r="W27" i="2" s="1"/>
  <c r="BX122" i="6"/>
  <c r="BX146" i="6"/>
  <c r="BY146" i="6" s="1"/>
  <c r="W79" i="2" s="1"/>
  <c r="BX154" i="6"/>
  <c r="BX161" i="6"/>
  <c r="BY161" i="6" s="1"/>
  <c r="W94" i="2" s="1"/>
  <c r="BX221" i="6"/>
  <c r="BY221" i="6" s="1"/>
  <c r="W154" i="2" s="1"/>
  <c r="BY249" i="6"/>
  <c r="W182" i="2" s="1"/>
  <c r="BX276" i="6"/>
  <c r="BY276" i="6" s="1"/>
  <c r="W209" i="2" s="1"/>
  <c r="BY412" i="6"/>
  <c r="W345" i="2" s="1"/>
  <c r="C20" i="7"/>
  <c r="J20" i="7" s="1"/>
  <c r="CB582" i="6" s="1"/>
  <c r="Y515" i="2" s="1"/>
  <c r="BX586" i="6"/>
  <c r="BY586" i="6" s="1"/>
  <c r="W519" i="2" s="1"/>
  <c r="BX616" i="6"/>
  <c r="BX708" i="6"/>
  <c r="BY708" i="6" s="1"/>
  <c r="W641" i="2" s="1"/>
  <c r="BX781" i="6"/>
  <c r="BY781" i="6" s="1"/>
  <c r="W714" i="2" s="1"/>
  <c r="BX121" i="6"/>
  <c r="BY121" i="6" s="1"/>
  <c r="W54" i="2" s="1"/>
  <c r="BY293" i="6"/>
  <c r="W226" i="2" s="1"/>
  <c r="BY449" i="6"/>
  <c r="W382" i="2" s="1"/>
  <c r="BX481" i="6"/>
  <c r="BY481" i="6" s="1"/>
  <c r="W414" i="2" s="1"/>
  <c r="BX485" i="6"/>
  <c r="BY485" i="6" s="1"/>
  <c r="W418" i="2" s="1"/>
  <c r="BX569" i="6"/>
  <c r="BY569" i="6" s="1"/>
  <c r="W502" i="2" s="1"/>
  <c r="BX581" i="6"/>
  <c r="V514" i="2" s="1"/>
  <c r="BX603" i="6"/>
  <c r="V536" i="2" s="1"/>
  <c r="BX804" i="6"/>
  <c r="BX852" i="6"/>
  <c r="BY852" i="6" s="1"/>
  <c r="W785" i="2" s="1"/>
  <c r="BX904" i="6"/>
  <c r="V837" i="2" s="1"/>
  <c r="BX916" i="6"/>
  <c r="BY916" i="6" s="1"/>
  <c r="W849" i="2" s="1"/>
  <c r="C10" i="7"/>
  <c r="I10" i="7" s="1"/>
  <c r="BZ475" i="6" s="1"/>
  <c r="X408" i="2" s="1"/>
  <c r="BY475" i="6"/>
  <c r="W408" i="2" s="1"/>
  <c r="Z85" i="6"/>
  <c r="AA85" i="6"/>
  <c r="Z105" i="6"/>
  <c r="AA105" i="6"/>
  <c r="Z137" i="6"/>
  <c r="AC137" i="6" s="1"/>
  <c r="AA137" i="6"/>
  <c r="Z177" i="6"/>
  <c r="AC177" i="6" s="1"/>
  <c r="AA177" i="6"/>
  <c r="Z198" i="6"/>
  <c r="AA198" i="6"/>
  <c r="Z230" i="6"/>
  <c r="AM230" i="6" s="1"/>
  <c r="AO230" i="6" s="1"/>
  <c r="AA230" i="6"/>
  <c r="Z262" i="6"/>
  <c r="AA262" i="6"/>
  <c r="Z318" i="6"/>
  <c r="AC318" i="6" s="1"/>
  <c r="AF318" i="6" s="1"/>
  <c r="AA318" i="6"/>
  <c r="Z358" i="6"/>
  <c r="AA358" i="6"/>
  <c r="Z378" i="6"/>
  <c r="AA378" i="6"/>
  <c r="Z414" i="6"/>
  <c r="AA414" i="6"/>
  <c r="Z438" i="6"/>
  <c r="AA438" i="6"/>
  <c r="Z473" i="6"/>
  <c r="AA473" i="6"/>
  <c r="Z493" i="6"/>
  <c r="AA493" i="6"/>
  <c r="Z513" i="6"/>
  <c r="AA513" i="6"/>
  <c r="AZ541" i="6"/>
  <c r="BC541" i="6" s="1"/>
  <c r="AH541" i="6"/>
  <c r="AC541" i="6"/>
  <c r="Z549" i="6"/>
  <c r="AA549" i="6"/>
  <c r="AZ573" i="6"/>
  <c r="AH573" i="6"/>
  <c r="AK573" i="6" s="1"/>
  <c r="AQ573" i="6"/>
  <c r="AZ605" i="6"/>
  <c r="AQ605" i="6"/>
  <c r="AC605" i="6"/>
  <c r="Z657" i="6"/>
  <c r="AA657" i="6"/>
  <c r="Z801" i="6"/>
  <c r="AA801" i="6"/>
  <c r="AZ817" i="6"/>
  <c r="AC817" i="6"/>
  <c r="AM817" i="6"/>
  <c r="AU817" i="6"/>
  <c r="AH817" i="6"/>
  <c r="AQ817" i="6"/>
  <c r="AS817" i="6" s="1"/>
  <c r="AZ837" i="6"/>
  <c r="AM837" i="6"/>
  <c r="AU837" i="6"/>
  <c r="AH837" i="6"/>
  <c r="AQ837" i="6"/>
  <c r="Z849" i="6"/>
  <c r="AA849" i="6"/>
  <c r="Z857" i="6"/>
  <c r="AA857" i="6"/>
  <c r="Z873" i="6"/>
  <c r="AA873" i="6"/>
  <c r="Z880" i="6"/>
  <c r="AA880" i="6"/>
  <c r="Z908" i="6"/>
  <c r="AA908" i="6"/>
  <c r="Z912" i="6"/>
  <c r="AA912" i="6"/>
  <c r="V321" i="2"/>
  <c r="V408" i="2"/>
  <c r="V341" i="2"/>
  <c r="V515" i="2"/>
  <c r="V492" i="2"/>
  <c r="V714" i="2"/>
  <c r="V706" i="2"/>
  <c r="V826" i="2"/>
  <c r="V778" i="2"/>
  <c r="V762" i="2"/>
  <c r="V746" i="2"/>
  <c r="V758" i="2"/>
  <c r="AH605" i="6"/>
  <c r="AC73" i="6"/>
  <c r="BY75" i="6"/>
  <c r="W8" i="2" s="1"/>
  <c r="BY130" i="6"/>
  <c r="W63" i="2" s="1"/>
  <c r="BY439" i="6"/>
  <c r="W372" i="2" s="1"/>
  <c r="BY603" i="6"/>
  <c r="W536" i="2" s="1"/>
  <c r="C18" i="7"/>
  <c r="I18" i="7" s="1"/>
  <c r="BZ563" i="6" s="1"/>
  <c r="X496" i="2" s="1"/>
  <c r="BY563" i="6"/>
  <c r="W496" i="2" s="1"/>
  <c r="Z89" i="6"/>
  <c r="AA89" i="6"/>
  <c r="Z113" i="6"/>
  <c r="AA113" i="6"/>
  <c r="Z173" i="6"/>
  <c r="AQ173" i="6" s="1"/>
  <c r="AA173" i="6"/>
  <c r="Z238" i="6"/>
  <c r="AA238" i="6"/>
  <c r="Z254" i="6"/>
  <c r="AA254" i="6"/>
  <c r="Z266" i="6"/>
  <c r="AA266" i="6"/>
  <c r="Z274" i="6"/>
  <c r="AA274" i="6"/>
  <c r="Z314" i="6"/>
  <c r="AA314" i="6"/>
  <c r="Z334" i="6"/>
  <c r="AA334" i="6"/>
  <c r="Z346" i="6"/>
  <c r="AA346" i="6"/>
  <c r="Z362" i="6"/>
  <c r="AH362" i="6" s="1"/>
  <c r="AK362" i="6" s="1"/>
  <c r="AA362" i="6"/>
  <c r="Z370" i="6"/>
  <c r="AA370" i="6"/>
  <c r="Z382" i="6"/>
  <c r="AA382" i="6"/>
  <c r="Z406" i="6"/>
  <c r="AA406" i="6"/>
  <c r="Z418" i="6"/>
  <c r="AA418" i="6"/>
  <c r="Z449" i="6"/>
  <c r="AA449" i="6"/>
  <c r="Z461" i="6"/>
  <c r="AA461" i="6"/>
  <c r="Z469" i="6"/>
  <c r="AA469" i="6"/>
  <c r="Z485" i="6"/>
  <c r="AA485" i="6"/>
  <c r="Z497" i="6"/>
  <c r="AA497" i="6"/>
  <c r="Z505" i="6"/>
  <c r="AA505" i="6"/>
  <c r="Z517" i="6"/>
  <c r="AA517" i="6"/>
  <c r="Z565" i="6"/>
  <c r="AU565" i="6" s="1"/>
  <c r="AX565" i="6" s="1"/>
  <c r="AA565" i="6"/>
  <c r="AZ581" i="6"/>
  <c r="AH581" i="6"/>
  <c r="AU581" i="6"/>
  <c r="AM581" i="6"/>
  <c r="AO581" i="6" s="1"/>
  <c r="AC581" i="6"/>
  <c r="Z589" i="6"/>
  <c r="AA589" i="6"/>
  <c r="Z601" i="6"/>
  <c r="AA601" i="6"/>
  <c r="AZ617" i="6"/>
  <c r="AH617" i="6"/>
  <c r="AM617" i="6"/>
  <c r="AC617" i="6"/>
  <c r="AU617" i="6"/>
  <c r="Z625" i="6"/>
  <c r="AA625" i="6"/>
  <c r="Z637" i="6"/>
  <c r="AA637" i="6"/>
  <c r="AZ645" i="6"/>
  <c r="AM645" i="6"/>
  <c r="AU645" i="6"/>
  <c r="AH645" i="6"/>
  <c r="AQ645" i="6"/>
  <c r="AS645" i="6" s="1"/>
  <c r="AC645" i="6"/>
  <c r="Z661" i="6"/>
  <c r="AA661" i="6"/>
  <c r="AZ765" i="6"/>
  <c r="BC765" i="6" s="1"/>
  <c r="AH765" i="6"/>
  <c r="AQ765" i="6"/>
  <c r="AC765" i="6"/>
  <c r="AU765" i="6"/>
  <c r="AX765" i="6" s="1"/>
  <c r="BT765" i="6" s="1"/>
  <c r="Z793" i="6"/>
  <c r="AA793" i="6"/>
  <c r="Z809" i="6"/>
  <c r="AA809" i="6"/>
  <c r="Z821" i="6"/>
  <c r="AA821" i="6"/>
  <c r="Z853" i="6"/>
  <c r="AA853" i="6"/>
  <c r="AZ896" i="6"/>
  <c r="AM896" i="6"/>
  <c r="AU896" i="6"/>
  <c r="AH896" i="6"/>
  <c r="AQ896" i="6"/>
  <c r="AC896" i="6"/>
  <c r="V170" i="2"/>
  <c r="V416" i="2"/>
  <c r="V432" i="2"/>
  <c r="V641" i="2"/>
  <c r="V578" i="2"/>
  <c r="V98" i="2"/>
  <c r="V325" i="2"/>
  <c r="V193" i="2"/>
  <c r="V289" i="2"/>
  <c r="V209" i="2"/>
  <c r="V189" i="2"/>
  <c r="V404" i="2"/>
  <c r="V368" i="2"/>
  <c r="V352" i="2"/>
  <c r="V496" i="2"/>
  <c r="V546" i="2"/>
  <c r="V710" i="2"/>
  <c r="V570" i="2"/>
  <c r="V574" i="2"/>
  <c r="V849" i="2"/>
  <c r="V774" i="2"/>
  <c r="V795" i="2"/>
  <c r="BY177" i="6"/>
  <c r="W110" i="2" s="1"/>
  <c r="BY594" i="6"/>
  <c r="W527" i="2" s="1"/>
  <c r="Z77" i="6"/>
  <c r="AZ77" i="6" s="1"/>
  <c r="BC77" i="6" s="1"/>
  <c r="AA77" i="6"/>
  <c r="Z109" i="6"/>
  <c r="AA109" i="6"/>
  <c r="AQ145" i="6"/>
  <c r="AS145" i="6" s="1"/>
  <c r="AC145" i="6"/>
  <c r="Z202" i="6"/>
  <c r="AQ202" i="6" s="1"/>
  <c r="AA202" i="6"/>
  <c r="Z246" i="6"/>
  <c r="AA246" i="6"/>
  <c r="Z258" i="6"/>
  <c r="AA258" i="6"/>
  <c r="Z270" i="6"/>
  <c r="AA270" i="6"/>
  <c r="Z278" i="6"/>
  <c r="AA278" i="6"/>
  <c r="Z326" i="6"/>
  <c r="AA326" i="6"/>
  <c r="Z338" i="6"/>
  <c r="AA338" i="6"/>
  <c r="Z354" i="6"/>
  <c r="AA354" i="6"/>
  <c r="Z366" i="6"/>
  <c r="AA366" i="6"/>
  <c r="Z374" i="6"/>
  <c r="AA374" i="6"/>
  <c r="AZ402" i="6"/>
  <c r="BC402" i="6" s="1"/>
  <c r="AM402" i="6"/>
  <c r="AU402" i="6"/>
  <c r="AH402" i="6"/>
  <c r="AQ402" i="6"/>
  <c r="Z410" i="6"/>
  <c r="AA410" i="6"/>
  <c r="Z434" i="6"/>
  <c r="AA434" i="6"/>
  <c r="Z457" i="6"/>
  <c r="AA457" i="6"/>
  <c r="Z465" i="6"/>
  <c r="AA465" i="6"/>
  <c r="Z481" i="6"/>
  <c r="AA481" i="6"/>
  <c r="Z489" i="6"/>
  <c r="AA489" i="6"/>
  <c r="Z501" i="6"/>
  <c r="AA501" i="6"/>
  <c r="Z509" i="6"/>
  <c r="AA509" i="6"/>
  <c r="Z521" i="6"/>
  <c r="AA521" i="6"/>
  <c r="Z545" i="6"/>
  <c r="AA545" i="6"/>
  <c r="AZ557" i="6"/>
  <c r="AQ557" i="6"/>
  <c r="AC557" i="6"/>
  <c r="AZ569" i="6"/>
  <c r="AM569" i="6"/>
  <c r="AO569" i="6" s="1"/>
  <c r="AU569" i="6"/>
  <c r="AC569" i="6"/>
  <c r="Z577" i="6"/>
  <c r="AA577" i="6"/>
  <c r="Z585" i="6"/>
  <c r="AU585" i="6" s="1"/>
  <c r="AX585" i="6" s="1"/>
  <c r="AA585" i="6"/>
  <c r="Z593" i="6"/>
  <c r="AA593" i="6"/>
  <c r="AZ609" i="6"/>
  <c r="AC609" i="6"/>
  <c r="Z621" i="6"/>
  <c r="AA621" i="6"/>
  <c r="Z633" i="6"/>
  <c r="AQ633" i="6" s="1"/>
  <c r="AS633" i="6" s="1"/>
  <c r="AA633" i="6"/>
  <c r="AZ641" i="6"/>
  <c r="AM641" i="6"/>
  <c r="AU641" i="6"/>
  <c r="AX641" i="6" s="1"/>
  <c r="AH641" i="6"/>
  <c r="AQ641" i="6"/>
  <c r="AC641" i="6"/>
  <c r="Z665" i="6"/>
  <c r="AA665" i="6"/>
  <c r="Z789" i="6"/>
  <c r="AA789" i="6"/>
  <c r="Z797" i="6"/>
  <c r="AA797" i="6"/>
  <c r="Z805" i="6"/>
  <c r="AA805" i="6"/>
  <c r="Z813" i="6"/>
  <c r="AA813" i="6"/>
  <c r="Z829" i="6"/>
  <c r="AA829" i="6"/>
  <c r="AZ833" i="6"/>
  <c r="AM833" i="6"/>
  <c r="AU833" i="6"/>
  <c r="AH833" i="6"/>
  <c r="AQ833" i="6"/>
  <c r="AS833" i="6" s="1"/>
  <c r="AZ845" i="6"/>
  <c r="AM845" i="6"/>
  <c r="AU845" i="6"/>
  <c r="AC845" i="6"/>
  <c r="AH845" i="6"/>
  <c r="AQ845" i="6"/>
  <c r="AZ869" i="6"/>
  <c r="BC869" i="6" s="1"/>
  <c r="AM869" i="6"/>
  <c r="AO869" i="6" s="1"/>
  <c r="AU869" i="6"/>
  <c r="AC869" i="6"/>
  <c r="AH869" i="6"/>
  <c r="AQ869" i="6"/>
  <c r="AZ877" i="6"/>
  <c r="AQ877" i="6"/>
  <c r="AM877" i="6"/>
  <c r="AU877" i="6"/>
  <c r="AX877" i="6" s="1"/>
  <c r="BT877" i="6" s="1"/>
  <c r="Z888" i="6"/>
  <c r="AA888" i="6"/>
  <c r="C19" i="7"/>
  <c r="I19" i="7" s="1"/>
  <c r="BZ581" i="6" s="1"/>
  <c r="X514" i="2" s="1"/>
  <c r="BY581" i="6"/>
  <c r="W514" i="2" s="1"/>
  <c r="V345" i="2"/>
  <c r="V27" i="2"/>
  <c r="V51" i="2"/>
  <c r="V83" i="2"/>
  <c r="V333" i="2"/>
  <c r="V253" i="2"/>
  <c r="V201" i="2"/>
  <c r="V118" i="2"/>
  <c r="V285" i="2"/>
  <c r="V197" i="2"/>
  <c r="V154" i="2"/>
  <c r="V396" i="2"/>
  <c r="V414" i="2"/>
  <c r="V502" i="2"/>
  <c r="V543" i="2"/>
  <c r="V488" i="2"/>
  <c r="V440" i="2"/>
  <c r="V582" i="2"/>
  <c r="V573" i="2"/>
  <c r="V557" i="2"/>
  <c r="V561" i="2"/>
  <c r="V702" i="2"/>
  <c r="V785" i="2"/>
  <c r="V754" i="2"/>
  <c r="V742" i="2"/>
  <c r="V770" i="2"/>
  <c r="AC833" i="6"/>
  <c r="AC837" i="6"/>
  <c r="AC877" i="6"/>
  <c r="BY585" i="6"/>
  <c r="W518" i="2" s="1"/>
  <c r="AA896" i="6"/>
  <c r="AA869" i="6"/>
  <c r="AA845" i="6"/>
  <c r="AA841" i="6"/>
  <c r="AA837" i="6"/>
  <c r="AA833" i="6"/>
  <c r="AA817" i="6"/>
  <c r="AM765" i="6"/>
  <c r="AO765" i="6" s="1"/>
  <c r="AA649" i="6"/>
  <c r="AA645" i="6"/>
  <c r="AA641" i="6"/>
  <c r="AA402" i="6"/>
  <c r="BY87" i="6"/>
  <c r="W20" i="2" s="1"/>
  <c r="BY304" i="6"/>
  <c r="W237" i="2" s="1"/>
  <c r="BY511" i="6"/>
  <c r="W444" i="2" s="1"/>
  <c r="BY372" i="6"/>
  <c r="W305" i="2" s="1"/>
  <c r="BY413" i="6"/>
  <c r="W346" i="2" s="1"/>
  <c r="BY106" i="6"/>
  <c r="W39" i="2" s="1"/>
  <c r="BY193" i="6"/>
  <c r="W126" i="2" s="1"/>
  <c r="BY273" i="6"/>
  <c r="W206" i="2" s="1"/>
  <c r="BY620" i="6"/>
  <c r="W553" i="2" s="1"/>
  <c r="BX238" i="6"/>
  <c r="Z82" i="6"/>
  <c r="AA82" i="6"/>
  <c r="AO703" i="6"/>
  <c r="AS197" i="6"/>
  <c r="T816" i="2"/>
  <c r="AS896" i="6"/>
  <c r="BC895" i="6"/>
  <c r="BV894" i="6"/>
  <c r="AO890" i="6"/>
  <c r="AS889" i="6"/>
  <c r="AO881" i="6"/>
  <c r="BV878" i="6"/>
  <c r="AS876" i="6"/>
  <c r="BC875" i="6"/>
  <c r="AS870" i="6"/>
  <c r="AO867" i="6"/>
  <c r="BR867" i="6" s="1"/>
  <c r="BV857" i="6"/>
  <c r="AK855" i="6"/>
  <c r="AS847" i="6"/>
  <c r="AO837" i="6"/>
  <c r="AS835" i="6"/>
  <c r="BV826" i="6"/>
  <c r="AS823" i="6"/>
  <c r="AS816" i="6"/>
  <c r="AO812" i="6"/>
  <c r="AK808" i="6"/>
  <c r="AS799" i="6"/>
  <c r="BR799" i="6" s="1"/>
  <c r="BC795" i="6"/>
  <c r="AO794" i="6"/>
  <c r="AS766" i="6"/>
  <c r="BC761" i="6"/>
  <c r="AX750" i="6"/>
  <c r="AO750" i="6"/>
  <c r="BV749" i="6"/>
  <c r="AX749" i="6"/>
  <c r="BT749" i="6" s="1"/>
  <c r="BU749" i="6" s="1"/>
  <c r="S682" i="2" s="1"/>
  <c r="AX745" i="6"/>
  <c r="BV730" i="6"/>
  <c r="BV710" i="6"/>
  <c r="AO690" i="6"/>
  <c r="AK689" i="6"/>
  <c r="AS688" i="6"/>
  <c r="BC687" i="6"/>
  <c r="AO673" i="6"/>
  <c r="AS671" i="6"/>
  <c r="AS640" i="6"/>
  <c r="AO624" i="6"/>
  <c r="AS859" i="6"/>
  <c r="BV902" i="6"/>
  <c r="T835" i="2" s="1"/>
  <c r="AS891" i="6"/>
  <c r="BC890" i="6"/>
  <c r="BV889" i="6"/>
  <c r="BV884" i="6"/>
  <c r="BC881" i="6"/>
  <c r="AS879" i="6"/>
  <c r="AO877" i="6"/>
  <c r="BC872" i="6"/>
  <c r="BV866" i="6"/>
  <c r="AO866" i="6"/>
  <c r="BV864" i="6"/>
  <c r="BV861" i="6"/>
  <c r="AS858" i="6"/>
  <c r="BV850" i="6"/>
  <c r="BC837" i="6"/>
  <c r="BT837" i="6" s="1"/>
  <c r="AX836" i="6"/>
  <c r="AO836" i="6"/>
  <c r="AK823" i="6"/>
  <c r="BP823" i="6" s="1"/>
  <c r="BV816" i="6"/>
  <c r="AK816" i="6"/>
  <c r="AO814" i="6"/>
  <c r="BR814" i="6" s="1"/>
  <c r="AK799" i="6"/>
  <c r="AS795" i="6"/>
  <c r="BC791" i="6"/>
  <c r="BC786" i="6"/>
  <c r="AK786" i="6"/>
  <c r="BV779" i="6"/>
  <c r="BV772" i="6"/>
  <c r="AK771" i="6"/>
  <c r="AO767" i="6"/>
  <c r="AS765" i="6"/>
  <c r="BC764" i="6"/>
  <c r="BV758" i="6"/>
  <c r="BV756" i="6"/>
  <c r="AS742" i="6"/>
  <c r="AS741" i="6"/>
  <c r="AS733" i="6"/>
  <c r="BV728" i="6"/>
  <c r="AO711" i="6"/>
  <c r="AO708" i="6"/>
  <c r="BC703" i="6"/>
  <c r="AX703" i="6"/>
  <c r="BV694" i="6"/>
  <c r="BC686" i="6"/>
  <c r="AK684" i="6"/>
  <c r="BP684" i="6" s="1"/>
  <c r="AO675" i="6"/>
  <c r="AK671" i="6"/>
  <c r="BP671" i="6" s="1"/>
  <c r="AX664" i="6"/>
  <c r="AK655" i="6"/>
  <c r="AS648" i="6"/>
  <c r="BV600" i="6"/>
  <c r="AS599" i="6"/>
  <c r="BC847" i="6"/>
  <c r="AK838" i="6"/>
  <c r="AX837" i="6"/>
  <c r="AS836" i="6"/>
  <c r="BC835" i="6"/>
  <c r="AX831" i="6"/>
  <c r="AX803" i="6"/>
  <c r="BT803" i="6" s="1"/>
  <c r="AX799" i="6"/>
  <c r="BC796" i="6"/>
  <c r="AX787" i="6"/>
  <c r="BT787" i="6" s="1"/>
  <c r="AX757" i="6"/>
  <c r="AK709" i="6"/>
  <c r="AX707" i="6"/>
  <c r="AX693" i="6"/>
  <c r="BV690" i="6"/>
  <c r="AS676" i="6"/>
  <c r="AS670" i="6"/>
  <c r="AX667" i="6"/>
  <c r="AX663" i="6"/>
  <c r="AX660" i="6"/>
  <c r="AK651" i="6"/>
  <c r="BC644" i="6"/>
  <c r="BT644" i="6" s="1"/>
  <c r="AX644" i="6"/>
  <c r="AO644" i="6"/>
  <c r="AX627" i="6"/>
  <c r="AO627" i="6"/>
  <c r="BC624" i="6"/>
  <c r="AX623" i="6"/>
  <c r="AA617" i="6"/>
  <c r="AA609" i="6"/>
  <c r="AO608" i="6"/>
  <c r="AA605" i="6"/>
  <c r="AU601" i="6"/>
  <c r="AM601" i="6"/>
  <c r="AS596" i="6"/>
  <c r="AS591" i="6"/>
  <c r="AQ589" i="6"/>
  <c r="AS589" i="6" s="1"/>
  <c r="AS587" i="6"/>
  <c r="BC581" i="6"/>
  <c r="AA581" i="6"/>
  <c r="AU577" i="6"/>
  <c r="AX577" i="6" s="1"/>
  <c r="AM577" i="6"/>
  <c r="AO577" i="6" s="1"/>
  <c r="AU573" i="6"/>
  <c r="AX573" i="6" s="1"/>
  <c r="AM573" i="6"/>
  <c r="AC573" i="6"/>
  <c r="AA569" i="6"/>
  <c r="AQ565" i="6"/>
  <c r="AO563" i="6"/>
  <c r="AO559" i="6"/>
  <c r="AH557" i="6"/>
  <c r="AQ553" i="6"/>
  <c r="AC553" i="6"/>
  <c r="BV545" i="6"/>
  <c r="AU545" i="6"/>
  <c r="AM545" i="6"/>
  <c r="AU541" i="6"/>
  <c r="AM541" i="6"/>
  <c r="AO541" i="6" s="1"/>
  <c r="AS536" i="6"/>
  <c r="BC535" i="6"/>
  <c r="AS519" i="6"/>
  <c r="BV511" i="6"/>
  <c r="BV506" i="6"/>
  <c r="AS502" i="6"/>
  <c r="AS496" i="6"/>
  <c r="BV467" i="6"/>
  <c r="BC448" i="6"/>
  <c r="BT448" i="6" s="1"/>
  <c r="R381" i="2" s="1"/>
  <c r="AS448" i="6"/>
  <c r="BR448" i="6" s="1"/>
  <c r="P381" i="2" s="1"/>
  <c r="AK447" i="6"/>
  <c r="BP447" i="6" s="1"/>
  <c r="N380" i="2" s="1"/>
  <c r="BV446" i="6"/>
  <c r="BV442" i="6"/>
  <c r="BV386" i="6"/>
  <c r="BV367" i="6"/>
  <c r="BV366" i="6"/>
  <c r="BC349" i="6"/>
  <c r="Z94" i="6"/>
  <c r="AC94" i="6" s="1"/>
  <c r="AA94" i="6"/>
  <c r="AZ130" i="6"/>
  <c r="AM130" i="6"/>
  <c r="AU130" i="6"/>
  <c r="AX130" i="6" s="1"/>
  <c r="AH130" i="6"/>
  <c r="AQ130" i="6"/>
  <c r="Z146" i="6"/>
  <c r="AA146" i="6"/>
  <c r="Z174" i="6"/>
  <c r="AA174" i="6"/>
  <c r="Z182" i="6"/>
  <c r="AA182" i="6"/>
  <c r="Z186" i="6"/>
  <c r="AA186" i="6"/>
  <c r="Z190" i="6"/>
  <c r="AA190" i="6"/>
  <c r="Z215" i="6"/>
  <c r="AA215" i="6"/>
  <c r="Z219" i="6"/>
  <c r="AA219" i="6"/>
  <c r="Z223" i="6"/>
  <c r="AA223" i="6"/>
  <c r="AZ227" i="6"/>
  <c r="AM227" i="6"/>
  <c r="AU227" i="6"/>
  <c r="AH227" i="6"/>
  <c r="AQ227" i="6"/>
  <c r="Z231" i="6"/>
  <c r="AA231" i="6"/>
  <c r="Z415" i="6"/>
  <c r="AA415" i="6"/>
  <c r="AZ419" i="6"/>
  <c r="AQ419" i="6"/>
  <c r="AC431" i="6"/>
  <c r="AQ617" i="6"/>
  <c r="AS617" i="6" s="1"/>
  <c r="AU609" i="6"/>
  <c r="AX609" i="6" s="1"/>
  <c r="BT609" i="6" s="1"/>
  <c r="AM609" i="6"/>
  <c r="AU605" i="6"/>
  <c r="AM605" i="6"/>
  <c r="AH589" i="6"/>
  <c r="AK589" i="6" s="1"/>
  <c r="AS583" i="6"/>
  <c r="AQ581" i="6"/>
  <c r="AA573" i="6"/>
  <c r="AQ569" i="6"/>
  <c r="AH565" i="6"/>
  <c r="AK565" i="6" s="1"/>
  <c r="BP565" i="6" s="1"/>
  <c r="BC559" i="6"/>
  <c r="AU557" i="6"/>
  <c r="AM557" i="6"/>
  <c r="AA553" i="6"/>
  <c r="AQ549" i="6"/>
  <c r="AS549" i="6" s="1"/>
  <c r="AS548" i="6"/>
  <c r="AK543" i="6"/>
  <c r="AA541" i="6"/>
  <c r="BV540" i="6"/>
  <c r="BC508" i="6"/>
  <c r="AS507" i="6"/>
  <c r="AO503" i="6"/>
  <c r="AO488" i="6"/>
  <c r="BR488" i="6" s="1"/>
  <c r="AS471" i="6"/>
  <c r="AS468" i="6"/>
  <c r="AS425" i="6"/>
  <c r="AS412" i="6"/>
  <c r="BV407" i="6"/>
  <c r="BV404" i="6"/>
  <c r="AO402" i="6"/>
  <c r="BV393" i="6"/>
  <c r="BC229" i="6"/>
  <c r="BV211" i="6"/>
  <c r="BV588" i="6"/>
  <c r="BC587" i="6"/>
  <c r="BV586" i="6"/>
  <c r="AH569" i="6"/>
  <c r="AA557" i="6"/>
  <c r="AU553" i="6"/>
  <c r="AM553" i="6"/>
  <c r="AO553" i="6" s="1"/>
  <c r="AQ545" i="6"/>
  <c r="AC545" i="6"/>
  <c r="AQ541" i="6"/>
  <c r="BV531" i="6"/>
  <c r="BX890" i="6"/>
  <c r="AS333" i="6"/>
  <c r="AX305" i="6"/>
  <c r="AS297" i="6"/>
  <c r="AK292" i="6"/>
  <c r="BC277" i="6"/>
  <c r="AO276" i="6"/>
  <c r="AX269" i="6"/>
  <c r="AO269" i="6"/>
  <c r="AK268" i="6"/>
  <c r="BV249" i="6"/>
  <c r="AS245" i="6"/>
  <c r="BV243" i="6"/>
  <c r="AO205" i="6"/>
  <c r="AS201" i="6"/>
  <c r="AS175" i="6"/>
  <c r="AK156" i="6"/>
  <c r="BV144" i="6"/>
  <c r="AX136" i="6"/>
  <c r="BT136" i="6" s="1"/>
  <c r="AO136" i="6"/>
  <c r="BV96" i="6"/>
  <c r="BC87" i="6"/>
  <c r="BX127" i="6"/>
  <c r="BX212" i="6"/>
  <c r="BX421" i="6"/>
  <c r="AZ75" i="6"/>
  <c r="BC75" i="6" s="1"/>
  <c r="AQ75" i="6"/>
  <c r="AS75" i="6" s="1"/>
  <c r="AZ87" i="6"/>
  <c r="AQ87" i="6"/>
  <c r="Z95" i="6"/>
  <c r="AA95" i="6"/>
  <c r="AZ99" i="6"/>
  <c r="AH99" i="6"/>
  <c r="Z111" i="6"/>
  <c r="AA111" i="6"/>
  <c r="AZ123" i="6"/>
  <c r="AM123" i="6"/>
  <c r="AU123" i="6"/>
  <c r="AZ127" i="6"/>
  <c r="BC127" i="6" s="1"/>
  <c r="AM127" i="6"/>
  <c r="AU127" i="6"/>
  <c r="Z131" i="6"/>
  <c r="AA131" i="6"/>
  <c r="AZ135" i="6"/>
  <c r="AM135" i="6"/>
  <c r="AO135" i="6" s="1"/>
  <c r="AU135" i="6"/>
  <c r="AZ143" i="6"/>
  <c r="BC143" i="6" s="1"/>
  <c r="AQ143" i="6"/>
  <c r="AZ147" i="6"/>
  <c r="AH147" i="6"/>
  <c r="BX294" i="6"/>
  <c r="BX410" i="6"/>
  <c r="BX597" i="6"/>
  <c r="BX704" i="6"/>
  <c r="BX735" i="6"/>
  <c r="AO388" i="6"/>
  <c r="AS372" i="6"/>
  <c r="AS368" i="6"/>
  <c r="BC360" i="6"/>
  <c r="BV336" i="6"/>
  <c r="BC305" i="6"/>
  <c r="BV299" i="6"/>
  <c r="AS296" i="6"/>
  <c r="AX292" i="6"/>
  <c r="AO292" i="6"/>
  <c r="AS277" i="6"/>
  <c r="BV274" i="6"/>
  <c r="AS273" i="6"/>
  <c r="BV270" i="6"/>
  <c r="BC269" i="6"/>
  <c r="BV261" i="6"/>
  <c r="BV240" i="6"/>
  <c r="BV233" i="6"/>
  <c r="AO232" i="6"/>
  <c r="AX193" i="6"/>
  <c r="AO193" i="6"/>
  <c r="AS191" i="6"/>
  <c r="BV183" i="6"/>
  <c r="AX156" i="6"/>
  <c r="BT156" i="6" s="1"/>
  <c r="BV141" i="6"/>
  <c r="AX112" i="6"/>
  <c r="AX108" i="6"/>
  <c r="AO108" i="6"/>
  <c r="AO75" i="6"/>
  <c r="BV74" i="6"/>
  <c r="AO73" i="6"/>
  <c r="BV428" i="6"/>
  <c r="AK417" i="6"/>
  <c r="AS416" i="6"/>
  <c r="BV405" i="6"/>
  <c r="BV402" i="6"/>
  <c r="BC397" i="6"/>
  <c r="BV396" i="6"/>
  <c r="BV391" i="6"/>
  <c r="AS389" i="6"/>
  <c r="AO368" i="6"/>
  <c r="AO365" i="6"/>
  <c r="AS344" i="6"/>
  <c r="AX340" i="6"/>
  <c r="BT340" i="6" s="1"/>
  <c r="BV313" i="6"/>
  <c r="BV311" i="6"/>
  <c r="BV302" i="6"/>
  <c r="AK288" i="6"/>
  <c r="AX233" i="6"/>
  <c r="BV207" i="6"/>
  <c r="BV198" i="6"/>
  <c r="AO197" i="6"/>
  <c r="BR197" i="6" s="1"/>
  <c r="BV195" i="6"/>
  <c r="AO191" i="6"/>
  <c r="BC164" i="6"/>
  <c r="AX163" i="6"/>
  <c r="AO163" i="6"/>
  <c r="BV160" i="6"/>
  <c r="BV150" i="6"/>
  <c r="AX143" i="6"/>
  <c r="BV138" i="6"/>
  <c r="AO124" i="6"/>
  <c r="BC112" i="6"/>
  <c r="BT112" i="6" s="1"/>
  <c r="BX332" i="6"/>
  <c r="BX590" i="6"/>
  <c r="BC144" i="6"/>
  <c r="BC124" i="6"/>
  <c r="BV104" i="6"/>
  <c r="BV90" i="6"/>
  <c r="BV83" i="6"/>
  <c r="AH917" i="6"/>
  <c r="AU917" i="6"/>
  <c r="AA929" i="6"/>
  <c r="AS930" i="6"/>
  <c r="BC930" i="6"/>
  <c r="BX129" i="6"/>
  <c r="BX140" i="6"/>
  <c r="BX167" i="6"/>
  <c r="BX226" i="6"/>
  <c r="BX263" i="6"/>
  <c r="BX319" i="6"/>
  <c r="BX349" i="6"/>
  <c r="BX361" i="6"/>
  <c r="BX369" i="6"/>
  <c r="BX377" i="6"/>
  <c r="BX381" i="6"/>
  <c r="BX434" i="6"/>
  <c r="BX438" i="6"/>
  <c r="BX482" i="6"/>
  <c r="BX494" i="6"/>
  <c r="BX498" i="6"/>
  <c r="BX502" i="6"/>
  <c r="BX506" i="6"/>
  <c r="BX542" i="6"/>
  <c r="BX550" i="6"/>
  <c r="BX562" i="6"/>
  <c r="BX566" i="6"/>
  <c r="BX592" i="6"/>
  <c r="BX653" i="6"/>
  <c r="BX746" i="6"/>
  <c r="BX758" i="6"/>
  <c r="BX786" i="6"/>
  <c r="BX790" i="6"/>
  <c r="BX794" i="6"/>
  <c r="BX805" i="6"/>
  <c r="BX840" i="6"/>
  <c r="BX844" i="6"/>
  <c r="BX861" i="6"/>
  <c r="BX864" i="6"/>
  <c r="BX876" i="6"/>
  <c r="BX267" i="6"/>
  <c r="BX283" i="6"/>
  <c r="BX312" i="6"/>
  <c r="BX335" i="6"/>
  <c r="BX354" i="6"/>
  <c r="BX386" i="6"/>
  <c r="BX390" i="6"/>
  <c r="BX394" i="6"/>
  <c r="BX406" i="6"/>
  <c r="BX427" i="6"/>
  <c r="BX467" i="6"/>
  <c r="BX515" i="6"/>
  <c r="BX519" i="6"/>
  <c r="BX642" i="6"/>
  <c r="BX658" i="6"/>
  <c r="BX662" i="6"/>
  <c r="BX666" i="6"/>
  <c r="BX670" i="6"/>
  <c r="BX674" i="6"/>
  <c r="BX678" i="6"/>
  <c r="BX682" i="6"/>
  <c r="BX686" i="6"/>
  <c r="BX690" i="6"/>
  <c r="BX751" i="6"/>
  <c r="BX763" i="6"/>
  <c r="BX849" i="6"/>
  <c r="BX865" i="6"/>
  <c r="BX905" i="6"/>
  <c r="BX917" i="6"/>
  <c r="BX921" i="6"/>
  <c r="BT436" i="6"/>
  <c r="AZ82" i="6"/>
  <c r="AM82" i="6"/>
  <c r="AU82" i="6"/>
  <c r="AH82" i="6"/>
  <c r="Z86" i="6"/>
  <c r="AA86" i="6"/>
  <c r="AZ94" i="6"/>
  <c r="BC94" i="6" s="1"/>
  <c r="AM94" i="6"/>
  <c r="AU94" i="6"/>
  <c r="AH94" i="6"/>
  <c r="AQ94" i="6"/>
  <c r="Z98" i="6"/>
  <c r="AA98" i="6"/>
  <c r="Z106" i="6"/>
  <c r="AA106" i="6"/>
  <c r="Z110" i="6"/>
  <c r="AA110" i="6"/>
  <c r="Z114" i="6"/>
  <c r="AA114" i="6"/>
  <c r="Z118" i="6"/>
  <c r="AA118" i="6"/>
  <c r="AZ916" i="6"/>
  <c r="AU916" i="6"/>
  <c r="AM916" i="6"/>
  <c r="AO916" i="6" s="1"/>
  <c r="AQ916" i="6"/>
  <c r="Z920" i="6"/>
  <c r="AA920" i="6"/>
  <c r="Z924" i="6"/>
  <c r="AA924" i="6"/>
  <c r="Z932" i="6"/>
  <c r="AA932" i="6"/>
  <c r="AO671" i="6"/>
  <c r="BR671" i="6" s="1"/>
  <c r="AO655" i="6"/>
  <c r="BP655" i="6"/>
  <c r="BP417" i="6"/>
  <c r="AS337" i="6"/>
  <c r="AK94" i="6"/>
  <c r="AA916" i="6"/>
  <c r="AZ266" i="6"/>
  <c r="AQ266" i="6"/>
  <c r="AS807" i="6"/>
  <c r="AK672" i="6"/>
  <c r="AX557" i="6"/>
  <c r="AX496" i="6"/>
  <c r="AQ82" i="6"/>
  <c r="AQ267" i="6"/>
  <c r="AS267" i="6" s="1"/>
  <c r="Z275" i="6"/>
  <c r="AA275" i="6"/>
  <c r="AZ279" i="6"/>
  <c r="BC279" i="6" s="1"/>
  <c r="AM279" i="6"/>
  <c r="AO279" i="6" s="1"/>
  <c r="BR279" i="6" s="1"/>
  <c r="AU279" i="6"/>
  <c r="AH279" i="6"/>
  <c r="AZ287" i="6"/>
  <c r="BC287" i="6" s="1"/>
  <c r="AM287" i="6"/>
  <c r="AO287" i="6" s="1"/>
  <c r="AU287" i="6"/>
  <c r="AH287" i="6"/>
  <c r="Z298" i="6"/>
  <c r="AA298" i="6"/>
  <c r="Z306" i="6"/>
  <c r="AA306" i="6"/>
  <c r="Z310" i="6"/>
  <c r="AA310" i="6"/>
  <c r="AZ314" i="6"/>
  <c r="AM314" i="6"/>
  <c r="AU314" i="6"/>
  <c r="AZ318" i="6"/>
  <c r="AS881" i="6"/>
  <c r="AX876" i="6"/>
  <c r="AS812" i="6"/>
  <c r="AS769" i="6"/>
  <c r="AS764" i="6"/>
  <c r="BP736" i="6"/>
  <c r="AO651" i="6"/>
  <c r="AK640" i="6"/>
  <c r="BP640" i="6" s="1"/>
  <c r="AO591" i="6"/>
  <c r="AO587" i="6"/>
  <c r="BT444" i="6"/>
  <c r="AS429" i="6"/>
  <c r="AO404" i="6"/>
  <c r="BX625" i="6"/>
  <c r="BX629" i="6"/>
  <c r="BX707" i="6"/>
  <c r="BX719" i="6"/>
  <c r="Z133" i="6"/>
  <c r="AA133" i="6"/>
  <c r="AZ137" i="6"/>
  <c r="AM137" i="6"/>
  <c r="AU137" i="6"/>
  <c r="AX137" i="6" s="1"/>
  <c r="AH137" i="6"/>
  <c r="AQ137" i="6"/>
  <c r="AZ145" i="6"/>
  <c r="AM145" i="6"/>
  <c r="AO145" i="6" s="1"/>
  <c r="BR145" i="6" s="1"/>
  <c r="AU145" i="6"/>
  <c r="AX145" i="6" s="1"/>
  <c r="AH145" i="6"/>
  <c r="Z169" i="6"/>
  <c r="AZ169" i="6" s="1"/>
  <c r="AA169" i="6"/>
  <c r="AU173" i="6"/>
  <c r="Z181" i="6"/>
  <c r="AA181" i="6"/>
  <c r="Z185" i="6"/>
  <c r="AA185" i="6"/>
  <c r="Z189" i="6"/>
  <c r="AA189" i="6"/>
  <c r="Z194" i="6"/>
  <c r="AA194" i="6"/>
  <c r="AZ198" i="6"/>
  <c r="BC198" i="6" s="1"/>
  <c r="AH198" i="6"/>
  <c r="AQ198" i="6"/>
  <c r="AZ202" i="6"/>
  <c r="AC202" i="6"/>
  <c r="AM202" i="6"/>
  <c r="AU202" i="6"/>
  <c r="AH202" i="6"/>
  <c r="Z206" i="6"/>
  <c r="AA206" i="6"/>
  <c r="Z214" i="6"/>
  <c r="AA214" i="6"/>
  <c r="AZ248" i="6"/>
  <c r="AM248" i="6"/>
  <c r="AO248" i="6" s="1"/>
  <c r="AU248" i="6"/>
  <c r="AH248" i="6"/>
  <c r="Z256" i="6"/>
  <c r="AA256" i="6"/>
  <c r="AZ260" i="6"/>
  <c r="AM260" i="6"/>
  <c r="AU260" i="6"/>
  <c r="AH260" i="6"/>
  <c r="BC266" i="6"/>
  <c r="AX257" i="6"/>
  <c r="BT257" i="6" s="1"/>
  <c r="R190" i="2" s="1"/>
  <c r="BX98" i="6"/>
  <c r="BX102" i="6"/>
  <c r="BX139" i="6"/>
  <c r="BX151" i="6"/>
  <c r="BX166" i="6"/>
  <c r="BY166" i="6" s="1"/>
  <c r="W99" i="2" s="1"/>
  <c r="BX170" i="6"/>
  <c r="BX178" i="6"/>
  <c r="BX225" i="6"/>
  <c r="BX299" i="6"/>
  <c r="BX310" i="6"/>
  <c r="BX318" i="6"/>
  <c r="BX322" i="6"/>
  <c r="BX348" i="6"/>
  <c r="BX360" i="6"/>
  <c r="BX368" i="6"/>
  <c r="BX549" i="6"/>
  <c r="BX565" i="6"/>
  <c r="BX76" i="6"/>
  <c r="BX115" i="6"/>
  <c r="V48" i="2" s="1"/>
  <c r="BX183" i="6"/>
  <c r="BX190" i="6"/>
  <c r="BX229" i="6"/>
  <c r="BX233" i="6"/>
  <c r="V166" i="2" s="1"/>
  <c r="BX266" i="6"/>
  <c r="BX353" i="6"/>
  <c r="BX385" i="6"/>
  <c r="BX466" i="6"/>
  <c r="BX920" i="6"/>
  <c r="AX107" i="6"/>
  <c r="BX81" i="6"/>
  <c r="BX93" i="6"/>
  <c r="BX108" i="6"/>
  <c r="BX133" i="6"/>
  <c r="BX145" i="6"/>
  <c r="BX160" i="6"/>
  <c r="BX253" i="6"/>
  <c r="BX305" i="6"/>
  <c r="BX443" i="6"/>
  <c r="BX527" i="6"/>
  <c r="BX531" i="6"/>
  <c r="BX535" i="6"/>
  <c r="BX750" i="6"/>
  <c r="BX762" i="6"/>
  <c r="BX766" i="6"/>
  <c r="BX835" i="6"/>
  <c r="BX839" i="6"/>
  <c r="BX843" i="6"/>
  <c r="BW902" i="6"/>
  <c r="U835" i="2" s="1"/>
  <c r="AO914" i="6"/>
  <c r="AK914" i="6"/>
  <c r="AX910" i="6"/>
  <c r="AO910" i="6"/>
  <c r="AK909" i="6"/>
  <c r="BV903" i="6"/>
  <c r="BC901" i="6"/>
  <c r="AK901" i="6"/>
  <c r="BC889" i="6"/>
  <c r="AS877" i="6"/>
  <c r="BR877" i="6" s="1"/>
  <c r="AO875" i="6"/>
  <c r="AS872" i="6"/>
  <c r="AS866" i="6"/>
  <c r="AO863" i="6"/>
  <c r="BC855" i="6"/>
  <c r="BC845" i="6"/>
  <c r="BT845" i="6" s="1"/>
  <c r="BC914" i="6"/>
  <c r="AK910" i="6"/>
  <c r="BC909" i="6"/>
  <c r="AX907" i="6"/>
  <c r="BT907" i="6" s="1"/>
  <c r="BV893" i="6"/>
  <c r="AX889" i="6"/>
  <c r="AK889" i="6"/>
  <c r="AX881" i="6"/>
  <c r="AO872" i="6"/>
  <c r="AK872" i="6"/>
  <c r="BV828" i="6"/>
  <c r="BC815" i="6"/>
  <c r="AX859" i="6"/>
  <c r="AD854" i="6"/>
  <c r="AD846" i="6"/>
  <c r="BC913" i="6"/>
  <c r="AS909" i="6"/>
  <c r="BC906" i="6"/>
  <c r="AO906" i="6"/>
  <c r="AX901" i="6"/>
  <c r="AO901" i="6"/>
  <c r="AS898" i="6"/>
  <c r="AX896" i="6"/>
  <c r="AO889" i="6"/>
  <c r="BC877" i="6"/>
  <c r="AS867" i="6"/>
  <c r="AK863" i="6"/>
  <c r="AX858" i="6"/>
  <c r="AO855" i="6"/>
  <c r="AX845" i="6"/>
  <c r="AO845" i="6"/>
  <c r="AS843" i="6"/>
  <c r="AS839" i="6"/>
  <c r="AS819" i="6"/>
  <c r="AS844" i="6"/>
  <c r="BC843" i="6"/>
  <c r="AX833" i="6"/>
  <c r="BV832" i="6"/>
  <c r="AX817" i="6"/>
  <c r="AK817" i="6"/>
  <c r="AK812" i="6"/>
  <c r="AK807" i="6"/>
  <c r="AK803" i="6"/>
  <c r="AX794" i="6"/>
  <c r="BC792" i="6"/>
  <c r="AX786" i="6"/>
  <c r="BT786" i="6" s="1"/>
  <c r="BU786" i="6" s="1"/>
  <c r="S719" i="2" s="1"/>
  <c r="AK778" i="6"/>
  <c r="AX777" i="6"/>
  <c r="AO776" i="6"/>
  <c r="AK776" i="6"/>
  <c r="BP776" i="6" s="1"/>
  <c r="BV733" i="6"/>
  <c r="BR812" i="6"/>
  <c r="P745" i="2" s="1"/>
  <c r="BC807" i="6"/>
  <c r="BC804" i="6"/>
  <c r="AO799" i="6"/>
  <c r="BV795" i="6"/>
  <c r="AS794" i="6"/>
  <c r="AX766" i="6"/>
  <c r="BV735" i="6"/>
  <c r="AK696" i="6"/>
  <c r="AK688" i="6"/>
  <c r="BP688" i="6" s="1"/>
  <c r="AS686" i="6"/>
  <c r="AO684" i="6"/>
  <c r="BC675" i="6"/>
  <c r="AO667" i="6"/>
  <c r="BC663" i="6"/>
  <c r="AS658" i="6"/>
  <c r="AX677" i="6"/>
  <c r="AO677" i="6"/>
  <c r="AK676" i="6"/>
  <c r="AX850" i="6"/>
  <c r="AK850" i="6"/>
  <c r="AX844" i="6"/>
  <c r="AO844" i="6"/>
  <c r="AX843" i="6"/>
  <c r="AO843" i="6"/>
  <c r="AK839" i="6"/>
  <c r="BC831" i="6"/>
  <c r="BC824" i="6"/>
  <c r="AX823" i="6"/>
  <c r="BC820" i="6"/>
  <c r="AX819" i="6"/>
  <c r="AK819" i="6"/>
  <c r="AX816" i="6"/>
  <c r="BV815" i="6"/>
  <c r="BC808" i="6"/>
  <c r="BC803" i="6"/>
  <c r="BV802" i="6"/>
  <c r="BC799" i="6"/>
  <c r="BT799" i="6" s="1"/>
  <c r="AS796" i="6"/>
  <c r="AO795" i="6"/>
  <c r="BV792" i="6"/>
  <c r="BV786" i="6"/>
  <c r="AO785" i="6"/>
  <c r="AS778" i="6"/>
  <c r="BV777" i="6"/>
  <c r="BV774" i="6"/>
  <c r="BV773" i="6"/>
  <c r="BC771" i="6"/>
  <c r="BT771" i="6" s="1"/>
  <c r="AX771" i="6"/>
  <c r="AO771" i="6"/>
  <c r="BC767" i="6"/>
  <c r="AS753" i="6"/>
  <c r="AO748" i="6"/>
  <c r="AS745" i="6"/>
  <c r="BC744" i="6"/>
  <c r="AX736" i="6"/>
  <c r="BC735" i="6"/>
  <c r="BC733" i="6"/>
  <c r="BV732" i="6"/>
  <c r="BV729" i="6"/>
  <c r="BV720" i="6"/>
  <c r="AS704" i="6"/>
  <c r="AO693" i="6"/>
  <c r="BV691" i="6"/>
  <c r="BC683" i="6"/>
  <c r="AO682" i="6"/>
  <c r="AS681" i="6"/>
  <c r="BR681" i="6" s="1"/>
  <c r="AO670" i="6"/>
  <c r="AK668" i="6"/>
  <c r="AK664" i="6"/>
  <c r="AS654" i="6"/>
  <c r="BR654" i="6" s="1"/>
  <c r="BC709" i="6"/>
  <c r="AS707" i="6"/>
  <c r="AK704" i="6"/>
  <c r="AS701" i="6"/>
  <c r="BC700" i="6"/>
  <c r="AS697" i="6"/>
  <c r="BC696" i="6"/>
  <c r="AX691" i="6"/>
  <c r="AO691" i="6"/>
  <c r="AS690" i="6"/>
  <c r="BR690" i="6" s="1"/>
  <c r="AX689" i="6"/>
  <c r="AO689" i="6"/>
  <c r="AS687" i="6"/>
  <c r="AS685" i="6"/>
  <c r="BC684" i="6"/>
  <c r="AS683" i="6"/>
  <c r="BC682" i="6"/>
  <c r="BC679" i="6"/>
  <c r="AX679" i="6"/>
  <c r="AO679" i="6"/>
  <c r="BC677" i="6"/>
  <c r="AX676" i="6"/>
  <c r="AK673" i="6"/>
  <c r="AS672" i="6"/>
  <c r="BC671" i="6"/>
  <c r="BT671" i="6" s="1"/>
  <c r="AO668" i="6"/>
  <c r="AS667" i="6"/>
  <c r="BR667" i="6" s="1"/>
  <c r="BC664" i="6"/>
  <c r="AO664" i="6"/>
  <c r="AS663" i="6"/>
  <c r="AS660" i="6"/>
  <c r="AO659" i="6"/>
  <c r="BR659" i="6" s="1"/>
  <c r="AX655" i="6"/>
  <c r="AO654" i="6"/>
  <c r="AX651" i="6"/>
  <c r="BC647" i="6"/>
  <c r="AX647" i="6"/>
  <c r="AO647" i="6"/>
  <c r="AK645" i="6"/>
  <c r="AS644" i="6"/>
  <c r="AO640" i="6"/>
  <c r="AX639" i="6"/>
  <c r="BT639" i="6" s="1"/>
  <c r="AS639" i="6"/>
  <c r="AO636" i="6"/>
  <c r="BP636" i="6"/>
  <c r="AS627" i="6"/>
  <c r="AK624" i="6"/>
  <c r="BP624" i="6" s="1"/>
  <c r="AS607" i="6"/>
  <c r="BV605" i="6"/>
  <c r="AX605" i="6"/>
  <c r="BT605" i="6" s="1"/>
  <c r="AO605" i="6"/>
  <c r="BV602" i="6"/>
  <c r="AO599" i="6"/>
  <c r="BC596" i="6"/>
  <c r="BV595" i="6"/>
  <c r="AS584" i="6"/>
  <c r="AX583" i="6"/>
  <c r="AO583" i="6"/>
  <c r="BC580" i="6"/>
  <c r="AS580" i="6"/>
  <c r="BC576" i="6"/>
  <c r="BV575" i="6"/>
  <c r="BC573" i="6"/>
  <c r="BC567" i="6"/>
  <c r="AX564" i="6"/>
  <c r="AK563" i="6"/>
  <c r="AK559" i="6"/>
  <c r="AS552" i="6"/>
  <c r="AK547" i="6"/>
  <c r="BV544" i="6"/>
  <c r="AX544" i="6"/>
  <c r="AO544" i="6"/>
  <c r="BC543" i="6"/>
  <c r="AO539" i="6"/>
  <c r="AX535" i="6"/>
  <c r="AX524" i="6"/>
  <c r="AO519" i="6"/>
  <c r="BR519" i="6" s="1"/>
  <c r="BV512" i="6"/>
  <c r="AS508" i="6"/>
  <c r="AO507" i="6"/>
  <c r="AS506" i="6"/>
  <c r="AX504" i="6"/>
  <c r="AO504" i="6"/>
  <c r="AS503" i="6"/>
  <c r="BR503" i="6" s="1"/>
  <c r="BC500" i="6"/>
  <c r="AK498" i="6"/>
  <c r="AK495" i="6"/>
  <c r="BV477" i="6"/>
  <c r="AO471" i="6"/>
  <c r="BC468" i="6"/>
  <c r="AK468" i="6"/>
  <c r="AS459" i="6"/>
  <c r="BC455" i="6"/>
  <c r="AX708" i="6"/>
  <c r="AK707" i="6"/>
  <c r="BP707" i="6" s="1"/>
  <c r="BC705" i="6"/>
  <c r="AX705" i="6"/>
  <c r="AO705" i="6"/>
  <c r="AO704" i="6"/>
  <c r="BC691" i="6"/>
  <c r="AO687" i="6"/>
  <c r="AK687" i="6"/>
  <c r="BP687" i="6" s="1"/>
  <c r="AO686" i="6"/>
  <c r="BR686" i="6" s="1"/>
  <c r="AK685" i="6"/>
  <c r="AK675" i="6"/>
  <c r="AX673" i="6"/>
  <c r="AK660" i="6"/>
  <c r="AS659" i="6"/>
  <c r="AK648" i="6"/>
  <c r="BC645" i="6"/>
  <c r="AS620" i="6"/>
  <c r="BC615" i="6"/>
  <c r="AX584" i="6"/>
  <c r="BP584" i="6"/>
  <c r="BV577" i="6"/>
  <c r="BV573" i="6"/>
  <c r="AK571" i="6"/>
  <c r="AX563" i="6"/>
  <c r="BV553" i="6"/>
  <c r="AK548" i="6"/>
  <c r="AX545" i="6"/>
  <c r="AS539" i="6"/>
  <c r="BV526" i="6"/>
  <c r="AK511" i="6"/>
  <c r="AK508" i="6"/>
  <c r="AO506" i="6"/>
  <c r="BC504" i="6"/>
  <c r="BV500" i="6"/>
  <c r="AX495" i="6"/>
  <c r="BC472" i="6"/>
  <c r="AK472" i="6"/>
  <c r="BP472" i="6" s="1"/>
  <c r="AO412" i="6"/>
  <c r="AO436" i="6"/>
  <c r="BC412" i="6"/>
  <c r="BC650" i="6"/>
  <c r="BV633" i="6"/>
  <c r="BC627" i="6"/>
  <c r="BT627" i="6" s="1"/>
  <c r="AS624" i="6"/>
  <c r="BR624" i="6" s="1"/>
  <c r="BC623" i="6"/>
  <c r="BT623" i="6" s="1"/>
  <c r="AO623" i="6"/>
  <c r="AK620" i="6"/>
  <c r="AX617" i="6"/>
  <c r="AS615" i="6"/>
  <c r="BV609" i="6"/>
  <c r="AO609" i="6"/>
  <c r="AO596" i="6"/>
  <c r="BR596" i="6" s="1"/>
  <c r="BV591" i="6"/>
  <c r="AX591" i="6"/>
  <c r="AS581" i="6"/>
  <c r="BR581" i="6" s="1"/>
  <c r="AO580" i="6"/>
  <c r="AX576" i="6"/>
  <c r="BT576" i="6" s="1"/>
  <c r="AO576" i="6"/>
  <c r="BV574" i="6"/>
  <c r="AO573" i="6"/>
  <c r="BC569" i="6"/>
  <c r="AS563" i="6"/>
  <c r="AX555" i="6"/>
  <c r="AX548" i="6"/>
  <c r="AS547" i="6"/>
  <c r="AO543" i="6"/>
  <c r="AO536" i="6"/>
  <c r="BV529" i="6"/>
  <c r="AK522" i="6"/>
  <c r="BV520" i="6"/>
  <c r="BV505" i="6"/>
  <c r="AS504" i="6"/>
  <c r="BC503" i="6"/>
  <c r="AX502" i="6"/>
  <c r="AX500" i="6"/>
  <c r="AO500" i="6"/>
  <c r="AK499" i="6"/>
  <c r="BC483" i="6"/>
  <c r="BC475" i="6"/>
  <c r="BV468" i="6"/>
  <c r="BC459" i="6"/>
  <c r="BV451" i="6"/>
  <c r="AO451" i="6"/>
  <c r="BR451" i="6" s="1"/>
  <c r="AO447" i="6"/>
  <c r="AO416" i="6"/>
  <c r="AK401" i="6"/>
  <c r="AX433" i="6"/>
  <c r="AS432" i="6"/>
  <c r="BR432" i="6" s="1"/>
  <c r="AO425" i="6"/>
  <c r="AO424" i="6"/>
  <c r="AO421" i="6"/>
  <c r="AS420" i="6"/>
  <c r="BR420" i="6" s="1"/>
  <c r="AS417" i="6"/>
  <c r="BV413" i="6"/>
  <c r="AS413" i="6"/>
  <c r="BC408" i="6"/>
  <c r="AO408" i="6"/>
  <c r="AO401" i="6"/>
  <c r="AS397" i="6"/>
  <c r="AK388" i="6"/>
  <c r="AS376" i="6"/>
  <c r="AS373" i="6"/>
  <c r="BC361" i="6"/>
  <c r="AO361" i="6"/>
  <c r="AX360" i="6"/>
  <c r="BV358" i="6"/>
  <c r="AX349" i="6"/>
  <c r="BT349" i="6" s="1"/>
  <c r="AO349" i="6"/>
  <c r="AO332" i="6"/>
  <c r="AS325" i="6"/>
  <c r="BV319" i="6"/>
  <c r="AK313" i="6"/>
  <c r="BV300" i="6"/>
  <c r="AK297" i="6"/>
  <c r="BC292" i="6"/>
  <c r="BC276" i="6"/>
  <c r="AX388" i="6"/>
  <c r="AK387" i="6"/>
  <c r="BR372" i="6"/>
  <c r="AX313" i="6"/>
  <c r="AS433" i="6"/>
  <c r="BV432" i="6"/>
  <c r="AO432" i="6"/>
  <c r="AO429" i="6"/>
  <c r="AO420" i="6"/>
  <c r="AO417" i="6"/>
  <c r="AO413" i="6"/>
  <c r="AO409" i="6"/>
  <c r="AS408" i="6"/>
  <c r="AS402" i="6"/>
  <c r="BR402" i="6" s="1"/>
  <c r="BV401" i="6"/>
  <c r="AO397" i="6"/>
  <c r="AX389" i="6"/>
  <c r="AO387" i="6"/>
  <c r="BV373" i="6"/>
  <c r="AS369" i="6"/>
  <c r="BR369" i="6" s="1"/>
  <c r="AS361" i="6"/>
  <c r="AO360" i="6"/>
  <c r="AO357" i="6"/>
  <c r="BC356" i="6"/>
  <c r="AX353" i="6"/>
  <c r="AO353" i="6"/>
  <c r="BC345" i="6"/>
  <c r="AO344" i="6"/>
  <c r="BV343" i="6"/>
  <c r="BV342" i="6"/>
  <c r="AS332" i="6"/>
  <c r="BR332" i="6" s="1"/>
  <c r="BC325" i="6"/>
  <c r="BC313" i="6"/>
  <c r="BT313" i="6" s="1"/>
  <c r="AK305" i="6"/>
  <c r="AX276" i="6"/>
  <c r="BV272" i="6"/>
  <c r="AS269" i="6"/>
  <c r="AS266" i="6"/>
  <c r="AK257" i="6"/>
  <c r="BP257" i="6" s="1"/>
  <c r="BV236" i="6"/>
  <c r="AF233" i="6"/>
  <c r="AX204" i="6"/>
  <c r="AO204" i="6"/>
  <c r="BC202" i="6"/>
  <c r="AS200" i="6"/>
  <c r="AK191" i="6"/>
  <c r="BP191" i="6" s="1"/>
  <c r="AX183" i="6"/>
  <c r="AS176" i="6"/>
  <c r="BC172" i="6"/>
  <c r="BV171" i="6"/>
  <c r="BV170" i="6"/>
  <c r="BV158" i="6"/>
  <c r="BV149" i="6"/>
  <c r="AO148" i="6"/>
  <c r="AS147" i="6"/>
  <c r="AS143" i="6"/>
  <c r="BC140" i="6"/>
  <c r="AO140" i="6"/>
  <c r="AO137" i="6"/>
  <c r="AS130" i="6"/>
  <c r="AX124" i="6"/>
  <c r="BT124" i="6" s="1"/>
  <c r="BC123" i="6"/>
  <c r="AS120" i="6"/>
  <c r="BV117" i="6"/>
  <c r="BV109" i="6"/>
  <c r="AO107" i="6"/>
  <c r="AX99" i="6"/>
  <c r="AS96" i="6"/>
  <c r="BV92" i="6"/>
  <c r="AS80" i="6"/>
  <c r="BV921" i="6"/>
  <c r="BV925" i="6"/>
  <c r="BY257" i="6"/>
  <c r="W190" i="2" s="1"/>
  <c r="BX201" i="6"/>
  <c r="BX245" i="6"/>
  <c r="BX282" i="6"/>
  <c r="BX327" i="6"/>
  <c r="BX615" i="6"/>
  <c r="BX793" i="6"/>
  <c r="AX248" i="6"/>
  <c r="AO233" i="6"/>
  <c r="AS229" i="6"/>
  <c r="AS225" i="6"/>
  <c r="BR225" i="6" s="1"/>
  <c r="AO224" i="6"/>
  <c r="BV209" i="6"/>
  <c r="BV205" i="6"/>
  <c r="AX200" i="6"/>
  <c r="BV193" i="6"/>
  <c r="BV188" i="6"/>
  <c r="AX187" i="6"/>
  <c r="BC183" i="6"/>
  <c r="AX173" i="6"/>
  <c r="AS172" i="6"/>
  <c r="AO164" i="6"/>
  <c r="BV151" i="6"/>
  <c r="AX147" i="6"/>
  <c r="AO147" i="6"/>
  <c r="BV145" i="6"/>
  <c r="AK145" i="6"/>
  <c r="AO143" i="6"/>
  <c r="AS140" i="6"/>
  <c r="BC137" i="6"/>
  <c r="AS137" i="6"/>
  <c r="BC135" i="6"/>
  <c r="AX128" i="6"/>
  <c r="AO128" i="6"/>
  <c r="AX120" i="6"/>
  <c r="AK120" i="6"/>
  <c r="BC116" i="6"/>
  <c r="BV114" i="6"/>
  <c r="BV110" i="6"/>
  <c r="BC104" i="6"/>
  <c r="BV91" i="6"/>
  <c r="BV85" i="6"/>
  <c r="BV84" i="6"/>
  <c r="BC82" i="6"/>
  <c r="AK75" i="6"/>
  <c r="AS73" i="6"/>
  <c r="BR73" i="6" s="1"/>
  <c r="AS916" i="6"/>
  <c r="BR916" i="6" s="1"/>
  <c r="AS918" i="6"/>
  <c r="BY89" i="6"/>
  <c r="W22" i="2" s="1"/>
  <c r="BY192" i="6"/>
  <c r="W125" i="2" s="1"/>
  <c r="AX140" i="6"/>
  <c r="BC136" i="6"/>
  <c r="BC130" i="6"/>
  <c r="BT130" i="6" s="1"/>
  <c r="BV126" i="6"/>
  <c r="BV116" i="6"/>
  <c r="AS94" i="6"/>
  <c r="BV93" i="6"/>
  <c r="AS87" i="6"/>
  <c r="AS917" i="6"/>
  <c r="BC867" i="6"/>
  <c r="AK229" i="6"/>
  <c r="BP229" i="6" s="1"/>
  <c r="AO228" i="6"/>
  <c r="BR228" i="6" s="1"/>
  <c r="BC225" i="6"/>
  <c r="BV222" i="6"/>
  <c r="BV219" i="6"/>
  <c r="AO202" i="6"/>
  <c r="BC193" i="6"/>
  <c r="AO172" i="6"/>
  <c r="BX207" i="6"/>
  <c r="BX220" i="6"/>
  <c r="BX261" i="6"/>
  <c r="BX288" i="6"/>
  <c r="BX344" i="6"/>
  <c r="BX376" i="6"/>
  <c r="BX389" i="6"/>
  <c r="BX402" i="6"/>
  <c r="BX409" i="6"/>
  <c r="BX657" i="6"/>
  <c r="BX661" i="6"/>
  <c r="BX665" i="6"/>
  <c r="BX669" i="6"/>
  <c r="BX673" i="6"/>
  <c r="BX677" i="6"/>
  <c r="BX681" i="6"/>
  <c r="BX685" i="6"/>
  <c r="BX689" i="6"/>
  <c r="BX693" i="6"/>
  <c r="BX699" i="6"/>
  <c r="BX739" i="6"/>
  <c r="BX755" i="6"/>
  <c r="BX771" i="6"/>
  <c r="BX775" i="6"/>
  <c r="BX779" i="6"/>
  <c r="BX810" i="6"/>
  <c r="BX814" i="6"/>
  <c r="BX848" i="6"/>
  <c r="BX894" i="6"/>
  <c r="BX925" i="6"/>
  <c r="BX929" i="6"/>
  <c r="BX380" i="6"/>
  <c r="BX393" i="6"/>
  <c r="BX426" i="6"/>
  <c r="BX433" i="6"/>
  <c r="BX437" i="6"/>
  <c r="BX456" i="6"/>
  <c r="BX460" i="6"/>
  <c r="BX472" i="6"/>
  <c r="BX476" i="6"/>
  <c r="BX493" i="6"/>
  <c r="BX497" i="6"/>
  <c r="BX501" i="6"/>
  <c r="BX505" i="6"/>
  <c r="BX541" i="6"/>
  <c r="BX798" i="6"/>
  <c r="BX819" i="6"/>
  <c r="BX823" i="6"/>
  <c r="BX831" i="6"/>
  <c r="BX860" i="6"/>
  <c r="BX869" i="6"/>
  <c r="BX898" i="6"/>
  <c r="BX909" i="6"/>
  <c r="BX397" i="6"/>
  <c r="BX417" i="6"/>
  <c r="BX510" i="6"/>
  <c r="BX514" i="6"/>
  <c r="BX518" i="6"/>
  <c r="BX522" i="6"/>
  <c r="BX556" i="6"/>
  <c r="BX560" i="6"/>
  <c r="BX596" i="6"/>
  <c r="BX647" i="6"/>
  <c r="BX651" i="6"/>
  <c r="BX703" i="6"/>
  <c r="BX745" i="6"/>
  <c r="BX785" i="6"/>
  <c r="BX789" i="6"/>
  <c r="BX874" i="6"/>
  <c r="BX882" i="6"/>
  <c r="V12" i="2"/>
  <c r="BY79" i="6"/>
  <c r="W12" i="2" s="1"/>
  <c r="BY200" i="6"/>
  <c r="W133" i="2" s="1"/>
  <c r="V133" i="2"/>
  <c r="BY209" i="6"/>
  <c r="W142" i="2" s="1"/>
  <c r="V142" i="2"/>
  <c r="BY223" i="6"/>
  <c r="W156" i="2" s="1"/>
  <c r="V156" i="2"/>
  <c r="V162" i="2"/>
  <c r="BY229" i="6"/>
  <c r="W162" i="2" s="1"/>
  <c r="C8" i="7"/>
  <c r="I8" i="7" s="1"/>
  <c r="BZ233" i="6" s="1"/>
  <c r="X166" i="2" s="1"/>
  <c r="BY233" i="6"/>
  <c r="W166" i="2" s="1"/>
  <c r="V180" i="2"/>
  <c r="BY247" i="6"/>
  <c r="W180" i="2" s="1"/>
  <c r="Z115" i="6"/>
  <c r="AA115" i="6"/>
  <c r="AZ119" i="6"/>
  <c r="AM119" i="6"/>
  <c r="AO119" i="6" s="1"/>
  <c r="AU119" i="6"/>
  <c r="AX119" i="6" s="1"/>
  <c r="AH119" i="6"/>
  <c r="AK119" i="6" s="1"/>
  <c r="BP119" i="6" s="1"/>
  <c r="AQ119" i="6"/>
  <c r="AS119" i="6" s="1"/>
  <c r="BR119" i="6" s="1"/>
  <c r="AC119" i="6"/>
  <c r="Z122" i="6"/>
  <c r="AA122" i="6"/>
  <c r="Z222" i="6"/>
  <c r="AA222" i="6"/>
  <c r="Z226" i="6"/>
  <c r="AA226" i="6"/>
  <c r="AQ230" i="6"/>
  <c r="AS230" i="6" s="1"/>
  <c r="AU230" i="6"/>
  <c r="Z236" i="6"/>
  <c r="AA236" i="6"/>
  <c r="Z240" i="6"/>
  <c r="AA240" i="6"/>
  <c r="Z244" i="6"/>
  <c r="AA244" i="6"/>
  <c r="Z320" i="6"/>
  <c r="AA320" i="6"/>
  <c r="AZ324" i="6"/>
  <c r="AQ324" i="6"/>
  <c r="AS324" i="6" s="1"/>
  <c r="BR324" i="6" s="1"/>
  <c r="AM324" i="6"/>
  <c r="AO324" i="6" s="1"/>
  <c r="AC324" i="6"/>
  <c r="AU324" i="6"/>
  <c r="AX324" i="6" s="1"/>
  <c r="BT324" i="6" s="1"/>
  <c r="Z331" i="6"/>
  <c r="AA331" i="6"/>
  <c r="AC362" i="6"/>
  <c r="AM362" i="6"/>
  <c r="AO362" i="6" s="1"/>
  <c r="AQ362" i="6"/>
  <c r="AS362" i="6" s="1"/>
  <c r="Z463" i="6"/>
  <c r="AA463" i="6"/>
  <c r="AZ467" i="6"/>
  <c r="AM467" i="6"/>
  <c r="AO467" i="6" s="1"/>
  <c r="AU467" i="6"/>
  <c r="AX467" i="6" s="1"/>
  <c r="AH467" i="6"/>
  <c r="AZ484" i="6"/>
  <c r="AM484" i="6"/>
  <c r="AO484" i="6" s="1"/>
  <c r="AU484" i="6"/>
  <c r="AX484" i="6" s="1"/>
  <c r="BT484" i="6" s="1"/>
  <c r="AH484" i="6"/>
  <c r="AK484" i="6" s="1"/>
  <c r="BP484" i="6" s="1"/>
  <c r="AC484" i="6"/>
  <c r="AQ484" i="6"/>
  <c r="AZ494" i="6"/>
  <c r="BC494" i="6" s="1"/>
  <c r="AM494" i="6"/>
  <c r="AU494" i="6"/>
  <c r="AH494" i="6"/>
  <c r="AK494" i="6" s="1"/>
  <c r="BP494" i="6" s="1"/>
  <c r="AQ494" i="6"/>
  <c r="AS494" i="6" s="1"/>
  <c r="AC494" i="6"/>
  <c r="Z516" i="6"/>
  <c r="AA516" i="6"/>
  <c r="AZ523" i="6"/>
  <c r="AM523" i="6"/>
  <c r="AU523" i="6"/>
  <c r="AC523" i="6"/>
  <c r="Z558" i="6"/>
  <c r="AA558" i="6"/>
  <c r="AZ575" i="6"/>
  <c r="BC575" i="6" s="1"/>
  <c r="BT575" i="6" s="1"/>
  <c r="AQ575" i="6"/>
  <c r="AS575" i="6" s="1"/>
  <c r="AC575" i="6"/>
  <c r="AU575" i="6"/>
  <c r="AX575" i="6" s="1"/>
  <c r="AM575" i="6"/>
  <c r="AZ579" i="6"/>
  <c r="BC579" i="6" s="1"/>
  <c r="AM579" i="6"/>
  <c r="AO579" i="6" s="1"/>
  <c r="AH579" i="6"/>
  <c r="AK579" i="6" s="1"/>
  <c r="AU579" i="6"/>
  <c r="AX579" i="6" s="1"/>
  <c r="BT579" i="6" s="1"/>
  <c r="AQ579" i="6"/>
  <c r="AS579" i="6" s="1"/>
  <c r="AC579" i="6"/>
  <c r="AZ582" i="6"/>
  <c r="AM582" i="6"/>
  <c r="AH582" i="6"/>
  <c r="AK582" i="6" s="1"/>
  <c r="AU582" i="6"/>
  <c r="AQ582" i="6"/>
  <c r="AS582" i="6" s="1"/>
  <c r="AC582" i="6"/>
  <c r="AZ593" i="6"/>
  <c r="BC593" i="6" s="1"/>
  <c r="AQ593" i="6"/>
  <c r="AU593" i="6"/>
  <c r="AX593" i="6" s="1"/>
  <c r="AC593" i="6"/>
  <c r="AM593" i="6"/>
  <c r="AO593" i="6" s="1"/>
  <c r="AZ603" i="6"/>
  <c r="AQ603" i="6"/>
  <c r="AS603" i="6" s="1"/>
  <c r="AU603" i="6"/>
  <c r="AM603" i="6"/>
  <c r="AO603" i="6" s="1"/>
  <c r="AH603" i="6"/>
  <c r="AZ612" i="6"/>
  <c r="AC612" i="6"/>
  <c r="AM612" i="6"/>
  <c r="AO612" i="6" s="1"/>
  <c r="AU612" i="6"/>
  <c r="AX612" i="6" s="1"/>
  <c r="Z616" i="6"/>
  <c r="AA616" i="6"/>
  <c r="AZ619" i="6"/>
  <c r="BC619" i="6" s="1"/>
  <c r="AQ619" i="6"/>
  <c r="AS619" i="6" s="1"/>
  <c r="AU619" i="6"/>
  <c r="Z629" i="6"/>
  <c r="AA629" i="6"/>
  <c r="AZ633" i="6"/>
  <c r="BC633" i="6" s="1"/>
  <c r="AC633" i="6"/>
  <c r="AM633" i="6"/>
  <c r="AO633" i="6" s="1"/>
  <c r="BR633" i="6" s="1"/>
  <c r="AZ643" i="6"/>
  <c r="AM643" i="6"/>
  <c r="AO643" i="6" s="1"/>
  <c r="AU643" i="6"/>
  <c r="AX643" i="6" s="1"/>
  <c r="AH643" i="6"/>
  <c r="AC643" i="6"/>
  <c r="AQ643" i="6"/>
  <c r="AZ649" i="6"/>
  <c r="BC649" i="6" s="1"/>
  <c r="AM649" i="6"/>
  <c r="AU649" i="6"/>
  <c r="AX649" i="6" s="1"/>
  <c r="AH649" i="6"/>
  <c r="AQ649" i="6"/>
  <c r="AS649" i="6" s="1"/>
  <c r="AC649" i="6"/>
  <c r="Z653" i="6"/>
  <c r="AA653" i="6"/>
  <c r="Z669" i="6"/>
  <c r="AA669" i="6"/>
  <c r="AZ680" i="6"/>
  <c r="AM680" i="6"/>
  <c r="AO680" i="6" s="1"/>
  <c r="AH680" i="6"/>
  <c r="AK680" i="6" s="1"/>
  <c r="AQ680" i="6"/>
  <c r="AS680" i="6" s="1"/>
  <c r="BR680" i="6" s="1"/>
  <c r="AC680" i="6"/>
  <c r="AU680" i="6"/>
  <c r="AX680" i="6" s="1"/>
  <c r="AZ695" i="6"/>
  <c r="BC695" i="6" s="1"/>
  <c r="AH695" i="6"/>
  <c r="AQ695" i="6"/>
  <c r="AS695" i="6" s="1"/>
  <c r="AM695" i="6"/>
  <c r="AO695" i="6" s="1"/>
  <c r="BR695" i="6" s="1"/>
  <c r="AU695" i="6"/>
  <c r="AX695" i="6" s="1"/>
  <c r="BT695" i="6" s="1"/>
  <c r="AZ763" i="6"/>
  <c r="BC763" i="6" s="1"/>
  <c r="AH763" i="6"/>
  <c r="AQ763" i="6"/>
  <c r="AS763" i="6" s="1"/>
  <c r="AZ841" i="6"/>
  <c r="AM841" i="6"/>
  <c r="AU841" i="6"/>
  <c r="AH841" i="6"/>
  <c r="AQ841" i="6"/>
  <c r="AS841" i="6" s="1"/>
  <c r="AZ848" i="6"/>
  <c r="BC848" i="6" s="1"/>
  <c r="AH848" i="6"/>
  <c r="AQ848" i="6"/>
  <c r="AS848" i="6" s="1"/>
  <c r="AC848" i="6"/>
  <c r="AZ929" i="6"/>
  <c r="BC929" i="6" s="1"/>
  <c r="AU929" i="6"/>
  <c r="AX929" i="6" s="1"/>
  <c r="AH929" i="6"/>
  <c r="AM929" i="6"/>
  <c r="AO929" i="6" s="1"/>
  <c r="AQ929" i="6"/>
  <c r="AC929" i="6"/>
  <c r="V18" i="2"/>
  <c r="V15" i="2"/>
  <c r="V99" i="2"/>
  <c r="V139" i="2"/>
  <c r="V105" i="2"/>
  <c r="V125" i="2"/>
  <c r="AH324" i="6"/>
  <c r="AH523" i="6"/>
  <c r="AC467" i="6"/>
  <c r="BY115" i="6"/>
  <c r="W48" i="2" s="1"/>
  <c r="AU848" i="6"/>
  <c r="BC769" i="6"/>
  <c r="BQ766" i="6"/>
  <c r="O699" i="2" s="1"/>
  <c r="AU763" i="6"/>
  <c r="AC695" i="6"/>
  <c r="AH619" i="6"/>
  <c r="AK619" i="6" s="1"/>
  <c r="BP619" i="6" s="1"/>
  <c r="AQ523" i="6"/>
  <c r="AS523" i="6" s="1"/>
  <c r="AM619" i="6"/>
  <c r="AO619" i="6" s="1"/>
  <c r="AC619" i="6"/>
  <c r="AC763" i="6"/>
  <c r="AC841" i="6"/>
  <c r="AQ612" i="6"/>
  <c r="AH612" i="6"/>
  <c r="AK612" i="6" s="1"/>
  <c r="BU605" i="6"/>
  <c r="S538" i="2" s="1"/>
  <c r="R538" i="2"/>
  <c r="AH593" i="6"/>
  <c r="AK593" i="6" s="1"/>
  <c r="AH575" i="6"/>
  <c r="AK575" i="6" s="1"/>
  <c r="BY203" i="6"/>
  <c r="W136" i="2" s="1"/>
  <c r="BP914" i="6"/>
  <c r="AK881" i="6"/>
  <c r="BP872" i="6"/>
  <c r="N805" i="2" s="1"/>
  <c r="AK835" i="6"/>
  <c r="BP835" i="6" s="1"/>
  <c r="AK800" i="6"/>
  <c r="BP799" i="6"/>
  <c r="N732" i="2" s="1"/>
  <c r="AK763" i="6"/>
  <c r="BP763" i="6" s="1"/>
  <c r="BR705" i="6"/>
  <c r="BP693" i="6"/>
  <c r="BY135" i="6"/>
  <c r="W68" i="2" s="1"/>
  <c r="AO909" i="6"/>
  <c r="BR909" i="6" s="1"/>
  <c r="AX898" i="6"/>
  <c r="AK898" i="6"/>
  <c r="AX891" i="6"/>
  <c r="AX879" i="6"/>
  <c r="AX870" i="6"/>
  <c r="AK843" i="6"/>
  <c r="AS814" i="6"/>
  <c r="AK792" i="6"/>
  <c r="BP792" i="6" s="1"/>
  <c r="AS785" i="6"/>
  <c r="BR785" i="6" s="1"/>
  <c r="BP771" i="6"/>
  <c r="AX760" i="6"/>
  <c r="AK697" i="6"/>
  <c r="BP697" i="6" s="1"/>
  <c r="AO696" i="6"/>
  <c r="BR696" i="6" s="1"/>
  <c r="BS696" i="6" s="1"/>
  <c r="Q629" i="2" s="1"/>
  <c r="BP696" i="6"/>
  <c r="BR683" i="6"/>
  <c r="AO615" i="6"/>
  <c r="BR425" i="6"/>
  <c r="BR296" i="6"/>
  <c r="AF790" i="6"/>
  <c r="AS910" i="6"/>
  <c r="AD907" i="6"/>
  <c r="AS901" i="6"/>
  <c r="BC863" i="6"/>
  <c r="AO848" i="6"/>
  <c r="AO838" i="6"/>
  <c r="BP838" i="6"/>
  <c r="N771" i="2" s="1"/>
  <c r="AX835" i="6"/>
  <c r="BT835" i="6" s="1"/>
  <c r="AO835" i="6"/>
  <c r="AO804" i="6"/>
  <c r="AX800" i="6"/>
  <c r="AK796" i="6"/>
  <c r="BP796" i="6" s="1"/>
  <c r="AO792" i="6"/>
  <c r="BR792" i="6" s="1"/>
  <c r="AK785" i="6"/>
  <c r="AS784" i="6"/>
  <c r="AS783" i="6"/>
  <c r="BR783" i="6" s="1"/>
  <c r="AS776" i="6"/>
  <c r="BR776" i="6" s="1"/>
  <c r="AO763" i="6"/>
  <c r="AO744" i="6"/>
  <c r="BR744" i="6" s="1"/>
  <c r="BP744" i="6"/>
  <c r="AO736" i="6"/>
  <c r="AX735" i="6"/>
  <c r="AO709" i="6"/>
  <c r="BP709" i="6"/>
  <c r="BR703" i="6"/>
  <c r="AS684" i="6"/>
  <c r="AS641" i="6"/>
  <c r="AK627" i="6"/>
  <c r="AX552" i="6"/>
  <c r="BT545" i="6"/>
  <c r="AO508" i="6"/>
  <c r="BR508" i="6" s="1"/>
  <c r="BC680" i="6"/>
  <c r="AX670" i="6"/>
  <c r="BT670" i="6" s="1"/>
  <c r="BR670" i="6"/>
  <c r="BC667" i="6"/>
  <c r="BP651" i="6"/>
  <c r="AK615" i="6"/>
  <c r="BC612" i="6"/>
  <c r="AX603" i="6"/>
  <c r="AX599" i="6"/>
  <c r="AK587" i="6"/>
  <c r="BP583" i="6"/>
  <c r="AK504" i="6"/>
  <c r="BP504" i="6" s="1"/>
  <c r="AO373" i="6"/>
  <c r="BT360" i="6"/>
  <c r="BT745" i="6"/>
  <c r="BT735" i="6"/>
  <c r="AK701" i="6"/>
  <c r="AO700" i="6"/>
  <c r="BP700" i="6"/>
  <c r="AX686" i="6"/>
  <c r="AS675" i="6"/>
  <c r="BR675" i="6" s="1"/>
  <c r="AS668" i="6"/>
  <c r="AO652" i="6"/>
  <c r="BR652" i="6" s="1"/>
  <c r="BT651" i="6"/>
  <c r="AS559" i="6"/>
  <c r="AK552" i="6"/>
  <c r="AS543" i="6"/>
  <c r="AX510" i="6"/>
  <c r="AS498" i="6"/>
  <c r="AX494" i="6"/>
  <c r="AO494" i="6"/>
  <c r="AX487" i="6"/>
  <c r="BT487" i="6" s="1"/>
  <c r="BC484" i="6"/>
  <c r="AX475" i="6"/>
  <c r="AK459" i="6"/>
  <c r="AX404" i="6"/>
  <c r="BR277" i="6"/>
  <c r="AK496" i="6"/>
  <c r="AS495" i="6"/>
  <c r="BP489" i="6"/>
  <c r="BQ489" i="6" s="1"/>
  <c r="AO472" i="6"/>
  <c r="BR472" i="6" s="1"/>
  <c r="AO468" i="6"/>
  <c r="BR468" i="6" s="1"/>
  <c r="AS467" i="6"/>
  <c r="AK467" i="6"/>
  <c r="BT183" i="6"/>
  <c r="AF135" i="6"/>
  <c r="BP89" i="6"/>
  <c r="AZ73" i="6"/>
  <c r="BC73" i="6" s="1"/>
  <c r="AH73" i="6"/>
  <c r="AK73" i="6" s="1"/>
  <c r="BP73" i="6" s="1"/>
  <c r="AU73" i="6"/>
  <c r="AH77" i="6"/>
  <c r="AU77" i="6"/>
  <c r="AX77" i="6" s="1"/>
  <c r="Z88" i="6"/>
  <c r="AA88" i="6"/>
  <c r="AZ96" i="6"/>
  <c r="AM96" i="6"/>
  <c r="AO96" i="6" s="1"/>
  <c r="BR96" i="6" s="1"/>
  <c r="AU96" i="6"/>
  <c r="Z100" i="6"/>
  <c r="AA100" i="6"/>
  <c r="BP305" i="6"/>
  <c r="BP245" i="6"/>
  <c r="BC233" i="6"/>
  <c r="BT233" i="6" s="1"/>
  <c r="BP231" i="6"/>
  <c r="BP145" i="6"/>
  <c r="AZ85" i="6"/>
  <c r="AH85" i="6"/>
  <c r="AK85" i="6" s="1"/>
  <c r="BP85" i="6" s="1"/>
  <c r="AZ89" i="6"/>
  <c r="AM89" i="6"/>
  <c r="AO89" i="6" s="1"/>
  <c r="Z93" i="6"/>
  <c r="AA93" i="6"/>
  <c r="Z97" i="6"/>
  <c r="AA97" i="6"/>
  <c r="BR416" i="6"/>
  <c r="BR412" i="6"/>
  <c r="AS409" i="6"/>
  <c r="AX408" i="6"/>
  <c r="BT408" i="6" s="1"/>
  <c r="AS401" i="6"/>
  <c r="AX397" i="6"/>
  <c r="AX348" i="6"/>
  <c r="AO325" i="6"/>
  <c r="BP288" i="6"/>
  <c r="AS135" i="6"/>
  <c r="BR135" i="6" s="1"/>
  <c r="AK87" i="6"/>
  <c r="AU80" i="6"/>
  <c r="AX80" i="6" s="1"/>
  <c r="AM80" i="6"/>
  <c r="AO80" i="6" s="1"/>
  <c r="BR80" i="6" s="1"/>
  <c r="AO930" i="6"/>
  <c r="BW651" i="6"/>
  <c r="U584" i="2" s="1"/>
  <c r="T584" i="2"/>
  <c r="BW641" i="6"/>
  <c r="U574" i="2" s="1"/>
  <c r="T574" i="2"/>
  <c r="BW636" i="6"/>
  <c r="U569" i="2" s="1"/>
  <c r="T569" i="2"/>
  <c r="BW623" i="6"/>
  <c r="U556" i="2" s="1"/>
  <c r="T556" i="2"/>
  <c r="AK848" i="6"/>
  <c r="BP848" i="6" s="1"/>
  <c r="AX841" i="6"/>
  <c r="BW835" i="6"/>
  <c r="U768" i="2" s="1"/>
  <c r="T768" i="2"/>
  <c r="BW778" i="6"/>
  <c r="U711" i="2" s="1"/>
  <c r="T711" i="2"/>
  <c r="BW769" i="6"/>
  <c r="U702" i="2" s="1"/>
  <c r="T702" i="2"/>
  <c r="R682" i="2"/>
  <c r="BW746" i="6"/>
  <c r="U679" i="2" s="1"/>
  <c r="T679" i="2"/>
  <c r="C24" i="7"/>
  <c r="I24" i="7" s="1"/>
  <c r="BZ849" i="6" s="1"/>
  <c r="X782" i="2" s="1"/>
  <c r="C25" i="7"/>
  <c r="J25" i="7" s="1"/>
  <c r="CB914" i="6" s="1"/>
  <c r="Y847" i="2" s="1"/>
  <c r="BW877" i="6"/>
  <c r="U810" i="2" s="1"/>
  <c r="T810" i="2"/>
  <c r="BW843" i="6"/>
  <c r="U776" i="2" s="1"/>
  <c r="T776" i="2"/>
  <c r="BW834" i="6"/>
  <c r="U767" i="2" s="1"/>
  <c r="T767" i="2"/>
  <c r="BW830" i="6"/>
  <c r="U763" i="2" s="1"/>
  <c r="T763" i="2"/>
  <c r="BW814" i="6"/>
  <c r="U747" i="2" s="1"/>
  <c r="T747" i="2"/>
  <c r="BS812" i="6"/>
  <c r="Q745" i="2" s="1"/>
  <c r="BW760" i="6"/>
  <c r="U693" i="2" s="1"/>
  <c r="T693" i="2"/>
  <c r="BW702" i="6"/>
  <c r="U635" i="2" s="1"/>
  <c r="T635" i="2"/>
  <c r="P629" i="2"/>
  <c r="BW912" i="6"/>
  <c r="U845" i="2" s="1"/>
  <c r="T845" i="2"/>
  <c r="BQ872" i="6"/>
  <c r="O805" i="2" s="1"/>
  <c r="BW854" i="6"/>
  <c r="U787" i="2" s="1"/>
  <c r="T787" i="2"/>
  <c r="BW842" i="6"/>
  <c r="U775" i="2" s="1"/>
  <c r="T775" i="2"/>
  <c r="BT831" i="6"/>
  <c r="BW799" i="6"/>
  <c r="U732" i="2" s="1"/>
  <c r="T732" i="2"/>
  <c r="BQ799" i="6"/>
  <c r="O732" i="2" s="1"/>
  <c r="BW766" i="6"/>
  <c r="U699" i="2" s="1"/>
  <c r="T699" i="2"/>
  <c r="BW754" i="6"/>
  <c r="U687" i="2" s="1"/>
  <c r="T687" i="2"/>
  <c r="BW736" i="6"/>
  <c r="U669" i="2" s="1"/>
  <c r="T669" i="2"/>
  <c r="BT709" i="6"/>
  <c r="BW614" i="6"/>
  <c r="U547" i="2" s="1"/>
  <c r="T547" i="2"/>
  <c r="C21" i="7"/>
  <c r="I21" i="7" s="1"/>
  <c r="BZ639" i="6" s="1"/>
  <c r="X572" i="2" s="1"/>
  <c r="B545" i="2"/>
  <c r="C22" i="7"/>
  <c r="I22" i="7" s="1"/>
  <c r="BZ709" i="6" s="1"/>
  <c r="X642" i="2" s="1"/>
  <c r="C23" i="7"/>
  <c r="I23" i="7" s="1"/>
  <c r="BZ796" i="6" s="1"/>
  <c r="X729" i="2" s="1"/>
  <c r="J11" i="7"/>
  <c r="CB447" i="6" s="1"/>
  <c r="Y380" i="2" s="1"/>
  <c r="AK915" i="6"/>
  <c r="BP915" i="6" s="1"/>
  <c r="AS913" i="6"/>
  <c r="AK913" i="6"/>
  <c r="AS906" i="6"/>
  <c r="AK906" i="6"/>
  <c r="BP906" i="6" s="1"/>
  <c r="BC896" i="6"/>
  <c r="BT896" i="6" s="1"/>
  <c r="AO896" i="6"/>
  <c r="BR896" i="6" s="1"/>
  <c r="BC891" i="6"/>
  <c r="AO891" i="6"/>
  <c r="BC879" i="6"/>
  <c r="AO879" i="6"/>
  <c r="BR879" i="6" s="1"/>
  <c r="AD879" i="6"/>
  <c r="BC876" i="6"/>
  <c r="AO876" i="6"/>
  <c r="BC870" i="6"/>
  <c r="AO870" i="6"/>
  <c r="AK867" i="6"/>
  <c r="BP867" i="6" s="1"/>
  <c r="AX863" i="6"/>
  <c r="AS863" i="6"/>
  <c r="BR863" i="6" s="1"/>
  <c r="BV862" i="6"/>
  <c r="BC858" i="6"/>
  <c r="BT858" i="6" s="1"/>
  <c r="AO858" i="6"/>
  <c r="BR858" i="6" s="1"/>
  <c r="AD858" i="6"/>
  <c r="AX855" i="6"/>
  <c r="BT855" i="6" s="1"/>
  <c r="AS855" i="6"/>
  <c r="AK847" i="6"/>
  <c r="BP847" i="6" s="1"/>
  <c r="AS845" i="6"/>
  <c r="AK845" i="6"/>
  <c r="BC844" i="6"/>
  <c r="AK844" i="6"/>
  <c r="BR843" i="6"/>
  <c r="BC841" i="6"/>
  <c r="BT841" i="6" s="1"/>
  <c r="R774" i="2" s="1"/>
  <c r="AO841" i="6"/>
  <c r="BP839" i="6"/>
  <c r="AS837" i="6"/>
  <c r="AK837" i="6"/>
  <c r="BC836" i="6"/>
  <c r="AK836" i="6"/>
  <c r="BP836" i="6" s="1"/>
  <c r="BR835" i="6"/>
  <c r="BC833" i="6"/>
  <c r="BT833" i="6" s="1"/>
  <c r="AO833" i="6"/>
  <c r="BP819" i="6"/>
  <c r="N752" i="2" s="1"/>
  <c r="BC816" i="6"/>
  <c r="BT816" i="6" s="1"/>
  <c r="AO816" i="6"/>
  <c r="AK815" i="6"/>
  <c r="AX814" i="6"/>
  <c r="BP814" i="6"/>
  <c r="AX812" i="6"/>
  <c r="BP812" i="6"/>
  <c r="AK810" i="6"/>
  <c r="AX808" i="6"/>
  <c r="BT808" i="6" s="1"/>
  <c r="AO808" i="6"/>
  <c r="AS803" i="6"/>
  <c r="BC800" i="6"/>
  <c r="AO800" i="6"/>
  <c r="BR800" i="6" s="1"/>
  <c r="AX796" i="6"/>
  <c r="BT796" i="6" s="1"/>
  <c r="AK795" i="6"/>
  <c r="BP795" i="6" s="1"/>
  <c r="AK794" i="6"/>
  <c r="AX791" i="6"/>
  <c r="AO791" i="6"/>
  <c r="BC785" i="6"/>
  <c r="AK783" i="6"/>
  <c r="BP783" i="6" s="1"/>
  <c r="BC781" i="6"/>
  <c r="BT781" i="6" s="1"/>
  <c r="AX778" i="6"/>
  <c r="BC776" i="6"/>
  <c r="AS771" i="6"/>
  <c r="BR771" i="6" s="1"/>
  <c r="AX769" i="6"/>
  <c r="AO769" i="6"/>
  <c r="AX767" i="6"/>
  <c r="AS767" i="6"/>
  <c r="BR767" i="6" s="1"/>
  <c r="AO766" i="6"/>
  <c r="AX764" i="6"/>
  <c r="AO764" i="6"/>
  <c r="BR763" i="6"/>
  <c r="AS761" i="6"/>
  <c r="BR761" i="6" s="1"/>
  <c r="AK760" i="6"/>
  <c r="AS748" i="6"/>
  <c r="BR748" i="6" s="1"/>
  <c r="AO745" i="6"/>
  <c r="AX742" i="6"/>
  <c r="BV741" i="6"/>
  <c r="AX741" i="6"/>
  <c r="BT741" i="6" s="1"/>
  <c r="AS708" i="6"/>
  <c r="BC707" i="6"/>
  <c r="BT707" i="6" s="1"/>
  <c r="AO707" i="6"/>
  <c r="BT705" i="6"/>
  <c r="BR704" i="6"/>
  <c r="BT703" i="6"/>
  <c r="AX690" i="6"/>
  <c r="BP672" i="6"/>
  <c r="BR599" i="6"/>
  <c r="AO859" i="6"/>
  <c r="J17" i="7"/>
  <c r="CB512" i="6" s="1"/>
  <c r="Y445" i="2" s="1"/>
  <c r="BV915" i="6"/>
  <c r="AX914" i="6"/>
  <c r="BT914" i="6" s="1"/>
  <c r="AS914" i="6"/>
  <c r="BR914" i="6" s="1"/>
  <c r="AD912" i="6"/>
  <c r="BP909" i="6"/>
  <c r="AS907" i="6"/>
  <c r="AK907" i="6"/>
  <c r="BC898" i="6"/>
  <c r="BT898" i="6" s="1"/>
  <c r="AO898" i="6"/>
  <c r="BV897" i="6"/>
  <c r="AX895" i="6"/>
  <c r="BT895" i="6" s="1"/>
  <c r="AO895" i="6"/>
  <c r="AX890" i="6"/>
  <c r="BT889" i="6"/>
  <c r="AD889" i="6"/>
  <c r="BV885" i="6"/>
  <c r="AD880" i="6"/>
  <c r="AK877" i="6"/>
  <c r="BP877" i="6" s="1"/>
  <c r="N810" i="2" s="1"/>
  <c r="AX875" i="6"/>
  <c r="AX872" i="6"/>
  <c r="BT872" i="6" s="1"/>
  <c r="BR872" i="6"/>
  <c r="AX869" i="6"/>
  <c r="BV865" i="6"/>
  <c r="BV856" i="6"/>
  <c r="C26" i="7"/>
  <c r="I26" i="7" s="1"/>
  <c r="BZ915" i="6" s="1"/>
  <c r="X848" i="2" s="1"/>
  <c r="BV851" i="6"/>
  <c r="BC850" i="6"/>
  <c r="AO850" i="6"/>
  <c r="AX840" i="6"/>
  <c r="AO840" i="6"/>
  <c r="AX839" i="6"/>
  <c r="AX838" i="6"/>
  <c r="BT838" i="6" s="1"/>
  <c r="BU838" i="6" s="1"/>
  <c r="S771" i="2" s="1"/>
  <c r="AS838" i="6"/>
  <c r="AS831" i="6"/>
  <c r="AK831" i="6"/>
  <c r="BP831" i="6" s="1"/>
  <c r="BV827" i="6"/>
  <c r="AX824" i="6"/>
  <c r="AO824" i="6"/>
  <c r="AX820" i="6"/>
  <c r="AO820" i="6"/>
  <c r="BV817" i="6"/>
  <c r="AX815" i="6"/>
  <c r="BT815" i="6" s="1"/>
  <c r="AS815" i="6"/>
  <c r="BC814" i="6"/>
  <c r="BV813" i="6"/>
  <c r="BC812" i="6"/>
  <c r="BV811" i="6"/>
  <c r="AS808" i="6"/>
  <c r="AX804" i="6"/>
  <c r="BT804" i="6" s="1"/>
  <c r="AX795" i="6"/>
  <c r="BT795" i="6" s="1"/>
  <c r="BR795" i="6"/>
  <c r="AK787" i="6"/>
  <c r="BP785" i="6"/>
  <c r="BR778" i="6"/>
  <c r="AK769" i="6"/>
  <c r="AK767" i="6"/>
  <c r="AK764" i="6"/>
  <c r="AX763" i="6"/>
  <c r="AS749" i="6"/>
  <c r="AX748" i="6"/>
  <c r="BT748" i="6" s="1"/>
  <c r="AX744" i="6"/>
  <c r="AO741" i="6"/>
  <c r="AX733" i="6"/>
  <c r="BT733" i="6" s="1"/>
  <c r="BV724" i="6"/>
  <c r="BV723" i="6"/>
  <c r="BV715" i="6"/>
  <c r="AX711" i="6"/>
  <c r="BP711" i="6"/>
  <c r="BT686" i="6"/>
  <c r="BR679" i="6"/>
  <c r="BR663" i="6"/>
  <c r="BR640" i="6"/>
  <c r="AX915" i="6"/>
  <c r="BT915" i="6" s="1"/>
  <c r="BT913" i="6"/>
  <c r="AX909" i="6"/>
  <c r="BT909" i="6" s="1"/>
  <c r="BT906" i="6"/>
  <c r="BV899" i="6"/>
  <c r="BP898" i="6"/>
  <c r="N831" i="2" s="1"/>
  <c r="AK896" i="6"/>
  <c r="BP896" i="6" s="1"/>
  <c r="AS895" i="6"/>
  <c r="AK895" i="6"/>
  <c r="AK891" i="6"/>
  <c r="BP891" i="6" s="1"/>
  <c r="AS890" i="6"/>
  <c r="BR890" i="6" s="1"/>
  <c r="AK890" i="6"/>
  <c r="AK879" i="6"/>
  <c r="AK876" i="6"/>
  <c r="BP876" i="6" s="1"/>
  <c r="AS875" i="6"/>
  <c r="AK875" i="6"/>
  <c r="AK870" i="6"/>
  <c r="BP870" i="6" s="1"/>
  <c r="AS869" i="6"/>
  <c r="AK869" i="6"/>
  <c r="BP869" i="6" s="1"/>
  <c r="AX867" i="6"/>
  <c r="BT867" i="6" s="1"/>
  <c r="BP863" i="6"/>
  <c r="AK858" i="6"/>
  <c r="BP855" i="6"/>
  <c r="BV852" i="6"/>
  <c r="AX848" i="6"/>
  <c r="AX847" i="6"/>
  <c r="BT847" i="6" s="1"/>
  <c r="BR847" i="6"/>
  <c r="BP843" i="6"/>
  <c r="AK841" i="6"/>
  <c r="BP841" i="6" s="1"/>
  <c r="AS840" i="6"/>
  <c r="AK840" i="6"/>
  <c r="BP840" i="6" s="1"/>
  <c r="BC839" i="6"/>
  <c r="AO839" i="6"/>
  <c r="BR839" i="6" s="1"/>
  <c r="AK833" i="6"/>
  <c r="BP833" i="6" s="1"/>
  <c r="AS824" i="6"/>
  <c r="AK824" i="6"/>
  <c r="BC823" i="6"/>
  <c r="BT823" i="6" s="1"/>
  <c r="AO823" i="6"/>
  <c r="BR823" i="6" s="1"/>
  <c r="AS820" i="6"/>
  <c r="AK820" i="6"/>
  <c r="BC819" i="6"/>
  <c r="BT819" i="6" s="1"/>
  <c r="AO819" i="6"/>
  <c r="BR819" i="6" s="1"/>
  <c r="BC817" i="6"/>
  <c r="AO817" i="6"/>
  <c r="AO810" i="6"/>
  <c r="BV800" i="6"/>
  <c r="BV793" i="6"/>
  <c r="AX792" i="6"/>
  <c r="BT792" i="6" s="1"/>
  <c r="BP778" i="6"/>
  <c r="BR766" i="6"/>
  <c r="BT761" i="6"/>
  <c r="BV757" i="6"/>
  <c r="BT757" i="6"/>
  <c r="BT750" i="6"/>
  <c r="BR735" i="6"/>
  <c r="BP704" i="6"/>
  <c r="BP701" i="6"/>
  <c r="BR700" i="6"/>
  <c r="BT655" i="6"/>
  <c r="AK705" i="6"/>
  <c r="BP705" i="6" s="1"/>
  <c r="AX704" i="6"/>
  <c r="BT704" i="6" s="1"/>
  <c r="AK703" i="6"/>
  <c r="BP703" i="6" s="1"/>
  <c r="AX701" i="6"/>
  <c r="AX697" i="6"/>
  <c r="AS691" i="6"/>
  <c r="AK690" i="6"/>
  <c r="BP690" i="6" s="1"/>
  <c r="BC689" i="6"/>
  <c r="AX688" i="6"/>
  <c r="AX685" i="6"/>
  <c r="AO685" i="6"/>
  <c r="AK683" i="6"/>
  <c r="BP683" i="6" s="1"/>
  <c r="AS682" i="6"/>
  <c r="BR682" i="6" s="1"/>
  <c r="AK681" i="6"/>
  <c r="BP681" i="6" s="1"/>
  <c r="AS677" i="6"/>
  <c r="BC676" i="6"/>
  <c r="AO676" i="6"/>
  <c r="AX675" i="6"/>
  <c r="BT675" i="6" s="1"/>
  <c r="BC673" i="6"/>
  <c r="BT673" i="6" s="1"/>
  <c r="AX672" i="6"/>
  <c r="BP668" i="6"/>
  <c r="AK667" i="6"/>
  <c r="BP667" i="6" s="1"/>
  <c r="BC660" i="6"/>
  <c r="AO660" i="6"/>
  <c r="AX659" i="6"/>
  <c r="AX658" i="6"/>
  <c r="BT658" i="6" s="1"/>
  <c r="BP658" i="6"/>
  <c r="AS650" i="6"/>
  <c r="AO649" i="6"/>
  <c r="BP648" i="6"/>
  <c r="BV646" i="6"/>
  <c r="AO645" i="6"/>
  <c r="AK644" i="6"/>
  <c r="BP644" i="6" s="1"/>
  <c r="BC643" i="6"/>
  <c r="BT643" i="6" s="1"/>
  <c r="AK641" i="6"/>
  <c r="BC640" i="6"/>
  <c r="AS623" i="6"/>
  <c r="AX620" i="6"/>
  <c r="AX615" i="6"/>
  <c r="BV613" i="6"/>
  <c r="AX601" i="6"/>
  <c r="AO601" i="6"/>
  <c r="AK596" i="6"/>
  <c r="BP596" i="6" s="1"/>
  <c r="AS592" i="6"/>
  <c r="BR591" i="6"/>
  <c r="BV587" i="6"/>
  <c r="AX587" i="6"/>
  <c r="AX581" i="6"/>
  <c r="BT581" i="6" s="1"/>
  <c r="AK581" i="6"/>
  <c r="BP581" i="6" s="1"/>
  <c r="BV578" i="6"/>
  <c r="AO575" i="6"/>
  <c r="BV569" i="6"/>
  <c r="AS564" i="6"/>
  <c r="AK564" i="6"/>
  <c r="AK506" i="6"/>
  <c r="BP506" i="6" s="1"/>
  <c r="AO444" i="6"/>
  <c r="BC433" i="6"/>
  <c r="BV430" i="6"/>
  <c r="BP425" i="6"/>
  <c r="AS421" i="6"/>
  <c r="BR421" i="6" s="1"/>
  <c r="AX420" i="6"/>
  <c r="AX416" i="6"/>
  <c r="BT416" i="6" s="1"/>
  <c r="BP786" i="6"/>
  <c r="BC783" i="6"/>
  <c r="AX783" i="6"/>
  <c r="AS781" i="6"/>
  <c r="BR781" i="6" s="1"/>
  <c r="AK777" i="6"/>
  <c r="AK765" i="6"/>
  <c r="BP765" i="6" s="1"/>
  <c r="AK761" i="6"/>
  <c r="BC760" i="6"/>
  <c r="BT760" i="6" s="1"/>
  <c r="AO760" i="6"/>
  <c r="AS757" i="6"/>
  <c r="AS750" i="6"/>
  <c r="BR750" i="6" s="1"/>
  <c r="AO749" i="6"/>
  <c r="AK735" i="6"/>
  <c r="BP735" i="6" s="1"/>
  <c r="AK733" i="6"/>
  <c r="BV727" i="6"/>
  <c r="BV716" i="6"/>
  <c r="AS709" i="6"/>
  <c r="BR709" i="6" s="1"/>
  <c r="AK708" i="6"/>
  <c r="BP708" i="6" s="1"/>
  <c r="BC701" i="6"/>
  <c r="AO701" i="6"/>
  <c r="AX700" i="6"/>
  <c r="BT700" i="6" s="1"/>
  <c r="BC697" i="6"/>
  <c r="AO697" i="6"/>
  <c r="AX696" i="6"/>
  <c r="BT696" i="6" s="1"/>
  <c r="AK695" i="6"/>
  <c r="AS693" i="6"/>
  <c r="BR693" i="6" s="1"/>
  <c r="AK691" i="6"/>
  <c r="AS689" i="6"/>
  <c r="BR689" i="6" s="1"/>
  <c r="BC688" i="6"/>
  <c r="BT688" i="6" s="1"/>
  <c r="AO688" i="6"/>
  <c r="AX687" i="6"/>
  <c r="AK686" i="6"/>
  <c r="BP686" i="6" s="1"/>
  <c r="BC685" i="6"/>
  <c r="AX684" i="6"/>
  <c r="BT684" i="6" s="1"/>
  <c r="AX681" i="6"/>
  <c r="AO681" i="6"/>
  <c r="BP680" i="6"/>
  <c r="AK679" i="6"/>
  <c r="BP679" i="6" s="1"/>
  <c r="AK677" i="6"/>
  <c r="AS673" i="6"/>
  <c r="BC672" i="6"/>
  <c r="AO672" i="6"/>
  <c r="AX671" i="6"/>
  <c r="AK670" i="6"/>
  <c r="BP670" i="6" s="1"/>
  <c r="AX668" i="6"/>
  <c r="BP664" i="6"/>
  <c r="AK663" i="6"/>
  <c r="BP663" i="6" s="1"/>
  <c r="AO658" i="6"/>
  <c r="AS655" i="6"/>
  <c r="BR655" i="6" s="1"/>
  <c r="AX654" i="6"/>
  <c r="BT654" i="6" s="1"/>
  <c r="AX652" i="6"/>
  <c r="BT652" i="6" s="1"/>
  <c r="AS651" i="6"/>
  <c r="BR651" i="6" s="1"/>
  <c r="AK650" i="6"/>
  <c r="BV648" i="6"/>
  <c r="AX648" i="6"/>
  <c r="AK639" i="6"/>
  <c r="AS636" i="6"/>
  <c r="BR636" i="6" s="1"/>
  <c r="BR619" i="6"/>
  <c r="AK617" i="6"/>
  <c r="BP617" i="6" s="1"/>
  <c r="AX608" i="6"/>
  <c r="AX607" i="6"/>
  <c r="BT607" i="6" s="1"/>
  <c r="AX596" i="6"/>
  <c r="BP592" i="6"/>
  <c r="BC582" i="6"/>
  <c r="AO582" i="6"/>
  <c r="BR582" i="6" s="1"/>
  <c r="AS572" i="6"/>
  <c r="BV561" i="6"/>
  <c r="BT535" i="6"/>
  <c r="BV453" i="6"/>
  <c r="AX448" i="6"/>
  <c r="BU448" i="6" s="1"/>
  <c r="S381" i="2" s="1"/>
  <c r="AK448" i="6"/>
  <c r="BP448" i="6" s="1"/>
  <c r="BR433" i="6"/>
  <c r="AX432" i="6"/>
  <c r="BT432" i="6" s="1"/>
  <c r="BR429" i="6"/>
  <c r="BC420" i="6"/>
  <c r="BP682" i="6"/>
  <c r="BP676" i="6"/>
  <c r="BP675" i="6"/>
  <c r="BP660" i="6"/>
  <c r="BP659" i="6"/>
  <c r="BC648" i="6"/>
  <c r="AO648" i="6"/>
  <c r="BR648" i="6" s="1"/>
  <c r="BR644" i="6"/>
  <c r="AO639" i="6"/>
  <c r="BR639" i="6" s="1"/>
  <c r="AS608" i="6"/>
  <c r="AO607" i="6"/>
  <c r="AS569" i="6"/>
  <c r="BR569" i="6" s="1"/>
  <c r="BP498" i="6"/>
  <c r="BR417" i="6"/>
  <c r="BR409" i="6"/>
  <c r="AS557" i="6"/>
  <c r="AK557" i="6"/>
  <c r="BP557" i="6" s="1"/>
  <c r="BV554" i="6"/>
  <c r="AX553" i="6"/>
  <c r="BC547" i="6"/>
  <c r="AO547" i="6"/>
  <c r="AS544" i="6"/>
  <c r="AX543" i="6"/>
  <c r="AX539" i="6"/>
  <c r="BT539" i="6" s="1"/>
  <c r="AX536" i="6"/>
  <c r="AK536" i="6"/>
  <c r="BP536" i="6" s="1"/>
  <c r="BV534" i="6"/>
  <c r="BV523" i="6"/>
  <c r="AX523" i="6"/>
  <c r="BT523" i="6" s="1"/>
  <c r="AO523" i="6"/>
  <c r="BC522" i="6"/>
  <c r="AO522" i="6"/>
  <c r="AX511" i="6"/>
  <c r="AO511" i="6"/>
  <c r="BR511" i="6" s="1"/>
  <c r="BP510" i="6"/>
  <c r="AX507" i="6"/>
  <c r="AK507" i="6"/>
  <c r="BP507" i="6" s="1"/>
  <c r="BR504" i="6"/>
  <c r="BC502" i="6"/>
  <c r="BT502" i="6" s="1"/>
  <c r="AO502" i="6"/>
  <c r="AS500" i="6"/>
  <c r="BR500" i="6" s="1"/>
  <c r="AK500" i="6"/>
  <c r="BP500" i="6" s="1"/>
  <c r="AX499" i="6"/>
  <c r="AO499" i="6"/>
  <c r="AX498" i="6"/>
  <c r="BC495" i="6"/>
  <c r="BR494" i="6"/>
  <c r="BV488" i="6"/>
  <c r="AX488" i="6"/>
  <c r="BT488" i="6" s="1"/>
  <c r="BV487" i="6"/>
  <c r="BP485" i="6"/>
  <c r="AS483" i="6"/>
  <c r="AK483" i="6"/>
  <c r="BP483" i="6" s="1"/>
  <c r="BT475" i="6"/>
  <c r="AS475" i="6"/>
  <c r="BR475" i="6" s="1"/>
  <c r="AK471" i="6"/>
  <c r="BP471" i="6" s="1"/>
  <c r="BC467" i="6"/>
  <c r="BS447" i="6"/>
  <c r="Q380" i="2" s="1"/>
  <c r="AS436" i="6"/>
  <c r="BR436" i="6" s="1"/>
  <c r="BV435" i="6"/>
  <c r="BV431" i="6"/>
  <c r="AS424" i="6"/>
  <c r="AX421" i="6"/>
  <c r="BT421" i="6" s="1"/>
  <c r="AK420" i="6"/>
  <c r="BP420" i="6" s="1"/>
  <c r="BC419" i="6"/>
  <c r="AX402" i="6"/>
  <c r="BV385" i="6"/>
  <c r="AK376" i="6"/>
  <c r="BP376" i="6" s="1"/>
  <c r="AX373" i="6"/>
  <c r="BT373" i="6" s="1"/>
  <c r="AS365" i="6"/>
  <c r="AO336" i="6"/>
  <c r="AK325" i="6"/>
  <c r="BP325" i="6" s="1"/>
  <c r="AS288" i="6"/>
  <c r="BR288" i="6" s="1"/>
  <c r="AS276" i="6"/>
  <c r="BR276" i="6" s="1"/>
  <c r="AK273" i="6"/>
  <c r="BP273" i="6" s="1"/>
  <c r="BT269" i="6"/>
  <c r="AO257" i="6"/>
  <c r="AX624" i="6"/>
  <c r="AK623" i="6"/>
  <c r="BP623" i="6" s="1"/>
  <c r="BC620" i="6"/>
  <c r="AO620" i="6"/>
  <c r="BR620" i="6" s="1"/>
  <c r="BC617" i="6"/>
  <c r="BT617" i="6" s="1"/>
  <c r="AO617" i="6"/>
  <c r="AS612" i="6"/>
  <c r="AS609" i="6"/>
  <c r="BV608" i="6"/>
  <c r="AS605" i="6"/>
  <c r="BV597" i="6"/>
  <c r="AS593" i="6"/>
  <c r="BR593" i="6" s="1"/>
  <c r="AX592" i="6"/>
  <c r="BT592" i="6" s="1"/>
  <c r="AO592" i="6"/>
  <c r="AO584" i="6"/>
  <c r="BP582" i="6"/>
  <c r="BV580" i="6"/>
  <c r="AK580" i="6"/>
  <c r="AS576" i="6"/>
  <c r="AS573" i="6"/>
  <c r="BR573" i="6" s="1"/>
  <c r="BV572" i="6"/>
  <c r="AK572" i="6"/>
  <c r="BC571" i="6"/>
  <c r="AS571" i="6"/>
  <c r="BR571" i="6" s="1"/>
  <c r="AX567" i="6"/>
  <c r="AO567" i="6"/>
  <c r="AS565" i="6"/>
  <c r="BC564" i="6"/>
  <c r="AO564" i="6"/>
  <c r="BC563" i="6"/>
  <c r="AX559" i="6"/>
  <c r="BP559" i="6"/>
  <c r="BC557" i="6"/>
  <c r="BT557" i="6" s="1"/>
  <c r="AO557" i="6"/>
  <c r="AS555" i="6"/>
  <c r="AK555" i="6"/>
  <c r="BP555" i="6" s="1"/>
  <c r="AS553" i="6"/>
  <c r="BR553" i="6" s="1"/>
  <c r="BC552" i="6"/>
  <c r="AO552" i="6"/>
  <c r="BC548" i="6"/>
  <c r="AO548" i="6"/>
  <c r="BR548" i="6" s="1"/>
  <c r="AS545" i="6"/>
  <c r="AX541" i="6"/>
  <c r="BT541" i="6" s="1"/>
  <c r="AK541" i="6"/>
  <c r="BP541" i="6" s="1"/>
  <c r="BV537" i="6"/>
  <c r="AS535" i="6"/>
  <c r="AK535" i="6"/>
  <c r="BP535" i="6" s="1"/>
  <c r="BV533" i="6"/>
  <c r="BV532" i="6"/>
  <c r="BV530" i="6"/>
  <c r="BV525" i="6"/>
  <c r="AS524" i="6"/>
  <c r="AK524" i="6"/>
  <c r="BP524" i="6" s="1"/>
  <c r="AX519" i="6"/>
  <c r="BT519" i="6" s="1"/>
  <c r="AK519" i="6"/>
  <c r="BP519" i="6" s="1"/>
  <c r="BC511" i="6"/>
  <c r="AS511" i="6"/>
  <c r="AO510" i="6"/>
  <c r="BR510" i="6" s="1"/>
  <c r="BP508" i="6"/>
  <c r="AX503" i="6"/>
  <c r="AK503" i="6"/>
  <c r="BP503" i="6" s="1"/>
  <c r="BC499" i="6"/>
  <c r="AS499" i="6"/>
  <c r="BC498" i="6"/>
  <c r="AO498" i="6"/>
  <c r="BR498" i="6" s="1"/>
  <c r="BC496" i="6"/>
  <c r="BT496" i="6" s="1"/>
  <c r="AO496" i="6"/>
  <c r="AO487" i="6"/>
  <c r="BR487" i="6" s="1"/>
  <c r="AS484" i="6"/>
  <c r="BV480" i="6"/>
  <c r="BP468" i="6"/>
  <c r="AX455" i="6"/>
  <c r="BT455" i="6" s="1"/>
  <c r="AO455" i="6"/>
  <c r="BV452" i="6"/>
  <c r="AO448" i="6"/>
  <c r="BS448" i="6" s="1"/>
  <c r="Q381" i="2" s="1"/>
  <c r="AS444" i="6"/>
  <c r="BV434" i="6"/>
  <c r="AK433" i="6"/>
  <c r="BP433" i="6" s="1"/>
  <c r="AX429" i="6"/>
  <c r="BT429" i="6" s="1"/>
  <c r="AK424" i="6"/>
  <c r="BP424" i="6" s="1"/>
  <c r="BV422" i="6"/>
  <c r="AS419" i="6"/>
  <c r="AX417" i="6"/>
  <c r="BT417" i="6" s="1"/>
  <c r="AK416" i="6"/>
  <c r="BP416" i="6" s="1"/>
  <c r="AX413" i="6"/>
  <c r="AX412" i="6"/>
  <c r="BT412" i="6" s="1"/>
  <c r="AK412" i="6"/>
  <c r="BP412" i="6" s="1"/>
  <c r="BR404" i="6"/>
  <c r="BT404" i="6"/>
  <c r="BP401" i="6"/>
  <c r="BV390" i="6"/>
  <c r="AS387" i="6"/>
  <c r="BR361" i="6"/>
  <c r="BT353" i="6"/>
  <c r="BV329" i="6"/>
  <c r="AO305" i="6"/>
  <c r="AX287" i="6"/>
  <c r="AX582" i="6"/>
  <c r="AX580" i="6"/>
  <c r="BV579" i="6"/>
  <c r="AK576" i="6"/>
  <c r="AX572" i="6"/>
  <c r="BT572" i="6" s="1"/>
  <c r="AX569" i="6"/>
  <c r="AK569" i="6"/>
  <c r="BP569" i="6" s="1"/>
  <c r="BC555" i="6"/>
  <c r="BT555" i="6" s="1"/>
  <c r="AO555" i="6"/>
  <c r="AX547" i="6"/>
  <c r="BP547" i="6"/>
  <c r="AO545" i="6"/>
  <c r="AS541" i="6"/>
  <c r="BR541" i="6" s="1"/>
  <c r="BR536" i="6"/>
  <c r="AO535" i="6"/>
  <c r="BR535" i="6" s="1"/>
  <c r="BC524" i="6"/>
  <c r="BT524" i="6" s="1"/>
  <c r="AO524" i="6"/>
  <c r="AX522" i="6"/>
  <c r="BT522" i="6" s="1"/>
  <c r="BP522" i="6"/>
  <c r="AX508" i="6"/>
  <c r="BR507" i="6"/>
  <c r="AX506" i="6"/>
  <c r="AK502" i="6"/>
  <c r="BP502" i="6" s="1"/>
  <c r="BT500" i="6"/>
  <c r="BT483" i="6"/>
  <c r="BV482" i="6"/>
  <c r="BV478" i="6"/>
  <c r="AK475" i="6"/>
  <c r="BP475" i="6" s="1"/>
  <c r="AX472" i="6"/>
  <c r="AX471" i="6"/>
  <c r="BT471" i="6" s="1"/>
  <c r="BR471" i="6"/>
  <c r="AX468" i="6"/>
  <c r="BT468" i="6" s="1"/>
  <c r="AX459" i="6"/>
  <c r="AS455" i="6"/>
  <c r="AK455" i="6"/>
  <c r="AX451" i="6"/>
  <c r="BT451" i="6" s="1"/>
  <c r="AK436" i="6"/>
  <c r="BP436" i="6" s="1"/>
  <c r="AX425" i="6"/>
  <c r="BT425" i="6" s="1"/>
  <c r="AX424" i="6"/>
  <c r="AK421" i="6"/>
  <c r="BP421" i="6" s="1"/>
  <c r="BP409" i="6"/>
  <c r="BR408" i="6"/>
  <c r="BR401" i="6"/>
  <c r="BR397" i="6"/>
  <c r="BT397" i="6"/>
  <c r="BR389" i="6"/>
  <c r="BT389" i="6"/>
  <c r="BR368" i="6"/>
  <c r="BR362" i="6"/>
  <c r="BT292" i="6"/>
  <c r="AX376" i="6"/>
  <c r="AX372" i="6"/>
  <c r="AK372" i="6"/>
  <c r="BP372" i="6" s="1"/>
  <c r="AK369" i="6"/>
  <c r="BP369" i="6" s="1"/>
  <c r="AS360" i="6"/>
  <c r="BR360" i="6" s="1"/>
  <c r="AS357" i="6"/>
  <c r="BR357" i="6" s="1"/>
  <c r="AX352" i="6"/>
  <c r="AO352" i="6"/>
  <c r="BV350" i="6"/>
  <c r="AO348" i="6"/>
  <c r="AS345" i="6"/>
  <c r="BR345" i="6" s="1"/>
  <c r="AS340" i="6"/>
  <c r="BR325" i="6"/>
  <c r="BV324" i="6"/>
  <c r="AS321" i="6"/>
  <c r="BC318" i="6"/>
  <c r="AK317" i="6"/>
  <c r="AX314" i="6"/>
  <c r="BT314" i="6" s="1"/>
  <c r="AO313" i="6"/>
  <c r="BV308" i="6"/>
  <c r="AX297" i="6"/>
  <c r="BV295" i="6"/>
  <c r="AX288" i="6"/>
  <c r="BT288" i="6" s="1"/>
  <c r="AK277" i="6"/>
  <c r="AX268" i="6"/>
  <c r="AO268" i="6"/>
  <c r="AX260" i="6"/>
  <c r="AO260" i="6"/>
  <c r="BC248" i="6"/>
  <c r="BT248" i="6" s="1"/>
  <c r="AX232" i="6"/>
  <c r="AK225" i="6"/>
  <c r="BP225" i="6" s="1"/>
  <c r="BV161" i="6"/>
  <c r="AS148" i="6"/>
  <c r="BR148" i="6" s="1"/>
  <c r="AK413" i="6"/>
  <c r="AX409" i="6"/>
  <c r="BT409" i="6" s="1"/>
  <c r="AK408" i="6"/>
  <c r="BP408" i="6" s="1"/>
  <c r="AK404" i="6"/>
  <c r="AK402" i="6"/>
  <c r="BP402" i="6" s="1"/>
  <c r="AX401" i="6"/>
  <c r="BT401" i="6" s="1"/>
  <c r="AK397" i="6"/>
  <c r="BP397" i="6" s="1"/>
  <c r="BV394" i="6"/>
  <c r="AK389" i="6"/>
  <c r="BP389" i="6" s="1"/>
  <c r="BC388" i="6"/>
  <c r="BT388" i="6" s="1"/>
  <c r="BP388" i="6"/>
  <c r="AX387" i="6"/>
  <c r="BV384" i="6"/>
  <c r="BC376" i="6"/>
  <c r="AO376" i="6"/>
  <c r="BR376" i="6" s="1"/>
  <c r="BC372" i="6"/>
  <c r="AX369" i="6"/>
  <c r="AX365" i="6"/>
  <c r="BT365" i="6" s="1"/>
  <c r="BV364" i="6"/>
  <c r="AK361" i="6"/>
  <c r="BP361" i="6" s="1"/>
  <c r="BT357" i="6"/>
  <c r="AX356" i="6"/>
  <c r="BT356" i="6" s="1"/>
  <c r="AO356" i="6"/>
  <c r="AS353" i="6"/>
  <c r="AK353" i="6"/>
  <c r="BP353" i="6" s="1"/>
  <c r="BC352" i="6"/>
  <c r="AS352" i="6"/>
  <c r="AK352" i="6"/>
  <c r="AS349" i="6"/>
  <c r="AS348" i="6"/>
  <c r="AK345" i="6"/>
  <c r="BP345" i="6" s="1"/>
  <c r="AK344" i="6"/>
  <c r="AO340" i="6"/>
  <c r="AX336" i="6"/>
  <c r="BT336" i="6" s="1"/>
  <c r="AS336" i="6"/>
  <c r="BV312" i="6"/>
  <c r="AS305" i="6"/>
  <c r="BC297" i="6"/>
  <c r="AO297" i="6"/>
  <c r="BR297" i="6" s="1"/>
  <c r="AS292" i="6"/>
  <c r="BR292" i="6" s="1"/>
  <c r="BV291" i="6"/>
  <c r="BV290" i="6"/>
  <c r="BV285" i="6"/>
  <c r="AK279" i="6"/>
  <c r="BP279" i="6" s="1"/>
  <c r="AX272" i="6"/>
  <c r="AO272" i="6"/>
  <c r="AK269" i="6"/>
  <c r="BP269" i="6" s="1"/>
  <c r="BC268" i="6"/>
  <c r="BV263" i="6"/>
  <c r="BC260" i="6"/>
  <c r="AS257" i="6"/>
  <c r="BV253" i="6"/>
  <c r="BV237" i="6"/>
  <c r="BC232" i="6"/>
  <c r="AX228" i="6"/>
  <c r="BT228" i="6" s="1"/>
  <c r="BV196" i="6"/>
  <c r="AO156" i="6"/>
  <c r="BV374" i="6"/>
  <c r="BC369" i="6"/>
  <c r="AX368" i="6"/>
  <c r="BT368" i="6" s="1"/>
  <c r="AX361" i="6"/>
  <c r="AS356" i="6"/>
  <c r="AK356" i="6"/>
  <c r="AK349" i="6"/>
  <c r="BP349" i="6" s="1"/>
  <c r="AK348" i="6"/>
  <c r="AX345" i="6"/>
  <c r="BT345" i="6" s="1"/>
  <c r="AX344" i="6"/>
  <c r="AO337" i="6"/>
  <c r="BR337" i="6" s="1"/>
  <c r="AO333" i="6"/>
  <c r="BR333" i="6" s="1"/>
  <c r="AX332" i="6"/>
  <c r="BT332" i="6" s="1"/>
  <c r="AK332" i="6"/>
  <c r="BP332" i="6" s="1"/>
  <c r="AX321" i="6"/>
  <c r="AO321" i="6"/>
  <c r="BV320" i="6"/>
  <c r="BV318" i="6"/>
  <c r="AX317" i="6"/>
  <c r="BT317" i="6" s="1"/>
  <c r="AS317" i="6"/>
  <c r="BR317" i="6" s="1"/>
  <c r="BV316" i="6"/>
  <c r="AS313" i="6"/>
  <c r="AX296" i="6"/>
  <c r="BT296" i="6" s="1"/>
  <c r="BV293" i="6"/>
  <c r="AK287" i="6"/>
  <c r="BP287" i="6" s="1"/>
  <c r="AK276" i="6"/>
  <c r="BP276" i="6" s="1"/>
  <c r="BC272" i="6"/>
  <c r="AS268" i="6"/>
  <c r="AO229" i="6"/>
  <c r="BR229" i="6" s="1"/>
  <c r="AX227" i="6"/>
  <c r="AO227" i="6"/>
  <c r="BV217" i="6"/>
  <c r="BC201" i="6"/>
  <c r="AO183" i="6"/>
  <c r="BV179" i="6"/>
  <c r="BV169" i="6"/>
  <c r="AX205" i="6"/>
  <c r="AK205" i="6"/>
  <c r="BC204" i="6"/>
  <c r="BT204" i="6" s="1"/>
  <c r="BV203" i="6"/>
  <c r="AO201" i="6"/>
  <c r="BR201" i="6" s="1"/>
  <c r="AK193" i="6"/>
  <c r="BP193" i="6" s="1"/>
  <c r="BC191" i="6"/>
  <c r="BV174" i="6"/>
  <c r="BC168" i="6"/>
  <c r="BC147" i="6"/>
  <c r="BV242" i="6"/>
  <c r="AX237" i="6"/>
  <c r="AO237" i="6"/>
  <c r="AK232" i="6"/>
  <c r="BP232" i="6" s="1"/>
  <c r="AX230" i="6"/>
  <c r="BC227" i="6"/>
  <c r="AS224" i="6"/>
  <c r="BR224" i="6" s="1"/>
  <c r="BV213" i="6"/>
  <c r="BC205" i="6"/>
  <c r="AX202" i="6"/>
  <c r="BV201" i="6"/>
  <c r="AK201" i="6"/>
  <c r="BP201" i="6" s="1"/>
  <c r="AO200" i="6"/>
  <c r="AS193" i="6"/>
  <c r="BR193" i="6" s="1"/>
  <c r="BV192" i="6"/>
  <c r="AS173" i="6"/>
  <c r="BV172" i="6"/>
  <c r="BP172" i="6"/>
  <c r="AS156" i="6"/>
  <c r="AO245" i="6"/>
  <c r="BV238" i="6"/>
  <c r="BC237" i="6"/>
  <c r="AS233" i="6"/>
  <c r="BR233" i="6" s="1"/>
  <c r="AS232" i="6"/>
  <c r="BR232" i="6" s="1"/>
  <c r="BV215" i="6"/>
  <c r="AS205" i="6"/>
  <c r="BR205" i="6" s="1"/>
  <c r="AX197" i="6"/>
  <c r="BT197" i="6" s="1"/>
  <c r="BC187" i="6"/>
  <c r="BT187" i="6" s="1"/>
  <c r="AO187" i="6"/>
  <c r="BV180" i="6"/>
  <c r="BC175" i="6"/>
  <c r="AO175" i="6"/>
  <c r="BR175" i="6" s="1"/>
  <c r="AK175" i="6"/>
  <c r="BP175" i="6" s="1"/>
  <c r="BV173" i="6"/>
  <c r="AX164" i="6"/>
  <c r="AO144" i="6"/>
  <c r="BR144" i="6" s="1"/>
  <c r="BR143" i="6"/>
  <c r="AO130" i="6"/>
  <c r="BR130" i="6" s="1"/>
  <c r="AX917" i="6"/>
  <c r="BT917" i="6" s="1"/>
  <c r="BV146" i="6"/>
  <c r="BC145" i="6"/>
  <c r="BT145" i="6" s="1"/>
  <c r="AK144" i="6"/>
  <c r="BP144" i="6" s="1"/>
  <c r="AK140" i="6"/>
  <c r="BP140" i="6" s="1"/>
  <c r="AK137" i="6"/>
  <c r="BP137" i="6" s="1"/>
  <c r="AS136" i="6"/>
  <c r="BR136" i="6" s="1"/>
  <c r="BV135" i="6"/>
  <c r="AK135" i="6"/>
  <c r="BP135" i="6" s="1"/>
  <c r="BC128" i="6"/>
  <c r="AX127" i="6"/>
  <c r="AO127" i="6"/>
  <c r="AK124" i="6"/>
  <c r="BP124" i="6" s="1"/>
  <c r="BC120" i="6"/>
  <c r="AO120" i="6"/>
  <c r="BR120" i="6" s="1"/>
  <c r="BV119" i="6"/>
  <c r="AX116" i="6"/>
  <c r="BC108" i="6"/>
  <c r="AS104" i="6"/>
  <c r="BC99" i="6"/>
  <c r="BT99" i="6" s="1"/>
  <c r="AO99" i="6"/>
  <c r="AO87" i="6"/>
  <c r="BC85" i="6"/>
  <c r="AS82" i="6"/>
  <c r="BV77" i="6"/>
  <c r="BV76" i="6"/>
  <c r="AX75" i="6"/>
  <c r="AX73" i="6"/>
  <c r="BT73" i="6" s="1"/>
  <c r="AX916" i="6"/>
  <c r="BC917" i="6"/>
  <c r="AO918" i="6"/>
  <c r="BR918" i="6" s="1"/>
  <c r="BV927" i="6"/>
  <c r="AK929" i="6"/>
  <c r="BP929" i="6" s="1"/>
  <c r="AS929" i="6"/>
  <c r="AK931" i="6"/>
  <c r="BP931" i="6" s="1"/>
  <c r="AX96" i="6"/>
  <c r="BT96" i="6" s="1"/>
  <c r="AK148" i="6"/>
  <c r="BP148" i="6" s="1"/>
  <c r="AK136" i="6"/>
  <c r="BP136" i="6" s="1"/>
  <c r="AS127" i="6"/>
  <c r="AK127" i="6"/>
  <c r="AS124" i="6"/>
  <c r="BR124" i="6" s="1"/>
  <c r="AX123" i="6"/>
  <c r="AO123" i="6"/>
  <c r="BV118" i="6"/>
  <c r="AO116" i="6"/>
  <c r="AS112" i="6"/>
  <c r="BR112" i="6" s="1"/>
  <c r="BV111" i="6"/>
  <c r="AX104" i="6"/>
  <c r="BT104" i="6" s="1"/>
  <c r="AO104" i="6"/>
  <c r="AO94" i="6"/>
  <c r="AX82" i="6"/>
  <c r="BT82" i="6" s="1"/>
  <c r="AO82" i="6"/>
  <c r="BV80" i="6"/>
  <c r="BV78" i="6"/>
  <c r="AK77" i="6"/>
  <c r="BP77" i="6" s="1"/>
  <c r="BC918" i="6"/>
  <c r="AK930" i="6"/>
  <c r="BP930" i="6" s="1"/>
  <c r="AO931" i="6"/>
  <c r="J6" i="7"/>
  <c r="CB144" i="6" s="1"/>
  <c r="Y77" i="2" s="1"/>
  <c r="J5" i="7"/>
  <c r="CB148" i="6" s="1"/>
  <c r="Y81" i="2" s="1"/>
  <c r="I7" i="7"/>
  <c r="BZ187" i="6" s="1"/>
  <c r="X120" i="2" s="1"/>
  <c r="J9" i="7"/>
  <c r="CB235" i="6" s="1"/>
  <c r="Y168" i="2" s="1"/>
  <c r="I12" i="7"/>
  <c r="BZ448" i="6" s="1"/>
  <c r="X381" i="2" s="1"/>
  <c r="R842" i="2"/>
  <c r="BU909" i="6"/>
  <c r="S842" i="2" s="1"/>
  <c r="BQ898" i="6"/>
  <c r="O831" i="2" s="1"/>
  <c r="BP895" i="6"/>
  <c r="BP890" i="6"/>
  <c r="BS867" i="6"/>
  <c r="Q800" i="2" s="1"/>
  <c r="P800" i="2"/>
  <c r="BP850" i="6"/>
  <c r="BS847" i="6"/>
  <c r="Q780" i="2" s="1"/>
  <c r="P780" i="2"/>
  <c r="BU845" i="6"/>
  <c r="S778" i="2" s="1"/>
  <c r="R778" i="2"/>
  <c r="P772" i="2"/>
  <c r="BS839" i="6"/>
  <c r="Q772" i="2" s="1"/>
  <c r="BP824" i="6"/>
  <c r="BP820" i="6"/>
  <c r="P752" i="2"/>
  <c r="BS819" i="6"/>
  <c r="Q752" i="2" s="1"/>
  <c r="BQ914" i="6"/>
  <c r="O847" i="2" s="1"/>
  <c r="N847" i="2"/>
  <c r="BP910" i="6"/>
  <c r="BS909" i="6"/>
  <c r="Q842" i="2" s="1"/>
  <c r="P842" i="2"/>
  <c r="BU907" i="6"/>
  <c r="S840" i="2" s="1"/>
  <c r="R840" i="2"/>
  <c r="R810" i="2"/>
  <c r="BU877" i="6"/>
  <c r="S810" i="2" s="1"/>
  <c r="BP845" i="6"/>
  <c r="BT843" i="6"/>
  <c r="BQ838" i="6"/>
  <c r="O771" i="2" s="1"/>
  <c r="BP837" i="6"/>
  <c r="BU896" i="6"/>
  <c r="S829" i="2" s="1"/>
  <c r="R829" i="2"/>
  <c r="BP844" i="6"/>
  <c r="BU841" i="6"/>
  <c r="S774" i="2" s="1"/>
  <c r="BQ819" i="6"/>
  <c r="O752" i="2" s="1"/>
  <c r="BQ814" i="6"/>
  <c r="O747" i="2" s="1"/>
  <c r="N747" i="2"/>
  <c r="BQ812" i="6"/>
  <c r="O745" i="2" s="1"/>
  <c r="N745" i="2"/>
  <c r="BR808" i="6"/>
  <c r="BR807" i="6"/>
  <c r="BT800" i="6"/>
  <c r="BU889" i="6"/>
  <c r="S822" i="2" s="1"/>
  <c r="R822" i="2"/>
  <c r="BQ877" i="6"/>
  <c r="O810" i="2" s="1"/>
  <c r="R771" i="2"/>
  <c r="BP816" i="6"/>
  <c r="BS799" i="6"/>
  <c r="Q732" i="2" s="1"/>
  <c r="P732" i="2"/>
  <c r="P728" i="2"/>
  <c r="BS795" i="6"/>
  <c r="Q728" i="2" s="1"/>
  <c r="BQ778" i="6"/>
  <c r="O711" i="2" s="1"/>
  <c r="N711" i="2"/>
  <c r="I11" i="7"/>
  <c r="BZ447" i="6" s="1"/>
  <c r="X380" i="2" s="1"/>
  <c r="AE84" i="6"/>
  <c r="AE92" i="6"/>
  <c r="AE86" i="6"/>
  <c r="AE105" i="6"/>
  <c r="AE113" i="6"/>
  <c r="AE114" i="6"/>
  <c r="AE120" i="6"/>
  <c r="AF120" i="6" s="1"/>
  <c r="BP120" i="6" s="1"/>
  <c r="AE80" i="6"/>
  <c r="AE104" i="6"/>
  <c r="AE125" i="6"/>
  <c r="AE126" i="6"/>
  <c r="AE147" i="6"/>
  <c r="AF147" i="6" s="1"/>
  <c r="AE152" i="6"/>
  <c r="AE156" i="6"/>
  <c r="AE157" i="6"/>
  <c r="AE158" i="6"/>
  <c r="AE173" i="6"/>
  <c r="AE90" i="6"/>
  <c r="AE138" i="6"/>
  <c r="AE141" i="6"/>
  <c r="AE149" i="6"/>
  <c r="AE176" i="6"/>
  <c r="AE197" i="6"/>
  <c r="AE214" i="6"/>
  <c r="AE219" i="6"/>
  <c r="AE222" i="6"/>
  <c r="AE142" i="6"/>
  <c r="AE153" i="6"/>
  <c r="AE163" i="6"/>
  <c r="AE96" i="6"/>
  <c r="AE128" i="6"/>
  <c r="AE134" i="6"/>
  <c r="AE164" i="6"/>
  <c r="AE186" i="6"/>
  <c r="AE117" i="6"/>
  <c r="AE110" i="6"/>
  <c r="AE132" i="6"/>
  <c r="AE171" i="6"/>
  <c r="AE174" i="6"/>
  <c r="AE179" i="6"/>
  <c r="AE198" i="6"/>
  <c r="AE202" i="6"/>
  <c r="AE211" i="6"/>
  <c r="AE241" i="6"/>
  <c r="AE244" i="6"/>
  <c r="AE270" i="6"/>
  <c r="AE275" i="6"/>
  <c r="AE292" i="6"/>
  <c r="AE296" i="6"/>
  <c r="AE301" i="6"/>
  <c r="AE317" i="6"/>
  <c r="AE333" i="6"/>
  <c r="AE337" i="6"/>
  <c r="AE343" i="6"/>
  <c r="AE188" i="6"/>
  <c r="AE213" i="6"/>
  <c r="AE277" i="6"/>
  <c r="AE278" i="6"/>
  <c r="AE314" i="6"/>
  <c r="AE328" i="6"/>
  <c r="AE205" i="6"/>
  <c r="AE215" i="6"/>
  <c r="AE262" i="6"/>
  <c r="AE271" i="6"/>
  <c r="AE274" i="6"/>
  <c r="AE284" i="6"/>
  <c r="AE285" i="6"/>
  <c r="AE295" i="6"/>
  <c r="AE300" i="6"/>
  <c r="AE308" i="6"/>
  <c r="AE189" i="6"/>
  <c r="AE199" i="6"/>
  <c r="AE243" i="6"/>
  <c r="AE324" i="6"/>
  <c r="AE366" i="6"/>
  <c r="AE313" i="6"/>
  <c r="AE334" i="6"/>
  <c r="AE358" i="6"/>
  <c r="AE362" i="6"/>
  <c r="AE367" i="6"/>
  <c r="AE374" i="6"/>
  <c r="AE311" i="6"/>
  <c r="AE338" i="6"/>
  <c r="AE339" i="6"/>
  <c r="AE272" i="6"/>
  <c r="AE336" i="6"/>
  <c r="AE340" i="6"/>
  <c r="AE350" i="6"/>
  <c r="AE384" i="6"/>
  <c r="AE422" i="6"/>
  <c r="AE441" i="6"/>
  <c r="AE464" i="6"/>
  <c r="AE357" i="6"/>
  <c r="AE359" i="6"/>
  <c r="AE405" i="6"/>
  <c r="AE431" i="6"/>
  <c r="AE446" i="6"/>
  <c r="AE371" i="6"/>
  <c r="AE373" i="6"/>
  <c r="AE432" i="6"/>
  <c r="AE364" i="6"/>
  <c r="AE375" i="6"/>
  <c r="AE398" i="6"/>
  <c r="AE404" i="6"/>
  <c r="AE429" i="6"/>
  <c r="AE445" i="6"/>
  <c r="AE451" i="6"/>
  <c r="AE453" i="6"/>
  <c r="AE509" i="6"/>
  <c r="AE523" i="6"/>
  <c r="AE540" i="6"/>
  <c r="AE543" i="6"/>
  <c r="AE544" i="6"/>
  <c r="AE548" i="6"/>
  <c r="AE587" i="6"/>
  <c r="AE601" i="6"/>
  <c r="AE608" i="6"/>
  <c r="AE621" i="6"/>
  <c r="AE632" i="6"/>
  <c r="AE633" i="6"/>
  <c r="AE440" i="6"/>
  <c r="AE487" i="6"/>
  <c r="AF487" i="6" s="1"/>
  <c r="BP487" i="6" s="1"/>
  <c r="AE545" i="6"/>
  <c r="AE561" i="6"/>
  <c r="AE570" i="6"/>
  <c r="AE572" i="6"/>
  <c r="AE574" i="6"/>
  <c r="AE576" i="6"/>
  <c r="AF576" i="6" s="1"/>
  <c r="AE580" i="6"/>
  <c r="AE455" i="6"/>
  <c r="AE469" i="6"/>
  <c r="AE470" i="6"/>
  <c r="AE488" i="6"/>
  <c r="AE553" i="6"/>
  <c r="AE591" i="6"/>
  <c r="AE606" i="6"/>
  <c r="AE618" i="6"/>
  <c r="AE634" i="6"/>
  <c r="AE465" i="6"/>
  <c r="AE478" i="6"/>
  <c r="AE486" i="6"/>
  <c r="AE490" i="6"/>
  <c r="AE539" i="6"/>
  <c r="AE554" i="6"/>
  <c r="AE573" i="6"/>
  <c r="AE575" i="6"/>
  <c r="AF575" i="6" s="1"/>
  <c r="AE579" i="6"/>
  <c r="AF579" i="6" s="1"/>
  <c r="AE593" i="6"/>
  <c r="AE600" i="6"/>
  <c r="AE607" i="6"/>
  <c r="AE611" i="6"/>
  <c r="AE612" i="6"/>
  <c r="AE605" i="6"/>
  <c r="AE646" i="6"/>
  <c r="AE694" i="6"/>
  <c r="AE712" i="6"/>
  <c r="AE715" i="6"/>
  <c r="AE718" i="6"/>
  <c r="AE721" i="6"/>
  <c r="AE723" i="6"/>
  <c r="AE725" i="6"/>
  <c r="AE727" i="6"/>
  <c r="AE729" i="6"/>
  <c r="AE732" i="6"/>
  <c r="AE754" i="6"/>
  <c r="AE609" i="6"/>
  <c r="AE716" i="6"/>
  <c r="AE733" i="6"/>
  <c r="AE756" i="6"/>
  <c r="AE761" i="6"/>
  <c r="AE602" i="6"/>
  <c r="AE631" i="6"/>
  <c r="AE652" i="6"/>
  <c r="AE654" i="6"/>
  <c r="AE695" i="6"/>
  <c r="AE710" i="6"/>
  <c r="AE713" i="6"/>
  <c r="AE717" i="6"/>
  <c r="AE720" i="6"/>
  <c r="AE722" i="6"/>
  <c r="AE724" i="6"/>
  <c r="AE726" i="6"/>
  <c r="AE728" i="6"/>
  <c r="AE730" i="6"/>
  <c r="AE767" i="6"/>
  <c r="AE780" i="6"/>
  <c r="AE800" i="6"/>
  <c r="AF800" i="6" s="1"/>
  <c r="BP800" i="6" s="1"/>
  <c r="AE643" i="6"/>
  <c r="AF643" i="6" s="1"/>
  <c r="AE714" i="6"/>
  <c r="AE731" i="6"/>
  <c r="AE734" i="6"/>
  <c r="AE741" i="6"/>
  <c r="AE749" i="6"/>
  <c r="AE757" i="6"/>
  <c r="AE784" i="6"/>
  <c r="AE911" i="6"/>
  <c r="AE901" i="6"/>
  <c r="AE900" i="6"/>
  <c r="AE881" i="6"/>
  <c r="AE875" i="6"/>
  <c r="AE866" i="6"/>
  <c r="AE857" i="6"/>
  <c r="AE853" i="6"/>
  <c r="AE827" i="6"/>
  <c r="BT824" i="6"/>
  <c r="BT820" i="6"/>
  <c r="AE817" i="6"/>
  <c r="BR816" i="6"/>
  <c r="AO815" i="6"/>
  <c r="BR815" i="6" s="1"/>
  <c r="BT812" i="6"/>
  <c r="BV808" i="6"/>
  <c r="AO803" i="6"/>
  <c r="BR803" i="6" s="1"/>
  <c r="AE801" i="6"/>
  <c r="BC794" i="6"/>
  <c r="BT794" i="6" s="1"/>
  <c r="AS791" i="6"/>
  <c r="BR791" i="6" s="1"/>
  <c r="AK791" i="6"/>
  <c r="BP791" i="6" s="1"/>
  <c r="BR786" i="6"/>
  <c r="AX784" i="6"/>
  <c r="BT784" i="6" s="1"/>
  <c r="BC777" i="6"/>
  <c r="BT777" i="6" s="1"/>
  <c r="AO777" i="6"/>
  <c r="BR777" i="6" s="1"/>
  <c r="AX776" i="6"/>
  <c r="BT776" i="6" s="1"/>
  <c r="BP769" i="6"/>
  <c r="BR769" i="6"/>
  <c r="BT769" i="6"/>
  <c r="BT687" i="6"/>
  <c r="BT685" i="6"/>
  <c r="BR645" i="6"/>
  <c r="AD86" i="6"/>
  <c r="AD105" i="6"/>
  <c r="AD114" i="6"/>
  <c r="AD176" i="6"/>
  <c r="AD163" i="6"/>
  <c r="AD174" i="6"/>
  <c r="AD189" i="6"/>
  <c r="AD96" i="6"/>
  <c r="AD110" i="6"/>
  <c r="AD113" i="6"/>
  <c r="AD128" i="6"/>
  <c r="AD164" i="6"/>
  <c r="AD171" i="6"/>
  <c r="AD104" i="6"/>
  <c r="AD156" i="6"/>
  <c r="AD188" i="6"/>
  <c r="AD80" i="6"/>
  <c r="AD173" i="6"/>
  <c r="AD197" i="6"/>
  <c r="AD213" i="6"/>
  <c r="AD222" i="6"/>
  <c r="AD277" i="6"/>
  <c r="AF277" i="6" s="1"/>
  <c r="BP277" i="6" s="1"/>
  <c r="AD278" i="6"/>
  <c r="AD314" i="6"/>
  <c r="AD205" i="6"/>
  <c r="AD215" i="6"/>
  <c r="AD219" i="6"/>
  <c r="AD262" i="6"/>
  <c r="AD274" i="6"/>
  <c r="AD295" i="6"/>
  <c r="AD214" i="6"/>
  <c r="AD243" i="6"/>
  <c r="AD272" i="6"/>
  <c r="AD186" i="6"/>
  <c r="AD198" i="6"/>
  <c r="AD202" i="6"/>
  <c r="AD244" i="6"/>
  <c r="AD296" i="6"/>
  <c r="AF296" i="6" s="1"/>
  <c r="BP296" i="6" s="1"/>
  <c r="AD313" i="6"/>
  <c r="AD334" i="6"/>
  <c r="AD358" i="6"/>
  <c r="AD362" i="6"/>
  <c r="AD367" i="6"/>
  <c r="AD275" i="6"/>
  <c r="AD317" i="6"/>
  <c r="AD338" i="6"/>
  <c r="AD357" i="6"/>
  <c r="AD371" i="6"/>
  <c r="AD270" i="6"/>
  <c r="AD292" i="6"/>
  <c r="AD333" i="6"/>
  <c r="AF333" i="6" s="1"/>
  <c r="BP333" i="6" s="1"/>
  <c r="AD336" i="6"/>
  <c r="AD340" i="6"/>
  <c r="AD350" i="6"/>
  <c r="AD324" i="6"/>
  <c r="AD337" i="6"/>
  <c r="AD359" i="6"/>
  <c r="AD405" i="6"/>
  <c r="AD431" i="6"/>
  <c r="AD373" i="6"/>
  <c r="AD374" i="6"/>
  <c r="AD432" i="6"/>
  <c r="AD455" i="6"/>
  <c r="AD366" i="6"/>
  <c r="AD375" i="6"/>
  <c r="AD398" i="6"/>
  <c r="AD404" i="6"/>
  <c r="AF404" i="6" s="1"/>
  <c r="AD429" i="6"/>
  <c r="AF429" i="6" s="1"/>
  <c r="BP429" i="6" s="1"/>
  <c r="AD545" i="6"/>
  <c r="AD570" i="6"/>
  <c r="AD572" i="6"/>
  <c r="AD580" i="6"/>
  <c r="AF580" i="6" s="1"/>
  <c r="AD602" i="6"/>
  <c r="AD605" i="6"/>
  <c r="AD609" i="6"/>
  <c r="AD646" i="6"/>
  <c r="AD451" i="6"/>
  <c r="AD469" i="6"/>
  <c r="AD470" i="6"/>
  <c r="AD488" i="6"/>
  <c r="AD553" i="6"/>
  <c r="AD591" i="6"/>
  <c r="AD478" i="6"/>
  <c r="AD490" i="6"/>
  <c r="AD539" i="6"/>
  <c r="AD554" i="6"/>
  <c r="AD573" i="6"/>
  <c r="AD593" i="6"/>
  <c r="AD607" i="6"/>
  <c r="AD612" i="6"/>
  <c r="AD509" i="6"/>
  <c r="AD523" i="6"/>
  <c r="AD543" i="6"/>
  <c r="AD544" i="6"/>
  <c r="AD548" i="6"/>
  <c r="AD587" i="6"/>
  <c r="AD601" i="6"/>
  <c r="AD608" i="6"/>
  <c r="AD621" i="6"/>
  <c r="AD633" i="6"/>
  <c r="AD716" i="6"/>
  <c r="AD733" i="6"/>
  <c r="AD756" i="6"/>
  <c r="AD761" i="6"/>
  <c r="AD652" i="6"/>
  <c r="AD654" i="6"/>
  <c r="AD695" i="6"/>
  <c r="AD710" i="6"/>
  <c r="AD713" i="6"/>
  <c r="AD717" i="6"/>
  <c r="AD720" i="6"/>
  <c r="AD722" i="6"/>
  <c r="AD724" i="6"/>
  <c r="AD726" i="6"/>
  <c r="AD728" i="6"/>
  <c r="AD730" i="6"/>
  <c r="AD767" i="6"/>
  <c r="AD714" i="6"/>
  <c r="AD731" i="6"/>
  <c r="AD734" i="6"/>
  <c r="AD741" i="6"/>
  <c r="AD749" i="6"/>
  <c r="AD757" i="6"/>
  <c r="AD784" i="6"/>
  <c r="AD807" i="6"/>
  <c r="AD618" i="6"/>
  <c r="AD634" i="6"/>
  <c r="AD694" i="6"/>
  <c r="AD712" i="6"/>
  <c r="AD715" i="6"/>
  <c r="AD718" i="6"/>
  <c r="AD721" i="6"/>
  <c r="AD723" i="6"/>
  <c r="AD725" i="6"/>
  <c r="AD727" i="6"/>
  <c r="AD729" i="6"/>
  <c r="AD732" i="6"/>
  <c r="AD754" i="6"/>
  <c r="BR913" i="6"/>
  <c r="BT910" i="6"/>
  <c r="BR907" i="6"/>
  <c r="BR906" i="6"/>
  <c r="BT901" i="6"/>
  <c r="AD901" i="6"/>
  <c r="BR898" i="6"/>
  <c r="BR891" i="6"/>
  <c r="BT890" i="6"/>
  <c r="BR889" i="6"/>
  <c r="BT881" i="6"/>
  <c r="AD881" i="6"/>
  <c r="BR876" i="6"/>
  <c r="BT875" i="6"/>
  <c r="AD875" i="6"/>
  <c r="BR870" i="6"/>
  <c r="BR866" i="6"/>
  <c r="AD866" i="6"/>
  <c r="AD857" i="6"/>
  <c r="AD853" i="6"/>
  <c r="BR850" i="6"/>
  <c r="BR845" i="6"/>
  <c r="BT844" i="6"/>
  <c r="BR841" i="6"/>
  <c r="BT840" i="6"/>
  <c r="BR837" i="6"/>
  <c r="BT836" i="6"/>
  <c r="BR833" i="6"/>
  <c r="BR831" i="6"/>
  <c r="BR824" i="6"/>
  <c r="BR820" i="6"/>
  <c r="BT817" i="6"/>
  <c r="AD817" i="6"/>
  <c r="AX810" i="6"/>
  <c r="BT810" i="6" s="1"/>
  <c r="BP810" i="6"/>
  <c r="AE808" i="6"/>
  <c r="AF808" i="6" s="1"/>
  <c r="BP808" i="6" s="1"/>
  <c r="AE807" i="6"/>
  <c r="AS804" i="6"/>
  <c r="BR804" i="6" s="1"/>
  <c r="AK804" i="6"/>
  <c r="BP804" i="6" s="1"/>
  <c r="AD801" i="6"/>
  <c r="AE797" i="6"/>
  <c r="AO796" i="6"/>
  <c r="BR796" i="6" s="1"/>
  <c r="BP794" i="6"/>
  <c r="BR794" i="6"/>
  <c r="BT791" i="6"/>
  <c r="AS787" i="6"/>
  <c r="BR787" i="6" s="1"/>
  <c r="BP787" i="6"/>
  <c r="AX785" i="6"/>
  <c r="BT785" i="6" s="1"/>
  <c r="AO784" i="6"/>
  <c r="BR784" i="6" s="1"/>
  <c r="BT783" i="6"/>
  <c r="AK781" i="6"/>
  <c r="BP781" i="6" s="1"/>
  <c r="BP760" i="6"/>
  <c r="BT744" i="6"/>
  <c r="BT742" i="6"/>
  <c r="BR733" i="6"/>
  <c r="BT683" i="6"/>
  <c r="BT681" i="6"/>
  <c r="BT667" i="6"/>
  <c r="AI169" i="6"/>
  <c r="BA169" i="6"/>
  <c r="BR910" i="6"/>
  <c r="BR901" i="6"/>
  <c r="BR895" i="6"/>
  <c r="AE885" i="6"/>
  <c r="BR881" i="6"/>
  <c r="BR875" i="6"/>
  <c r="BR869" i="6"/>
  <c r="BR844" i="6"/>
  <c r="BR840" i="6"/>
  <c r="BR836" i="6"/>
  <c r="AE828" i="6"/>
  <c r="AE826" i="6"/>
  <c r="BR817" i="6"/>
  <c r="AD797" i="6"/>
  <c r="BP790" i="6"/>
  <c r="BP777" i="6"/>
  <c r="BT767" i="6"/>
  <c r="BT753" i="6"/>
  <c r="BT708" i="6"/>
  <c r="BT691" i="6"/>
  <c r="BT679" i="6"/>
  <c r="BT677" i="6"/>
  <c r="BT663" i="6"/>
  <c r="BT650" i="6"/>
  <c r="BJ281" i="6"/>
  <c r="BY281" i="6" s="1"/>
  <c r="W214" i="2" s="1"/>
  <c r="BJ740" i="6"/>
  <c r="BX740" i="6" s="1"/>
  <c r="BJ551" i="6"/>
  <c r="BY551" i="6" s="1"/>
  <c r="W484" i="2" s="1"/>
  <c r="BJ403" i="6"/>
  <c r="BX403" i="6" s="1"/>
  <c r="BJ604" i="6"/>
  <c r="BX604" i="6" s="1"/>
  <c r="BJ234" i="6"/>
  <c r="BX234" i="6" s="1"/>
  <c r="BE82" i="6"/>
  <c r="BV82" i="6" s="1"/>
  <c r="AC916" i="6"/>
  <c r="AF916" i="6" s="1"/>
  <c r="BP916" i="6" s="1"/>
  <c r="AC82" i="6"/>
  <c r="AF82" i="6" s="1"/>
  <c r="BE916" i="6"/>
  <c r="BV916" i="6" s="1"/>
  <c r="BE130" i="6"/>
  <c r="BV130" i="6" s="1"/>
  <c r="AC130" i="6"/>
  <c r="AF130" i="6" s="1"/>
  <c r="BE234" i="6"/>
  <c r="BV234" i="6" s="1"/>
  <c r="BE230" i="6"/>
  <c r="BV230" i="6" s="1"/>
  <c r="BE281" i="6"/>
  <c r="BV281" i="6" s="1"/>
  <c r="AC230" i="6"/>
  <c r="AF230" i="6" s="1"/>
  <c r="BE403" i="6"/>
  <c r="BV403" i="6" s="1"/>
  <c r="BE549" i="6"/>
  <c r="BV549" i="6" s="1"/>
  <c r="AC599" i="6"/>
  <c r="AF599" i="6" s="1"/>
  <c r="BP599" i="6" s="1"/>
  <c r="AC603" i="6"/>
  <c r="AF603" i="6" s="1"/>
  <c r="BP603" i="6" s="1"/>
  <c r="BE604" i="6"/>
  <c r="BV604" i="6" s="1"/>
  <c r="BE552" i="6"/>
  <c r="BV552" i="6" s="1"/>
  <c r="BE598" i="6"/>
  <c r="BV598" i="6" s="1"/>
  <c r="AC549" i="6"/>
  <c r="AF549" i="6" s="1"/>
  <c r="BP549" i="6" s="1"/>
  <c r="AC552" i="6"/>
  <c r="AF552" i="6" s="1"/>
  <c r="BP552" i="6" s="1"/>
  <c r="BE599" i="6"/>
  <c r="BV599" i="6" s="1"/>
  <c r="BE603" i="6"/>
  <c r="BV603" i="6" s="1"/>
  <c r="BE551" i="6"/>
  <c r="BV551" i="6" s="1"/>
  <c r="AC598" i="6"/>
  <c r="AF598" i="6" s="1"/>
  <c r="BP598" i="6" s="1"/>
  <c r="BE742" i="6"/>
  <c r="BV742" i="6" s="1"/>
  <c r="AC748" i="6"/>
  <c r="AF748" i="6" s="1"/>
  <c r="BP748" i="6" s="1"/>
  <c r="BE750" i="6"/>
  <c r="BV750" i="6" s="1"/>
  <c r="BE743" i="6"/>
  <c r="BV743" i="6" s="1"/>
  <c r="AC745" i="6"/>
  <c r="AF745" i="6" s="1"/>
  <c r="BP745" i="6" s="1"/>
  <c r="BE747" i="6"/>
  <c r="BV747" i="6" s="1"/>
  <c r="AC753" i="6"/>
  <c r="AF753" i="6" s="1"/>
  <c r="BP753" i="6" s="1"/>
  <c r="BE740" i="6"/>
  <c r="BV740" i="6" s="1"/>
  <c r="AC742" i="6"/>
  <c r="AF742" i="6" s="1"/>
  <c r="BP742" i="6" s="1"/>
  <c r="BE748" i="6"/>
  <c r="BV748" i="6" s="1"/>
  <c r="AC750" i="6"/>
  <c r="AF750" i="6" s="1"/>
  <c r="BP750" i="6" s="1"/>
  <c r="AC743" i="6"/>
  <c r="AF743" i="6" s="1"/>
  <c r="BP743" i="6" s="1"/>
  <c r="BE745" i="6"/>
  <c r="BV745" i="6" s="1"/>
  <c r="AC747" i="6"/>
  <c r="AF747" i="6" s="1"/>
  <c r="BP747" i="6" s="1"/>
  <c r="BE753" i="6"/>
  <c r="BV753" i="6" s="1"/>
  <c r="AE913" i="6"/>
  <c r="AF913" i="6" s="1"/>
  <c r="BP913" i="6" s="1"/>
  <c r="AE912" i="6"/>
  <c r="AE907" i="6"/>
  <c r="AF907" i="6" s="1"/>
  <c r="BP907" i="6" s="1"/>
  <c r="AE889" i="6"/>
  <c r="AF889" i="6" s="1"/>
  <c r="BP889" i="6" s="1"/>
  <c r="AE883" i="6"/>
  <c r="AE880" i="6"/>
  <c r="AE879" i="6"/>
  <c r="AF879" i="6" s="1"/>
  <c r="BP879" i="6" s="1"/>
  <c r="AE871" i="6"/>
  <c r="AE858" i="6"/>
  <c r="AF858" i="6" s="1"/>
  <c r="AE854" i="6"/>
  <c r="AE846" i="6"/>
  <c r="AE830" i="6"/>
  <c r="BP815" i="6"/>
  <c r="BT807" i="6"/>
  <c r="BP803" i="6"/>
  <c r="BE790" i="6"/>
  <c r="BV790" i="6" s="1"/>
  <c r="BP764" i="6"/>
  <c r="BT689" i="6"/>
  <c r="BT659" i="6"/>
  <c r="BR765" i="6"/>
  <c r="BT764" i="6"/>
  <c r="BR760" i="6"/>
  <c r="BR742" i="6"/>
  <c r="BT736" i="6"/>
  <c r="BT711" i="6"/>
  <c r="BR708" i="6"/>
  <c r="BT701" i="6"/>
  <c r="BT697" i="6"/>
  <c r="BT693" i="6"/>
  <c r="BR691" i="6"/>
  <c r="BP691" i="6"/>
  <c r="BP689" i="6"/>
  <c r="BR685" i="6"/>
  <c r="BP685" i="6"/>
  <c r="BT680" i="6"/>
  <c r="BR677" i="6"/>
  <c r="BP677" i="6"/>
  <c r="BT676" i="6"/>
  <c r="BR673" i="6"/>
  <c r="BP673" i="6"/>
  <c r="BT668" i="6"/>
  <c r="BT664" i="6"/>
  <c r="BT660" i="6"/>
  <c r="BR650" i="6"/>
  <c r="BP650" i="6"/>
  <c r="BT649" i="6"/>
  <c r="AK649" i="6"/>
  <c r="BP649" i="6" s="1"/>
  <c r="AS647" i="6"/>
  <c r="BR647" i="6" s="1"/>
  <c r="AK647" i="6"/>
  <c r="BP647" i="6" s="1"/>
  <c r="AX645" i="6"/>
  <c r="BT645" i="6" s="1"/>
  <c r="BP645" i="6"/>
  <c r="AX636" i="6"/>
  <c r="BT636" i="6" s="1"/>
  <c r="AX619" i="6"/>
  <c r="BT619" i="6" s="1"/>
  <c r="BP615" i="6"/>
  <c r="BT612" i="6"/>
  <c r="BT608" i="6"/>
  <c r="BR608" i="6"/>
  <c r="BT603" i="6"/>
  <c r="BT596" i="6"/>
  <c r="BT591" i="6"/>
  <c r="AF573" i="6"/>
  <c r="BT553" i="6"/>
  <c r="BT495" i="6"/>
  <c r="BT467" i="6"/>
  <c r="BR764" i="6"/>
  <c r="BR757" i="6"/>
  <c r="BR753" i="6"/>
  <c r="BR745" i="6"/>
  <c r="BR741" i="6"/>
  <c r="BR707" i="6"/>
  <c r="BR701" i="6"/>
  <c r="BR697" i="6"/>
  <c r="BR688" i="6"/>
  <c r="BR684" i="6"/>
  <c r="BR676" i="6"/>
  <c r="BR672" i="6"/>
  <c r="BR668" i="6"/>
  <c r="BR664" i="6"/>
  <c r="BR660" i="6"/>
  <c r="BR658" i="6"/>
  <c r="BR649" i="6"/>
  <c r="BT647" i="6"/>
  <c r="BC641" i="6"/>
  <c r="BT641" i="6" s="1"/>
  <c r="AX640" i="6"/>
  <c r="BP639" i="6"/>
  <c r="BP627" i="6"/>
  <c r="BP620" i="6"/>
  <c r="BT615" i="6"/>
  <c r="BT571" i="6"/>
  <c r="BR564" i="6"/>
  <c r="BT563" i="6"/>
  <c r="BT559" i="6"/>
  <c r="BR557" i="6"/>
  <c r="AF545" i="6"/>
  <c r="BP545" i="6" s="1"/>
  <c r="BT544" i="6"/>
  <c r="BT499" i="6"/>
  <c r="BP641" i="6"/>
  <c r="BR615" i="6"/>
  <c r="BR607" i="6"/>
  <c r="BT601" i="6"/>
  <c r="BT599" i="6"/>
  <c r="BT582" i="6"/>
  <c r="BR580" i="6"/>
  <c r="BR572" i="6"/>
  <c r="BT567" i="6"/>
  <c r="BP564" i="6"/>
  <c r="BT536" i="6"/>
  <c r="BT508" i="6"/>
  <c r="BT507" i="6"/>
  <c r="BP496" i="6"/>
  <c r="BT472" i="6"/>
  <c r="BR736" i="6"/>
  <c r="BR711" i="6"/>
  <c r="AS643" i="6"/>
  <c r="BR643" i="6" s="1"/>
  <c r="AK643" i="6"/>
  <c r="AO641" i="6"/>
  <c r="BR641" i="6" s="1"/>
  <c r="BT640" i="6"/>
  <c r="BT624" i="6"/>
  <c r="BT580" i="6"/>
  <c r="BP589" i="6"/>
  <c r="BT587" i="6"/>
  <c r="BT584" i="6"/>
  <c r="BT583" i="6"/>
  <c r="BP571" i="6"/>
  <c r="BR567" i="6"/>
  <c r="BP567" i="6"/>
  <c r="BR563" i="6"/>
  <c r="BP563" i="6"/>
  <c r="BT552" i="6"/>
  <c r="BT548" i="6"/>
  <c r="BR544" i="6"/>
  <c r="BT543" i="6"/>
  <c r="BR523" i="6"/>
  <c r="BP511" i="6"/>
  <c r="BT510" i="6"/>
  <c r="BR499" i="6"/>
  <c r="BP499" i="6"/>
  <c r="BR495" i="6"/>
  <c r="BP495" i="6"/>
  <c r="BR467" i="6"/>
  <c r="BP467" i="6"/>
  <c r="BP459" i="6"/>
  <c r="BR459" i="6"/>
  <c r="BP413" i="6"/>
  <c r="BT376" i="6"/>
  <c r="BR373" i="6"/>
  <c r="BR587" i="6"/>
  <c r="BR559" i="6"/>
  <c r="BR552" i="6"/>
  <c r="BR547" i="6"/>
  <c r="BR543" i="6"/>
  <c r="BR539" i="6"/>
  <c r="BR522" i="6"/>
  <c r="BQ447" i="6"/>
  <c r="O380" i="2" s="1"/>
  <c r="BV441" i="6"/>
  <c r="BT387" i="6"/>
  <c r="BR627" i="6"/>
  <c r="BR623" i="6"/>
  <c r="BR617" i="6"/>
  <c r="BR609" i="6"/>
  <c r="BR605" i="6"/>
  <c r="BR584" i="6"/>
  <c r="BR583" i="6"/>
  <c r="BR502" i="6"/>
  <c r="BR496" i="6"/>
  <c r="BR483" i="6"/>
  <c r="AX447" i="6"/>
  <c r="BU447" i="6" s="1"/>
  <c r="S380" i="2" s="1"/>
  <c r="AK444" i="6"/>
  <c r="BP444" i="6" s="1"/>
  <c r="BT433" i="6"/>
  <c r="BR387" i="6"/>
  <c r="BP387" i="6"/>
  <c r="BT369" i="6"/>
  <c r="BT361" i="6"/>
  <c r="BR365" i="6"/>
  <c r="BT424" i="6"/>
  <c r="BT413" i="6"/>
  <c r="BP356" i="6"/>
  <c r="BR356" i="6"/>
  <c r="BP352" i="6"/>
  <c r="BR340" i="6"/>
  <c r="BR455" i="6"/>
  <c r="BR424" i="6"/>
  <c r="BR413" i="6"/>
  <c r="BR388" i="6"/>
  <c r="BV371" i="6"/>
  <c r="AK368" i="6"/>
  <c r="BP368" i="6" s="1"/>
  <c r="BP365" i="6"/>
  <c r="AK360" i="6"/>
  <c r="BP360" i="6" s="1"/>
  <c r="BR321" i="6"/>
  <c r="BT272" i="6"/>
  <c r="AX245" i="6"/>
  <c r="BT245" i="6" s="1"/>
  <c r="BT276" i="6"/>
  <c r="BR245" i="6"/>
  <c r="BT237" i="6"/>
  <c r="BR353" i="6"/>
  <c r="BR349" i="6"/>
  <c r="BC348" i="6"/>
  <c r="BT348" i="6" s="1"/>
  <c r="BC344" i="6"/>
  <c r="AX337" i="6"/>
  <c r="BT337" i="6" s="1"/>
  <c r="AK321" i="6"/>
  <c r="BP321" i="6" s="1"/>
  <c r="AO314" i="6"/>
  <c r="BP297" i="6"/>
  <c r="BV286" i="6"/>
  <c r="BC273" i="6"/>
  <c r="BT273" i="6" s="1"/>
  <c r="AO273" i="6"/>
  <c r="BR273" i="6" s="1"/>
  <c r="AS272" i="6"/>
  <c r="AK272" i="6"/>
  <c r="BV271" i="6"/>
  <c r="BP268" i="6"/>
  <c r="BT268" i="6"/>
  <c r="BV264" i="6"/>
  <c r="AS260" i="6"/>
  <c r="BR260" i="6" s="1"/>
  <c r="AS248" i="6"/>
  <c r="BR248" i="6" s="1"/>
  <c r="AS237" i="6"/>
  <c r="AK237" i="6"/>
  <c r="BP237" i="6" s="1"/>
  <c r="AK233" i="6"/>
  <c r="BP233" i="6" s="1"/>
  <c r="AX229" i="6"/>
  <c r="BT229" i="6" s="1"/>
  <c r="AK228" i="6"/>
  <c r="BP228" i="6" s="1"/>
  <c r="BT227" i="6"/>
  <c r="AX225" i="6"/>
  <c r="BT225" i="6" s="1"/>
  <c r="AK224" i="6"/>
  <c r="BP224" i="6" s="1"/>
  <c r="BR352" i="6"/>
  <c r="BP348" i="6"/>
  <c r="BP344" i="6"/>
  <c r="BR344" i="6"/>
  <c r="AX333" i="6"/>
  <c r="BT333" i="6" s="1"/>
  <c r="AX325" i="6"/>
  <c r="BT325" i="6" s="1"/>
  <c r="BT321" i="6"/>
  <c r="AX279" i="6"/>
  <c r="AX277" i="6"/>
  <c r="BT277" i="6" s="1"/>
  <c r="AK260" i="6"/>
  <c r="BP260" i="6" s="1"/>
  <c r="AK248" i="6"/>
  <c r="BP248" i="6" s="1"/>
  <c r="AS227" i="6"/>
  <c r="BR227" i="6" s="1"/>
  <c r="AK227" i="6"/>
  <c r="BP227" i="6" s="1"/>
  <c r="BV214" i="6"/>
  <c r="BP200" i="6"/>
  <c r="BR200" i="6"/>
  <c r="BV212" i="6"/>
  <c r="AS204" i="6"/>
  <c r="BR204" i="6" s="1"/>
  <c r="AK204" i="6"/>
  <c r="BP204" i="6" s="1"/>
  <c r="BT200" i="6"/>
  <c r="BT297" i="6"/>
  <c r="AS202" i="6"/>
  <c r="BR202" i="6" s="1"/>
  <c r="AK202" i="6"/>
  <c r="AX201" i="6"/>
  <c r="BT201" i="6" s="1"/>
  <c r="AS198" i="6"/>
  <c r="AK198" i="6"/>
  <c r="BR191" i="6"/>
  <c r="AF205" i="6"/>
  <c r="BP205" i="6" s="1"/>
  <c r="AX191" i="6"/>
  <c r="BT191" i="6" s="1"/>
  <c r="BT168" i="6"/>
  <c r="BV189" i="6"/>
  <c r="AX176" i="6"/>
  <c r="BT176" i="6" s="1"/>
  <c r="AS168" i="6"/>
  <c r="BR168" i="6" s="1"/>
  <c r="AK168" i="6"/>
  <c r="BP168" i="6" s="1"/>
  <c r="AS164" i="6"/>
  <c r="BR164" i="6" s="1"/>
  <c r="AK164" i="6"/>
  <c r="BV163" i="6"/>
  <c r="BT163" i="6"/>
  <c r="BV154" i="6"/>
  <c r="AX148" i="6"/>
  <c r="BT148" i="6" s="1"/>
  <c r="AK147" i="6"/>
  <c r="AX144" i="6"/>
  <c r="BT144" i="6" s="1"/>
  <c r="AK143" i="6"/>
  <c r="BP143" i="6" s="1"/>
  <c r="AX135" i="6"/>
  <c r="BT135" i="6" s="1"/>
  <c r="AK130" i="6"/>
  <c r="AS128" i="6"/>
  <c r="BR128" i="6" s="1"/>
  <c r="AK128" i="6"/>
  <c r="BV120" i="6"/>
  <c r="AK112" i="6"/>
  <c r="BP112" i="6" s="1"/>
  <c r="BR931" i="6"/>
  <c r="AQ169" i="6"/>
  <c r="AS169" i="6" s="1"/>
  <c r="Z171" i="6"/>
  <c r="AA171" i="6"/>
  <c r="AZ177" i="6"/>
  <c r="BC177" i="6" s="1"/>
  <c r="AM177" i="6"/>
  <c r="AO177" i="6" s="1"/>
  <c r="AU177" i="6"/>
  <c r="AX177" i="6" s="1"/>
  <c r="BR176" i="6"/>
  <c r="BT140" i="6"/>
  <c r="BT137" i="6"/>
  <c r="BT123" i="6"/>
  <c r="AS187" i="6"/>
  <c r="BR187" i="6" s="1"/>
  <c r="AK187" i="6"/>
  <c r="BP187" i="6" s="1"/>
  <c r="AS183" i="6"/>
  <c r="BR183" i="6" s="1"/>
  <c r="AK183" i="6"/>
  <c r="BP183" i="6" s="1"/>
  <c r="BV178" i="6"/>
  <c r="AX175" i="6"/>
  <c r="BT175" i="6" s="1"/>
  <c r="AX172" i="6"/>
  <c r="BT172" i="6" s="1"/>
  <c r="BT164" i="6"/>
  <c r="AS163" i="6"/>
  <c r="BR163" i="6" s="1"/>
  <c r="BV142" i="6"/>
  <c r="BT128" i="6"/>
  <c r="BP127" i="6"/>
  <c r="BT127" i="6"/>
  <c r="AS123" i="6"/>
  <c r="AK123" i="6"/>
  <c r="BP123" i="6" s="1"/>
  <c r="BT120" i="6"/>
  <c r="BT116" i="6"/>
  <c r="AS108" i="6"/>
  <c r="AK108" i="6"/>
  <c r="BP108" i="6" s="1"/>
  <c r="AK104" i="6"/>
  <c r="BV101" i="6"/>
  <c r="AS99" i="6"/>
  <c r="BR99" i="6" s="1"/>
  <c r="BP94" i="6"/>
  <c r="BR94" i="6"/>
  <c r="BP87" i="6"/>
  <c r="BR87" i="6"/>
  <c r="AK82" i="6"/>
  <c r="BV81" i="6"/>
  <c r="BT916" i="6"/>
  <c r="AF917" i="6"/>
  <c r="AK918" i="6"/>
  <c r="BP918" i="6" s="1"/>
  <c r="BR929" i="6"/>
  <c r="AX931" i="6"/>
  <c r="AS116" i="6"/>
  <c r="BR116" i="6" s="1"/>
  <c r="AK116" i="6"/>
  <c r="BP116" i="6" s="1"/>
  <c r="BT108" i="6"/>
  <c r="BR107" i="6"/>
  <c r="BV103" i="6"/>
  <c r="AK99" i="6"/>
  <c r="BP99" i="6" s="1"/>
  <c r="AX94" i="6"/>
  <c r="AX87" i="6"/>
  <c r="BT87" i="6" s="1"/>
  <c r="BT80" i="6"/>
  <c r="BP75" i="6"/>
  <c r="BR75" i="6"/>
  <c r="AK917" i="6"/>
  <c r="AO917" i="6"/>
  <c r="AX918" i="6"/>
  <c r="BV926" i="6"/>
  <c r="BC931" i="6"/>
  <c r="Z102" i="6"/>
  <c r="AA102" i="6"/>
  <c r="AZ107" i="6"/>
  <c r="BC107" i="6" s="1"/>
  <c r="BT107" i="6" s="1"/>
  <c r="AH107" i="6"/>
  <c r="AK107" i="6" s="1"/>
  <c r="BP107" i="6" s="1"/>
  <c r="BC119" i="6"/>
  <c r="BR172" i="6"/>
  <c r="AZ97" i="6"/>
  <c r="BC97" i="6" s="1"/>
  <c r="AQ97" i="6"/>
  <c r="AS97" i="6" s="1"/>
  <c r="AM97" i="6"/>
  <c r="AO97" i="6" s="1"/>
  <c r="AU97" i="6"/>
  <c r="AX97" i="6" s="1"/>
  <c r="Y919" i="6"/>
  <c r="Y905" i="6"/>
  <c r="Y904" i="6"/>
  <c r="Y903" i="6"/>
  <c r="Y902" i="6"/>
  <c r="Y894" i="6"/>
  <c r="Y893" i="6"/>
  <c r="Y892" i="6"/>
  <c r="Y887" i="6"/>
  <c r="Y928" i="6"/>
  <c r="Y927" i="6"/>
  <c r="Y926" i="6"/>
  <c r="Y925" i="6"/>
  <c r="Y897" i="6"/>
  <c r="Y899" i="6"/>
  <c r="Y874" i="6"/>
  <c r="Y868" i="6"/>
  <c r="Y830" i="6"/>
  <c r="Y782" i="6"/>
  <c r="Y775" i="6"/>
  <c r="Y774" i="6"/>
  <c r="Y773" i="6"/>
  <c r="Y772" i="6"/>
  <c r="Y762" i="6"/>
  <c r="Y746" i="6"/>
  <c r="Y732" i="6"/>
  <c r="Y731" i="6"/>
  <c r="Y730" i="6"/>
  <c r="Y729" i="6"/>
  <c r="Y728" i="6"/>
  <c r="Y727" i="6"/>
  <c r="Y726" i="6"/>
  <c r="Y725" i="6"/>
  <c r="Y724" i="6"/>
  <c r="Y723" i="6"/>
  <c r="Y722" i="6"/>
  <c r="Y721" i="6"/>
  <c r="Y720" i="6"/>
  <c r="Y719" i="6"/>
  <c r="Y718" i="6"/>
  <c r="Y717" i="6"/>
  <c r="Y716" i="6"/>
  <c r="Y715" i="6"/>
  <c r="Y714" i="6"/>
  <c r="Y713" i="6"/>
  <c r="Y712" i="6"/>
  <c r="Y699" i="6"/>
  <c r="Y922" i="6"/>
  <c r="Y911" i="6"/>
  <c r="Y885" i="6"/>
  <c r="Y884" i="6"/>
  <c r="Y883" i="6"/>
  <c r="Y882" i="6"/>
  <c r="Y871" i="6"/>
  <c r="Y865" i="6"/>
  <c r="Y864" i="6"/>
  <c r="Y900" i="6"/>
  <c r="Y886" i="6"/>
  <c r="Y878" i="6"/>
  <c r="Y861" i="6"/>
  <c r="Y860" i="6"/>
  <c r="Y827" i="6"/>
  <c r="Y768" i="6"/>
  <c r="Y759" i="6"/>
  <c r="Y758" i="6"/>
  <c r="Y755" i="6"/>
  <c r="Y739" i="6"/>
  <c r="Y692" i="6"/>
  <c r="Y628" i="6"/>
  <c r="Y597" i="6"/>
  <c r="Y561" i="6"/>
  <c r="Y560" i="6"/>
  <c r="Y540" i="6"/>
  <c r="Y534" i="6"/>
  <c r="Y533" i="6"/>
  <c r="Y532" i="6"/>
  <c r="Y531" i="6"/>
  <c r="Y530" i="6"/>
  <c r="Y529" i="6"/>
  <c r="Y528" i="6"/>
  <c r="Y527" i="6"/>
  <c r="Y526" i="6"/>
  <c r="Y525" i="6"/>
  <c r="Y520" i="6"/>
  <c r="Y862" i="6"/>
  <c r="Y851" i="6"/>
  <c r="Y832" i="6"/>
  <c r="Y828" i="6"/>
  <c r="Y788" i="6"/>
  <c r="Y756" i="6"/>
  <c r="Y752" i="6"/>
  <c r="Y740" i="6"/>
  <c r="Y632" i="6"/>
  <c r="Y631" i="6"/>
  <c r="Y630" i="6"/>
  <c r="Y852" i="6"/>
  <c r="Y822" i="6"/>
  <c r="Y779" i="6"/>
  <c r="Y754" i="6"/>
  <c r="Y734" i="6"/>
  <c r="Y635" i="6"/>
  <c r="Y613" i="6"/>
  <c r="Y604" i="6"/>
  <c r="Y551" i="6"/>
  <c r="Y550" i="6"/>
  <c r="Y518" i="6"/>
  <c r="Y492" i="6"/>
  <c r="Y491" i="6"/>
  <c r="Y482" i="6"/>
  <c r="Y460" i="6"/>
  <c r="Y453" i="6"/>
  <c r="Y452" i="6"/>
  <c r="Y435" i="6"/>
  <c r="Y430" i="6"/>
  <c r="Y381" i="6"/>
  <c r="Y380" i="6"/>
  <c r="Y343" i="6"/>
  <c r="Y342" i="6"/>
  <c r="Y341" i="6"/>
  <c r="Y335" i="6"/>
  <c r="Y921" i="6"/>
  <c r="Y825" i="6"/>
  <c r="Y656" i="6"/>
  <c r="Y611" i="6"/>
  <c r="Y595" i="6"/>
  <c r="Y515" i="6"/>
  <c r="Y437" i="6"/>
  <c r="Y423" i="6"/>
  <c r="Y422" i="6"/>
  <c r="Y403" i="6"/>
  <c r="Y396" i="6"/>
  <c r="Y395" i="6"/>
  <c r="Y394" i="6"/>
  <c r="Y393" i="6"/>
  <c r="Y392" i="6"/>
  <c r="Y391" i="6"/>
  <c r="Y390" i="6"/>
  <c r="Y367" i="6"/>
  <c r="Y923" i="6"/>
  <c r="Y600" i="6"/>
  <c r="Y588" i="6"/>
  <c r="Y556" i="6"/>
  <c r="Y480" i="6"/>
  <c r="Y428" i="6"/>
  <c r="Y426" i="6"/>
  <c r="Y407" i="6"/>
  <c r="Y405" i="6"/>
  <c r="Y400" i="6"/>
  <c r="Y398" i="6"/>
  <c r="Y386" i="6"/>
  <c r="Y330" i="6"/>
  <c r="Y329" i="6"/>
  <c r="Y328" i="6"/>
  <c r="Y327" i="6"/>
  <c r="Y322" i="6"/>
  <c r="Y312" i="6"/>
  <c r="Y311" i="6"/>
  <c r="Y304" i="6"/>
  <c r="Y303" i="6"/>
  <c r="Y302" i="6"/>
  <c r="Y301" i="6"/>
  <c r="Y300" i="6"/>
  <c r="Y299" i="6"/>
  <c r="Y291" i="6"/>
  <c r="Y290" i="6"/>
  <c r="Y289" i="6"/>
  <c r="Y261" i="6"/>
  <c r="Y218" i="6"/>
  <c r="Y217" i="6"/>
  <c r="Y216" i="6"/>
  <c r="Y199" i="6"/>
  <c r="Y188" i="6"/>
  <c r="Y167" i="6"/>
  <c r="Y166" i="6"/>
  <c r="Y165" i="6"/>
  <c r="Y129" i="6"/>
  <c r="Y117" i="6"/>
  <c r="Y81" i="6"/>
  <c r="Y737" i="6"/>
  <c r="Y606" i="6"/>
  <c r="Y568" i="6"/>
  <c r="Y537" i="6"/>
  <c r="Y476" i="6"/>
  <c r="Y446" i="6"/>
  <c r="Y441" i="6"/>
  <c r="Y339" i="6"/>
  <c r="Y295" i="6"/>
  <c r="Y294" i="6"/>
  <c r="Y293" i="6"/>
  <c r="Y265" i="6"/>
  <c r="Y264" i="6"/>
  <c r="Y263" i="6"/>
  <c r="Y253" i="6"/>
  <c r="Y252" i="6"/>
  <c r="Y251" i="6"/>
  <c r="Y250" i="6"/>
  <c r="Y249" i="6"/>
  <c r="Y234" i="6"/>
  <c r="Z234" i="6" s="1"/>
  <c r="Y221" i="6"/>
  <c r="Y220" i="6"/>
  <c r="Y184" i="6"/>
  <c r="Y155" i="6"/>
  <c r="Y154" i="6"/>
  <c r="Y153" i="6"/>
  <c r="Y152" i="6"/>
  <c r="Y151" i="6"/>
  <c r="Y150" i="6"/>
  <c r="Y149" i="6"/>
  <c r="Y84" i="6"/>
  <c r="Y83" i="6"/>
  <c r="Y74" i="6"/>
  <c r="Y826" i="6"/>
  <c r="Y811" i="6"/>
  <c r="Y780" i="6"/>
  <c r="Y626" i="6"/>
  <c r="Y479" i="6"/>
  <c r="Y477" i="6"/>
  <c r="Y427" i="6"/>
  <c r="Y384" i="6"/>
  <c r="Y377" i="6"/>
  <c r="Y364" i="6"/>
  <c r="Y350" i="6"/>
  <c r="Y286" i="6"/>
  <c r="Y285" i="6"/>
  <c r="Y284" i="6"/>
  <c r="Y283" i="6"/>
  <c r="Y282" i="6"/>
  <c r="Y281" i="6"/>
  <c r="Y280" i="6"/>
  <c r="Y271" i="6"/>
  <c r="Y856" i="6"/>
  <c r="Y464" i="6"/>
  <c r="Y458" i="6"/>
  <c r="Y456" i="6"/>
  <c r="Y445" i="6"/>
  <c r="Y443" i="6"/>
  <c r="Y442" i="6"/>
  <c r="Y440" i="6"/>
  <c r="Y385" i="6"/>
  <c r="Y316" i="6"/>
  <c r="Y309" i="6"/>
  <c r="Y308" i="6"/>
  <c r="Y211" i="6"/>
  <c r="Y207" i="6"/>
  <c r="Y195" i="6"/>
  <c r="Y192" i="6"/>
  <c r="Y178" i="6"/>
  <c r="Y161" i="6"/>
  <c r="Y157" i="6"/>
  <c r="Y141" i="6"/>
  <c r="Y139" i="6"/>
  <c r="Y134" i="6"/>
  <c r="Y132" i="6"/>
  <c r="Y125" i="6"/>
  <c r="Y91" i="6"/>
  <c r="Y242" i="6"/>
  <c r="Y212" i="6"/>
  <c r="Y208" i="6"/>
  <c r="Y196" i="6"/>
  <c r="Y179" i="6"/>
  <c r="Y162" i="6"/>
  <c r="Y158" i="6"/>
  <c r="Y126" i="6"/>
  <c r="Y92" i="6"/>
  <c r="Y79" i="6"/>
  <c r="Y213" i="6"/>
  <c r="Y209" i="6"/>
  <c r="Y203" i="6"/>
  <c r="Y180" i="6"/>
  <c r="Y159" i="6"/>
  <c r="Y142" i="6"/>
  <c r="Y121" i="6"/>
  <c r="Y103" i="6"/>
  <c r="Y101" i="6"/>
  <c r="Y138" i="6"/>
  <c r="Y160" i="6"/>
  <c r="BR104" i="6"/>
  <c r="Y76" i="6"/>
  <c r="Y78" i="6"/>
  <c r="Y90" i="6"/>
  <c r="Y210" i="6"/>
  <c r="BJ911" i="6"/>
  <c r="BX911" i="6" s="1"/>
  <c r="BJ907" i="6"/>
  <c r="BX907" i="6" s="1"/>
  <c r="BJ866" i="6"/>
  <c r="BY866" i="6" s="1"/>
  <c r="W799" i="2" s="1"/>
  <c r="BJ858" i="6"/>
  <c r="BX858" i="6" s="1"/>
  <c r="BJ854" i="6"/>
  <c r="BX854" i="6" s="1"/>
  <c r="BJ846" i="6"/>
  <c r="BX846" i="6" s="1"/>
  <c r="BJ830" i="6"/>
  <c r="BX830" i="6" s="1"/>
  <c r="BJ826" i="6"/>
  <c r="BX826" i="6" s="1"/>
  <c r="BJ754" i="6"/>
  <c r="BX754" i="6" s="1"/>
  <c r="BJ733" i="6"/>
  <c r="BX733" i="6" s="1"/>
  <c r="BJ729" i="6"/>
  <c r="BX729" i="6" s="1"/>
  <c r="BJ725" i="6"/>
  <c r="BX725" i="6" s="1"/>
  <c r="BJ721" i="6"/>
  <c r="BX721" i="6" s="1"/>
  <c r="BJ717" i="6"/>
  <c r="BX717" i="6" s="1"/>
  <c r="BJ713" i="6"/>
  <c r="BX713" i="6" s="1"/>
  <c r="BJ633" i="6"/>
  <c r="BY633" i="6" s="1"/>
  <c r="W566" i="2" s="1"/>
  <c r="BJ621" i="6"/>
  <c r="BX621" i="6" s="1"/>
  <c r="BJ609" i="6"/>
  <c r="BX609" i="6" s="1"/>
  <c r="BJ605" i="6"/>
  <c r="BX605" i="6" s="1"/>
  <c r="BJ601" i="6"/>
  <c r="BX601" i="6" s="1"/>
  <c r="BJ593" i="6"/>
  <c r="BX593" i="6" s="1"/>
  <c r="BJ573" i="6"/>
  <c r="BX573" i="6" s="1"/>
  <c r="BJ561" i="6"/>
  <c r="BX561" i="6" s="1"/>
  <c r="BJ553" i="6"/>
  <c r="BX553" i="6" s="1"/>
  <c r="BJ545" i="6"/>
  <c r="BX545" i="6" s="1"/>
  <c r="BJ509" i="6"/>
  <c r="BX509" i="6" s="1"/>
  <c r="BJ469" i="6"/>
  <c r="BX469" i="6" s="1"/>
  <c r="BJ465" i="6"/>
  <c r="BX465" i="6" s="1"/>
  <c r="BJ453" i="6"/>
  <c r="BX453" i="6" s="1"/>
  <c r="BJ445" i="6"/>
  <c r="BY445" i="6" s="1"/>
  <c r="W378" i="2" s="1"/>
  <c r="BJ441" i="6"/>
  <c r="BY441" i="6" s="1"/>
  <c r="W374" i="2" s="1"/>
  <c r="BJ429" i="6"/>
  <c r="BX429" i="6" s="1"/>
  <c r="BJ405" i="6"/>
  <c r="BX405" i="6" s="1"/>
  <c r="BJ373" i="6"/>
  <c r="BX373" i="6" s="1"/>
  <c r="BJ357" i="6"/>
  <c r="BX357" i="6" s="1"/>
  <c r="BJ337" i="6"/>
  <c r="BX337" i="6" s="1"/>
  <c r="BJ333" i="6"/>
  <c r="BX333" i="6" s="1"/>
  <c r="BJ317" i="6"/>
  <c r="BX317" i="6" s="1"/>
  <c r="BJ313" i="6"/>
  <c r="BX313" i="6" s="1"/>
  <c r="BJ301" i="6"/>
  <c r="BY301" i="6" s="1"/>
  <c r="W234" i="2" s="1"/>
  <c r="BJ285" i="6"/>
  <c r="BY285" i="6" s="1"/>
  <c r="W218" i="2" s="1"/>
  <c r="BJ277" i="6"/>
  <c r="BY277" i="6" s="1"/>
  <c r="W210" i="2" s="1"/>
  <c r="BJ241" i="6"/>
  <c r="BX241" i="6" s="1"/>
  <c r="BJ213" i="6"/>
  <c r="BX213" i="6" s="1"/>
  <c r="BJ205" i="6"/>
  <c r="BX205" i="6" s="1"/>
  <c r="BJ197" i="6"/>
  <c r="BX197" i="6" s="1"/>
  <c r="BJ189" i="6"/>
  <c r="BX189" i="6" s="1"/>
  <c r="BJ173" i="6"/>
  <c r="BX173" i="6" s="1"/>
  <c r="BJ157" i="6"/>
  <c r="BX157" i="6" s="1"/>
  <c r="BJ153" i="6"/>
  <c r="BY153" i="6" s="1"/>
  <c r="W86" i="2" s="1"/>
  <c r="BJ149" i="6"/>
  <c r="BX149" i="6" s="1"/>
  <c r="BJ141" i="6"/>
  <c r="BX141" i="6" s="1"/>
  <c r="BJ125" i="6"/>
  <c r="BX125" i="6" s="1"/>
  <c r="BJ117" i="6"/>
  <c r="BX117" i="6" s="1"/>
  <c r="BJ113" i="6"/>
  <c r="BY113" i="6" s="1"/>
  <c r="W46" i="2" s="1"/>
  <c r="BJ105" i="6"/>
  <c r="BX105" i="6" s="1"/>
  <c r="BJ913" i="6"/>
  <c r="BX913" i="6" s="1"/>
  <c r="BJ901" i="6"/>
  <c r="BX901" i="6" s="1"/>
  <c r="BJ889" i="6"/>
  <c r="BX889" i="6" s="1"/>
  <c r="BJ880" i="6"/>
  <c r="BX880" i="6" s="1"/>
  <c r="BJ828" i="6"/>
  <c r="BY828" i="6" s="1"/>
  <c r="W761" i="2" s="1"/>
  <c r="BJ808" i="6"/>
  <c r="BX808" i="6" s="1"/>
  <c r="BJ800" i="6"/>
  <c r="BX800" i="6" s="1"/>
  <c r="BJ784" i="6"/>
  <c r="BX784" i="6" s="1"/>
  <c r="BJ780" i="6"/>
  <c r="BX780" i="6" s="1"/>
  <c r="BJ756" i="6"/>
  <c r="BX756" i="6" s="1"/>
  <c r="BJ731" i="6"/>
  <c r="BY731" i="6" s="1"/>
  <c r="W664" i="2" s="1"/>
  <c r="BJ727" i="6"/>
  <c r="BX727" i="6" s="1"/>
  <c r="BJ723" i="6"/>
  <c r="BX723" i="6" s="1"/>
  <c r="BJ715" i="6"/>
  <c r="BX715" i="6" s="1"/>
  <c r="BJ695" i="6"/>
  <c r="BX695" i="6" s="1"/>
  <c r="BJ643" i="6"/>
  <c r="BX643" i="6" s="1"/>
  <c r="BJ631" i="6"/>
  <c r="BX631" i="6" s="1"/>
  <c r="BJ611" i="6"/>
  <c r="BX611" i="6" s="1"/>
  <c r="BJ607" i="6"/>
  <c r="BX607" i="6" s="1"/>
  <c r="BJ591" i="6"/>
  <c r="BX591" i="6" s="1"/>
  <c r="BJ587" i="6"/>
  <c r="BX587" i="6" s="1"/>
  <c r="BJ579" i="6"/>
  <c r="BX579" i="6" s="1"/>
  <c r="BJ575" i="6"/>
  <c r="BX575" i="6" s="1"/>
  <c r="BJ543" i="6"/>
  <c r="BX543" i="6" s="1"/>
  <c r="BJ539" i="6"/>
  <c r="BX539" i="6" s="1"/>
  <c r="BJ523" i="6"/>
  <c r="BX523" i="6" s="1"/>
  <c r="BJ487" i="6"/>
  <c r="BX487" i="6" s="1"/>
  <c r="BJ455" i="6"/>
  <c r="BX455" i="6" s="1"/>
  <c r="BJ451" i="6"/>
  <c r="BX451" i="6" s="1"/>
  <c r="BJ431" i="6"/>
  <c r="BX431" i="6" s="1"/>
  <c r="BJ375" i="6"/>
  <c r="BX375" i="6" s="1"/>
  <c r="BJ371" i="6"/>
  <c r="BX371" i="6" s="1"/>
  <c r="BJ367" i="6"/>
  <c r="BY367" i="6" s="1"/>
  <c r="W300" i="2" s="1"/>
  <c r="BJ359" i="6"/>
  <c r="BX359" i="6" s="1"/>
  <c r="BJ343" i="6"/>
  <c r="BX343" i="6" s="1"/>
  <c r="BJ339" i="6"/>
  <c r="BX339" i="6" s="1"/>
  <c r="BJ311" i="6"/>
  <c r="BX311" i="6" s="1"/>
  <c r="BJ295" i="6"/>
  <c r="BY295" i="6" s="1"/>
  <c r="W228" i="2" s="1"/>
  <c r="BJ275" i="6"/>
  <c r="BX275" i="6" s="1"/>
  <c r="BJ271" i="6"/>
  <c r="BX271" i="6" s="1"/>
  <c r="BJ243" i="6"/>
  <c r="BX243" i="6" s="1"/>
  <c r="BJ219" i="6"/>
  <c r="BX219" i="6" s="1"/>
  <c r="BJ215" i="6"/>
  <c r="BX215" i="6" s="1"/>
  <c r="BJ211" i="6"/>
  <c r="BY211" i="6" s="1"/>
  <c r="W144" i="2" s="1"/>
  <c r="BJ199" i="6"/>
  <c r="BX199" i="6" s="1"/>
  <c r="BJ179" i="6"/>
  <c r="BY179" i="6" s="1"/>
  <c r="W112" i="2" s="1"/>
  <c r="BJ171" i="6"/>
  <c r="BX171" i="6" s="1"/>
  <c r="BJ163" i="6"/>
  <c r="BX163" i="6" s="1"/>
  <c r="BJ147" i="6"/>
  <c r="BY147" i="6" s="1"/>
  <c r="W80" i="2" s="1"/>
  <c r="BJ885" i="6"/>
  <c r="BY885" i="6" s="1"/>
  <c r="W818" i="2" s="1"/>
  <c r="BJ881" i="6"/>
  <c r="BX881" i="6" s="1"/>
  <c r="BJ853" i="6"/>
  <c r="BX853" i="6" s="1"/>
  <c r="BJ817" i="6"/>
  <c r="BX817" i="6" s="1"/>
  <c r="BJ761" i="6"/>
  <c r="BX761" i="6" s="1"/>
  <c r="BJ757" i="6"/>
  <c r="BX757" i="6" s="1"/>
  <c r="BJ732" i="6"/>
  <c r="BY732" i="6" s="1"/>
  <c r="W665" i="2" s="1"/>
  <c r="BJ724" i="6"/>
  <c r="BX724" i="6" s="1"/>
  <c r="BJ718" i="6"/>
  <c r="BX718" i="6" s="1"/>
  <c r="BJ694" i="6"/>
  <c r="BY694" i="6" s="1"/>
  <c r="W627" i="2" s="1"/>
  <c r="BJ654" i="6"/>
  <c r="BX654" i="6" s="1"/>
  <c r="BJ646" i="6"/>
  <c r="BX646" i="6" s="1"/>
  <c r="BJ632" i="6"/>
  <c r="BX632" i="6" s="1"/>
  <c r="BJ618" i="6"/>
  <c r="BX618" i="6" s="1"/>
  <c r="BJ608" i="6"/>
  <c r="BX608" i="6" s="1"/>
  <c r="BJ602" i="6"/>
  <c r="BX602" i="6" s="1"/>
  <c r="BJ554" i="6"/>
  <c r="BX554" i="6" s="1"/>
  <c r="BJ548" i="6"/>
  <c r="BX548" i="6" s="1"/>
  <c r="BJ486" i="6"/>
  <c r="BX486" i="6" s="1"/>
  <c r="BJ478" i="6"/>
  <c r="BX478" i="6" s="1"/>
  <c r="BJ470" i="6"/>
  <c r="BX470" i="6" s="1"/>
  <c r="BJ464" i="6"/>
  <c r="BX464" i="6" s="1"/>
  <c r="BJ404" i="6"/>
  <c r="BX404" i="6" s="1"/>
  <c r="BJ374" i="6"/>
  <c r="BX374" i="6" s="1"/>
  <c r="BJ358" i="6"/>
  <c r="BX358" i="6" s="1"/>
  <c r="BJ340" i="6"/>
  <c r="BX340" i="6" s="1"/>
  <c r="BJ334" i="6"/>
  <c r="BX334" i="6" s="1"/>
  <c r="BJ292" i="6"/>
  <c r="BY292" i="6" s="1"/>
  <c r="W225" i="2" s="1"/>
  <c r="BJ278" i="6"/>
  <c r="BX278" i="6" s="1"/>
  <c r="BJ272" i="6"/>
  <c r="BX272" i="6" s="1"/>
  <c r="BJ176" i="6"/>
  <c r="BX176" i="6" s="1"/>
  <c r="BJ156" i="6"/>
  <c r="BX156" i="6" s="1"/>
  <c r="BJ132" i="6"/>
  <c r="BX132" i="6" s="1"/>
  <c r="BJ128" i="6"/>
  <c r="BX128" i="6" s="1"/>
  <c r="BJ114" i="6"/>
  <c r="BX114" i="6" s="1"/>
  <c r="BJ104" i="6"/>
  <c r="BX104" i="6" s="1"/>
  <c r="BJ96" i="6"/>
  <c r="BX96" i="6" s="1"/>
  <c r="BJ92" i="6"/>
  <c r="BX92" i="6" s="1"/>
  <c r="BJ84" i="6"/>
  <c r="BX84" i="6" s="1"/>
  <c r="BJ80" i="6"/>
  <c r="BX80" i="6" s="1"/>
  <c r="BJ879" i="6"/>
  <c r="BY879" i="6" s="1"/>
  <c r="W812" i="2" s="1"/>
  <c r="BJ875" i="6"/>
  <c r="BX875" i="6" s="1"/>
  <c r="BJ871" i="6"/>
  <c r="BX871" i="6" s="1"/>
  <c r="BJ857" i="6"/>
  <c r="BX857" i="6" s="1"/>
  <c r="BJ807" i="6"/>
  <c r="BX807" i="6" s="1"/>
  <c r="BJ730" i="6"/>
  <c r="BY730" i="6" s="1"/>
  <c r="W663" i="2" s="1"/>
  <c r="BJ722" i="6"/>
  <c r="BX722" i="6" s="1"/>
  <c r="BJ716" i="6"/>
  <c r="BX716" i="6" s="1"/>
  <c r="BJ710" i="6"/>
  <c r="BX710" i="6" s="1"/>
  <c r="BJ606" i="6"/>
  <c r="BX606" i="6" s="1"/>
  <c r="BJ600" i="6"/>
  <c r="BX600" i="6" s="1"/>
  <c r="BJ576" i="6"/>
  <c r="BX576" i="6" s="1"/>
  <c r="BJ570" i="6"/>
  <c r="BX570" i="6" s="1"/>
  <c r="BJ490" i="6"/>
  <c r="BX490" i="6" s="1"/>
  <c r="BJ398" i="6"/>
  <c r="BY398" i="6" s="1"/>
  <c r="W331" i="2" s="1"/>
  <c r="BJ366" i="6"/>
  <c r="BX366" i="6" s="1"/>
  <c r="BJ362" i="6"/>
  <c r="BX362" i="6" s="1"/>
  <c r="BJ338" i="6"/>
  <c r="BX338" i="6" s="1"/>
  <c r="BJ328" i="6"/>
  <c r="BX328" i="6" s="1"/>
  <c r="BJ324" i="6"/>
  <c r="BX324" i="6" s="1"/>
  <c r="BJ300" i="6"/>
  <c r="BX300" i="6" s="1"/>
  <c r="BJ296" i="6"/>
  <c r="BX296" i="6" s="1"/>
  <c r="BJ270" i="6"/>
  <c r="BX270" i="6" s="1"/>
  <c r="BJ262" i="6"/>
  <c r="BX262" i="6" s="1"/>
  <c r="BJ214" i="6"/>
  <c r="BX214" i="6" s="1"/>
  <c r="BJ198" i="6"/>
  <c r="BX198" i="6" s="1"/>
  <c r="BJ188" i="6"/>
  <c r="BY188" i="6" s="1"/>
  <c r="W121" i="2" s="1"/>
  <c r="BJ912" i="6"/>
  <c r="BX912" i="6" s="1"/>
  <c r="BJ883" i="6"/>
  <c r="BY883" i="6" s="1"/>
  <c r="W816" i="2" s="1"/>
  <c r="BJ797" i="6"/>
  <c r="BY797" i="6" s="1"/>
  <c r="W730" i="2" s="1"/>
  <c r="BJ767" i="6"/>
  <c r="BX767" i="6" s="1"/>
  <c r="BJ749" i="6"/>
  <c r="BX749" i="6" s="1"/>
  <c r="BJ741" i="6"/>
  <c r="BX741" i="6" s="1"/>
  <c r="BJ728" i="6"/>
  <c r="BX728" i="6" s="1"/>
  <c r="BJ720" i="6"/>
  <c r="BX720" i="6" s="1"/>
  <c r="BJ714" i="6"/>
  <c r="BX714" i="6" s="1"/>
  <c r="BJ652" i="6"/>
  <c r="BX652" i="6" s="1"/>
  <c r="BJ612" i="6"/>
  <c r="BX612" i="6" s="1"/>
  <c r="BJ580" i="6"/>
  <c r="BX580" i="6" s="1"/>
  <c r="BJ574" i="6"/>
  <c r="BX574" i="6" s="1"/>
  <c r="BJ540" i="6"/>
  <c r="BX540" i="6" s="1"/>
  <c r="BJ336" i="6"/>
  <c r="BX336" i="6" s="1"/>
  <c r="BJ314" i="6"/>
  <c r="BX314" i="6" s="1"/>
  <c r="BJ308" i="6"/>
  <c r="BY308" i="6" s="1"/>
  <c r="W241" i="2" s="1"/>
  <c r="BJ274" i="6"/>
  <c r="BX274" i="6" s="1"/>
  <c r="BJ202" i="6"/>
  <c r="BX202" i="6" s="1"/>
  <c r="BJ174" i="6"/>
  <c r="BX174" i="6" s="1"/>
  <c r="BJ164" i="6"/>
  <c r="BX164" i="6" s="1"/>
  <c r="BJ138" i="6"/>
  <c r="BX138" i="6" s="1"/>
  <c r="BJ134" i="6"/>
  <c r="BX134" i="6" s="1"/>
  <c r="BJ126" i="6"/>
  <c r="BY126" i="6" s="1"/>
  <c r="W59" i="2" s="1"/>
  <c r="BJ90" i="6"/>
  <c r="BX90" i="6" s="1"/>
  <c r="BJ86" i="6"/>
  <c r="BY86" i="6" s="1"/>
  <c r="W19" i="2" s="1"/>
  <c r="BJ900" i="6"/>
  <c r="BX900" i="6" s="1"/>
  <c r="BJ827" i="6"/>
  <c r="BX827" i="6" s="1"/>
  <c r="BJ801" i="6"/>
  <c r="BX801" i="6" s="1"/>
  <c r="BJ734" i="6"/>
  <c r="BX734" i="6" s="1"/>
  <c r="BJ726" i="6"/>
  <c r="BX726" i="6" s="1"/>
  <c r="BJ712" i="6"/>
  <c r="BX712" i="6" s="1"/>
  <c r="BJ634" i="6"/>
  <c r="BX634" i="6" s="1"/>
  <c r="BJ572" i="6"/>
  <c r="BX572" i="6" s="1"/>
  <c r="BJ544" i="6"/>
  <c r="BX544" i="6" s="1"/>
  <c r="BJ488" i="6"/>
  <c r="BX488" i="6" s="1"/>
  <c r="BJ446" i="6"/>
  <c r="BX446" i="6" s="1"/>
  <c r="BJ440" i="6"/>
  <c r="BY440" i="6" s="1"/>
  <c r="W373" i="2" s="1"/>
  <c r="BJ432" i="6"/>
  <c r="BX432" i="6" s="1"/>
  <c r="BJ422" i="6"/>
  <c r="BX422" i="6" s="1"/>
  <c r="BJ384" i="6"/>
  <c r="BX384" i="6" s="1"/>
  <c r="BJ364" i="6"/>
  <c r="BX364" i="6" s="1"/>
  <c r="BJ350" i="6"/>
  <c r="BX350" i="6" s="1"/>
  <c r="BJ284" i="6"/>
  <c r="BY284" i="6" s="1"/>
  <c r="W217" i="2" s="1"/>
  <c r="BJ244" i="6"/>
  <c r="BX244" i="6" s="1"/>
  <c r="BJ222" i="6"/>
  <c r="BX222" i="6" s="1"/>
  <c r="BJ186" i="6"/>
  <c r="BX186" i="6" s="1"/>
  <c r="BJ152" i="6"/>
  <c r="BY152" i="6" s="1"/>
  <c r="W85" i="2" s="1"/>
  <c r="BJ142" i="6"/>
  <c r="BX142" i="6" s="1"/>
  <c r="BJ158" i="6"/>
  <c r="BX158" i="6" s="1"/>
  <c r="BJ120" i="6"/>
  <c r="BX120" i="6" s="1"/>
  <c r="BJ110" i="6"/>
  <c r="BY110" i="6" s="1"/>
  <c r="W43" i="2" s="1"/>
  <c r="Y241" i="6"/>
  <c r="BC169" i="6" l="1"/>
  <c r="BR930" i="6"/>
  <c r="BT918" i="6"/>
  <c r="BP573" i="6"/>
  <c r="BR576" i="6"/>
  <c r="BP579" i="6"/>
  <c r="BP575" i="6"/>
  <c r="AU170" i="6"/>
  <c r="AX170" i="6" s="1"/>
  <c r="AH169" i="6"/>
  <c r="AC169" i="6"/>
  <c r="AF169" i="6" s="1"/>
  <c r="BT863" i="6"/>
  <c r="V94" i="2"/>
  <c r="BR506" i="6"/>
  <c r="J19" i="7"/>
  <c r="CB581" i="6" s="1"/>
  <c r="Y514" i="2" s="1"/>
  <c r="I13" i="7"/>
  <c r="BZ450" i="6" s="1"/>
  <c r="X383" i="2" s="1"/>
  <c r="BU257" i="6"/>
  <c r="S190" i="2" s="1"/>
  <c r="BR108" i="6"/>
  <c r="BR917" i="6"/>
  <c r="I20" i="7"/>
  <c r="BZ582" i="6" s="1"/>
  <c r="X515" i="2" s="1"/>
  <c r="J8" i="7"/>
  <c r="CB233" i="6" s="1"/>
  <c r="Y166" i="2" s="1"/>
  <c r="BT202" i="6"/>
  <c r="J10" i="7"/>
  <c r="CB475" i="6" s="1"/>
  <c r="Y408" i="2" s="1"/>
  <c r="AF767" i="6"/>
  <c r="BP767" i="6" s="1"/>
  <c r="BQ651" i="6"/>
  <c r="O584" i="2" s="1"/>
  <c r="N584" i="2"/>
  <c r="BQ709" i="6"/>
  <c r="O642" i="2" s="1"/>
  <c r="N642" i="2"/>
  <c r="BT573" i="6"/>
  <c r="BU573" i="6" s="1"/>
  <c r="S506" i="2" s="1"/>
  <c r="BR524" i="6"/>
  <c r="BQ584" i="6"/>
  <c r="O517" i="2" s="1"/>
  <c r="N517" i="2"/>
  <c r="R704" i="2"/>
  <c r="BU771" i="6"/>
  <c r="S704" i="2" s="1"/>
  <c r="BY804" i="6"/>
  <c r="W737" i="2" s="1"/>
  <c r="V737" i="2"/>
  <c r="BW922" i="6"/>
  <c r="U855" i="2" s="1"/>
  <c r="T855" i="2"/>
  <c r="BW375" i="6"/>
  <c r="U308" i="2" s="1"/>
  <c r="T308" i="2"/>
  <c r="BY776" i="6"/>
  <c r="W709" i="2" s="1"/>
  <c r="V709" i="2"/>
  <c r="V351" i="2"/>
  <c r="BY418" i="6"/>
  <c r="W351" i="2" s="1"/>
  <c r="BY184" i="6"/>
  <c r="W117" i="2" s="1"/>
  <c r="V117" i="2"/>
  <c r="BY77" i="6"/>
  <c r="W10" i="2" s="1"/>
  <c r="V10" i="2"/>
  <c r="BY815" i="6"/>
  <c r="W748" i="2" s="1"/>
  <c r="V748" i="2"/>
  <c r="V555" i="2"/>
  <c r="BY622" i="6"/>
  <c r="W555" i="2" s="1"/>
  <c r="V394" i="2"/>
  <c r="BY461" i="6"/>
  <c r="W394" i="2" s="1"/>
  <c r="BY239" i="6"/>
  <c r="W172" i="2" s="1"/>
  <c r="V172" i="2"/>
  <c r="V6" i="2"/>
  <c r="BY73" i="6"/>
  <c r="W6" i="2" s="1"/>
  <c r="BW601" i="6"/>
  <c r="U534" i="2" s="1"/>
  <c r="T534" i="2"/>
  <c r="BW466" i="6"/>
  <c r="U399" i="2" s="1"/>
  <c r="T399" i="2"/>
  <c r="BW635" i="6"/>
  <c r="U568" i="2" s="1"/>
  <c r="T568" i="2"/>
  <c r="BW722" i="6"/>
  <c r="U655" i="2" s="1"/>
  <c r="T655" i="2"/>
  <c r="BW734" i="6"/>
  <c r="U667" i="2" s="1"/>
  <c r="T667" i="2"/>
  <c r="AZ834" i="6"/>
  <c r="BC834" i="6" s="1"/>
  <c r="AM834" i="6"/>
  <c r="AO834" i="6" s="1"/>
  <c r="AU834" i="6"/>
  <c r="AX834" i="6" s="1"/>
  <c r="AH834" i="6"/>
  <c r="AK834" i="6" s="1"/>
  <c r="BP834" i="6" s="1"/>
  <c r="AQ834" i="6"/>
  <c r="AS834" i="6" s="1"/>
  <c r="AC834" i="6"/>
  <c r="AZ802" i="6"/>
  <c r="BC802" i="6" s="1"/>
  <c r="AH802" i="6"/>
  <c r="AK802" i="6" s="1"/>
  <c r="BP802" i="6" s="1"/>
  <c r="BQ802" i="6" s="1"/>
  <c r="O735" i="2" s="1"/>
  <c r="AQ802" i="6"/>
  <c r="AS802" i="6" s="1"/>
  <c r="AC802" i="6"/>
  <c r="AU802" i="6"/>
  <c r="AX802" i="6" s="1"/>
  <c r="AM802" i="6"/>
  <c r="AO802" i="6" s="1"/>
  <c r="AZ678" i="6"/>
  <c r="BC678" i="6" s="1"/>
  <c r="AQ678" i="6"/>
  <c r="AS678" i="6" s="1"/>
  <c r="AM678" i="6"/>
  <c r="AO678" i="6" s="1"/>
  <c r="AU678" i="6"/>
  <c r="AX678" i="6" s="1"/>
  <c r="BT678" i="6" s="1"/>
  <c r="AH678" i="6"/>
  <c r="AK678" i="6" s="1"/>
  <c r="BP678" i="6" s="1"/>
  <c r="AC678" i="6"/>
  <c r="AZ490" i="6"/>
  <c r="AM490" i="6"/>
  <c r="AO490" i="6" s="1"/>
  <c r="BR490" i="6" s="1"/>
  <c r="BS490" i="6" s="1"/>
  <c r="Q423" i="2" s="1"/>
  <c r="AU490" i="6"/>
  <c r="AX490" i="6" s="1"/>
  <c r="BT490" i="6" s="1"/>
  <c r="AC490" i="6"/>
  <c r="AQ490" i="6"/>
  <c r="AS490" i="6" s="1"/>
  <c r="AH490" i="6"/>
  <c r="AZ478" i="6"/>
  <c r="BC478" i="6" s="1"/>
  <c r="AC478" i="6"/>
  <c r="AM478" i="6"/>
  <c r="AO478" i="6" s="1"/>
  <c r="AU478" i="6"/>
  <c r="AX478" i="6" s="1"/>
  <c r="AH478" i="6"/>
  <c r="AK478" i="6" s="1"/>
  <c r="AQ478" i="6"/>
  <c r="AS478" i="6" s="1"/>
  <c r="AZ470" i="6"/>
  <c r="BC470" i="6" s="1"/>
  <c r="AH470" i="6"/>
  <c r="AK470" i="6" s="1"/>
  <c r="AQ470" i="6"/>
  <c r="AS470" i="6" s="1"/>
  <c r="BR470" i="6" s="1"/>
  <c r="BS470" i="6" s="1"/>
  <c r="Q403" i="2" s="1"/>
  <c r="AM470" i="6"/>
  <c r="AO470" i="6" s="1"/>
  <c r="AC470" i="6"/>
  <c r="AU470" i="6"/>
  <c r="AX470" i="6" s="1"/>
  <c r="AZ462" i="6"/>
  <c r="BC462" i="6" s="1"/>
  <c r="AM462" i="6"/>
  <c r="AO462" i="6" s="1"/>
  <c r="AU462" i="6"/>
  <c r="AX462" i="6" s="1"/>
  <c r="AH462" i="6"/>
  <c r="AK462" i="6" s="1"/>
  <c r="BP462" i="6" s="1"/>
  <c r="AQ462" i="6"/>
  <c r="AS462" i="6" s="1"/>
  <c r="AC462" i="6"/>
  <c r="AZ450" i="6"/>
  <c r="BC450" i="6" s="1"/>
  <c r="BT450" i="6" s="1"/>
  <c r="R383" i="2" s="1"/>
  <c r="AM450" i="6"/>
  <c r="AO450" i="6" s="1"/>
  <c r="AU450" i="6"/>
  <c r="AX450" i="6" s="1"/>
  <c r="AH450" i="6"/>
  <c r="AK450" i="6" s="1"/>
  <c r="BP450" i="6" s="1"/>
  <c r="AQ450" i="6"/>
  <c r="AS450" i="6" s="1"/>
  <c r="BR450" i="6" s="1"/>
  <c r="AC450" i="6"/>
  <c r="AU431" i="6"/>
  <c r="AX431" i="6" s="1"/>
  <c r="BT431" i="6" s="1"/>
  <c r="AM431" i="6"/>
  <c r="AO431" i="6" s="1"/>
  <c r="AH431" i="6"/>
  <c r="AZ411" i="6"/>
  <c r="BC411" i="6" s="1"/>
  <c r="AH411" i="6"/>
  <c r="AK411" i="6" s="1"/>
  <c r="BP411" i="6" s="1"/>
  <c r="AQ411" i="6"/>
  <c r="AS411" i="6" s="1"/>
  <c r="AU411" i="6"/>
  <c r="AX411" i="6" s="1"/>
  <c r="AM411" i="6"/>
  <c r="AO411" i="6" s="1"/>
  <c r="BR411" i="6" s="1"/>
  <c r="AC411" i="6"/>
  <c r="AZ383" i="6"/>
  <c r="BC383" i="6" s="1"/>
  <c r="AH383" i="6"/>
  <c r="AK383" i="6" s="1"/>
  <c r="BP383" i="6" s="1"/>
  <c r="AQ383" i="6"/>
  <c r="AS383" i="6" s="1"/>
  <c r="BR383" i="6" s="1"/>
  <c r="AU383" i="6"/>
  <c r="AX383" i="6" s="1"/>
  <c r="BT383" i="6" s="1"/>
  <c r="AM383" i="6"/>
  <c r="AO383" i="6" s="1"/>
  <c r="AC383" i="6"/>
  <c r="AZ375" i="6"/>
  <c r="AC375" i="6"/>
  <c r="AF375" i="6" s="1"/>
  <c r="BP375" i="6" s="1"/>
  <c r="AQ375" i="6"/>
  <c r="AS375" i="6" s="1"/>
  <c r="AU375" i="6"/>
  <c r="AX375" i="6" s="1"/>
  <c r="BT375" i="6" s="1"/>
  <c r="AM375" i="6"/>
  <c r="AO375" i="6" s="1"/>
  <c r="BR375" i="6" s="1"/>
  <c r="AH375" i="6"/>
  <c r="AZ363" i="6"/>
  <c r="BC363" i="6" s="1"/>
  <c r="AH363" i="6"/>
  <c r="AK363" i="6" s="1"/>
  <c r="BP363" i="6" s="1"/>
  <c r="AQ363" i="6"/>
  <c r="AS363" i="6" s="1"/>
  <c r="AU363" i="6"/>
  <c r="AX363" i="6" s="1"/>
  <c r="BT363" i="6" s="1"/>
  <c r="AM363" i="6"/>
  <c r="AO363" i="6" s="1"/>
  <c r="AC363" i="6"/>
  <c r="AZ355" i="6"/>
  <c r="BC355" i="6" s="1"/>
  <c r="AM355" i="6"/>
  <c r="AO355" i="6" s="1"/>
  <c r="AU355" i="6"/>
  <c r="AX355" i="6" s="1"/>
  <c r="AH355" i="6"/>
  <c r="AK355" i="6" s="1"/>
  <c r="BP355" i="6" s="1"/>
  <c r="AQ355" i="6"/>
  <c r="AS355" i="6" s="1"/>
  <c r="AC355" i="6"/>
  <c r="AZ347" i="6"/>
  <c r="BC347" i="6" s="1"/>
  <c r="AM347" i="6"/>
  <c r="AO347" i="6" s="1"/>
  <c r="AU347" i="6"/>
  <c r="AX347" i="6" s="1"/>
  <c r="BT347" i="6" s="1"/>
  <c r="AH347" i="6"/>
  <c r="AK347" i="6" s="1"/>
  <c r="BP347" i="6" s="1"/>
  <c r="AQ347" i="6"/>
  <c r="AS347" i="6" s="1"/>
  <c r="AC347" i="6"/>
  <c r="AZ319" i="6"/>
  <c r="BC319" i="6" s="1"/>
  <c r="AM319" i="6"/>
  <c r="AO319" i="6" s="1"/>
  <c r="AU319" i="6"/>
  <c r="AX319" i="6" s="1"/>
  <c r="AH319" i="6"/>
  <c r="AK319" i="6" s="1"/>
  <c r="BP319" i="6" s="1"/>
  <c r="AQ319" i="6"/>
  <c r="AS319" i="6" s="1"/>
  <c r="AC319" i="6"/>
  <c r="AZ307" i="6"/>
  <c r="BC307" i="6" s="1"/>
  <c r="AH307" i="6"/>
  <c r="AK307" i="6" s="1"/>
  <c r="BP307" i="6" s="1"/>
  <c r="AQ307" i="6"/>
  <c r="AS307" i="6" s="1"/>
  <c r="AM307" i="6"/>
  <c r="AO307" i="6" s="1"/>
  <c r="AU307" i="6"/>
  <c r="AX307" i="6" s="1"/>
  <c r="AC307" i="6"/>
  <c r="AM267" i="6"/>
  <c r="AO267" i="6" s="1"/>
  <c r="BR267" i="6" s="1"/>
  <c r="AU267" i="6"/>
  <c r="AX267" i="6" s="1"/>
  <c r="AC267" i="6"/>
  <c r="AZ255" i="6"/>
  <c r="BC255" i="6" s="1"/>
  <c r="AH255" i="6"/>
  <c r="AK255" i="6" s="1"/>
  <c r="BP255" i="6" s="1"/>
  <c r="AQ255" i="6"/>
  <c r="AS255" i="6" s="1"/>
  <c r="AM255" i="6"/>
  <c r="AO255" i="6" s="1"/>
  <c r="BR255" i="6" s="1"/>
  <c r="BS255" i="6" s="1"/>
  <c r="Q188" i="2" s="1"/>
  <c r="AU255" i="6"/>
  <c r="AX255" i="6" s="1"/>
  <c r="BT255" i="6" s="1"/>
  <c r="AC255" i="6"/>
  <c r="AZ243" i="6"/>
  <c r="AC243" i="6"/>
  <c r="AQ243" i="6"/>
  <c r="AS243" i="6" s="1"/>
  <c r="AM243" i="6"/>
  <c r="AO243" i="6" s="1"/>
  <c r="BR243" i="6" s="1"/>
  <c r="AU243" i="6"/>
  <c r="AX243" i="6" s="1"/>
  <c r="BT243" i="6" s="1"/>
  <c r="AH243" i="6"/>
  <c r="AZ235" i="6"/>
  <c r="BC235" i="6" s="1"/>
  <c r="AH235" i="6"/>
  <c r="AK235" i="6" s="1"/>
  <c r="BP235" i="6" s="1"/>
  <c r="AQ235" i="6"/>
  <c r="AS235" i="6" s="1"/>
  <c r="AU235" i="6"/>
  <c r="AX235" i="6" s="1"/>
  <c r="AM235" i="6"/>
  <c r="AO235" i="6" s="1"/>
  <c r="AC235" i="6"/>
  <c r="R719" i="2"/>
  <c r="BT766" i="6"/>
  <c r="AQ177" i="6"/>
  <c r="AS177" i="6" s="1"/>
  <c r="BR177" i="6" s="1"/>
  <c r="AM173" i="6"/>
  <c r="AO173" i="6" s="1"/>
  <c r="AH267" i="6"/>
  <c r="AK267" i="6" s="1"/>
  <c r="BP267" i="6" s="1"/>
  <c r="AM585" i="6"/>
  <c r="AO585" i="6" s="1"/>
  <c r="AZ431" i="6"/>
  <c r="AM170" i="6"/>
  <c r="AO170" i="6" s="1"/>
  <c r="BR170" i="6" s="1"/>
  <c r="AH585" i="6"/>
  <c r="AK585" i="6" s="1"/>
  <c r="BP585" i="6" s="1"/>
  <c r="V418" i="2"/>
  <c r="BY122" i="6"/>
  <c r="W55" i="2" s="1"/>
  <c r="V55" i="2"/>
  <c r="BW134" i="6"/>
  <c r="U67" i="2" s="1"/>
  <c r="T67" i="2"/>
  <c r="V765" i="2"/>
  <c r="BY832" i="6"/>
  <c r="W765" i="2" s="1"/>
  <c r="V705" i="2"/>
  <c r="BY772" i="6"/>
  <c r="W705" i="2" s="1"/>
  <c r="BY399" i="6"/>
  <c r="W332" i="2" s="1"/>
  <c r="V332" i="2"/>
  <c r="BY180" i="6"/>
  <c r="W113" i="2" s="1"/>
  <c r="V113" i="2"/>
  <c r="BW928" i="6"/>
  <c r="U861" i="2" s="1"/>
  <c r="T861" i="2"/>
  <c r="BW327" i="6"/>
  <c r="U260" i="2" s="1"/>
  <c r="T260" i="2"/>
  <c r="BW412" i="6"/>
  <c r="U345" i="2" s="1"/>
  <c r="T345" i="2"/>
  <c r="BY899" i="6"/>
  <c r="W832" i="2" s="1"/>
  <c r="V832" i="2"/>
  <c r="BY799" i="6"/>
  <c r="W732" i="2" s="1"/>
  <c r="V732" i="2"/>
  <c r="BY557" i="6"/>
  <c r="W490" i="2" s="1"/>
  <c r="V490" i="2"/>
  <c r="BY457" i="6"/>
  <c r="W390" i="2" s="1"/>
  <c r="V390" i="2"/>
  <c r="BY195" i="6"/>
  <c r="W128" i="2" s="1"/>
  <c r="V128" i="2"/>
  <c r="BW528" i="6"/>
  <c r="U461" i="2" s="1"/>
  <c r="T461" i="2"/>
  <c r="AQ738" i="6"/>
  <c r="AS738" i="6" s="1"/>
  <c r="AU738" i="6"/>
  <c r="AX738" i="6" s="1"/>
  <c r="BT738" i="6" s="1"/>
  <c r="AM738" i="6"/>
  <c r="AO738" i="6" s="1"/>
  <c r="BR738" i="6" s="1"/>
  <c r="AH738" i="6"/>
  <c r="AK738" i="6" s="1"/>
  <c r="BP738" i="6" s="1"/>
  <c r="AC738" i="6"/>
  <c r="AZ738" i="6"/>
  <c r="BC738" i="6" s="1"/>
  <c r="BW518" i="6"/>
  <c r="U451" i="2" s="1"/>
  <c r="T451" i="2"/>
  <c r="BW606" i="6"/>
  <c r="U539" i="2" s="1"/>
  <c r="T539" i="2"/>
  <c r="BW713" i="6"/>
  <c r="U646" i="2" s="1"/>
  <c r="T646" i="2"/>
  <c r="BW725" i="6"/>
  <c r="U658" i="2" s="1"/>
  <c r="T658" i="2"/>
  <c r="AZ842" i="6"/>
  <c r="BC842" i="6" s="1"/>
  <c r="AH842" i="6"/>
  <c r="AK842" i="6" s="1"/>
  <c r="BP842" i="6" s="1"/>
  <c r="AQ842" i="6"/>
  <c r="AS842" i="6" s="1"/>
  <c r="AU842" i="6"/>
  <c r="AX842" i="6" s="1"/>
  <c r="BT842" i="6" s="1"/>
  <c r="AC842" i="6"/>
  <c r="AM842" i="6"/>
  <c r="AO842" i="6" s="1"/>
  <c r="BR842" i="6" s="1"/>
  <c r="AZ790" i="6"/>
  <c r="AM790" i="6"/>
  <c r="AO790" i="6" s="1"/>
  <c r="AU790" i="6"/>
  <c r="AX790" i="6" s="1"/>
  <c r="BT790" i="6" s="1"/>
  <c r="AQ790" i="6"/>
  <c r="AS790" i="6" s="1"/>
  <c r="AH790" i="6"/>
  <c r="AZ751" i="6"/>
  <c r="BC751" i="6" s="1"/>
  <c r="AQ751" i="6"/>
  <c r="AS751" i="6" s="1"/>
  <c r="AM751" i="6"/>
  <c r="AO751" i="6" s="1"/>
  <c r="BR751" i="6" s="1"/>
  <c r="AU751" i="6"/>
  <c r="AX751" i="6" s="1"/>
  <c r="AC751" i="6"/>
  <c r="AH751" i="6"/>
  <c r="AK751" i="6" s="1"/>
  <c r="BP751" i="6" s="1"/>
  <c r="AZ743" i="6"/>
  <c r="AQ743" i="6"/>
  <c r="AS743" i="6" s="1"/>
  <c r="AM743" i="6"/>
  <c r="AO743" i="6" s="1"/>
  <c r="BR743" i="6" s="1"/>
  <c r="AU743" i="6"/>
  <c r="AX743" i="6" s="1"/>
  <c r="BT743" i="6" s="1"/>
  <c r="AH743" i="6"/>
  <c r="AZ706" i="6"/>
  <c r="BC706" i="6" s="1"/>
  <c r="AM706" i="6"/>
  <c r="AO706" i="6" s="1"/>
  <c r="BR706" i="6" s="1"/>
  <c r="AU706" i="6"/>
  <c r="AX706" i="6" s="1"/>
  <c r="BT706" i="6" s="1"/>
  <c r="AH706" i="6"/>
  <c r="AK706" i="6" s="1"/>
  <c r="BP706" i="6" s="1"/>
  <c r="AQ706" i="6"/>
  <c r="AS706" i="6" s="1"/>
  <c r="AC706" i="6"/>
  <c r="AZ698" i="6"/>
  <c r="BC698" i="6" s="1"/>
  <c r="AQ698" i="6"/>
  <c r="AS698" i="6" s="1"/>
  <c r="AM698" i="6"/>
  <c r="AO698" i="6" s="1"/>
  <c r="AU698" i="6"/>
  <c r="AX698" i="6" s="1"/>
  <c r="BT698" i="6" s="1"/>
  <c r="AH698" i="6"/>
  <c r="AK698" i="6" s="1"/>
  <c r="BP698" i="6" s="1"/>
  <c r="AC698" i="6"/>
  <c r="AZ666" i="6"/>
  <c r="BC666" i="6" s="1"/>
  <c r="AM666" i="6"/>
  <c r="AO666" i="6" s="1"/>
  <c r="AU666" i="6"/>
  <c r="AX666" i="6" s="1"/>
  <c r="AH666" i="6"/>
  <c r="AK666" i="6" s="1"/>
  <c r="BP666" i="6" s="1"/>
  <c r="AQ666" i="6"/>
  <c r="AS666" i="6" s="1"/>
  <c r="AC666" i="6"/>
  <c r="AZ642" i="6"/>
  <c r="BC642" i="6" s="1"/>
  <c r="AQ642" i="6"/>
  <c r="AS642" i="6" s="1"/>
  <c r="BR642" i="6" s="1"/>
  <c r="AM642" i="6"/>
  <c r="AO642" i="6" s="1"/>
  <c r="AU642" i="6"/>
  <c r="AX642" i="6" s="1"/>
  <c r="BT642" i="6" s="1"/>
  <c r="AH642" i="6"/>
  <c r="AK642" i="6" s="1"/>
  <c r="BP642" i="6" s="1"/>
  <c r="AC642" i="6"/>
  <c r="AZ634" i="6"/>
  <c r="BC634" i="6" s="1"/>
  <c r="AQ634" i="6"/>
  <c r="AS634" i="6" s="1"/>
  <c r="AC634" i="6"/>
  <c r="AM634" i="6"/>
  <c r="AO634" i="6" s="1"/>
  <c r="BR634" i="6" s="1"/>
  <c r="BS634" i="6" s="1"/>
  <c r="Q567" i="2" s="1"/>
  <c r="AU634" i="6"/>
  <c r="AX634" i="6" s="1"/>
  <c r="AH634" i="6"/>
  <c r="AK634" i="6" s="1"/>
  <c r="AZ618" i="6"/>
  <c r="BC618" i="6" s="1"/>
  <c r="AH618" i="6"/>
  <c r="AK618" i="6" s="1"/>
  <c r="AQ618" i="6"/>
  <c r="AS618" i="6" s="1"/>
  <c r="AM618" i="6"/>
  <c r="AO618" i="6" s="1"/>
  <c r="BR618" i="6" s="1"/>
  <c r="AC618" i="6"/>
  <c r="AU618" i="6"/>
  <c r="AX618" i="6" s="1"/>
  <c r="BT618" i="6" s="1"/>
  <c r="BU618" i="6" s="1"/>
  <c r="S551" i="2" s="1"/>
  <c r="AZ610" i="6"/>
  <c r="BC610" i="6" s="1"/>
  <c r="AQ610" i="6"/>
  <c r="AS610" i="6" s="1"/>
  <c r="AU610" i="6"/>
  <c r="AX610" i="6" s="1"/>
  <c r="BT610" i="6" s="1"/>
  <c r="AM610" i="6"/>
  <c r="AO610" i="6" s="1"/>
  <c r="BR610" i="6" s="1"/>
  <c r="AH610" i="6"/>
  <c r="AK610" i="6" s="1"/>
  <c r="BP610" i="6" s="1"/>
  <c r="AC610" i="6"/>
  <c r="AZ598" i="6"/>
  <c r="AM598" i="6"/>
  <c r="AO598" i="6" s="1"/>
  <c r="BR598" i="6" s="1"/>
  <c r="AU598" i="6"/>
  <c r="AX598" i="6" s="1"/>
  <c r="BT598" i="6" s="1"/>
  <c r="AQ598" i="6"/>
  <c r="AS598" i="6" s="1"/>
  <c r="AH598" i="6"/>
  <c r="AZ590" i="6"/>
  <c r="BC590" i="6" s="1"/>
  <c r="BT590" i="6" s="1"/>
  <c r="AQ590" i="6"/>
  <c r="AS590" i="6" s="1"/>
  <c r="AU590" i="6"/>
  <c r="AX590" i="6" s="1"/>
  <c r="AM590" i="6"/>
  <c r="AO590" i="6" s="1"/>
  <c r="BR590" i="6" s="1"/>
  <c r="AH590" i="6"/>
  <c r="AK590" i="6" s="1"/>
  <c r="BP590" i="6" s="1"/>
  <c r="AC590" i="6"/>
  <c r="AZ574" i="6"/>
  <c r="BC574" i="6" s="1"/>
  <c r="AH574" i="6"/>
  <c r="AK574" i="6" s="1"/>
  <c r="AQ574" i="6"/>
  <c r="AS574" i="6" s="1"/>
  <c r="AU574" i="6"/>
  <c r="AX574" i="6" s="1"/>
  <c r="AC574" i="6"/>
  <c r="AF574" i="6" s="1"/>
  <c r="AM574" i="6"/>
  <c r="AO574" i="6" s="1"/>
  <c r="AZ566" i="6"/>
  <c r="BC566" i="6" s="1"/>
  <c r="AQ566" i="6"/>
  <c r="AS566" i="6" s="1"/>
  <c r="AU566" i="6"/>
  <c r="AX566" i="6" s="1"/>
  <c r="AM566" i="6"/>
  <c r="AO566" i="6" s="1"/>
  <c r="BR566" i="6" s="1"/>
  <c r="AH566" i="6"/>
  <c r="AK566" i="6" s="1"/>
  <c r="BP566" i="6" s="1"/>
  <c r="AC566" i="6"/>
  <c r="AZ554" i="6"/>
  <c r="BC554" i="6" s="1"/>
  <c r="AC554" i="6"/>
  <c r="AM554" i="6"/>
  <c r="AO554" i="6" s="1"/>
  <c r="BR554" i="6" s="1"/>
  <c r="AU554" i="6"/>
  <c r="AX554" i="6" s="1"/>
  <c r="AH554" i="6"/>
  <c r="AK554" i="6" s="1"/>
  <c r="AQ554" i="6"/>
  <c r="AS554" i="6" s="1"/>
  <c r="AZ542" i="6"/>
  <c r="BC542" i="6" s="1"/>
  <c r="BT542" i="6" s="1"/>
  <c r="AH542" i="6"/>
  <c r="AK542" i="6" s="1"/>
  <c r="BP542" i="6" s="1"/>
  <c r="AQ542" i="6"/>
  <c r="AS542" i="6" s="1"/>
  <c r="AU542" i="6"/>
  <c r="AX542" i="6" s="1"/>
  <c r="AM542" i="6"/>
  <c r="AO542" i="6" s="1"/>
  <c r="BR542" i="6" s="1"/>
  <c r="AC542" i="6"/>
  <c r="BT503" i="6"/>
  <c r="BT850" i="6"/>
  <c r="BT879" i="6"/>
  <c r="AU633" i="6"/>
  <c r="AX633" i="6" s="1"/>
  <c r="AU362" i="6"/>
  <c r="AX362" i="6" s="1"/>
  <c r="BT362" i="6" s="1"/>
  <c r="AZ362" i="6"/>
  <c r="BC362" i="6" s="1"/>
  <c r="AH230" i="6"/>
  <c r="AK230" i="6" s="1"/>
  <c r="BP230" i="6" s="1"/>
  <c r="AZ230" i="6"/>
  <c r="BC230" i="6" s="1"/>
  <c r="BT230" i="6" s="1"/>
  <c r="BR269" i="6"/>
  <c r="BR687" i="6"/>
  <c r="AH177" i="6"/>
  <c r="AK177" i="6" s="1"/>
  <c r="BP177" i="6" s="1"/>
  <c r="AC173" i="6"/>
  <c r="AQ318" i="6"/>
  <c r="AS318" i="6" s="1"/>
  <c r="AZ267" i="6"/>
  <c r="BC267" i="6" s="1"/>
  <c r="AM565" i="6"/>
  <c r="AO565" i="6" s="1"/>
  <c r="AZ170" i="6"/>
  <c r="BC170" i="6" s="1"/>
  <c r="V54" i="2"/>
  <c r="BU224" i="6"/>
  <c r="S157" i="2" s="1"/>
  <c r="R157" i="2"/>
  <c r="BY824" i="6"/>
  <c r="W757" i="2" s="1"/>
  <c r="V757" i="2"/>
  <c r="V701" i="2"/>
  <c r="BY768" i="6"/>
  <c r="W701" i="2" s="1"/>
  <c r="BY216" i="6"/>
  <c r="W149" i="2" s="1"/>
  <c r="V149" i="2"/>
  <c r="BW152" i="6"/>
  <c r="U85" i="2" s="1"/>
  <c r="T85" i="2"/>
  <c r="V828" i="2"/>
  <c r="BY895" i="6"/>
  <c r="W828" i="2" s="1"/>
  <c r="V563" i="2"/>
  <c r="BY630" i="6"/>
  <c r="W563" i="2" s="1"/>
  <c r="BY477" i="6"/>
  <c r="W410" i="2" s="1"/>
  <c r="V410" i="2"/>
  <c r="V347" i="2"/>
  <c r="BY414" i="6"/>
  <c r="W347" i="2" s="1"/>
  <c r="BY191" i="6"/>
  <c r="W124" i="2" s="1"/>
  <c r="V124" i="2"/>
  <c r="BW296" i="6"/>
  <c r="U229" i="2" s="1"/>
  <c r="T229" i="2"/>
  <c r="BW486" i="6"/>
  <c r="U419" i="2" s="1"/>
  <c r="T419" i="2"/>
  <c r="BW440" i="6"/>
  <c r="U373" i="2" s="1"/>
  <c r="T373" i="2"/>
  <c r="BW718" i="6"/>
  <c r="U651" i="2" s="1"/>
  <c r="T651" i="2"/>
  <c r="BW726" i="6"/>
  <c r="U659" i="2" s="1"/>
  <c r="T659" i="2"/>
  <c r="BW775" i="6"/>
  <c r="U708" i="2" s="1"/>
  <c r="T708" i="2"/>
  <c r="BW853" i="6"/>
  <c r="U786" i="2" s="1"/>
  <c r="T786" i="2"/>
  <c r="BW704" i="6"/>
  <c r="U637" i="2" s="1"/>
  <c r="T637" i="2"/>
  <c r="AZ854" i="6"/>
  <c r="BC854" i="6" s="1"/>
  <c r="AQ854" i="6"/>
  <c r="AS854" i="6" s="1"/>
  <c r="AC854" i="6"/>
  <c r="AF854" i="6" s="1"/>
  <c r="BP854" i="6" s="1"/>
  <c r="AM854" i="6"/>
  <c r="AO854" i="6" s="1"/>
  <c r="AU854" i="6"/>
  <c r="AX854" i="6" s="1"/>
  <c r="BT854" i="6" s="1"/>
  <c r="AH854" i="6"/>
  <c r="AK854" i="6" s="1"/>
  <c r="AZ818" i="6"/>
  <c r="BC818" i="6" s="1"/>
  <c r="AM818" i="6"/>
  <c r="AO818" i="6" s="1"/>
  <c r="AU818" i="6"/>
  <c r="AX818" i="6" s="1"/>
  <c r="BT818" i="6" s="1"/>
  <c r="AH818" i="6"/>
  <c r="AK818" i="6" s="1"/>
  <c r="BP818" i="6" s="1"/>
  <c r="AQ818" i="6"/>
  <c r="AS818" i="6" s="1"/>
  <c r="AC818" i="6"/>
  <c r="AZ806" i="6"/>
  <c r="BC806" i="6" s="1"/>
  <c r="AH806" i="6"/>
  <c r="AK806" i="6" s="1"/>
  <c r="BP806" i="6" s="1"/>
  <c r="AQ806" i="6"/>
  <c r="AS806" i="6" s="1"/>
  <c r="AM806" i="6"/>
  <c r="AO806" i="6" s="1"/>
  <c r="BR806" i="6" s="1"/>
  <c r="AC806" i="6"/>
  <c r="AU806" i="6"/>
  <c r="AX806" i="6" s="1"/>
  <c r="BT806" i="6" s="1"/>
  <c r="AZ798" i="6"/>
  <c r="BC798" i="6" s="1"/>
  <c r="AH798" i="6"/>
  <c r="AK798" i="6" s="1"/>
  <c r="BP798" i="6" s="1"/>
  <c r="AQ798" i="6"/>
  <c r="AS798" i="6" s="1"/>
  <c r="BR798" i="6" s="1"/>
  <c r="AU798" i="6"/>
  <c r="AX798" i="6" s="1"/>
  <c r="BT798" i="6" s="1"/>
  <c r="AM798" i="6"/>
  <c r="AO798" i="6" s="1"/>
  <c r="AC798" i="6"/>
  <c r="AZ770" i="6"/>
  <c r="BC770" i="6" s="1"/>
  <c r="AH770" i="6"/>
  <c r="AK770" i="6" s="1"/>
  <c r="BP770" i="6" s="1"/>
  <c r="AQ770" i="6"/>
  <c r="AS770" i="6" s="1"/>
  <c r="AU770" i="6"/>
  <c r="AX770" i="6" s="1"/>
  <c r="BT770" i="6" s="1"/>
  <c r="AM770" i="6"/>
  <c r="AO770" i="6" s="1"/>
  <c r="BR770" i="6" s="1"/>
  <c r="AC770" i="6"/>
  <c r="AZ674" i="6"/>
  <c r="BC674" i="6" s="1"/>
  <c r="AM674" i="6"/>
  <c r="AO674" i="6" s="1"/>
  <c r="BR674" i="6" s="1"/>
  <c r="AU674" i="6"/>
  <c r="AX674" i="6" s="1"/>
  <c r="BT674" i="6" s="1"/>
  <c r="AH674" i="6"/>
  <c r="AK674" i="6" s="1"/>
  <c r="BP674" i="6" s="1"/>
  <c r="AQ674" i="6"/>
  <c r="AS674" i="6" s="1"/>
  <c r="AC674" i="6"/>
  <c r="AZ514" i="6"/>
  <c r="BC514" i="6" s="1"/>
  <c r="AM514" i="6"/>
  <c r="AO514" i="6" s="1"/>
  <c r="AU514" i="6"/>
  <c r="AX514" i="6" s="1"/>
  <c r="AH514" i="6"/>
  <c r="AK514" i="6" s="1"/>
  <c r="BP514" i="6" s="1"/>
  <c r="AC514" i="6"/>
  <c r="AQ514" i="6"/>
  <c r="AS514" i="6" s="1"/>
  <c r="AZ486" i="6"/>
  <c r="BC486" i="6" s="1"/>
  <c r="AH486" i="6"/>
  <c r="AK486" i="6" s="1"/>
  <c r="AQ486" i="6"/>
  <c r="AS486" i="6" s="1"/>
  <c r="AC486" i="6"/>
  <c r="AF486" i="6" s="1"/>
  <c r="BP486" i="6" s="1"/>
  <c r="AU486" i="6"/>
  <c r="AX486" i="6" s="1"/>
  <c r="BT486" i="6" s="1"/>
  <c r="AM486" i="6"/>
  <c r="AO486" i="6" s="1"/>
  <c r="AZ474" i="6"/>
  <c r="BC474" i="6" s="1"/>
  <c r="AQ474" i="6"/>
  <c r="AS474" i="6" s="1"/>
  <c r="AM474" i="6"/>
  <c r="AO474" i="6" s="1"/>
  <c r="AU474" i="6"/>
  <c r="AX474" i="6" s="1"/>
  <c r="AH474" i="6"/>
  <c r="AK474" i="6" s="1"/>
  <c r="BP474" i="6" s="1"/>
  <c r="AC474" i="6"/>
  <c r="AZ466" i="6"/>
  <c r="BC466" i="6" s="1"/>
  <c r="AM466" i="6"/>
  <c r="AO466" i="6" s="1"/>
  <c r="AU466" i="6"/>
  <c r="AX466" i="6" s="1"/>
  <c r="BT466" i="6" s="1"/>
  <c r="AH466" i="6"/>
  <c r="AK466" i="6" s="1"/>
  <c r="BP466" i="6" s="1"/>
  <c r="AC466" i="6"/>
  <c r="AQ466" i="6"/>
  <c r="AS466" i="6" s="1"/>
  <c r="AZ454" i="6"/>
  <c r="BC454" i="6" s="1"/>
  <c r="AM454" i="6"/>
  <c r="AO454" i="6" s="1"/>
  <c r="AU454" i="6"/>
  <c r="AX454" i="6" s="1"/>
  <c r="AH454" i="6"/>
  <c r="AK454" i="6" s="1"/>
  <c r="BP454" i="6" s="1"/>
  <c r="AC454" i="6"/>
  <c r="AQ454" i="6"/>
  <c r="AS454" i="6" s="1"/>
  <c r="AZ439" i="6"/>
  <c r="BC439" i="6" s="1"/>
  <c r="AM439" i="6"/>
  <c r="AO439" i="6" s="1"/>
  <c r="AU439" i="6"/>
  <c r="AX439" i="6" s="1"/>
  <c r="BT439" i="6" s="1"/>
  <c r="AH439" i="6"/>
  <c r="AK439" i="6" s="1"/>
  <c r="BP439" i="6" s="1"/>
  <c r="AQ439" i="6"/>
  <c r="AS439" i="6" s="1"/>
  <c r="AC439" i="6"/>
  <c r="AU419" i="6"/>
  <c r="AX419" i="6" s="1"/>
  <c r="BT419" i="6" s="1"/>
  <c r="AM419" i="6"/>
  <c r="AO419" i="6" s="1"/>
  <c r="BR419" i="6" s="1"/>
  <c r="AH419" i="6"/>
  <c r="AK419" i="6" s="1"/>
  <c r="BP419" i="6" s="1"/>
  <c r="AC419" i="6"/>
  <c r="AZ399" i="6"/>
  <c r="BC399" i="6" s="1"/>
  <c r="AQ399" i="6"/>
  <c r="AS399" i="6" s="1"/>
  <c r="BR399" i="6" s="1"/>
  <c r="AM399" i="6"/>
  <c r="AO399" i="6" s="1"/>
  <c r="AH399" i="6"/>
  <c r="AK399" i="6" s="1"/>
  <c r="BP399" i="6" s="1"/>
  <c r="AU399" i="6"/>
  <c r="AX399" i="6" s="1"/>
  <c r="BT399" i="6" s="1"/>
  <c r="AC399" i="6"/>
  <c r="AZ379" i="6"/>
  <c r="BC379" i="6" s="1"/>
  <c r="AQ379" i="6"/>
  <c r="AS379" i="6" s="1"/>
  <c r="AU379" i="6"/>
  <c r="AX379" i="6" s="1"/>
  <c r="BT379" i="6" s="1"/>
  <c r="AM379" i="6"/>
  <c r="AO379" i="6" s="1"/>
  <c r="BR379" i="6" s="1"/>
  <c r="AH379" i="6"/>
  <c r="AK379" i="6" s="1"/>
  <c r="BP379" i="6" s="1"/>
  <c r="AC379" i="6"/>
  <c r="AZ371" i="6"/>
  <c r="AC371" i="6"/>
  <c r="AQ371" i="6"/>
  <c r="AS371" i="6" s="1"/>
  <c r="AU371" i="6"/>
  <c r="AX371" i="6" s="1"/>
  <c r="BT371" i="6" s="1"/>
  <c r="AM371" i="6"/>
  <c r="AO371" i="6" s="1"/>
  <c r="AH371" i="6"/>
  <c r="AZ359" i="6"/>
  <c r="BC359" i="6" s="1"/>
  <c r="AC359" i="6"/>
  <c r="AM359" i="6"/>
  <c r="AO359" i="6" s="1"/>
  <c r="AU359" i="6"/>
  <c r="AX359" i="6" s="1"/>
  <c r="AH359" i="6"/>
  <c r="AK359" i="6" s="1"/>
  <c r="AQ359" i="6"/>
  <c r="AS359" i="6" s="1"/>
  <c r="AZ351" i="6"/>
  <c r="BC351" i="6" s="1"/>
  <c r="AM351" i="6"/>
  <c r="AO351" i="6" s="1"/>
  <c r="AU351" i="6"/>
  <c r="AX351" i="6" s="1"/>
  <c r="AH351" i="6"/>
  <c r="AK351" i="6" s="1"/>
  <c r="BP351" i="6" s="1"/>
  <c r="AQ351" i="6"/>
  <c r="AS351" i="6" s="1"/>
  <c r="AC351" i="6"/>
  <c r="AZ323" i="6"/>
  <c r="BC323" i="6" s="1"/>
  <c r="AQ323" i="6"/>
  <c r="AS323" i="6" s="1"/>
  <c r="AM323" i="6"/>
  <c r="AO323" i="6" s="1"/>
  <c r="AU323" i="6"/>
  <c r="AX323" i="6" s="1"/>
  <c r="BT323" i="6" s="1"/>
  <c r="AH323" i="6"/>
  <c r="AK323" i="6" s="1"/>
  <c r="BP323" i="6" s="1"/>
  <c r="AC323" i="6"/>
  <c r="AZ315" i="6"/>
  <c r="BC315" i="6" s="1"/>
  <c r="AQ315" i="6"/>
  <c r="AS315" i="6" s="1"/>
  <c r="AM315" i="6"/>
  <c r="AO315" i="6" s="1"/>
  <c r="AU315" i="6"/>
  <c r="AX315" i="6" s="1"/>
  <c r="BT315" i="6" s="1"/>
  <c r="AH315" i="6"/>
  <c r="AK315" i="6" s="1"/>
  <c r="BP315" i="6" s="1"/>
  <c r="AC315" i="6"/>
  <c r="AQ287" i="6"/>
  <c r="AS287" i="6" s="1"/>
  <c r="BR287" i="6" s="1"/>
  <c r="AC287" i="6"/>
  <c r="AZ259" i="6"/>
  <c r="BC259" i="6" s="1"/>
  <c r="AQ259" i="6"/>
  <c r="AS259" i="6" s="1"/>
  <c r="AM259" i="6"/>
  <c r="AO259" i="6" s="1"/>
  <c r="AU259" i="6"/>
  <c r="AX259" i="6" s="1"/>
  <c r="AH259" i="6"/>
  <c r="AK259" i="6" s="1"/>
  <c r="BP259" i="6" s="1"/>
  <c r="AC259" i="6"/>
  <c r="AZ247" i="6"/>
  <c r="BC247" i="6" s="1"/>
  <c r="BT247" i="6" s="1"/>
  <c r="AM247" i="6"/>
  <c r="AO247" i="6" s="1"/>
  <c r="AU247" i="6"/>
  <c r="AX247" i="6" s="1"/>
  <c r="AH247" i="6"/>
  <c r="AK247" i="6" s="1"/>
  <c r="BP247" i="6" s="1"/>
  <c r="AQ247" i="6"/>
  <c r="AS247" i="6" s="1"/>
  <c r="AC247" i="6"/>
  <c r="AZ239" i="6"/>
  <c r="BC239" i="6" s="1"/>
  <c r="AM239" i="6"/>
  <c r="AO239" i="6" s="1"/>
  <c r="BR239" i="6" s="1"/>
  <c r="AU239" i="6"/>
  <c r="AX239" i="6" s="1"/>
  <c r="AH239" i="6"/>
  <c r="AK239" i="6" s="1"/>
  <c r="BP239" i="6" s="1"/>
  <c r="AQ239" i="6"/>
  <c r="AS239" i="6" s="1"/>
  <c r="AC239" i="6"/>
  <c r="BT147" i="6"/>
  <c r="R80" i="2" s="1"/>
  <c r="BT459" i="6"/>
  <c r="BT569" i="6"/>
  <c r="BR484" i="6"/>
  <c r="BT564" i="6"/>
  <c r="BT672" i="6"/>
  <c r="BR810" i="6"/>
  <c r="BT690" i="6"/>
  <c r="BT778" i="6"/>
  <c r="BR855" i="6"/>
  <c r="BS855" i="6" s="1"/>
  <c r="Q788" i="2" s="1"/>
  <c r="BT876" i="6"/>
  <c r="V79" i="2"/>
  <c r="AH633" i="6"/>
  <c r="AK633" i="6" s="1"/>
  <c r="BT193" i="6"/>
  <c r="AH173" i="6"/>
  <c r="AK173" i="6" s="1"/>
  <c r="AZ173" i="6"/>
  <c r="BC173" i="6" s="1"/>
  <c r="BT305" i="6"/>
  <c r="AQ431" i="6"/>
  <c r="AS431" i="6" s="1"/>
  <c r="V519" i="2"/>
  <c r="BY904" i="6"/>
  <c r="W837" i="2" s="1"/>
  <c r="BY616" i="6"/>
  <c r="W549" i="2" s="1"/>
  <c r="V549" i="2"/>
  <c r="BY154" i="6"/>
  <c r="W87" i="2" s="1"/>
  <c r="V87" i="2"/>
  <c r="BW328" i="6"/>
  <c r="U261" i="2" s="1"/>
  <c r="T261" i="2"/>
  <c r="BY820" i="6"/>
  <c r="W753" i="2" s="1"/>
  <c r="V753" i="2"/>
  <c r="BY648" i="6"/>
  <c r="W581" i="2" s="1"/>
  <c r="V581" i="2"/>
  <c r="BY208" i="6"/>
  <c r="W141" i="2" s="1"/>
  <c r="V141" i="2"/>
  <c r="BY109" i="6"/>
  <c r="W42" i="2" s="1"/>
  <c r="V42" i="2"/>
  <c r="BW153" i="6"/>
  <c r="U86" i="2" s="1"/>
  <c r="T86" i="2"/>
  <c r="BW423" i="6"/>
  <c r="U356" i="2" s="1"/>
  <c r="T356" i="2"/>
  <c r="BY855" i="6"/>
  <c r="W788" i="2" s="1"/>
  <c r="V788" i="2"/>
  <c r="BY626" i="6"/>
  <c r="W559" i="2" s="1"/>
  <c r="V559" i="2"/>
  <c r="BY473" i="6"/>
  <c r="W406" i="2" s="1"/>
  <c r="V406" i="2"/>
  <c r="BY258" i="6"/>
  <c r="W191" i="2" s="1"/>
  <c r="V191" i="2"/>
  <c r="V49" i="2"/>
  <c r="BY116" i="6"/>
  <c r="W49" i="2" s="1"/>
  <c r="BW301" i="6"/>
  <c r="U234" i="2" s="1"/>
  <c r="T234" i="2"/>
  <c r="BW464" i="6"/>
  <c r="U397" i="2" s="1"/>
  <c r="T397" i="2"/>
  <c r="BW539" i="6"/>
  <c r="U472" i="2" s="1"/>
  <c r="T472" i="2"/>
  <c r="BW576" i="6"/>
  <c r="U509" i="2" s="1"/>
  <c r="T509" i="2"/>
  <c r="BW721" i="6"/>
  <c r="U654" i="2" s="1"/>
  <c r="T654" i="2"/>
  <c r="BW731" i="6"/>
  <c r="U664" i="2" s="1"/>
  <c r="T664" i="2"/>
  <c r="BW712" i="6"/>
  <c r="U645" i="2" s="1"/>
  <c r="T645" i="2"/>
  <c r="AZ846" i="6"/>
  <c r="BC846" i="6" s="1"/>
  <c r="AQ846" i="6"/>
  <c r="AS846" i="6" s="1"/>
  <c r="AC846" i="6"/>
  <c r="AF846" i="6" s="1"/>
  <c r="BP846" i="6" s="1"/>
  <c r="AM846" i="6"/>
  <c r="AO846" i="6" s="1"/>
  <c r="AU846" i="6"/>
  <c r="AX846" i="6" s="1"/>
  <c r="AH846" i="6"/>
  <c r="AK846" i="6" s="1"/>
  <c r="AZ747" i="6"/>
  <c r="AM747" i="6"/>
  <c r="AO747" i="6" s="1"/>
  <c r="AU747" i="6"/>
  <c r="AX747" i="6" s="1"/>
  <c r="BT747" i="6" s="1"/>
  <c r="AQ747" i="6"/>
  <c r="AS747" i="6" s="1"/>
  <c r="BR747" i="6" s="1"/>
  <c r="AH747" i="6"/>
  <c r="AZ710" i="6"/>
  <c r="BC710" i="6" s="1"/>
  <c r="AQ710" i="6"/>
  <c r="AS710" i="6" s="1"/>
  <c r="BR710" i="6" s="1"/>
  <c r="AC710" i="6"/>
  <c r="AM710" i="6"/>
  <c r="AO710" i="6" s="1"/>
  <c r="AU710" i="6"/>
  <c r="AX710" i="6" s="1"/>
  <c r="BT710" i="6" s="1"/>
  <c r="AH710" i="6"/>
  <c r="AK710" i="6" s="1"/>
  <c r="AZ702" i="6"/>
  <c r="BC702" i="6" s="1"/>
  <c r="AQ702" i="6"/>
  <c r="AS702" i="6" s="1"/>
  <c r="AM702" i="6"/>
  <c r="AO702" i="6" s="1"/>
  <c r="BR702" i="6" s="1"/>
  <c r="AU702" i="6"/>
  <c r="AX702" i="6" s="1"/>
  <c r="AH702" i="6"/>
  <c r="AK702" i="6" s="1"/>
  <c r="BP702" i="6" s="1"/>
  <c r="AC702" i="6"/>
  <c r="AZ694" i="6"/>
  <c r="BC694" i="6" s="1"/>
  <c r="AQ694" i="6"/>
  <c r="AS694" i="6" s="1"/>
  <c r="AC694" i="6"/>
  <c r="AM694" i="6"/>
  <c r="AO694" i="6" s="1"/>
  <c r="AU694" i="6"/>
  <c r="AX694" i="6" s="1"/>
  <c r="BT694" i="6" s="1"/>
  <c r="AH694" i="6"/>
  <c r="AK694" i="6" s="1"/>
  <c r="AZ662" i="6"/>
  <c r="BC662" i="6" s="1"/>
  <c r="AQ662" i="6"/>
  <c r="AS662" i="6" s="1"/>
  <c r="AM662" i="6"/>
  <c r="AO662" i="6" s="1"/>
  <c r="AU662" i="6"/>
  <c r="AX662" i="6" s="1"/>
  <c r="AH662" i="6"/>
  <c r="AK662" i="6" s="1"/>
  <c r="BP662" i="6" s="1"/>
  <c r="AC662" i="6"/>
  <c r="AZ646" i="6"/>
  <c r="AM646" i="6"/>
  <c r="AO646" i="6" s="1"/>
  <c r="AU646" i="6"/>
  <c r="AX646" i="6" s="1"/>
  <c r="BT646" i="6" s="1"/>
  <c r="BU646" i="6" s="1"/>
  <c r="S579" i="2" s="1"/>
  <c r="AC646" i="6"/>
  <c r="AQ646" i="6"/>
  <c r="AS646" i="6" s="1"/>
  <c r="AH646" i="6"/>
  <c r="AZ638" i="6"/>
  <c r="BC638" i="6" s="1"/>
  <c r="AQ638" i="6"/>
  <c r="AS638" i="6" s="1"/>
  <c r="AM638" i="6"/>
  <c r="AO638" i="6" s="1"/>
  <c r="AU638" i="6"/>
  <c r="AX638" i="6" s="1"/>
  <c r="AH638" i="6"/>
  <c r="AK638" i="6" s="1"/>
  <c r="BP638" i="6" s="1"/>
  <c r="AC638" i="6"/>
  <c r="AZ622" i="6"/>
  <c r="BC622" i="6" s="1"/>
  <c r="AM622" i="6"/>
  <c r="AO622" i="6" s="1"/>
  <c r="AU622" i="6"/>
  <c r="AX622" i="6" s="1"/>
  <c r="BT622" i="6" s="1"/>
  <c r="AH622" i="6"/>
  <c r="AK622" i="6" s="1"/>
  <c r="BP622" i="6" s="1"/>
  <c r="AQ622" i="6"/>
  <c r="AS622" i="6" s="1"/>
  <c r="AC622" i="6"/>
  <c r="AZ614" i="6"/>
  <c r="BC614" i="6" s="1"/>
  <c r="AM614" i="6"/>
  <c r="AO614" i="6" s="1"/>
  <c r="AU614" i="6"/>
  <c r="AX614" i="6" s="1"/>
  <c r="AH614" i="6"/>
  <c r="AK614" i="6" s="1"/>
  <c r="BP614" i="6" s="1"/>
  <c r="AQ614" i="6"/>
  <c r="AS614" i="6" s="1"/>
  <c r="AC614" i="6"/>
  <c r="AZ602" i="6"/>
  <c r="AC602" i="6"/>
  <c r="AQ602" i="6"/>
  <c r="AS602" i="6" s="1"/>
  <c r="AM602" i="6"/>
  <c r="AO602" i="6" s="1"/>
  <c r="AH602" i="6"/>
  <c r="AU602" i="6"/>
  <c r="AX602" i="6" s="1"/>
  <c r="BT602" i="6" s="1"/>
  <c r="AZ594" i="6"/>
  <c r="BC594" i="6" s="1"/>
  <c r="AM594" i="6"/>
  <c r="AO594" i="6" s="1"/>
  <c r="AU594" i="6"/>
  <c r="AX594" i="6" s="1"/>
  <c r="AH594" i="6"/>
  <c r="AK594" i="6" s="1"/>
  <c r="BP594" i="6" s="1"/>
  <c r="AQ594" i="6"/>
  <c r="AS594" i="6" s="1"/>
  <c r="AC594" i="6"/>
  <c r="AZ586" i="6"/>
  <c r="BC586" i="6" s="1"/>
  <c r="AM586" i="6"/>
  <c r="AO586" i="6" s="1"/>
  <c r="AU586" i="6"/>
  <c r="AX586" i="6" s="1"/>
  <c r="BT586" i="6" s="1"/>
  <c r="AH586" i="6"/>
  <c r="AK586" i="6" s="1"/>
  <c r="BP586" i="6" s="1"/>
  <c r="AC586" i="6"/>
  <c r="AQ586" i="6"/>
  <c r="AS586" i="6" s="1"/>
  <c r="AZ578" i="6"/>
  <c r="BC578" i="6" s="1"/>
  <c r="AC578" i="6"/>
  <c r="AF578" i="6" s="1"/>
  <c r="AQ578" i="6"/>
  <c r="AS578" i="6" s="1"/>
  <c r="AU578" i="6"/>
  <c r="AX578" i="6" s="1"/>
  <c r="AM578" i="6"/>
  <c r="AO578" i="6" s="1"/>
  <c r="AH578" i="6"/>
  <c r="AK578" i="6" s="1"/>
  <c r="AZ570" i="6"/>
  <c r="AC570" i="6"/>
  <c r="AF570" i="6" s="1"/>
  <c r="BP570" i="6" s="1"/>
  <c r="AQ570" i="6"/>
  <c r="AS570" i="6" s="1"/>
  <c r="AM570" i="6"/>
  <c r="AO570" i="6" s="1"/>
  <c r="AU570" i="6"/>
  <c r="AX570" i="6" s="1"/>
  <c r="BT570" i="6" s="1"/>
  <c r="AH570" i="6"/>
  <c r="AZ562" i="6"/>
  <c r="BC562" i="6" s="1"/>
  <c r="AH562" i="6"/>
  <c r="AK562" i="6" s="1"/>
  <c r="BP562" i="6" s="1"/>
  <c r="AQ562" i="6"/>
  <c r="AS562" i="6" s="1"/>
  <c r="AU562" i="6"/>
  <c r="AX562" i="6" s="1"/>
  <c r="AM562" i="6"/>
  <c r="AO562" i="6" s="1"/>
  <c r="BR562" i="6" s="1"/>
  <c r="AC562" i="6"/>
  <c r="AZ546" i="6"/>
  <c r="BC546" i="6" s="1"/>
  <c r="AQ546" i="6"/>
  <c r="AS546" i="6" s="1"/>
  <c r="BR546" i="6" s="1"/>
  <c r="AU546" i="6"/>
  <c r="AX546" i="6" s="1"/>
  <c r="BT546" i="6" s="1"/>
  <c r="AM546" i="6"/>
  <c r="AO546" i="6" s="1"/>
  <c r="AH546" i="6"/>
  <c r="AK546" i="6" s="1"/>
  <c r="BP546" i="6" s="1"/>
  <c r="AC546" i="6"/>
  <c r="AZ538" i="6"/>
  <c r="BC538" i="6" s="1"/>
  <c r="AQ538" i="6"/>
  <c r="AS538" i="6" s="1"/>
  <c r="AU538" i="6"/>
  <c r="AX538" i="6" s="1"/>
  <c r="AM538" i="6"/>
  <c r="AO538" i="6" s="1"/>
  <c r="BR538" i="6" s="1"/>
  <c r="AH538" i="6"/>
  <c r="AK538" i="6" s="1"/>
  <c r="BP538" i="6" s="1"/>
  <c r="AC538" i="6"/>
  <c r="BQ170" i="6"/>
  <c r="O103" i="2" s="1"/>
  <c r="N103" i="2"/>
  <c r="J21" i="7"/>
  <c r="CB639" i="6" s="1"/>
  <c r="Y572" i="2" s="1"/>
  <c r="I25" i="7"/>
  <c r="BZ914" i="6" s="1"/>
  <c r="X847" i="2" s="1"/>
  <c r="J26" i="7"/>
  <c r="CB915" i="6" s="1"/>
  <c r="Y848" i="2" s="1"/>
  <c r="J24" i="7"/>
  <c r="CB849" i="6" s="1"/>
  <c r="Y782" i="2" s="1"/>
  <c r="J18" i="7"/>
  <c r="CB563" i="6" s="1"/>
  <c r="Y496" i="2" s="1"/>
  <c r="J23" i="7"/>
  <c r="CB796" i="6" s="1"/>
  <c r="Y729" i="2" s="1"/>
  <c r="J22" i="7"/>
  <c r="CB709" i="6" s="1"/>
  <c r="Y642" i="2" s="1"/>
  <c r="AF488" i="6"/>
  <c r="BP488" i="6" s="1"/>
  <c r="AF337" i="6"/>
  <c r="BP337" i="6" s="1"/>
  <c r="AF243" i="6"/>
  <c r="BP243" i="6" s="1"/>
  <c r="AF164" i="6"/>
  <c r="BP164" i="6" s="1"/>
  <c r="BT633" i="6"/>
  <c r="AZ829" i="6"/>
  <c r="BC829" i="6" s="1"/>
  <c r="AH829" i="6"/>
  <c r="AK829" i="6" s="1"/>
  <c r="BP829" i="6" s="1"/>
  <c r="AQ829" i="6"/>
  <c r="AS829" i="6" s="1"/>
  <c r="AC829" i="6"/>
  <c r="AU829" i="6"/>
  <c r="AX829" i="6" s="1"/>
  <c r="BT829" i="6" s="1"/>
  <c r="AM829" i="6"/>
  <c r="AO829" i="6" s="1"/>
  <c r="BR829" i="6" s="1"/>
  <c r="AZ805" i="6"/>
  <c r="BC805" i="6" s="1"/>
  <c r="AM805" i="6"/>
  <c r="AO805" i="6" s="1"/>
  <c r="AU805" i="6"/>
  <c r="AX805" i="6" s="1"/>
  <c r="AC805" i="6"/>
  <c r="AH805" i="6"/>
  <c r="AK805" i="6" s="1"/>
  <c r="BP805" i="6" s="1"/>
  <c r="AQ805" i="6"/>
  <c r="AS805" i="6" s="1"/>
  <c r="AZ789" i="6"/>
  <c r="BC789" i="6" s="1"/>
  <c r="AH789" i="6"/>
  <c r="AK789" i="6" s="1"/>
  <c r="BP789" i="6" s="1"/>
  <c r="AC789" i="6"/>
  <c r="AQ789" i="6"/>
  <c r="AS789" i="6" s="1"/>
  <c r="AU789" i="6"/>
  <c r="AX789" i="6" s="1"/>
  <c r="BT789" i="6" s="1"/>
  <c r="AM789" i="6"/>
  <c r="AO789" i="6" s="1"/>
  <c r="AZ621" i="6"/>
  <c r="BC621" i="6" s="1"/>
  <c r="AQ621" i="6"/>
  <c r="AS621" i="6" s="1"/>
  <c r="AH621" i="6"/>
  <c r="AK621" i="6" s="1"/>
  <c r="AU621" i="6"/>
  <c r="AX621" i="6" s="1"/>
  <c r="AM621" i="6"/>
  <c r="AO621" i="6" s="1"/>
  <c r="AC621" i="6"/>
  <c r="AZ577" i="6"/>
  <c r="BC577" i="6" s="1"/>
  <c r="BT577" i="6" s="1"/>
  <c r="AH577" i="6"/>
  <c r="AK577" i="6" s="1"/>
  <c r="AQ577" i="6"/>
  <c r="AS577" i="6" s="1"/>
  <c r="BR577" i="6" s="1"/>
  <c r="BS577" i="6" s="1"/>
  <c r="Q510" i="2" s="1"/>
  <c r="AC577" i="6"/>
  <c r="AF577" i="6" s="1"/>
  <c r="AZ366" i="6"/>
  <c r="AM366" i="6"/>
  <c r="AO366" i="6" s="1"/>
  <c r="AU366" i="6"/>
  <c r="AX366" i="6" s="1"/>
  <c r="BT366" i="6" s="1"/>
  <c r="AQ366" i="6"/>
  <c r="AS366" i="6" s="1"/>
  <c r="AC366" i="6"/>
  <c r="AH366" i="6"/>
  <c r="AZ338" i="6"/>
  <c r="BC338" i="6" s="1"/>
  <c r="AC338" i="6"/>
  <c r="AF338" i="6" s="1"/>
  <c r="BP338" i="6" s="1"/>
  <c r="AM338" i="6"/>
  <c r="AO338" i="6" s="1"/>
  <c r="AU338" i="6"/>
  <c r="AX338" i="6" s="1"/>
  <c r="AH338" i="6"/>
  <c r="AK338" i="6" s="1"/>
  <c r="AQ338" i="6"/>
  <c r="AS338" i="6" s="1"/>
  <c r="AZ278" i="6"/>
  <c r="AC278" i="6"/>
  <c r="AQ278" i="6"/>
  <c r="AS278" i="6" s="1"/>
  <c r="AU278" i="6"/>
  <c r="AX278" i="6" s="1"/>
  <c r="BT278" i="6" s="1"/>
  <c r="AM278" i="6"/>
  <c r="AO278" i="6" s="1"/>
  <c r="AH278" i="6"/>
  <c r="AZ258" i="6"/>
  <c r="BC258" i="6" s="1"/>
  <c r="AQ258" i="6"/>
  <c r="AS258" i="6" s="1"/>
  <c r="AM258" i="6"/>
  <c r="AO258" i="6" s="1"/>
  <c r="AH258" i="6"/>
  <c r="AK258" i="6" s="1"/>
  <c r="BP258" i="6" s="1"/>
  <c r="AU258" i="6"/>
  <c r="AX258" i="6" s="1"/>
  <c r="BT258" i="6" s="1"/>
  <c r="AC258" i="6"/>
  <c r="AZ109" i="6"/>
  <c r="BC109" i="6" s="1"/>
  <c r="AH109" i="6"/>
  <c r="AK109" i="6" s="1"/>
  <c r="BP109" i="6" s="1"/>
  <c r="BQ109" i="6" s="1"/>
  <c r="O42" i="2" s="1"/>
  <c r="AQ109" i="6"/>
  <c r="AS109" i="6" s="1"/>
  <c r="AU109" i="6"/>
  <c r="AX109" i="6" s="1"/>
  <c r="AM109" i="6"/>
  <c r="AO109" i="6" s="1"/>
  <c r="AC109" i="6"/>
  <c r="AZ661" i="6"/>
  <c r="BC661" i="6" s="1"/>
  <c r="AH661" i="6"/>
  <c r="AK661" i="6" s="1"/>
  <c r="BP661" i="6" s="1"/>
  <c r="AQ661" i="6"/>
  <c r="AS661" i="6" s="1"/>
  <c r="AU661" i="6"/>
  <c r="AX661" i="6" s="1"/>
  <c r="BT661" i="6" s="1"/>
  <c r="AM661" i="6"/>
  <c r="AO661" i="6" s="1"/>
  <c r="AC661" i="6"/>
  <c r="AZ637" i="6"/>
  <c r="BC637" i="6" s="1"/>
  <c r="AH637" i="6"/>
  <c r="AK637" i="6" s="1"/>
  <c r="BP637" i="6" s="1"/>
  <c r="AQ637" i="6"/>
  <c r="AS637" i="6" s="1"/>
  <c r="AM637" i="6"/>
  <c r="AO637" i="6" s="1"/>
  <c r="AC637" i="6"/>
  <c r="AU637" i="6"/>
  <c r="AX637" i="6" s="1"/>
  <c r="BT637" i="6" s="1"/>
  <c r="AZ517" i="6"/>
  <c r="BC517" i="6" s="1"/>
  <c r="AQ517" i="6"/>
  <c r="AS517" i="6" s="1"/>
  <c r="AH517" i="6"/>
  <c r="AK517" i="6" s="1"/>
  <c r="BP517" i="6" s="1"/>
  <c r="AU517" i="6"/>
  <c r="AX517" i="6" s="1"/>
  <c r="BT517" i="6" s="1"/>
  <c r="AM517" i="6"/>
  <c r="AO517" i="6" s="1"/>
  <c r="AC517" i="6"/>
  <c r="AZ497" i="6"/>
  <c r="BC497" i="6" s="1"/>
  <c r="AH497" i="6"/>
  <c r="AK497" i="6" s="1"/>
  <c r="BP497" i="6" s="1"/>
  <c r="AQ497" i="6"/>
  <c r="AS497" i="6" s="1"/>
  <c r="AU497" i="6"/>
  <c r="AX497" i="6" s="1"/>
  <c r="AM497" i="6"/>
  <c r="AO497" i="6" s="1"/>
  <c r="AC497" i="6"/>
  <c r="AZ469" i="6"/>
  <c r="BC469" i="6" s="1"/>
  <c r="AQ469" i="6"/>
  <c r="AS469" i="6" s="1"/>
  <c r="AH469" i="6"/>
  <c r="AK469" i="6" s="1"/>
  <c r="AU469" i="6"/>
  <c r="AX469" i="6" s="1"/>
  <c r="AM469" i="6"/>
  <c r="AO469" i="6" s="1"/>
  <c r="AC469" i="6"/>
  <c r="AZ449" i="6"/>
  <c r="BC449" i="6" s="1"/>
  <c r="BT449" i="6" s="1"/>
  <c r="R382" i="2" s="1"/>
  <c r="AM449" i="6"/>
  <c r="AO449" i="6" s="1"/>
  <c r="AU449" i="6"/>
  <c r="AX449" i="6" s="1"/>
  <c r="AH449" i="6"/>
  <c r="AK449" i="6" s="1"/>
  <c r="BP449" i="6" s="1"/>
  <c r="AQ449" i="6"/>
  <c r="AS449" i="6" s="1"/>
  <c r="BR449" i="6" s="1"/>
  <c r="AC449" i="6"/>
  <c r="AZ406" i="6"/>
  <c r="BC406" i="6" s="1"/>
  <c r="AH406" i="6"/>
  <c r="AK406" i="6" s="1"/>
  <c r="BP406" i="6" s="1"/>
  <c r="AQ406" i="6"/>
  <c r="AS406" i="6" s="1"/>
  <c r="AU406" i="6"/>
  <c r="AX406" i="6" s="1"/>
  <c r="AM406" i="6"/>
  <c r="AO406" i="6" s="1"/>
  <c r="AC406" i="6"/>
  <c r="AZ370" i="6"/>
  <c r="BC370" i="6" s="1"/>
  <c r="AQ370" i="6"/>
  <c r="AS370" i="6" s="1"/>
  <c r="AM370" i="6"/>
  <c r="AO370" i="6" s="1"/>
  <c r="AH370" i="6"/>
  <c r="AK370" i="6" s="1"/>
  <c r="BP370" i="6" s="1"/>
  <c r="AU370" i="6"/>
  <c r="AX370" i="6" s="1"/>
  <c r="BT370" i="6" s="1"/>
  <c r="AC370" i="6"/>
  <c r="AZ346" i="6"/>
  <c r="BC346" i="6" s="1"/>
  <c r="AH346" i="6"/>
  <c r="AK346" i="6" s="1"/>
  <c r="BP346" i="6" s="1"/>
  <c r="AQ346" i="6"/>
  <c r="AS346" i="6" s="1"/>
  <c r="AU346" i="6"/>
  <c r="AX346" i="6" s="1"/>
  <c r="BT346" i="6" s="1"/>
  <c r="AM346" i="6"/>
  <c r="AO346" i="6" s="1"/>
  <c r="AC346" i="6"/>
  <c r="AC314" i="6"/>
  <c r="AQ314" i="6"/>
  <c r="AS314" i="6" s="1"/>
  <c r="BR314" i="6" s="1"/>
  <c r="AH314" i="6"/>
  <c r="AH266" i="6"/>
  <c r="AK266" i="6" s="1"/>
  <c r="BP266" i="6" s="1"/>
  <c r="AM266" i="6"/>
  <c r="AO266" i="6" s="1"/>
  <c r="BR266" i="6" s="1"/>
  <c r="AC266" i="6"/>
  <c r="AU266" i="6"/>
  <c r="AX266" i="6" s="1"/>
  <c r="BT266" i="6" s="1"/>
  <c r="AZ238" i="6"/>
  <c r="BC238" i="6" s="1"/>
  <c r="AH238" i="6"/>
  <c r="AK238" i="6" s="1"/>
  <c r="BP238" i="6" s="1"/>
  <c r="AQ238" i="6"/>
  <c r="AS238" i="6" s="1"/>
  <c r="AM238" i="6"/>
  <c r="AO238" i="6" s="1"/>
  <c r="AU238" i="6"/>
  <c r="AX238" i="6" s="1"/>
  <c r="AC238" i="6"/>
  <c r="AZ113" i="6"/>
  <c r="BC113" i="6" s="1"/>
  <c r="AH113" i="6"/>
  <c r="AK113" i="6" s="1"/>
  <c r="AQ113" i="6"/>
  <c r="AS113" i="6" s="1"/>
  <c r="AM113" i="6"/>
  <c r="AO113" i="6" s="1"/>
  <c r="AC113" i="6"/>
  <c r="AU113" i="6"/>
  <c r="AX113" i="6" s="1"/>
  <c r="AZ657" i="6"/>
  <c r="BC657" i="6" s="1"/>
  <c r="AM657" i="6"/>
  <c r="AO657" i="6" s="1"/>
  <c r="AU657" i="6"/>
  <c r="AX657" i="6" s="1"/>
  <c r="AH657" i="6"/>
  <c r="AK657" i="6" s="1"/>
  <c r="BP657" i="6" s="1"/>
  <c r="AQ657" i="6"/>
  <c r="AS657" i="6" s="1"/>
  <c r="AC657" i="6"/>
  <c r="AZ549" i="6"/>
  <c r="AM549" i="6"/>
  <c r="AO549" i="6" s="1"/>
  <c r="BR549" i="6" s="1"/>
  <c r="AU549" i="6"/>
  <c r="AX549" i="6" s="1"/>
  <c r="BT549" i="6" s="1"/>
  <c r="AH549" i="6"/>
  <c r="BT593" i="6"/>
  <c r="BY238" i="6"/>
  <c r="W171" i="2" s="1"/>
  <c r="V171" i="2"/>
  <c r="AZ888" i="6"/>
  <c r="BC888" i="6" s="1"/>
  <c r="AH888" i="6"/>
  <c r="AK888" i="6" s="1"/>
  <c r="BP888" i="6" s="1"/>
  <c r="AQ888" i="6"/>
  <c r="AS888" i="6" s="1"/>
  <c r="AC888" i="6"/>
  <c r="AU888" i="6"/>
  <c r="AX888" i="6" s="1"/>
  <c r="AM888" i="6"/>
  <c r="AO888" i="6" s="1"/>
  <c r="BR888" i="6" s="1"/>
  <c r="AZ545" i="6"/>
  <c r="AH545" i="6"/>
  <c r="AZ509" i="6"/>
  <c r="BC509" i="6" s="1"/>
  <c r="AQ509" i="6"/>
  <c r="AS509" i="6" s="1"/>
  <c r="AC509" i="6"/>
  <c r="AM509" i="6"/>
  <c r="AO509" i="6" s="1"/>
  <c r="AH509" i="6"/>
  <c r="AK509" i="6" s="1"/>
  <c r="AU509" i="6"/>
  <c r="AX509" i="6" s="1"/>
  <c r="AZ489" i="6"/>
  <c r="AM489" i="6"/>
  <c r="AO489" i="6" s="1"/>
  <c r="AU489" i="6"/>
  <c r="AX489" i="6" s="1"/>
  <c r="BT489" i="6" s="1"/>
  <c r="AQ489" i="6"/>
  <c r="AS489" i="6" s="1"/>
  <c r="AC489" i="6"/>
  <c r="AH489" i="6"/>
  <c r="AZ465" i="6"/>
  <c r="AQ465" i="6"/>
  <c r="AS465" i="6" s="1"/>
  <c r="AU465" i="6"/>
  <c r="AX465" i="6" s="1"/>
  <c r="BT465" i="6" s="1"/>
  <c r="AM465" i="6"/>
  <c r="AO465" i="6" s="1"/>
  <c r="AC465" i="6"/>
  <c r="AH465" i="6"/>
  <c r="AZ434" i="6"/>
  <c r="BC434" i="6" s="1"/>
  <c r="AQ434" i="6"/>
  <c r="AS434" i="6" s="1"/>
  <c r="AM434" i="6"/>
  <c r="AO434" i="6" s="1"/>
  <c r="AH434" i="6"/>
  <c r="AK434" i="6" s="1"/>
  <c r="BP434" i="6" s="1"/>
  <c r="AC434" i="6"/>
  <c r="AU434" i="6"/>
  <c r="AX434" i="6" s="1"/>
  <c r="BT434" i="6" s="1"/>
  <c r="AZ821" i="6"/>
  <c r="BC821" i="6" s="1"/>
  <c r="AC821" i="6"/>
  <c r="AM821" i="6"/>
  <c r="AO821" i="6" s="1"/>
  <c r="AU821" i="6"/>
  <c r="AX821" i="6" s="1"/>
  <c r="AH821" i="6"/>
  <c r="AK821" i="6" s="1"/>
  <c r="BP821" i="6" s="1"/>
  <c r="AQ821" i="6"/>
  <c r="AS821" i="6" s="1"/>
  <c r="AZ793" i="6"/>
  <c r="BC793" i="6" s="1"/>
  <c r="AM793" i="6"/>
  <c r="AO793" i="6" s="1"/>
  <c r="AU793" i="6"/>
  <c r="AX793" i="6" s="1"/>
  <c r="AC793" i="6"/>
  <c r="AH793" i="6"/>
  <c r="AK793" i="6" s="1"/>
  <c r="BP793" i="6" s="1"/>
  <c r="AQ793" i="6"/>
  <c r="AS793" i="6" s="1"/>
  <c r="BR793" i="6" s="1"/>
  <c r="AZ601" i="6"/>
  <c r="AQ601" i="6"/>
  <c r="AS601" i="6" s="1"/>
  <c r="BR601" i="6" s="1"/>
  <c r="AC601" i="6"/>
  <c r="AH601" i="6"/>
  <c r="AZ908" i="6"/>
  <c r="BC908" i="6" s="1"/>
  <c r="AQ908" i="6"/>
  <c r="AS908" i="6" s="1"/>
  <c r="AM908" i="6"/>
  <c r="AO908" i="6" s="1"/>
  <c r="AH908" i="6"/>
  <c r="AK908" i="6" s="1"/>
  <c r="BP908" i="6" s="1"/>
  <c r="AU908" i="6"/>
  <c r="AX908" i="6" s="1"/>
  <c r="BT908" i="6" s="1"/>
  <c r="AC908" i="6"/>
  <c r="AZ873" i="6"/>
  <c r="BC873" i="6" s="1"/>
  <c r="AH873" i="6"/>
  <c r="AK873" i="6" s="1"/>
  <c r="BP873" i="6" s="1"/>
  <c r="AQ873" i="6"/>
  <c r="AS873" i="6" s="1"/>
  <c r="AC873" i="6"/>
  <c r="AU873" i="6"/>
  <c r="AX873" i="6" s="1"/>
  <c r="AM873" i="6"/>
  <c r="AO873" i="6" s="1"/>
  <c r="AZ849" i="6"/>
  <c r="BC849" i="6" s="1"/>
  <c r="AM849" i="6"/>
  <c r="AO849" i="6" s="1"/>
  <c r="AU849" i="6"/>
  <c r="AX849" i="6" s="1"/>
  <c r="AH849" i="6"/>
  <c r="AK849" i="6" s="1"/>
  <c r="BP849" i="6" s="1"/>
  <c r="AC849" i="6"/>
  <c r="AQ849" i="6"/>
  <c r="AS849" i="6" s="1"/>
  <c r="AZ513" i="6"/>
  <c r="BC513" i="6" s="1"/>
  <c r="AM513" i="6"/>
  <c r="AO513" i="6" s="1"/>
  <c r="AU513" i="6"/>
  <c r="AX513" i="6" s="1"/>
  <c r="AH513" i="6"/>
  <c r="AK513" i="6" s="1"/>
  <c r="BP513" i="6" s="1"/>
  <c r="AQ513" i="6"/>
  <c r="AS513" i="6" s="1"/>
  <c r="AC513" i="6"/>
  <c r="AZ473" i="6"/>
  <c r="BC473" i="6" s="1"/>
  <c r="AQ473" i="6"/>
  <c r="AS473" i="6" s="1"/>
  <c r="AU473" i="6"/>
  <c r="AX473" i="6" s="1"/>
  <c r="AM473" i="6"/>
  <c r="AO473" i="6" s="1"/>
  <c r="AH473" i="6"/>
  <c r="AK473" i="6" s="1"/>
  <c r="BP473" i="6" s="1"/>
  <c r="AC473" i="6"/>
  <c r="AZ414" i="6"/>
  <c r="BC414" i="6" s="1"/>
  <c r="AQ414" i="6"/>
  <c r="AS414" i="6" s="1"/>
  <c r="AU414" i="6"/>
  <c r="AX414" i="6" s="1"/>
  <c r="AM414" i="6"/>
  <c r="AO414" i="6" s="1"/>
  <c r="AH414" i="6"/>
  <c r="AK414" i="6" s="1"/>
  <c r="BP414" i="6" s="1"/>
  <c r="AC414" i="6"/>
  <c r="AZ358" i="6"/>
  <c r="BC358" i="6" s="1"/>
  <c r="AQ358" i="6"/>
  <c r="AS358" i="6" s="1"/>
  <c r="AU358" i="6"/>
  <c r="AX358" i="6" s="1"/>
  <c r="AC358" i="6"/>
  <c r="AM358" i="6"/>
  <c r="AO358" i="6" s="1"/>
  <c r="AH358" i="6"/>
  <c r="AK358" i="6" s="1"/>
  <c r="AZ262" i="6"/>
  <c r="AM262" i="6"/>
  <c r="AO262" i="6" s="1"/>
  <c r="AU262" i="6"/>
  <c r="AX262" i="6" s="1"/>
  <c r="BT262" i="6" s="1"/>
  <c r="AQ262" i="6"/>
  <c r="AS262" i="6" s="1"/>
  <c r="AC262" i="6"/>
  <c r="AH262" i="6"/>
  <c r="AC198" i="6"/>
  <c r="AU198" i="6"/>
  <c r="AX198" i="6" s="1"/>
  <c r="AM198" i="6"/>
  <c r="AO198" i="6" s="1"/>
  <c r="BR198" i="6" s="1"/>
  <c r="AM85" i="6"/>
  <c r="AO85" i="6" s="1"/>
  <c r="AU85" i="6"/>
  <c r="AX85" i="6" s="1"/>
  <c r="BT85" i="6" s="1"/>
  <c r="AQ85" i="6"/>
  <c r="AS85" i="6" s="1"/>
  <c r="AC85" i="6"/>
  <c r="BP576" i="6"/>
  <c r="N509" i="2" s="1"/>
  <c r="BR268" i="6"/>
  <c r="BR351" i="6"/>
  <c r="BT372" i="6"/>
  <c r="BT402" i="6"/>
  <c r="BR147" i="6"/>
  <c r="BS147" i="6" s="1"/>
  <c r="Q80" i="2" s="1"/>
  <c r="BT143" i="6"/>
  <c r="AZ813" i="6"/>
  <c r="BC813" i="6" s="1"/>
  <c r="AM813" i="6"/>
  <c r="AO813" i="6" s="1"/>
  <c r="AU813" i="6"/>
  <c r="AX813" i="6" s="1"/>
  <c r="BT813" i="6" s="1"/>
  <c r="AH813" i="6"/>
  <c r="AK813" i="6" s="1"/>
  <c r="BP813" i="6" s="1"/>
  <c r="AQ813" i="6"/>
  <c r="AS813" i="6" s="1"/>
  <c r="AC813" i="6"/>
  <c r="AZ797" i="6"/>
  <c r="BC797" i="6" s="1"/>
  <c r="BT797" i="6" s="1"/>
  <c r="AQ797" i="6"/>
  <c r="AS797" i="6" s="1"/>
  <c r="AU797" i="6"/>
  <c r="AX797" i="6" s="1"/>
  <c r="AC797" i="6"/>
  <c r="AF797" i="6" s="1"/>
  <c r="BP797" i="6" s="1"/>
  <c r="AM797" i="6"/>
  <c r="AO797" i="6" s="1"/>
  <c r="AH797" i="6"/>
  <c r="AK797" i="6" s="1"/>
  <c r="AZ665" i="6"/>
  <c r="BC665" i="6" s="1"/>
  <c r="AM665" i="6"/>
  <c r="AO665" i="6" s="1"/>
  <c r="AU665" i="6"/>
  <c r="AX665" i="6" s="1"/>
  <c r="AH665" i="6"/>
  <c r="AK665" i="6" s="1"/>
  <c r="BP665" i="6" s="1"/>
  <c r="AQ665" i="6"/>
  <c r="AS665" i="6" s="1"/>
  <c r="AC665" i="6"/>
  <c r="AZ585" i="6"/>
  <c r="BC585" i="6" s="1"/>
  <c r="BT585" i="6" s="1"/>
  <c r="AQ585" i="6"/>
  <c r="AS585" i="6" s="1"/>
  <c r="AC585" i="6"/>
  <c r="AZ374" i="6"/>
  <c r="AM374" i="6"/>
  <c r="AO374" i="6" s="1"/>
  <c r="BR374" i="6" s="1"/>
  <c r="AU374" i="6"/>
  <c r="AX374" i="6" s="1"/>
  <c r="BT374" i="6" s="1"/>
  <c r="AQ374" i="6"/>
  <c r="AS374" i="6" s="1"/>
  <c r="AC374" i="6"/>
  <c r="AF374" i="6" s="1"/>
  <c r="BP374" i="6" s="1"/>
  <c r="AH374" i="6"/>
  <c r="AZ354" i="6"/>
  <c r="BC354" i="6" s="1"/>
  <c r="AM354" i="6"/>
  <c r="AO354" i="6" s="1"/>
  <c r="AU354" i="6"/>
  <c r="AX354" i="6" s="1"/>
  <c r="AH354" i="6"/>
  <c r="AK354" i="6" s="1"/>
  <c r="BP354" i="6" s="1"/>
  <c r="AC354" i="6"/>
  <c r="AQ354" i="6"/>
  <c r="AS354" i="6" s="1"/>
  <c r="AZ326" i="6"/>
  <c r="BC326" i="6" s="1"/>
  <c r="AQ326" i="6"/>
  <c r="AS326" i="6" s="1"/>
  <c r="AM326" i="6"/>
  <c r="AO326" i="6" s="1"/>
  <c r="AH326" i="6"/>
  <c r="AK326" i="6" s="1"/>
  <c r="BP326" i="6" s="1"/>
  <c r="AU326" i="6"/>
  <c r="AX326" i="6" s="1"/>
  <c r="BT326" i="6" s="1"/>
  <c r="AC326" i="6"/>
  <c r="AZ270" i="6"/>
  <c r="BC270" i="6" s="1"/>
  <c r="AC270" i="6"/>
  <c r="AF270" i="6" s="1"/>
  <c r="AM270" i="6"/>
  <c r="AO270" i="6" s="1"/>
  <c r="AU270" i="6"/>
  <c r="AX270" i="6" s="1"/>
  <c r="AH270" i="6"/>
  <c r="AK270" i="6" s="1"/>
  <c r="AQ270" i="6"/>
  <c r="AS270" i="6" s="1"/>
  <c r="AZ246" i="6"/>
  <c r="BC246" i="6" s="1"/>
  <c r="AQ246" i="6"/>
  <c r="AS246" i="6" s="1"/>
  <c r="AU246" i="6"/>
  <c r="AX246" i="6" s="1"/>
  <c r="AM246" i="6"/>
  <c r="AO246" i="6" s="1"/>
  <c r="AH246" i="6"/>
  <c r="AK246" i="6" s="1"/>
  <c r="BP246" i="6" s="1"/>
  <c r="AC246" i="6"/>
  <c r="AQ77" i="6"/>
  <c r="AS77" i="6" s="1"/>
  <c r="AM77" i="6"/>
  <c r="AO77" i="6" s="1"/>
  <c r="AC77" i="6"/>
  <c r="AZ625" i="6"/>
  <c r="BC625" i="6" s="1"/>
  <c r="AQ625" i="6"/>
  <c r="AS625" i="6" s="1"/>
  <c r="AM625" i="6"/>
  <c r="AO625" i="6" s="1"/>
  <c r="AU625" i="6"/>
  <c r="AX625" i="6" s="1"/>
  <c r="AH625" i="6"/>
  <c r="AK625" i="6" s="1"/>
  <c r="BP625" i="6" s="1"/>
  <c r="AC625" i="6"/>
  <c r="AZ565" i="6"/>
  <c r="BC565" i="6" s="1"/>
  <c r="BT565" i="6" s="1"/>
  <c r="AC565" i="6"/>
  <c r="AZ505" i="6"/>
  <c r="BC505" i="6" s="1"/>
  <c r="AM505" i="6"/>
  <c r="AO505" i="6" s="1"/>
  <c r="AU505" i="6"/>
  <c r="AX505" i="6" s="1"/>
  <c r="AH505" i="6"/>
  <c r="AK505" i="6" s="1"/>
  <c r="BP505" i="6" s="1"/>
  <c r="AQ505" i="6"/>
  <c r="AS505" i="6" s="1"/>
  <c r="AC505" i="6"/>
  <c r="AZ485" i="6"/>
  <c r="AM485" i="6"/>
  <c r="AO485" i="6" s="1"/>
  <c r="AU485" i="6"/>
  <c r="AX485" i="6" s="1"/>
  <c r="BT485" i="6" s="1"/>
  <c r="AQ485" i="6"/>
  <c r="AS485" i="6" s="1"/>
  <c r="AC485" i="6"/>
  <c r="AH485" i="6"/>
  <c r="AZ461" i="6"/>
  <c r="BC461" i="6" s="1"/>
  <c r="AM461" i="6"/>
  <c r="AO461" i="6" s="1"/>
  <c r="AU461" i="6"/>
  <c r="AX461" i="6" s="1"/>
  <c r="AH461" i="6"/>
  <c r="AK461" i="6" s="1"/>
  <c r="BP461" i="6" s="1"/>
  <c r="AQ461" i="6"/>
  <c r="AS461" i="6" s="1"/>
  <c r="AC461" i="6"/>
  <c r="AZ418" i="6"/>
  <c r="BC418" i="6" s="1"/>
  <c r="AM418" i="6"/>
  <c r="AO418" i="6" s="1"/>
  <c r="AU418" i="6"/>
  <c r="AX418" i="6" s="1"/>
  <c r="BT418" i="6" s="1"/>
  <c r="AH418" i="6"/>
  <c r="AK418" i="6" s="1"/>
  <c r="BP418" i="6" s="1"/>
  <c r="AQ418" i="6"/>
  <c r="AS418" i="6" s="1"/>
  <c r="AC418" i="6"/>
  <c r="AZ382" i="6"/>
  <c r="BC382" i="6" s="1"/>
  <c r="AM382" i="6"/>
  <c r="AO382" i="6" s="1"/>
  <c r="AU382" i="6"/>
  <c r="AX382" i="6" s="1"/>
  <c r="AH382" i="6"/>
  <c r="AK382" i="6" s="1"/>
  <c r="BP382" i="6" s="1"/>
  <c r="AQ382" i="6"/>
  <c r="AS382" i="6" s="1"/>
  <c r="AC382" i="6"/>
  <c r="AZ334" i="6"/>
  <c r="BC334" i="6" s="1"/>
  <c r="AC334" i="6"/>
  <c r="AF334" i="6" s="1"/>
  <c r="BP334" i="6" s="1"/>
  <c r="AM334" i="6"/>
  <c r="AO334" i="6" s="1"/>
  <c r="AU334" i="6"/>
  <c r="AX334" i="6" s="1"/>
  <c r="AH334" i="6"/>
  <c r="AK334" i="6" s="1"/>
  <c r="AQ334" i="6"/>
  <c r="AS334" i="6" s="1"/>
  <c r="AZ274" i="6"/>
  <c r="BC274" i="6" s="1"/>
  <c r="AC274" i="6"/>
  <c r="AM274" i="6"/>
  <c r="AO274" i="6" s="1"/>
  <c r="AU274" i="6"/>
  <c r="AX274" i="6" s="1"/>
  <c r="AH274" i="6"/>
  <c r="AK274" i="6" s="1"/>
  <c r="AQ274" i="6"/>
  <c r="AS274" i="6" s="1"/>
  <c r="AZ254" i="6"/>
  <c r="BC254" i="6" s="1"/>
  <c r="AM254" i="6"/>
  <c r="AO254" i="6" s="1"/>
  <c r="AU254" i="6"/>
  <c r="AX254" i="6" s="1"/>
  <c r="BT254" i="6" s="1"/>
  <c r="AH254" i="6"/>
  <c r="AK254" i="6" s="1"/>
  <c r="BP254" i="6" s="1"/>
  <c r="BQ254" i="6" s="1"/>
  <c r="O187" i="2" s="1"/>
  <c r="AQ254" i="6"/>
  <c r="AS254" i="6" s="1"/>
  <c r="AC254" i="6"/>
  <c r="AQ89" i="6"/>
  <c r="AS89" i="6" s="1"/>
  <c r="AU89" i="6"/>
  <c r="AX89" i="6" s="1"/>
  <c r="BT89" i="6" s="1"/>
  <c r="AC89" i="6"/>
  <c r="AH89" i="6"/>
  <c r="AZ801" i="6"/>
  <c r="BC801" i="6" s="1"/>
  <c r="AC801" i="6"/>
  <c r="AM801" i="6"/>
  <c r="AO801" i="6" s="1"/>
  <c r="AU801" i="6"/>
  <c r="AX801" i="6" s="1"/>
  <c r="AQ801" i="6"/>
  <c r="AS801" i="6" s="1"/>
  <c r="AH801" i="6"/>
  <c r="AK801" i="6" s="1"/>
  <c r="AF465" i="6"/>
  <c r="BP465" i="6" s="1"/>
  <c r="BR555" i="6"/>
  <c r="BT287" i="6"/>
  <c r="BR444" i="6"/>
  <c r="BR592" i="6"/>
  <c r="BR838" i="6"/>
  <c r="BT869" i="6"/>
  <c r="BT870" i="6"/>
  <c r="BR89" i="6"/>
  <c r="AZ521" i="6"/>
  <c r="BC521" i="6" s="1"/>
  <c r="AQ521" i="6"/>
  <c r="AS521" i="6" s="1"/>
  <c r="AU521" i="6"/>
  <c r="AX521" i="6" s="1"/>
  <c r="AM521" i="6"/>
  <c r="AO521" i="6" s="1"/>
  <c r="AH521" i="6"/>
  <c r="AK521" i="6" s="1"/>
  <c r="BP521" i="6" s="1"/>
  <c r="AC521" i="6"/>
  <c r="AZ501" i="6"/>
  <c r="BC501" i="6" s="1"/>
  <c r="AM501" i="6"/>
  <c r="AO501" i="6" s="1"/>
  <c r="AU501" i="6"/>
  <c r="AX501" i="6" s="1"/>
  <c r="AH501" i="6"/>
  <c r="AK501" i="6" s="1"/>
  <c r="BP501" i="6" s="1"/>
  <c r="AQ501" i="6"/>
  <c r="AS501" i="6" s="1"/>
  <c r="AC501" i="6"/>
  <c r="AZ481" i="6"/>
  <c r="BC481" i="6" s="1"/>
  <c r="AM481" i="6"/>
  <c r="AO481" i="6" s="1"/>
  <c r="AU481" i="6"/>
  <c r="AX481" i="6" s="1"/>
  <c r="AH481" i="6"/>
  <c r="AK481" i="6" s="1"/>
  <c r="BP481" i="6" s="1"/>
  <c r="AQ481" i="6"/>
  <c r="AS481" i="6" s="1"/>
  <c r="AC481" i="6"/>
  <c r="AZ457" i="6"/>
  <c r="BC457" i="6" s="1"/>
  <c r="AH457" i="6"/>
  <c r="AK457" i="6" s="1"/>
  <c r="BP457" i="6" s="1"/>
  <c r="AQ457" i="6"/>
  <c r="AS457" i="6" s="1"/>
  <c r="AU457" i="6"/>
  <c r="AX457" i="6" s="1"/>
  <c r="AM457" i="6"/>
  <c r="AO457" i="6" s="1"/>
  <c r="AC457" i="6"/>
  <c r="AZ410" i="6"/>
  <c r="BC410" i="6" s="1"/>
  <c r="AM410" i="6"/>
  <c r="AO410" i="6" s="1"/>
  <c r="AU410" i="6"/>
  <c r="AX410" i="6" s="1"/>
  <c r="AH410" i="6"/>
  <c r="AK410" i="6" s="1"/>
  <c r="BP410" i="6" s="1"/>
  <c r="AQ410" i="6"/>
  <c r="AS410" i="6" s="1"/>
  <c r="AC410" i="6"/>
  <c r="AZ853" i="6"/>
  <c r="AM853" i="6"/>
  <c r="AO853" i="6" s="1"/>
  <c r="AU853" i="6"/>
  <c r="AX853" i="6" s="1"/>
  <c r="BT853" i="6" s="1"/>
  <c r="AC853" i="6"/>
  <c r="AQ853" i="6"/>
  <c r="AS853" i="6" s="1"/>
  <c r="AH853" i="6"/>
  <c r="AZ809" i="6"/>
  <c r="BC809" i="6" s="1"/>
  <c r="AH809" i="6"/>
  <c r="AK809" i="6" s="1"/>
  <c r="BP809" i="6" s="1"/>
  <c r="AM809" i="6"/>
  <c r="AO809" i="6" s="1"/>
  <c r="AU809" i="6"/>
  <c r="AX809" i="6" s="1"/>
  <c r="AC809" i="6"/>
  <c r="AQ809" i="6"/>
  <c r="AS809" i="6" s="1"/>
  <c r="AZ589" i="6"/>
  <c r="BC589" i="6" s="1"/>
  <c r="AM589" i="6"/>
  <c r="AO589" i="6" s="1"/>
  <c r="BR589" i="6" s="1"/>
  <c r="AC589" i="6"/>
  <c r="AU589" i="6"/>
  <c r="AX589" i="6" s="1"/>
  <c r="AZ912" i="6"/>
  <c r="BC912" i="6" s="1"/>
  <c r="AC912" i="6"/>
  <c r="AF912" i="6" s="1"/>
  <c r="AM912" i="6"/>
  <c r="AO912" i="6" s="1"/>
  <c r="AU912" i="6"/>
  <c r="AX912" i="6" s="1"/>
  <c r="AH912" i="6"/>
  <c r="AK912" i="6" s="1"/>
  <c r="AQ912" i="6"/>
  <c r="AS912" i="6" s="1"/>
  <c r="AZ880" i="6"/>
  <c r="AC880" i="6"/>
  <c r="AF880" i="6" s="1"/>
  <c r="BP880" i="6" s="1"/>
  <c r="AQ880" i="6"/>
  <c r="AS880" i="6" s="1"/>
  <c r="AM880" i="6"/>
  <c r="AO880" i="6" s="1"/>
  <c r="AH880" i="6"/>
  <c r="AU880" i="6"/>
  <c r="AX880" i="6" s="1"/>
  <c r="BT880" i="6" s="1"/>
  <c r="AZ857" i="6"/>
  <c r="AM857" i="6"/>
  <c r="AO857" i="6" s="1"/>
  <c r="AU857" i="6"/>
  <c r="AX857" i="6" s="1"/>
  <c r="BT857" i="6" s="1"/>
  <c r="AC857" i="6"/>
  <c r="AQ857" i="6"/>
  <c r="AS857" i="6" s="1"/>
  <c r="AH857" i="6"/>
  <c r="AZ493" i="6"/>
  <c r="BC493" i="6" s="1"/>
  <c r="AH493" i="6"/>
  <c r="AK493" i="6" s="1"/>
  <c r="BP493" i="6" s="1"/>
  <c r="AQ493" i="6"/>
  <c r="AS493" i="6" s="1"/>
  <c r="AU493" i="6"/>
  <c r="AX493" i="6" s="1"/>
  <c r="AM493" i="6"/>
  <c r="AO493" i="6" s="1"/>
  <c r="AC493" i="6"/>
  <c r="AZ438" i="6"/>
  <c r="BC438" i="6" s="1"/>
  <c r="AQ438" i="6"/>
  <c r="AS438" i="6" s="1"/>
  <c r="AU438" i="6"/>
  <c r="AX438" i="6" s="1"/>
  <c r="AM438" i="6"/>
  <c r="AO438" i="6" s="1"/>
  <c r="AH438" i="6"/>
  <c r="AK438" i="6" s="1"/>
  <c r="BP438" i="6" s="1"/>
  <c r="AC438" i="6"/>
  <c r="AZ378" i="6"/>
  <c r="BC378" i="6" s="1"/>
  <c r="AM378" i="6"/>
  <c r="AO378" i="6" s="1"/>
  <c r="AU378" i="6"/>
  <c r="AX378" i="6" s="1"/>
  <c r="AC378" i="6"/>
  <c r="AH378" i="6"/>
  <c r="AK378" i="6" s="1"/>
  <c r="BP378" i="6" s="1"/>
  <c r="AQ378" i="6"/>
  <c r="AS378" i="6" s="1"/>
  <c r="AU318" i="6"/>
  <c r="AX318" i="6" s="1"/>
  <c r="AM318" i="6"/>
  <c r="AO318" i="6" s="1"/>
  <c r="BR318" i="6" s="1"/>
  <c r="AH318" i="6"/>
  <c r="AK318" i="6" s="1"/>
  <c r="AZ105" i="6"/>
  <c r="BC105" i="6" s="1"/>
  <c r="AC105" i="6"/>
  <c r="AM105" i="6"/>
  <c r="AO105" i="6" s="1"/>
  <c r="AU105" i="6"/>
  <c r="AX105" i="6" s="1"/>
  <c r="BT105" i="6" s="1"/>
  <c r="AH105" i="6"/>
  <c r="AK105" i="6" s="1"/>
  <c r="AQ105" i="6"/>
  <c r="AS105" i="6" s="1"/>
  <c r="BT75" i="6"/>
  <c r="BT173" i="6"/>
  <c r="BY921" i="6"/>
  <c r="W854" i="2" s="1"/>
  <c r="V854" i="2"/>
  <c r="V782" i="2"/>
  <c r="BY849" i="6"/>
  <c r="W782" i="2" s="1"/>
  <c r="BY686" i="6"/>
  <c r="W619" i="2" s="1"/>
  <c r="V619" i="2"/>
  <c r="BY670" i="6"/>
  <c r="W603" i="2" s="1"/>
  <c r="V603" i="2"/>
  <c r="V575" i="2"/>
  <c r="BY642" i="6"/>
  <c r="W575" i="2" s="1"/>
  <c r="BY427" i="6"/>
  <c r="W360" i="2" s="1"/>
  <c r="V360" i="2"/>
  <c r="BY386" i="6"/>
  <c r="W319" i="2" s="1"/>
  <c r="V319" i="2"/>
  <c r="BY283" i="6"/>
  <c r="W216" i="2" s="1"/>
  <c r="V216" i="2"/>
  <c r="BY861" i="6"/>
  <c r="W794" i="2" s="1"/>
  <c r="V794" i="2"/>
  <c r="BY794" i="6"/>
  <c r="W727" i="2" s="1"/>
  <c r="V727" i="2"/>
  <c r="V679" i="2"/>
  <c r="BY746" i="6"/>
  <c r="W679" i="2" s="1"/>
  <c r="BY562" i="6"/>
  <c r="W495" i="2" s="1"/>
  <c r="V495" i="2"/>
  <c r="BY502" i="6"/>
  <c r="W435" i="2" s="1"/>
  <c r="V435" i="2"/>
  <c r="BY438" i="6"/>
  <c r="W371" i="2" s="1"/>
  <c r="V371" i="2"/>
  <c r="V302" i="2"/>
  <c r="BY369" i="6"/>
  <c r="W302" i="2" s="1"/>
  <c r="BY263" i="6"/>
  <c r="W196" i="2" s="1"/>
  <c r="V196" i="2"/>
  <c r="BY129" i="6"/>
  <c r="W62" i="2" s="1"/>
  <c r="V62" i="2"/>
  <c r="BW104" i="6"/>
  <c r="U37" i="2" s="1"/>
  <c r="T37" i="2"/>
  <c r="BW138" i="6"/>
  <c r="U71" i="2" s="1"/>
  <c r="T71" i="2"/>
  <c r="BW195" i="6"/>
  <c r="U128" i="2" s="1"/>
  <c r="T128" i="2"/>
  <c r="BW302" i="6"/>
  <c r="U235" i="2" s="1"/>
  <c r="T235" i="2"/>
  <c r="BU340" i="6"/>
  <c r="S273" i="2" s="1"/>
  <c r="R273" i="2"/>
  <c r="BW396" i="6"/>
  <c r="U329" i="2" s="1"/>
  <c r="T329" i="2"/>
  <c r="BW183" i="6"/>
  <c r="U116" i="2" s="1"/>
  <c r="T116" i="2"/>
  <c r="BU305" i="6"/>
  <c r="S238" i="2" s="1"/>
  <c r="R238" i="2"/>
  <c r="BY597" i="6"/>
  <c r="W530" i="2" s="1"/>
  <c r="V530" i="2"/>
  <c r="V354" i="2"/>
  <c r="BY421" i="6"/>
  <c r="W354" i="2" s="1"/>
  <c r="BW96" i="6"/>
  <c r="U29" i="2" s="1"/>
  <c r="T29" i="2"/>
  <c r="BW249" i="6"/>
  <c r="U182" i="2" s="1"/>
  <c r="T182" i="2"/>
  <c r="V823" i="2"/>
  <c r="BY890" i="6"/>
  <c r="W823" i="2" s="1"/>
  <c r="BW588" i="6"/>
  <c r="U521" i="2" s="1"/>
  <c r="T521" i="2"/>
  <c r="BW404" i="6"/>
  <c r="U337" i="2" s="1"/>
  <c r="T337" i="2"/>
  <c r="AZ415" i="6"/>
  <c r="BC415" i="6" s="1"/>
  <c r="AH415" i="6"/>
  <c r="AK415" i="6" s="1"/>
  <c r="BP415" i="6" s="1"/>
  <c r="AQ415" i="6"/>
  <c r="AS415" i="6" s="1"/>
  <c r="AU415" i="6"/>
  <c r="AX415" i="6" s="1"/>
  <c r="AC415" i="6"/>
  <c r="AM415" i="6"/>
  <c r="AO415" i="6" s="1"/>
  <c r="BW600" i="6"/>
  <c r="U533" i="2" s="1"/>
  <c r="T533" i="2"/>
  <c r="BW758" i="6"/>
  <c r="U691" i="2" s="1"/>
  <c r="T691" i="2"/>
  <c r="BW779" i="6"/>
  <c r="U712" i="2" s="1"/>
  <c r="T712" i="2"/>
  <c r="BW850" i="6"/>
  <c r="U783" i="2" s="1"/>
  <c r="T783" i="2"/>
  <c r="BW864" i="6"/>
  <c r="U797" i="2" s="1"/>
  <c r="T797" i="2"/>
  <c r="BW884" i="6"/>
  <c r="U817" i="2" s="1"/>
  <c r="T817" i="2"/>
  <c r="BW826" i="6"/>
  <c r="U759" i="2" s="1"/>
  <c r="T759" i="2"/>
  <c r="BW894" i="6"/>
  <c r="U827" i="2" s="1"/>
  <c r="T827" i="2"/>
  <c r="BP82" i="6"/>
  <c r="AF857" i="6"/>
  <c r="BP857" i="6" s="1"/>
  <c r="AF634" i="6"/>
  <c r="BP634" i="6" s="1"/>
  <c r="AF757" i="6"/>
  <c r="BP757" i="6" s="1"/>
  <c r="AF621" i="6"/>
  <c r="BP621" i="6" s="1"/>
  <c r="AF548" i="6"/>
  <c r="BP548" i="6" s="1"/>
  <c r="AF609" i="6"/>
  <c r="BP609" i="6" s="1"/>
  <c r="AF572" i="6"/>
  <c r="BP572" i="6" s="1"/>
  <c r="BP404" i="6"/>
  <c r="AF455" i="6"/>
  <c r="BP455" i="6" s="1"/>
  <c r="AF324" i="6"/>
  <c r="BP324" i="6" s="1"/>
  <c r="AF198" i="6"/>
  <c r="AF278" i="6"/>
  <c r="BP278" i="6" s="1"/>
  <c r="AF156" i="6"/>
  <c r="BP156" i="6" s="1"/>
  <c r="BR257" i="6"/>
  <c r="BT474" i="6"/>
  <c r="R551" i="2"/>
  <c r="BT478" i="6"/>
  <c r="BY917" i="6"/>
  <c r="W850" i="2" s="1"/>
  <c r="V850" i="2"/>
  <c r="V696" i="2"/>
  <c r="BY763" i="6"/>
  <c r="W696" i="2" s="1"/>
  <c r="BY682" i="6"/>
  <c r="W615" i="2" s="1"/>
  <c r="V615" i="2"/>
  <c r="BY666" i="6"/>
  <c r="W599" i="2" s="1"/>
  <c r="V599" i="2"/>
  <c r="V452" i="2"/>
  <c r="BY519" i="6"/>
  <c r="W452" i="2" s="1"/>
  <c r="BY406" i="6"/>
  <c r="W339" i="2" s="1"/>
  <c r="V339" i="2"/>
  <c r="BY354" i="6"/>
  <c r="W287" i="2" s="1"/>
  <c r="V287" i="2"/>
  <c r="BY267" i="6"/>
  <c r="W200" i="2" s="1"/>
  <c r="V200" i="2"/>
  <c r="BY844" i="6"/>
  <c r="W777" i="2" s="1"/>
  <c r="V777" i="2"/>
  <c r="BY790" i="6"/>
  <c r="W723" i="2" s="1"/>
  <c r="V723" i="2"/>
  <c r="BY653" i="6"/>
  <c r="W586" i="2" s="1"/>
  <c r="V586" i="2"/>
  <c r="BY550" i="6"/>
  <c r="W483" i="2" s="1"/>
  <c r="V483" i="2"/>
  <c r="BY498" i="6"/>
  <c r="W431" i="2" s="1"/>
  <c r="C15" i="7"/>
  <c r="V431" i="2"/>
  <c r="V367" i="2"/>
  <c r="BY434" i="6"/>
  <c r="W367" i="2" s="1"/>
  <c r="V294" i="2"/>
  <c r="BY361" i="6"/>
  <c r="W294" i="2" s="1"/>
  <c r="BY226" i="6"/>
  <c r="W159" i="2" s="1"/>
  <c r="V159" i="2"/>
  <c r="BY590" i="6"/>
  <c r="W523" i="2" s="1"/>
  <c r="V523" i="2"/>
  <c r="BW311" i="6"/>
  <c r="U244" i="2" s="1"/>
  <c r="T244" i="2"/>
  <c r="BW74" i="6"/>
  <c r="U7" i="2" s="1"/>
  <c r="T7" i="2"/>
  <c r="BW233" i="6"/>
  <c r="U166" i="2" s="1"/>
  <c r="T166" i="2"/>
  <c r="BW261" i="6"/>
  <c r="U194" i="2" s="1"/>
  <c r="T194" i="2"/>
  <c r="BW274" i="6"/>
  <c r="U207" i="2" s="1"/>
  <c r="T207" i="2"/>
  <c r="BY410" i="6"/>
  <c r="W343" i="2" s="1"/>
  <c r="V343" i="2"/>
  <c r="BY212" i="6"/>
  <c r="W145" i="2" s="1"/>
  <c r="V145" i="2"/>
  <c r="BW243" i="6"/>
  <c r="U176" i="2" s="1"/>
  <c r="T176" i="2"/>
  <c r="BW407" i="6"/>
  <c r="U340" i="2" s="1"/>
  <c r="T340" i="2"/>
  <c r="AZ223" i="6"/>
  <c r="BC223" i="6" s="1"/>
  <c r="AQ223" i="6"/>
  <c r="AS223" i="6" s="1"/>
  <c r="AM223" i="6"/>
  <c r="AO223" i="6" s="1"/>
  <c r="AU223" i="6"/>
  <c r="AX223" i="6" s="1"/>
  <c r="AH223" i="6"/>
  <c r="AK223" i="6" s="1"/>
  <c r="BP223" i="6" s="1"/>
  <c r="AC223" i="6"/>
  <c r="AZ215" i="6"/>
  <c r="BC215" i="6" s="1"/>
  <c r="AH215" i="6"/>
  <c r="AK215" i="6" s="1"/>
  <c r="AQ215" i="6"/>
  <c r="AS215" i="6" s="1"/>
  <c r="AC215" i="6"/>
  <c r="AU215" i="6"/>
  <c r="AX215" i="6" s="1"/>
  <c r="BT215" i="6" s="1"/>
  <c r="AM215" i="6"/>
  <c r="AO215" i="6" s="1"/>
  <c r="AZ186" i="6"/>
  <c r="AM186" i="6"/>
  <c r="AO186" i="6" s="1"/>
  <c r="AU186" i="6"/>
  <c r="AX186" i="6" s="1"/>
  <c r="BT186" i="6" s="1"/>
  <c r="AC186" i="6"/>
  <c r="AQ186" i="6"/>
  <c r="AS186" i="6" s="1"/>
  <c r="AH186" i="6"/>
  <c r="AZ174" i="6"/>
  <c r="BC174" i="6" s="1"/>
  <c r="AQ174" i="6"/>
  <c r="AS174" i="6" s="1"/>
  <c r="AC174" i="6"/>
  <c r="AM174" i="6"/>
  <c r="AO174" i="6" s="1"/>
  <c r="BR174" i="6" s="1"/>
  <c r="AU174" i="6"/>
  <c r="AX174" i="6" s="1"/>
  <c r="BT174" i="6" s="1"/>
  <c r="AH174" i="6"/>
  <c r="AK174" i="6" s="1"/>
  <c r="BW366" i="6"/>
  <c r="U299" i="2" s="1"/>
  <c r="T299" i="2"/>
  <c r="BW386" i="6"/>
  <c r="U319" i="2" s="1"/>
  <c r="T319" i="2"/>
  <c r="BW506" i="6"/>
  <c r="U439" i="2" s="1"/>
  <c r="T439" i="2"/>
  <c r="BU787" i="6"/>
  <c r="S720" i="2" s="1"/>
  <c r="R720" i="2"/>
  <c r="BW728" i="6"/>
  <c r="U661" i="2" s="1"/>
  <c r="T661" i="2"/>
  <c r="BW857" i="6"/>
  <c r="U790" i="2" s="1"/>
  <c r="T790" i="2"/>
  <c r="AF654" i="6"/>
  <c r="BP654" i="6" s="1"/>
  <c r="AF451" i="6"/>
  <c r="BP451" i="6" s="1"/>
  <c r="BY905" i="6"/>
  <c r="W838" i="2" s="1"/>
  <c r="V838" i="2"/>
  <c r="BY751" i="6"/>
  <c r="W684" i="2" s="1"/>
  <c r="V684" i="2"/>
  <c r="V611" i="2"/>
  <c r="BY678" i="6"/>
  <c r="W611" i="2" s="1"/>
  <c r="BY662" i="6"/>
  <c r="W595" i="2" s="1"/>
  <c r="V595" i="2"/>
  <c r="BY515" i="6"/>
  <c r="W448" i="2" s="1"/>
  <c r="V448" i="2"/>
  <c r="V327" i="2"/>
  <c r="BY394" i="6"/>
  <c r="W327" i="2" s="1"/>
  <c r="V268" i="2"/>
  <c r="BY335" i="6"/>
  <c r="W268" i="2" s="1"/>
  <c r="BY876" i="6"/>
  <c r="W809" i="2" s="1"/>
  <c r="V809" i="2"/>
  <c r="BY840" i="6"/>
  <c r="W773" i="2" s="1"/>
  <c r="V773" i="2"/>
  <c r="V719" i="2"/>
  <c r="BY786" i="6"/>
  <c r="W719" i="2" s="1"/>
  <c r="BY592" i="6"/>
  <c r="W525" i="2" s="1"/>
  <c r="V525" i="2"/>
  <c r="BY542" i="6"/>
  <c r="W475" i="2" s="1"/>
  <c r="V475" i="2"/>
  <c r="BY494" i="6"/>
  <c r="W427" i="2" s="1"/>
  <c r="C14" i="7"/>
  <c r="V427" i="2"/>
  <c r="BY381" i="6"/>
  <c r="W314" i="2" s="1"/>
  <c r="V314" i="2"/>
  <c r="V282" i="2"/>
  <c r="BY349" i="6"/>
  <c r="W282" i="2" s="1"/>
  <c r="BY167" i="6"/>
  <c r="W100" i="2" s="1"/>
  <c r="V100" i="2"/>
  <c r="BW83" i="6"/>
  <c r="U16" i="2" s="1"/>
  <c r="T16" i="2"/>
  <c r="BY332" i="6"/>
  <c r="W265" i="2" s="1"/>
  <c r="V265" i="2"/>
  <c r="BW150" i="6"/>
  <c r="U83" i="2" s="1"/>
  <c r="T83" i="2"/>
  <c r="BW198" i="6"/>
  <c r="U131" i="2" s="1"/>
  <c r="T131" i="2"/>
  <c r="BW313" i="6"/>
  <c r="U246" i="2" s="1"/>
  <c r="T246" i="2"/>
  <c r="BW402" i="6"/>
  <c r="U335" i="2" s="1"/>
  <c r="T335" i="2"/>
  <c r="BW428" i="6"/>
  <c r="U361" i="2" s="1"/>
  <c r="T361" i="2"/>
  <c r="BW141" i="6"/>
  <c r="U74" i="2" s="1"/>
  <c r="T74" i="2"/>
  <c r="V668" i="2"/>
  <c r="BY735" i="6"/>
  <c r="W668" i="2" s="1"/>
  <c r="V227" i="2"/>
  <c r="BY294" i="6"/>
  <c r="W227" i="2" s="1"/>
  <c r="BY127" i="6"/>
  <c r="W60" i="2" s="1"/>
  <c r="V60" i="2"/>
  <c r="BW531" i="6"/>
  <c r="U464" i="2" s="1"/>
  <c r="T464" i="2"/>
  <c r="BW586" i="6"/>
  <c r="U519" i="2" s="1"/>
  <c r="T519" i="2"/>
  <c r="BW393" i="6"/>
  <c r="U326" i="2" s="1"/>
  <c r="T326" i="2"/>
  <c r="BW540" i="6"/>
  <c r="U473" i="2" s="1"/>
  <c r="T473" i="2"/>
  <c r="AZ231" i="6"/>
  <c r="AM231" i="6"/>
  <c r="AO231" i="6" s="1"/>
  <c r="AU231" i="6"/>
  <c r="AX231" i="6" s="1"/>
  <c r="BT231" i="6" s="1"/>
  <c r="R164" i="2" s="1"/>
  <c r="AQ231" i="6"/>
  <c r="AS231" i="6" s="1"/>
  <c r="AH231" i="6"/>
  <c r="AC231" i="6"/>
  <c r="BW367" i="6"/>
  <c r="U300" i="2" s="1"/>
  <c r="T300" i="2"/>
  <c r="BW442" i="6"/>
  <c r="U375" i="2" s="1"/>
  <c r="T375" i="2"/>
  <c r="BW511" i="6"/>
  <c r="U444" i="2" s="1"/>
  <c r="T444" i="2"/>
  <c r="BW889" i="6"/>
  <c r="U822" i="2" s="1"/>
  <c r="T822" i="2"/>
  <c r="BW710" i="6"/>
  <c r="U643" i="2" s="1"/>
  <c r="T643" i="2"/>
  <c r="BW749" i="6"/>
  <c r="U682" i="2" s="1"/>
  <c r="T682" i="2"/>
  <c r="BP318" i="6"/>
  <c r="BY865" i="6"/>
  <c r="W798" i="2" s="1"/>
  <c r="V798" i="2"/>
  <c r="V623" i="2"/>
  <c r="BY690" i="6"/>
  <c r="W623" i="2" s="1"/>
  <c r="V607" i="2"/>
  <c r="BY674" i="6"/>
  <c r="W607" i="2" s="1"/>
  <c r="V591" i="2"/>
  <c r="BY658" i="6"/>
  <c r="W591" i="2" s="1"/>
  <c r="BY467" i="6"/>
  <c r="W400" i="2" s="1"/>
  <c r="V400" i="2"/>
  <c r="BY390" i="6"/>
  <c r="W323" i="2" s="1"/>
  <c r="V323" i="2"/>
  <c r="BY312" i="6"/>
  <c r="W245" i="2" s="1"/>
  <c r="V245" i="2"/>
  <c r="BY864" i="6"/>
  <c r="W797" i="2" s="1"/>
  <c r="V797" i="2"/>
  <c r="BY805" i="6"/>
  <c r="W738" i="2" s="1"/>
  <c r="V738" i="2"/>
  <c r="BY758" i="6"/>
  <c r="W691" i="2" s="1"/>
  <c r="V691" i="2"/>
  <c r="V499" i="2"/>
  <c r="BY566" i="6"/>
  <c r="W499" i="2" s="1"/>
  <c r="BY506" i="6"/>
  <c r="W439" i="2" s="1"/>
  <c r="V439" i="2"/>
  <c r="V415" i="2"/>
  <c r="BY482" i="6"/>
  <c r="W415" i="2" s="1"/>
  <c r="BY377" i="6"/>
  <c r="W310" i="2" s="1"/>
  <c r="V310" i="2"/>
  <c r="V252" i="2"/>
  <c r="BY319" i="6"/>
  <c r="W252" i="2" s="1"/>
  <c r="BY140" i="6"/>
  <c r="W73" i="2" s="1"/>
  <c r="V73" i="2"/>
  <c r="BW90" i="6"/>
  <c r="U23" i="2" s="1"/>
  <c r="T23" i="2"/>
  <c r="BW160" i="6"/>
  <c r="U93" i="2" s="1"/>
  <c r="T93" i="2"/>
  <c r="BW207" i="6"/>
  <c r="U140" i="2" s="1"/>
  <c r="T140" i="2"/>
  <c r="BW391" i="6"/>
  <c r="U324" i="2" s="1"/>
  <c r="T324" i="2"/>
  <c r="BW405" i="6"/>
  <c r="U338" i="2" s="1"/>
  <c r="T338" i="2"/>
  <c r="BW240" i="6"/>
  <c r="U173" i="2" s="1"/>
  <c r="T173" i="2"/>
  <c r="BW270" i="6"/>
  <c r="U203" i="2" s="1"/>
  <c r="T203" i="2"/>
  <c r="BW299" i="6"/>
  <c r="U232" i="2" s="1"/>
  <c r="T232" i="2"/>
  <c r="BW336" i="6"/>
  <c r="U269" i="2" s="1"/>
  <c r="T269" i="2"/>
  <c r="BY704" i="6"/>
  <c r="W637" i="2" s="1"/>
  <c r="V637" i="2"/>
  <c r="AZ131" i="6"/>
  <c r="BC131" i="6" s="1"/>
  <c r="AH131" i="6"/>
  <c r="AK131" i="6" s="1"/>
  <c r="BP131" i="6" s="1"/>
  <c r="AQ131" i="6"/>
  <c r="AS131" i="6" s="1"/>
  <c r="AU131" i="6"/>
  <c r="AX131" i="6" s="1"/>
  <c r="AM131" i="6"/>
  <c r="AO131" i="6" s="1"/>
  <c r="AC131" i="6"/>
  <c r="AZ111" i="6"/>
  <c r="BC111" i="6" s="1"/>
  <c r="AH111" i="6"/>
  <c r="AK111" i="6" s="1"/>
  <c r="BP111" i="6" s="1"/>
  <c r="AQ111" i="6"/>
  <c r="AS111" i="6" s="1"/>
  <c r="AM111" i="6"/>
  <c r="AO111" i="6" s="1"/>
  <c r="AU111" i="6"/>
  <c r="AX111" i="6" s="1"/>
  <c r="BT111" i="6" s="1"/>
  <c r="AC111" i="6"/>
  <c r="AZ95" i="6"/>
  <c r="BC95" i="6" s="1"/>
  <c r="AM95" i="6"/>
  <c r="AO95" i="6" s="1"/>
  <c r="AU95" i="6"/>
  <c r="AX95" i="6" s="1"/>
  <c r="AH95" i="6"/>
  <c r="AK95" i="6" s="1"/>
  <c r="BP95" i="6" s="1"/>
  <c r="AQ95" i="6"/>
  <c r="AS95" i="6" s="1"/>
  <c r="AC95" i="6"/>
  <c r="BW144" i="6"/>
  <c r="U77" i="2" s="1"/>
  <c r="T77" i="2"/>
  <c r="BW211" i="6"/>
  <c r="U144" i="2" s="1"/>
  <c r="T144" i="2"/>
  <c r="AZ219" i="6"/>
  <c r="BC219" i="6" s="1"/>
  <c r="AC219" i="6"/>
  <c r="AM219" i="6"/>
  <c r="AO219" i="6" s="1"/>
  <c r="BR219" i="6" s="1"/>
  <c r="AU219" i="6"/>
  <c r="AX219" i="6" s="1"/>
  <c r="AH219" i="6"/>
  <c r="AK219" i="6" s="1"/>
  <c r="AQ219" i="6"/>
  <c r="AS219" i="6" s="1"/>
  <c r="AZ190" i="6"/>
  <c r="BC190" i="6" s="1"/>
  <c r="AQ190" i="6"/>
  <c r="AS190" i="6" s="1"/>
  <c r="AM190" i="6"/>
  <c r="AO190" i="6" s="1"/>
  <c r="AU190" i="6"/>
  <c r="AX190" i="6" s="1"/>
  <c r="AH190" i="6"/>
  <c r="AK190" i="6" s="1"/>
  <c r="BP190" i="6" s="1"/>
  <c r="AC190" i="6"/>
  <c r="AZ182" i="6"/>
  <c r="BC182" i="6" s="1"/>
  <c r="AH182" i="6"/>
  <c r="AK182" i="6" s="1"/>
  <c r="BP182" i="6" s="1"/>
  <c r="AQ182" i="6"/>
  <c r="AS182" i="6" s="1"/>
  <c r="AU182" i="6"/>
  <c r="AX182" i="6" s="1"/>
  <c r="AM182" i="6"/>
  <c r="AO182" i="6" s="1"/>
  <c r="AC182" i="6"/>
  <c r="AZ146" i="6"/>
  <c r="BC146" i="6" s="1"/>
  <c r="AM146" i="6"/>
  <c r="AO146" i="6" s="1"/>
  <c r="AU146" i="6"/>
  <c r="AX146" i="6" s="1"/>
  <c r="AH146" i="6"/>
  <c r="AK146" i="6" s="1"/>
  <c r="BP146" i="6" s="1"/>
  <c r="AQ146" i="6"/>
  <c r="AS146" i="6" s="1"/>
  <c r="AC146" i="6"/>
  <c r="BW446" i="6"/>
  <c r="U379" i="2" s="1"/>
  <c r="T379" i="2"/>
  <c r="BW467" i="6"/>
  <c r="U400" i="2" s="1"/>
  <c r="T400" i="2"/>
  <c r="BW545" i="6"/>
  <c r="U478" i="2" s="1"/>
  <c r="T478" i="2"/>
  <c r="BW690" i="6"/>
  <c r="U623" i="2" s="1"/>
  <c r="T623" i="2"/>
  <c r="BW694" i="6"/>
  <c r="U627" i="2" s="1"/>
  <c r="T627" i="2"/>
  <c r="BW756" i="6"/>
  <c r="U689" i="2" s="1"/>
  <c r="T689" i="2"/>
  <c r="BW772" i="6"/>
  <c r="U705" i="2" s="1"/>
  <c r="T705" i="2"/>
  <c r="BW816" i="6"/>
  <c r="U749" i="2" s="1"/>
  <c r="T749" i="2"/>
  <c r="BW861" i="6"/>
  <c r="U794" i="2" s="1"/>
  <c r="T794" i="2"/>
  <c r="BW866" i="6"/>
  <c r="U799" i="2" s="1"/>
  <c r="T799" i="2"/>
  <c r="BW730" i="6"/>
  <c r="U663" i="2" s="1"/>
  <c r="T663" i="2"/>
  <c r="BW878" i="6"/>
  <c r="U811" i="2" s="1"/>
  <c r="T811" i="2"/>
  <c r="BT94" i="6"/>
  <c r="AF817" i="6"/>
  <c r="BP817" i="6" s="1"/>
  <c r="AF652" i="6"/>
  <c r="BP652" i="6" s="1"/>
  <c r="AF272" i="6"/>
  <c r="AF274" i="6"/>
  <c r="BP274" i="6" s="1"/>
  <c r="AF163" i="6"/>
  <c r="BP163" i="6" s="1"/>
  <c r="AF490" i="6"/>
  <c r="BP490" i="6" s="1"/>
  <c r="AF336" i="6"/>
  <c r="BP336" i="6" s="1"/>
  <c r="BT498" i="6"/>
  <c r="BT511" i="6"/>
  <c r="BT648" i="6"/>
  <c r="R579" i="2"/>
  <c r="BY766" i="6"/>
  <c r="W699" i="2" s="1"/>
  <c r="V699" i="2"/>
  <c r="V464" i="2"/>
  <c r="BY531" i="6"/>
  <c r="W464" i="2" s="1"/>
  <c r="BY253" i="6"/>
  <c r="W186" i="2" s="1"/>
  <c r="V186" i="2"/>
  <c r="BY108" i="6"/>
  <c r="W41" i="2" s="1"/>
  <c r="V41" i="2"/>
  <c r="V318" i="2"/>
  <c r="BY385" i="6"/>
  <c r="W318" i="2" s="1"/>
  <c r="BY76" i="6"/>
  <c r="W9" i="2" s="1"/>
  <c r="V9" i="2"/>
  <c r="V293" i="2"/>
  <c r="BY360" i="6"/>
  <c r="W293" i="2" s="1"/>
  <c r="BY310" i="6"/>
  <c r="W243" i="2" s="1"/>
  <c r="V243" i="2"/>
  <c r="V103" i="2"/>
  <c r="BY170" i="6"/>
  <c r="W103" i="2" s="1"/>
  <c r="BY102" i="6"/>
  <c r="W35" i="2" s="1"/>
  <c r="V35" i="2"/>
  <c r="V562" i="2"/>
  <c r="BY629" i="6"/>
  <c r="W562" i="2" s="1"/>
  <c r="BQ736" i="6"/>
  <c r="O669" i="2" s="1"/>
  <c r="N669" i="2"/>
  <c r="BQ417" i="6"/>
  <c r="O350" i="2" s="1"/>
  <c r="N350" i="2"/>
  <c r="BS671" i="6"/>
  <c r="Q604" i="2" s="1"/>
  <c r="P604" i="2"/>
  <c r="AZ924" i="6"/>
  <c r="BC924" i="6" s="1"/>
  <c r="AM924" i="6"/>
  <c r="AO924" i="6" s="1"/>
  <c r="AH924" i="6"/>
  <c r="AK924" i="6" s="1"/>
  <c r="BP924" i="6" s="1"/>
  <c r="AQ924" i="6"/>
  <c r="AS924" i="6" s="1"/>
  <c r="AC924" i="6"/>
  <c r="AU924" i="6"/>
  <c r="AX924" i="6" s="1"/>
  <c r="AZ118" i="6"/>
  <c r="BC118" i="6" s="1"/>
  <c r="AQ118" i="6"/>
  <c r="AS118" i="6" s="1"/>
  <c r="AM118" i="6"/>
  <c r="AO118" i="6" s="1"/>
  <c r="AU118" i="6"/>
  <c r="AX118" i="6" s="1"/>
  <c r="AH118" i="6"/>
  <c r="AK118" i="6" s="1"/>
  <c r="BP118" i="6" s="1"/>
  <c r="AC118" i="6"/>
  <c r="AZ110" i="6"/>
  <c r="BC110" i="6" s="1"/>
  <c r="AH110" i="6"/>
  <c r="AK110" i="6" s="1"/>
  <c r="AQ110" i="6"/>
  <c r="AS110" i="6" s="1"/>
  <c r="AC110" i="6"/>
  <c r="AU110" i="6"/>
  <c r="AX110" i="6" s="1"/>
  <c r="AM110" i="6"/>
  <c r="AO110" i="6" s="1"/>
  <c r="AZ98" i="6"/>
  <c r="BC98" i="6" s="1"/>
  <c r="AH98" i="6"/>
  <c r="AK98" i="6" s="1"/>
  <c r="BP98" i="6" s="1"/>
  <c r="AQ98" i="6"/>
  <c r="AS98" i="6" s="1"/>
  <c r="AU98" i="6"/>
  <c r="AX98" i="6" s="1"/>
  <c r="AC98" i="6"/>
  <c r="AM98" i="6"/>
  <c r="AO98" i="6" s="1"/>
  <c r="BT420" i="6"/>
  <c r="BR848" i="6"/>
  <c r="BS848" i="6" s="1"/>
  <c r="Q781" i="2" s="1"/>
  <c r="BR230" i="6"/>
  <c r="P163" i="2" s="1"/>
  <c r="BY843" i="6"/>
  <c r="W776" i="2" s="1"/>
  <c r="V776" i="2"/>
  <c r="V695" i="2"/>
  <c r="BY762" i="6"/>
  <c r="W695" i="2" s="1"/>
  <c r="BY527" i="6"/>
  <c r="W460" i="2" s="1"/>
  <c r="V460" i="2"/>
  <c r="BY160" i="6"/>
  <c r="W93" i="2" s="1"/>
  <c r="V93" i="2"/>
  <c r="C4" i="7"/>
  <c r="BY93" i="6"/>
  <c r="W26" i="2" s="1"/>
  <c r="V26" i="2"/>
  <c r="BY353" i="6"/>
  <c r="W286" i="2" s="1"/>
  <c r="V286" i="2"/>
  <c r="BY190" i="6"/>
  <c r="W123" i="2" s="1"/>
  <c r="V123" i="2"/>
  <c r="V498" i="2"/>
  <c r="BY565" i="6"/>
  <c r="W498" i="2" s="1"/>
  <c r="V281" i="2"/>
  <c r="BY348" i="6"/>
  <c r="W281" i="2" s="1"/>
  <c r="BY299" i="6"/>
  <c r="W232" i="2" s="1"/>
  <c r="V232" i="2"/>
  <c r="BY98" i="6"/>
  <c r="W31" i="2" s="1"/>
  <c r="V31" i="2"/>
  <c r="AZ256" i="6"/>
  <c r="BC256" i="6" s="1"/>
  <c r="AQ256" i="6"/>
  <c r="AS256" i="6" s="1"/>
  <c r="AM256" i="6"/>
  <c r="AO256" i="6" s="1"/>
  <c r="AH256" i="6"/>
  <c r="AK256" i="6" s="1"/>
  <c r="BP256" i="6" s="1"/>
  <c r="BQ256" i="6" s="1"/>
  <c r="O189" i="2" s="1"/>
  <c r="AC256" i="6"/>
  <c r="AU256" i="6"/>
  <c r="AX256" i="6" s="1"/>
  <c r="AZ206" i="6"/>
  <c r="BC206" i="6" s="1"/>
  <c r="AQ206" i="6"/>
  <c r="AS206" i="6" s="1"/>
  <c r="AU206" i="6"/>
  <c r="AX206" i="6" s="1"/>
  <c r="AC206" i="6"/>
  <c r="AM206" i="6"/>
  <c r="AO206" i="6" s="1"/>
  <c r="AH206" i="6"/>
  <c r="AK206" i="6" s="1"/>
  <c r="BP206" i="6" s="1"/>
  <c r="AZ189" i="6"/>
  <c r="BC189" i="6" s="1"/>
  <c r="AQ189" i="6"/>
  <c r="AS189" i="6" s="1"/>
  <c r="AU189" i="6"/>
  <c r="AX189" i="6" s="1"/>
  <c r="AC189" i="6"/>
  <c r="AF189" i="6" s="1"/>
  <c r="BP189" i="6" s="1"/>
  <c r="AM189" i="6"/>
  <c r="AO189" i="6" s="1"/>
  <c r="AH189" i="6"/>
  <c r="AK189" i="6" s="1"/>
  <c r="AZ181" i="6"/>
  <c r="BC181" i="6" s="1"/>
  <c r="AM181" i="6"/>
  <c r="AO181" i="6" s="1"/>
  <c r="AU181" i="6"/>
  <c r="AX181" i="6" s="1"/>
  <c r="AH181" i="6"/>
  <c r="AK181" i="6" s="1"/>
  <c r="BP181" i="6" s="1"/>
  <c r="AQ181" i="6"/>
  <c r="AS181" i="6" s="1"/>
  <c r="AC181" i="6"/>
  <c r="AZ133" i="6"/>
  <c r="BC133" i="6" s="1"/>
  <c r="AQ133" i="6"/>
  <c r="AS133" i="6" s="1"/>
  <c r="AM133" i="6"/>
  <c r="AO133" i="6" s="1"/>
  <c r="AU133" i="6"/>
  <c r="AX133" i="6" s="1"/>
  <c r="AH133" i="6"/>
  <c r="AK133" i="6" s="1"/>
  <c r="BP133" i="6" s="1"/>
  <c r="AC133" i="6"/>
  <c r="V558" i="2"/>
  <c r="BY625" i="6"/>
  <c r="W558" i="2" s="1"/>
  <c r="BU444" i="6"/>
  <c r="S377" i="2" s="1"/>
  <c r="R377" i="2"/>
  <c r="AZ306" i="6"/>
  <c r="BC306" i="6" s="1"/>
  <c r="AM306" i="6"/>
  <c r="AO306" i="6" s="1"/>
  <c r="AU306" i="6"/>
  <c r="AX306" i="6" s="1"/>
  <c r="AC306" i="6"/>
  <c r="AH306" i="6"/>
  <c r="AK306" i="6" s="1"/>
  <c r="BP306" i="6" s="1"/>
  <c r="AQ306" i="6"/>
  <c r="AS306" i="6" s="1"/>
  <c r="BR306" i="6" s="1"/>
  <c r="AZ275" i="6"/>
  <c r="BC275" i="6" s="1"/>
  <c r="AC275" i="6"/>
  <c r="AF275" i="6" s="1"/>
  <c r="AM275" i="6"/>
  <c r="AO275" i="6" s="1"/>
  <c r="AU275" i="6"/>
  <c r="AX275" i="6" s="1"/>
  <c r="BT275" i="6" s="1"/>
  <c r="AH275" i="6"/>
  <c r="AK275" i="6" s="1"/>
  <c r="AQ275" i="6"/>
  <c r="AS275" i="6" s="1"/>
  <c r="BQ655" i="6"/>
  <c r="O588" i="2" s="1"/>
  <c r="N588" i="2"/>
  <c r="BT279" i="6"/>
  <c r="AF881" i="6"/>
  <c r="BP881" i="6" s="1"/>
  <c r="AF695" i="6"/>
  <c r="BP695" i="6" s="1"/>
  <c r="AF197" i="6"/>
  <c r="BP197" i="6" s="1"/>
  <c r="AF128" i="6"/>
  <c r="BP128" i="6" s="1"/>
  <c r="AF593" i="6"/>
  <c r="BP593" i="6" s="1"/>
  <c r="BT547" i="6"/>
  <c r="BR612" i="6"/>
  <c r="BR749" i="6"/>
  <c r="BT891" i="6"/>
  <c r="BY839" i="6"/>
  <c r="W772" i="2" s="1"/>
  <c r="V772" i="2"/>
  <c r="BY750" i="6"/>
  <c r="W683" i="2" s="1"/>
  <c r="V683" i="2"/>
  <c r="V376" i="2"/>
  <c r="BY443" i="6"/>
  <c r="W376" i="2" s="1"/>
  <c r="BY145" i="6"/>
  <c r="W78" i="2" s="1"/>
  <c r="V78" i="2"/>
  <c r="BY81" i="6"/>
  <c r="W14" i="2" s="1"/>
  <c r="V14" i="2"/>
  <c r="BY920" i="6"/>
  <c r="W853" i="2" s="1"/>
  <c r="V853" i="2"/>
  <c r="BY266" i="6"/>
  <c r="W199" i="2" s="1"/>
  <c r="V199" i="2"/>
  <c r="BY183" i="6"/>
  <c r="W116" i="2" s="1"/>
  <c r="V116" i="2"/>
  <c r="BY549" i="6"/>
  <c r="W482" i="2" s="1"/>
  <c r="V482" i="2"/>
  <c r="BY322" i="6"/>
  <c r="W255" i="2" s="1"/>
  <c r="V255" i="2"/>
  <c r="BY225" i="6"/>
  <c r="W158" i="2" s="1"/>
  <c r="V158" i="2"/>
  <c r="BY151" i="6"/>
  <c r="W84" i="2" s="1"/>
  <c r="V84" i="2"/>
  <c r="AM169" i="6"/>
  <c r="AO169" i="6" s="1"/>
  <c r="BR169" i="6" s="1"/>
  <c r="AU169" i="6"/>
  <c r="AX169" i="6" s="1"/>
  <c r="BT169" i="6" s="1"/>
  <c r="BY719" i="6"/>
  <c r="W652" i="2" s="1"/>
  <c r="V652" i="2"/>
  <c r="AZ932" i="6"/>
  <c r="BC932" i="6" s="1"/>
  <c r="AQ932" i="6"/>
  <c r="AS932" i="6" s="1"/>
  <c r="AU932" i="6"/>
  <c r="AX932" i="6" s="1"/>
  <c r="AM932" i="6"/>
  <c r="AO932" i="6" s="1"/>
  <c r="AH932" i="6"/>
  <c r="AK932" i="6" s="1"/>
  <c r="BP932" i="6" s="1"/>
  <c r="AC932" i="6"/>
  <c r="AZ920" i="6"/>
  <c r="BC920" i="6" s="1"/>
  <c r="AM920" i="6"/>
  <c r="AO920" i="6" s="1"/>
  <c r="AH920" i="6"/>
  <c r="AK920" i="6" s="1"/>
  <c r="BP920" i="6" s="1"/>
  <c r="AQ920" i="6"/>
  <c r="AS920" i="6" s="1"/>
  <c r="AC920" i="6"/>
  <c r="AU920" i="6"/>
  <c r="AX920" i="6" s="1"/>
  <c r="AZ114" i="6"/>
  <c r="AM114" i="6"/>
  <c r="AO114" i="6" s="1"/>
  <c r="AU114" i="6"/>
  <c r="AX114" i="6" s="1"/>
  <c r="BT114" i="6" s="1"/>
  <c r="AC114" i="6"/>
  <c r="AF114" i="6" s="1"/>
  <c r="BP114" i="6" s="1"/>
  <c r="AQ114" i="6"/>
  <c r="AS114" i="6" s="1"/>
  <c r="AH114" i="6"/>
  <c r="AZ106" i="6"/>
  <c r="BC106" i="6" s="1"/>
  <c r="AH106" i="6"/>
  <c r="AK106" i="6" s="1"/>
  <c r="BP106" i="6" s="1"/>
  <c r="BQ106" i="6" s="1"/>
  <c r="O39" i="2" s="1"/>
  <c r="AQ106" i="6"/>
  <c r="AS106" i="6" s="1"/>
  <c r="AU106" i="6"/>
  <c r="AX106" i="6" s="1"/>
  <c r="AM106" i="6"/>
  <c r="AO106" i="6" s="1"/>
  <c r="AC106" i="6"/>
  <c r="BT198" i="6"/>
  <c r="BY835" i="6"/>
  <c r="W768" i="2" s="1"/>
  <c r="V768" i="2"/>
  <c r="BY535" i="6"/>
  <c r="W468" i="2" s="1"/>
  <c r="V468" i="2"/>
  <c r="BY305" i="6"/>
  <c r="W238" i="2" s="1"/>
  <c r="V238" i="2"/>
  <c r="BY133" i="6"/>
  <c r="W66" i="2" s="1"/>
  <c r="V66" i="2"/>
  <c r="V399" i="2"/>
  <c r="BY466" i="6"/>
  <c r="W399" i="2" s="1"/>
  <c r="BY368" i="6"/>
  <c r="W301" i="2" s="1"/>
  <c r="V301" i="2"/>
  <c r="BY318" i="6"/>
  <c r="W251" i="2" s="1"/>
  <c r="V251" i="2"/>
  <c r="BY178" i="6"/>
  <c r="W111" i="2" s="1"/>
  <c r="V111" i="2"/>
  <c r="BY139" i="6"/>
  <c r="W72" i="2" s="1"/>
  <c r="V72" i="2"/>
  <c r="AZ214" i="6"/>
  <c r="BC214" i="6" s="1"/>
  <c r="AQ214" i="6"/>
  <c r="AS214" i="6" s="1"/>
  <c r="AC214" i="6"/>
  <c r="AM214" i="6"/>
  <c r="AO214" i="6" s="1"/>
  <c r="AU214" i="6"/>
  <c r="AX214" i="6" s="1"/>
  <c r="AH214" i="6"/>
  <c r="AK214" i="6" s="1"/>
  <c r="AZ194" i="6"/>
  <c r="BC194" i="6" s="1"/>
  <c r="AM194" i="6"/>
  <c r="AO194" i="6" s="1"/>
  <c r="AU194" i="6"/>
  <c r="AX194" i="6" s="1"/>
  <c r="AH194" i="6"/>
  <c r="AK194" i="6" s="1"/>
  <c r="BP194" i="6" s="1"/>
  <c r="AQ194" i="6"/>
  <c r="AS194" i="6" s="1"/>
  <c r="AC194" i="6"/>
  <c r="AZ185" i="6"/>
  <c r="BC185" i="6" s="1"/>
  <c r="AM185" i="6"/>
  <c r="AO185" i="6" s="1"/>
  <c r="AU185" i="6"/>
  <c r="AX185" i="6" s="1"/>
  <c r="AH185" i="6"/>
  <c r="AK185" i="6" s="1"/>
  <c r="BP185" i="6" s="1"/>
  <c r="AQ185" i="6"/>
  <c r="AS185" i="6" s="1"/>
  <c r="AC185" i="6"/>
  <c r="V640" i="2"/>
  <c r="BY707" i="6"/>
  <c r="W640" i="2" s="1"/>
  <c r="AZ310" i="6"/>
  <c r="BC310" i="6" s="1"/>
  <c r="AQ310" i="6"/>
  <c r="AS310" i="6" s="1"/>
  <c r="AH310" i="6"/>
  <c r="AK310" i="6" s="1"/>
  <c r="BP310" i="6" s="1"/>
  <c r="AU310" i="6"/>
  <c r="AX310" i="6" s="1"/>
  <c r="AM310" i="6"/>
  <c r="AO310" i="6" s="1"/>
  <c r="AC310" i="6"/>
  <c r="AZ298" i="6"/>
  <c r="BC298" i="6" s="1"/>
  <c r="AM298" i="6"/>
  <c r="AO298" i="6" s="1"/>
  <c r="AU298" i="6"/>
  <c r="AX298" i="6" s="1"/>
  <c r="AH298" i="6"/>
  <c r="AK298" i="6" s="1"/>
  <c r="BP298" i="6" s="1"/>
  <c r="AQ298" i="6"/>
  <c r="AS298" i="6" s="1"/>
  <c r="AC298" i="6"/>
  <c r="BQ671" i="6"/>
  <c r="O604" i="2" s="1"/>
  <c r="N604" i="2"/>
  <c r="AZ86" i="6"/>
  <c r="BC86" i="6" s="1"/>
  <c r="AC86" i="6"/>
  <c r="AM86" i="6"/>
  <c r="AO86" i="6" s="1"/>
  <c r="AU86" i="6"/>
  <c r="AX86" i="6" s="1"/>
  <c r="AH86" i="6"/>
  <c r="AK86" i="6" s="1"/>
  <c r="AQ86" i="6"/>
  <c r="AS86" i="6" s="1"/>
  <c r="BU436" i="6"/>
  <c r="S369" i="2" s="1"/>
  <c r="R369" i="2"/>
  <c r="BU623" i="6"/>
  <c r="S556" i="2" s="1"/>
  <c r="R556" i="2"/>
  <c r="BQ841" i="6"/>
  <c r="O774" i="2" s="1"/>
  <c r="N774" i="2"/>
  <c r="BS228" i="6"/>
  <c r="Q161" i="2" s="1"/>
  <c r="P161" i="2"/>
  <c r="BU130" i="6"/>
  <c r="S63" i="2" s="1"/>
  <c r="R63" i="2"/>
  <c r="BS596" i="6"/>
  <c r="Q529" i="2" s="1"/>
  <c r="P529" i="2"/>
  <c r="BS624" i="6"/>
  <c r="Q557" i="2" s="1"/>
  <c r="P557" i="2"/>
  <c r="BS225" i="6"/>
  <c r="Q158" i="2" s="1"/>
  <c r="P158" i="2"/>
  <c r="BU627" i="6"/>
  <c r="S560" i="2" s="1"/>
  <c r="R560" i="2"/>
  <c r="BS369" i="6"/>
  <c r="Q302" i="2" s="1"/>
  <c r="P302" i="2"/>
  <c r="AF733" i="6"/>
  <c r="BP733" i="6" s="1"/>
  <c r="AF612" i="6"/>
  <c r="BP612" i="6" s="1"/>
  <c r="AF186" i="6"/>
  <c r="BP186" i="6" s="1"/>
  <c r="AF215" i="6"/>
  <c r="BP215" i="6" s="1"/>
  <c r="AF340" i="6"/>
  <c r="BP340" i="6" s="1"/>
  <c r="AF317" i="6"/>
  <c r="BP317" i="6" s="1"/>
  <c r="BR82" i="6"/>
  <c r="BT260" i="6"/>
  <c r="BT352" i="6"/>
  <c r="BR585" i="6"/>
  <c r="BT494" i="6"/>
  <c r="V807" i="2"/>
  <c r="BY874" i="6"/>
  <c r="W807" i="2" s="1"/>
  <c r="BY703" i="6"/>
  <c r="W636" i="2" s="1"/>
  <c r="V636" i="2"/>
  <c r="BY560" i="6"/>
  <c r="W493" i="2" s="1"/>
  <c r="V493" i="2"/>
  <c r="V447" i="2"/>
  <c r="BY514" i="6"/>
  <c r="W447" i="2" s="1"/>
  <c r="BY909" i="6"/>
  <c r="W842" i="2" s="1"/>
  <c r="V842" i="2"/>
  <c r="V764" i="2"/>
  <c r="BY831" i="6"/>
  <c r="W764" i="2" s="1"/>
  <c r="BY541" i="6"/>
  <c r="W474" i="2" s="1"/>
  <c r="V474" i="2"/>
  <c r="BY493" i="6"/>
  <c r="W426" i="2" s="1"/>
  <c r="V426" i="2"/>
  <c r="V389" i="2"/>
  <c r="BY456" i="6"/>
  <c r="W389" i="2" s="1"/>
  <c r="BY393" i="6"/>
  <c r="W326" i="2" s="1"/>
  <c r="V326" i="2"/>
  <c r="V827" i="2"/>
  <c r="BY894" i="6"/>
  <c r="W827" i="2" s="1"/>
  <c r="BY779" i="6"/>
  <c r="W712" i="2" s="1"/>
  <c r="V712" i="2"/>
  <c r="V672" i="2"/>
  <c r="BY739" i="6"/>
  <c r="W672" i="2" s="1"/>
  <c r="BY685" i="6"/>
  <c r="W618" i="2" s="1"/>
  <c r="V618" i="2"/>
  <c r="BY669" i="6"/>
  <c r="W602" i="2" s="1"/>
  <c r="V602" i="2"/>
  <c r="BY409" i="6"/>
  <c r="W342" i="2" s="1"/>
  <c r="V342" i="2"/>
  <c r="V277" i="2"/>
  <c r="BY344" i="6"/>
  <c r="W277" i="2" s="1"/>
  <c r="BY207" i="6"/>
  <c r="W140" i="2" s="1"/>
  <c r="V140" i="2"/>
  <c r="BU143" i="6"/>
  <c r="S76" i="2" s="1"/>
  <c r="R76" i="2"/>
  <c r="BW114" i="6"/>
  <c r="U47" i="2" s="1"/>
  <c r="T47" i="2"/>
  <c r="BW151" i="6"/>
  <c r="U84" i="2" s="1"/>
  <c r="T84" i="2"/>
  <c r="BW205" i="6"/>
  <c r="U138" i="2" s="1"/>
  <c r="T138" i="2"/>
  <c r="BY793" i="6"/>
  <c r="W726" i="2" s="1"/>
  <c r="V726" i="2"/>
  <c r="BY245" i="6"/>
  <c r="W178" i="2" s="1"/>
  <c r="V178" i="2"/>
  <c r="BW921" i="6"/>
  <c r="U854" i="2" s="1"/>
  <c r="T854" i="2"/>
  <c r="BW92" i="6"/>
  <c r="U25" i="2" s="1"/>
  <c r="T25" i="2"/>
  <c r="BW149" i="6"/>
  <c r="U82" i="2" s="1"/>
  <c r="T82" i="2"/>
  <c r="BW171" i="6"/>
  <c r="U104" i="2" s="1"/>
  <c r="T104" i="2"/>
  <c r="BW236" i="6"/>
  <c r="U169" i="2" s="1"/>
  <c r="T169" i="2"/>
  <c r="BW432" i="6"/>
  <c r="U365" i="2" s="1"/>
  <c r="T365" i="2"/>
  <c r="BU349" i="6"/>
  <c r="S282" i="2" s="1"/>
  <c r="R282" i="2"/>
  <c r="BW319" i="6"/>
  <c r="U252" i="2" s="1"/>
  <c r="T252" i="2"/>
  <c r="BW358" i="6"/>
  <c r="U291" i="2" s="1"/>
  <c r="T291" i="2"/>
  <c r="BW468" i="6"/>
  <c r="U401" i="2" s="1"/>
  <c r="T401" i="2"/>
  <c r="BW520" i="6"/>
  <c r="U453" i="2" s="1"/>
  <c r="T453" i="2"/>
  <c r="BW553" i="6"/>
  <c r="U486" i="2" s="1"/>
  <c r="T486" i="2"/>
  <c r="BQ687" i="6"/>
  <c r="O620" i="2" s="1"/>
  <c r="N620" i="2"/>
  <c r="BS503" i="6"/>
  <c r="Q436" i="2" s="1"/>
  <c r="P436" i="2"/>
  <c r="BW691" i="6"/>
  <c r="U624" i="2" s="1"/>
  <c r="T624" i="2"/>
  <c r="BW729" i="6"/>
  <c r="U662" i="2" s="1"/>
  <c r="T662" i="2"/>
  <c r="BW792" i="6"/>
  <c r="U725" i="2" s="1"/>
  <c r="T725" i="2"/>
  <c r="BU766" i="6"/>
  <c r="S699" i="2" s="1"/>
  <c r="R699" i="2"/>
  <c r="BW903" i="6"/>
  <c r="U836" i="2" s="1"/>
  <c r="T836" i="2"/>
  <c r="BT307" i="6"/>
  <c r="BR575" i="6"/>
  <c r="BS575" i="6" s="1"/>
  <c r="Q508" i="2" s="1"/>
  <c r="BT359" i="6"/>
  <c r="BY789" i="6"/>
  <c r="W722" i="2" s="1"/>
  <c r="V722" i="2"/>
  <c r="BY651" i="6"/>
  <c r="W584" i="2" s="1"/>
  <c r="V584" i="2"/>
  <c r="BY556" i="6"/>
  <c r="W489" i="2" s="1"/>
  <c r="V489" i="2"/>
  <c r="BY510" i="6"/>
  <c r="W443" i="2" s="1"/>
  <c r="V443" i="2"/>
  <c r="V831" i="2"/>
  <c r="BY898" i="6"/>
  <c r="W831" i="2" s="1"/>
  <c r="BY823" i="6"/>
  <c r="W756" i="2" s="1"/>
  <c r="V756" i="2"/>
  <c r="BY505" i="6"/>
  <c r="W438" i="2" s="1"/>
  <c r="V438" i="2"/>
  <c r="C16" i="7"/>
  <c r="BY476" i="6"/>
  <c r="W409" i="2" s="1"/>
  <c r="V409" i="2"/>
  <c r="BY437" i="6"/>
  <c r="W370" i="2" s="1"/>
  <c r="V370" i="2"/>
  <c r="BY380" i="6"/>
  <c r="W313" i="2" s="1"/>
  <c r="V313" i="2"/>
  <c r="V781" i="2"/>
  <c r="BY848" i="6"/>
  <c r="W781" i="2" s="1"/>
  <c r="BY775" i="6"/>
  <c r="W708" i="2" s="1"/>
  <c r="V708" i="2"/>
  <c r="V632" i="2"/>
  <c r="BY699" i="6"/>
  <c r="W632" i="2" s="1"/>
  <c r="BY681" i="6"/>
  <c r="W614" i="2" s="1"/>
  <c r="V614" i="2"/>
  <c r="BY665" i="6"/>
  <c r="W598" i="2" s="1"/>
  <c r="V598" i="2"/>
  <c r="V335" i="2"/>
  <c r="BY402" i="6"/>
  <c r="W335" i="2" s="1"/>
  <c r="BY288" i="6"/>
  <c r="W221" i="2" s="1"/>
  <c r="V221" i="2"/>
  <c r="BW219" i="6"/>
  <c r="U152" i="2" s="1"/>
  <c r="T152" i="2"/>
  <c r="BU136" i="6"/>
  <c r="S69" i="2" s="1"/>
  <c r="R69" i="2"/>
  <c r="BU193" i="6"/>
  <c r="S126" i="2" s="1"/>
  <c r="R126" i="2"/>
  <c r="BW84" i="6"/>
  <c r="U17" i="2" s="1"/>
  <c r="T17" i="2"/>
  <c r="BW91" i="6"/>
  <c r="U24" i="2" s="1"/>
  <c r="T24" i="2"/>
  <c r="BW110" i="6"/>
  <c r="U43" i="2" s="1"/>
  <c r="T43" i="2"/>
  <c r="BW145" i="6"/>
  <c r="U78" i="2" s="1"/>
  <c r="T78" i="2"/>
  <c r="BW188" i="6"/>
  <c r="U121" i="2" s="1"/>
  <c r="T121" i="2"/>
  <c r="BW209" i="6"/>
  <c r="U142" i="2" s="1"/>
  <c r="T142" i="2"/>
  <c r="BY615" i="6"/>
  <c r="W548" i="2" s="1"/>
  <c r="V548" i="2"/>
  <c r="BY201" i="6"/>
  <c r="W134" i="2" s="1"/>
  <c r="V134" i="2"/>
  <c r="BW158" i="6"/>
  <c r="U91" i="2" s="1"/>
  <c r="T91" i="2"/>
  <c r="BW373" i="6"/>
  <c r="U306" i="2" s="1"/>
  <c r="T306" i="2"/>
  <c r="BW401" i="6"/>
  <c r="U334" i="2" s="1"/>
  <c r="T334" i="2"/>
  <c r="BS372" i="6"/>
  <c r="Q305" i="2" s="1"/>
  <c r="P305" i="2"/>
  <c r="BU609" i="6"/>
  <c r="S542" i="2" s="1"/>
  <c r="R542" i="2"/>
  <c r="BW633" i="6"/>
  <c r="U566" i="2" s="1"/>
  <c r="T566" i="2"/>
  <c r="BS519" i="6"/>
  <c r="Q452" i="2" s="1"/>
  <c r="P452" i="2"/>
  <c r="BS687" i="6"/>
  <c r="Q620" i="2" s="1"/>
  <c r="P620" i="2"/>
  <c r="BW512" i="6"/>
  <c r="U445" i="2" s="1"/>
  <c r="T445" i="2"/>
  <c r="BW544" i="6"/>
  <c r="U477" i="2" s="1"/>
  <c r="T477" i="2"/>
  <c r="BU639" i="6"/>
  <c r="S572" i="2" s="1"/>
  <c r="R572" i="2"/>
  <c r="BW732" i="6"/>
  <c r="U665" i="2" s="1"/>
  <c r="T665" i="2"/>
  <c r="BW773" i="6"/>
  <c r="U706" i="2" s="1"/>
  <c r="T706" i="2"/>
  <c r="BW802" i="6"/>
  <c r="U735" i="2" s="1"/>
  <c r="T735" i="2"/>
  <c r="BW893" i="6"/>
  <c r="U826" i="2" s="1"/>
  <c r="T826" i="2"/>
  <c r="AK169" i="6"/>
  <c r="AF710" i="6"/>
  <c r="BP710" i="6" s="1"/>
  <c r="AF633" i="6"/>
  <c r="BR131" i="6"/>
  <c r="BR439" i="6"/>
  <c r="BU450" i="6"/>
  <c r="S383" i="2" s="1"/>
  <c r="BR565" i="6"/>
  <c r="BT814" i="6"/>
  <c r="BT77" i="6"/>
  <c r="BY785" i="6"/>
  <c r="W718" i="2" s="1"/>
  <c r="V718" i="2"/>
  <c r="BY647" i="6"/>
  <c r="W580" i="2" s="1"/>
  <c r="V580" i="2"/>
  <c r="BY522" i="6"/>
  <c r="W455" i="2" s="1"/>
  <c r="V455" i="2"/>
  <c r="V350" i="2"/>
  <c r="BY417" i="6"/>
  <c r="W350" i="2" s="1"/>
  <c r="BY869" i="6"/>
  <c r="W802" i="2" s="1"/>
  <c r="V802" i="2"/>
  <c r="BY819" i="6"/>
  <c r="W752" i="2" s="1"/>
  <c r="V752" i="2"/>
  <c r="BY501" i="6"/>
  <c r="W434" i="2" s="1"/>
  <c r="V434" i="2"/>
  <c r="V405" i="2"/>
  <c r="BY472" i="6"/>
  <c r="W405" i="2" s="1"/>
  <c r="BY433" i="6"/>
  <c r="W366" i="2" s="1"/>
  <c r="V366" i="2"/>
  <c r="BY929" i="6"/>
  <c r="W862" i="2" s="1"/>
  <c r="V862" i="2"/>
  <c r="BY814" i="6"/>
  <c r="W747" i="2" s="1"/>
  <c r="V747" i="2"/>
  <c r="V704" i="2"/>
  <c r="BY771" i="6"/>
  <c r="W704" i="2" s="1"/>
  <c r="BY693" i="6"/>
  <c r="W626" i="2" s="1"/>
  <c r="V626" i="2"/>
  <c r="BY677" i="6"/>
  <c r="W610" i="2" s="1"/>
  <c r="V610" i="2"/>
  <c r="BY661" i="6"/>
  <c r="W594" i="2" s="1"/>
  <c r="V594" i="2"/>
  <c r="V322" i="2"/>
  <c r="BY389" i="6"/>
  <c r="W322" i="2" s="1"/>
  <c r="V194" i="2"/>
  <c r="BY261" i="6"/>
  <c r="W194" i="2" s="1"/>
  <c r="BW222" i="6"/>
  <c r="U155" i="2" s="1"/>
  <c r="T155" i="2"/>
  <c r="BW93" i="6"/>
  <c r="U26" i="2" s="1"/>
  <c r="T26" i="2"/>
  <c r="BW116" i="6"/>
  <c r="U49" i="2" s="1"/>
  <c r="T49" i="2"/>
  <c r="BW85" i="6"/>
  <c r="U18" i="2" s="1"/>
  <c r="T18" i="2"/>
  <c r="BW193" i="6"/>
  <c r="U126" i="2" s="1"/>
  <c r="T126" i="2"/>
  <c r="BY327" i="6"/>
  <c r="W260" i="2" s="1"/>
  <c r="V260" i="2"/>
  <c r="BT95" i="6"/>
  <c r="BR137" i="6"/>
  <c r="BQ191" i="6"/>
  <c r="O124" i="2" s="1"/>
  <c r="N124" i="2"/>
  <c r="BW272" i="6"/>
  <c r="U205" i="2" s="1"/>
  <c r="T205" i="2"/>
  <c r="BU243" i="6"/>
  <c r="S176" i="2" s="1"/>
  <c r="R176" i="2"/>
  <c r="BW342" i="6"/>
  <c r="U275" i="2" s="1"/>
  <c r="T275" i="2"/>
  <c r="BS287" i="6"/>
  <c r="Q220" i="2" s="1"/>
  <c r="P220" i="2"/>
  <c r="BS451" i="6"/>
  <c r="Q384" i="2" s="1"/>
  <c r="P384" i="2"/>
  <c r="BW529" i="6"/>
  <c r="U462" i="2" s="1"/>
  <c r="T462" i="2"/>
  <c r="BW591" i="6"/>
  <c r="U524" i="2" s="1"/>
  <c r="T524" i="2"/>
  <c r="BW609" i="6"/>
  <c r="U542" i="2" s="1"/>
  <c r="T542" i="2"/>
  <c r="BW500" i="6"/>
  <c r="U433" i="2" s="1"/>
  <c r="T433" i="2"/>
  <c r="BW526" i="6"/>
  <c r="U459" i="2" s="1"/>
  <c r="T459" i="2"/>
  <c r="BW573" i="6"/>
  <c r="U506" i="2" s="1"/>
  <c r="T506" i="2"/>
  <c r="BT504" i="6"/>
  <c r="BW605" i="6"/>
  <c r="U538" i="2" s="1"/>
  <c r="T538" i="2"/>
  <c r="BQ636" i="6"/>
  <c r="O569" i="2" s="1"/>
  <c r="N569" i="2"/>
  <c r="BT682" i="6"/>
  <c r="BW774" i="6"/>
  <c r="U707" i="2" s="1"/>
  <c r="T707" i="2"/>
  <c r="BW786" i="6"/>
  <c r="U719" i="2" s="1"/>
  <c r="T719" i="2"/>
  <c r="BW815" i="6"/>
  <c r="U748" i="2" s="1"/>
  <c r="T748" i="2"/>
  <c r="BW733" i="6"/>
  <c r="U666" i="2" s="1"/>
  <c r="T666" i="2"/>
  <c r="BW832" i="6"/>
  <c r="U765" i="2" s="1"/>
  <c r="T765" i="2"/>
  <c r="BW828" i="6"/>
  <c r="U761" i="2" s="1"/>
  <c r="T761" i="2"/>
  <c r="BR603" i="6"/>
  <c r="V815" i="2"/>
  <c r="BY882" i="6"/>
  <c r="W815" i="2" s="1"/>
  <c r="BY745" i="6"/>
  <c r="W678" i="2" s="1"/>
  <c r="V678" i="2"/>
  <c r="BY596" i="6"/>
  <c r="W529" i="2" s="1"/>
  <c r="V529" i="2"/>
  <c r="V451" i="2"/>
  <c r="BY518" i="6"/>
  <c r="W451" i="2" s="1"/>
  <c r="V330" i="2"/>
  <c r="BY397" i="6"/>
  <c r="W330" i="2" s="1"/>
  <c r="BY860" i="6"/>
  <c r="W793" i="2" s="1"/>
  <c r="V793" i="2"/>
  <c r="V731" i="2"/>
  <c r="BY798" i="6"/>
  <c r="W731" i="2" s="1"/>
  <c r="BY497" i="6"/>
  <c r="W430" i="2" s="1"/>
  <c r="V430" i="2"/>
  <c r="BY460" i="6"/>
  <c r="W393" i="2" s="1"/>
  <c r="V393" i="2"/>
  <c r="V359" i="2"/>
  <c r="BY426" i="6"/>
  <c r="W359" i="2" s="1"/>
  <c r="BY925" i="6"/>
  <c r="W858" i="2" s="1"/>
  <c r="V858" i="2"/>
  <c r="BY810" i="6"/>
  <c r="W743" i="2" s="1"/>
  <c r="V743" i="2"/>
  <c r="BY755" i="6"/>
  <c r="W688" i="2" s="1"/>
  <c r="V688" i="2"/>
  <c r="BY689" i="6"/>
  <c r="W622" i="2" s="1"/>
  <c r="V622" i="2"/>
  <c r="BY673" i="6"/>
  <c r="W606" i="2" s="1"/>
  <c r="V606" i="2"/>
  <c r="BY657" i="6"/>
  <c r="W590" i="2" s="1"/>
  <c r="V590" i="2"/>
  <c r="BY376" i="6"/>
  <c r="W309" i="2" s="1"/>
  <c r="V309" i="2"/>
  <c r="BY220" i="6"/>
  <c r="W153" i="2" s="1"/>
  <c r="V153" i="2"/>
  <c r="BU156" i="6"/>
  <c r="S89" i="2" s="1"/>
  <c r="R89" i="2"/>
  <c r="BW126" i="6"/>
  <c r="U59" i="2" s="1"/>
  <c r="T59" i="2"/>
  <c r="BY282" i="6"/>
  <c r="W215" i="2" s="1"/>
  <c r="V215" i="2"/>
  <c r="BW925" i="6"/>
  <c r="U858" i="2" s="1"/>
  <c r="T858" i="2"/>
  <c r="BW109" i="6"/>
  <c r="U42" i="2" s="1"/>
  <c r="T42" i="2"/>
  <c r="BW117" i="6"/>
  <c r="U50" i="2" s="1"/>
  <c r="T50" i="2"/>
  <c r="BU124" i="6"/>
  <c r="S57" i="2" s="1"/>
  <c r="R57" i="2"/>
  <c r="BR140" i="6"/>
  <c r="BW170" i="6"/>
  <c r="U103" i="2" s="1"/>
  <c r="T103" i="2"/>
  <c r="BS269" i="6"/>
  <c r="Q202" i="2" s="1"/>
  <c r="P202" i="2"/>
  <c r="BW343" i="6"/>
  <c r="U276" i="2" s="1"/>
  <c r="T276" i="2"/>
  <c r="BW300" i="6"/>
  <c r="U233" i="2" s="1"/>
  <c r="T233" i="2"/>
  <c r="BQ379" i="6"/>
  <c r="O312" i="2" s="1"/>
  <c r="N312" i="2"/>
  <c r="BW413" i="6"/>
  <c r="U346" i="2" s="1"/>
  <c r="T346" i="2"/>
  <c r="BW451" i="6"/>
  <c r="U384" i="2" s="1"/>
  <c r="T384" i="2"/>
  <c r="BW505" i="6"/>
  <c r="U438" i="2" s="1"/>
  <c r="T438" i="2"/>
  <c r="BW574" i="6"/>
  <c r="U507" i="2" s="1"/>
  <c r="T507" i="2"/>
  <c r="BQ614" i="6"/>
  <c r="O547" i="2" s="1"/>
  <c r="N547" i="2"/>
  <c r="BU478" i="6"/>
  <c r="S411" i="2" s="1"/>
  <c r="R411" i="2"/>
  <c r="BW577" i="6"/>
  <c r="U510" i="2" s="1"/>
  <c r="T510" i="2"/>
  <c r="BW477" i="6"/>
  <c r="U410" i="2" s="1"/>
  <c r="T410" i="2"/>
  <c r="BW575" i="6"/>
  <c r="U508" i="2" s="1"/>
  <c r="T508" i="2"/>
  <c r="BW595" i="6"/>
  <c r="U528" i="2" s="1"/>
  <c r="T528" i="2"/>
  <c r="BW602" i="6"/>
  <c r="U535" i="2" s="1"/>
  <c r="T535" i="2"/>
  <c r="BQ624" i="6"/>
  <c r="O557" i="2" s="1"/>
  <c r="N557" i="2"/>
  <c r="BW720" i="6"/>
  <c r="U653" i="2" s="1"/>
  <c r="T653" i="2"/>
  <c r="BW777" i="6"/>
  <c r="U710" i="2" s="1"/>
  <c r="T710" i="2"/>
  <c r="BW735" i="6"/>
  <c r="U668" i="2" s="1"/>
  <c r="T668" i="2"/>
  <c r="BW795" i="6"/>
  <c r="U728" i="2" s="1"/>
  <c r="T728" i="2"/>
  <c r="BT848" i="6"/>
  <c r="BS89" i="6"/>
  <c r="Q22" i="2" s="1"/>
  <c r="P22" i="2"/>
  <c r="BU233" i="6"/>
  <c r="S166" i="2" s="1"/>
  <c r="R166" i="2"/>
  <c r="BS783" i="6"/>
  <c r="Q716" i="2" s="1"/>
  <c r="P716" i="2"/>
  <c r="BT763" i="6"/>
  <c r="BU763" i="6" s="1"/>
  <c r="S696" i="2" s="1"/>
  <c r="P80" i="2"/>
  <c r="BQ229" i="6"/>
  <c r="O162" i="2" s="1"/>
  <c r="N162" i="2"/>
  <c r="AH97" i="6"/>
  <c r="AK97" i="6" s="1"/>
  <c r="BP97" i="6" s="1"/>
  <c r="AC97" i="6"/>
  <c r="BS73" i="6"/>
  <c r="Q6" i="2" s="1"/>
  <c r="P6" i="2"/>
  <c r="BQ145" i="6"/>
  <c r="O78" i="2" s="1"/>
  <c r="N78" i="2"/>
  <c r="BQ231" i="6"/>
  <c r="O164" i="2" s="1"/>
  <c r="N164" i="2"/>
  <c r="BQ246" i="6"/>
  <c r="O179" i="2" s="1"/>
  <c r="N179" i="2"/>
  <c r="AZ100" i="6"/>
  <c r="BC100" i="6" s="1"/>
  <c r="AQ100" i="6"/>
  <c r="AS100" i="6" s="1"/>
  <c r="AM100" i="6"/>
  <c r="AO100" i="6" s="1"/>
  <c r="AU100" i="6"/>
  <c r="AX100" i="6" s="1"/>
  <c r="AH100" i="6"/>
  <c r="AK100" i="6" s="1"/>
  <c r="BP100" i="6" s="1"/>
  <c r="AC100" i="6"/>
  <c r="BS135" i="6"/>
  <c r="Q68" i="2" s="1"/>
  <c r="P68" i="2"/>
  <c r="BS277" i="6"/>
  <c r="Q210" i="2" s="1"/>
  <c r="P210" i="2"/>
  <c r="BS402" i="6"/>
  <c r="Q335" i="2" s="1"/>
  <c r="P335" i="2"/>
  <c r="BU487" i="6"/>
  <c r="S420" i="2" s="1"/>
  <c r="R420" i="2"/>
  <c r="BQ538" i="6"/>
  <c r="O471" i="2" s="1"/>
  <c r="N471" i="2"/>
  <c r="BQ610" i="6"/>
  <c r="O543" i="2" s="1"/>
  <c r="N543" i="2"/>
  <c r="BU651" i="6"/>
  <c r="S584" i="2" s="1"/>
  <c r="R584" i="2"/>
  <c r="BQ565" i="6"/>
  <c r="O498" i="2" s="1"/>
  <c r="N498" i="2"/>
  <c r="BS744" i="6"/>
  <c r="Q677" i="2" s="1"/>
  <c r="P677" i="2"/>
  <c r="BS296" i="6"/>
  <c r="Q229" i="2" s="1"/>
  <c r="P229" i="2"/>
  <c r="BS667" i="6"/>
  <c r="Q600" i="2" s="1"/>
  <c r="P600" i="2"/>
  <c r="BQ776" i="6"/>
  <c r="O709" i="2" s="1"/>
  <c r="N709" i="2"/>
  <c r="AZ669" i="6"/>
  <c r="BC669" i="6" s="1"/>
  <c r="AQ669" i="6"/>
  <c r="AS669" i="6" s="1"/>
  <c r="AU669" i="6"/>
  <c r="AX669" i="6" s="1"/>
  <c r="AM669" i="6"/>
  <c r="AO669" i="6" s="1"/>
  <c r="AC669" i="6"/>
  <c r="AH669" i="6"/>
  <c r="AK669" i="6" s="1"/>
  <c r="BP669" i="6" s="1"/>
  <c r="AZ558" i="6"/>
  <c r="BC558" i="6" s="1"/>
  <c r="AQ558" i="6"/>
  <c r="AS558" i="6" s="1"/>
  <c r="AU558" i="6"/>
  <c r="AX558" i="6" s="1"/>
  <c r="AM558" i="6"/>
  <c r="AO558" i="6" s="1"/>
  <c r="AC558" i="6"/>
  <c r="AH558" i="6"/>
  <c r="AK558" i="6" s="1"/>
  <c r="BP558" i="6" s="1"/>
  <c r="AZ463" i="6"/>
  <c r="BC463" i="6" s="1"/>
  <c r="AQ463" i="6"/>
  <c r="AS463" i="6" s="1"/>
  <c r="AM463" i="6"/>
  <c r="AO463" i="6" s="1"/>
  <c r="AH463" i="6"/>
  <c r="AK463" i="6" s="1"/>
  <c r="BP463" i="6" s="1"/>
  <c r="AU463" i="6"/>
  <c r="AX463" i="6" s="1"/>
  <c r="BT463" i="6" s="1"/>
  <c r="AC463" i="6"/>
  <c r="AZ331" i="6"/>
  <c r="BC331" i="6" s="1"/>
  <c r="AM331" i="6"/>
  <c r="AO331" i="6" s="1"/>
  <c r="AU331" i="6"/>
  <c r="AX331" i="6" s="1"/>
  <c r="AH331" i="6"/>
  <c r="AK331" i="6" s="1"/>
  <c r="BP331" i="6" s="1"/>
  <c r="BQ331" i="6" s="1"/>
  <c r="O264" i="2" s="1"/>
  <c r="AC331" i="6"/>
  <c r="AQ331" i="6"/>
  <c r="AS331" i="6" s="1"/>
  <c r="AZ226" i="6"/>
  <c r="BC226" i="6" s="1"/>
  <c r="AQ226" i="6"/>
  <c r="AS226" i="6" s="1"/>
  <c r="AU226" i="6"/>
  <c r="AX226" i="6" s="1"/>
  <c r="AM226" i="6"/>
  <c r="AO226" i="6" s="1"/>
  <c r="AH226" i="6"/>
  <c r="AK226" i="6" s="1"/>
  <c r="BP226" i="6" s="1"/>
  <c r="AC226" i="6"/>
  <c r="AZ122" i="6"/>
  <c r="BC122" i="6" s="1"/>
  <c r="AH122" i="6"/>
  <c r="AK122" i="6" s="1"/>
  <c r="BP122" i="6" s="1"/>
  <c r="AQ122" i="6"/>
  <c r="AS122" i="6" s="1"/>
  <c r="AU122" i="6"/>
  <c r="AX122" i="6" s="1"/>
  <c r="AM122" i="6"/>
  <c r="AO122" i="6" s="1"/>
  <c r="AC122" i="6"/>
  <c r="AZ115" i="6"/>
  <c r="BC115" i="6" s="1"/>
  <c r="AM115" i="6"/>
  <c r="AO115" i="6" s="1"/>
  <c r="AU115" i="6"/>
  <c r="AX115" i="6" s="1"/>
  <c r="AH115" i="6"/>
  <c r="AK115" i="6" s="1"/>
  <c r="BP115" i="6" s="1"/>
  <c r="AQ115" i="6"/>
  <c r="AS115" i="6" s="1"/>
  <c r="AC115" i="6"/>
  <c r="BR127" i="6"/>
  <c r="BT97" i="6"/>
  <c r="BR123" i="6"/>
  <c r="BR237" i="6"/>
  <c r="BS237" i="6" s="1"/>
  <c r="Q170" i="2" s="1"/>
  <c r="BT318" i="6"/>
  <c r="AF801" i="6"/>
  <c r="BP801" i="6" s="1"/>
  <c r="AF853" i="6"/>
  <c r="BP853" i="6" s="1"/>
  <c r="AF607" i="6"/>
  <c r="BP607" i="6" s="1"/>
  <c r="BQ607" i="6" s="1"/>
  <c r="O540" i="2" s="1"/>
  <c r="AF539" i="6"/>
  <c r="BP539" i="6" s="1"/>
  <c r="AF553" i="6"/>
  <c r="BP553" i="6" s="1"/>
  <c r="AF602" i="6"/>
  <c r="BP602" i="6" s="1"/>
  <c r="AF359" i="6"/>
  <c r="BP359" i="6" s="1"/>
  <c r="BQ359" i="6" s="1"/>
  <c r="O292" i="2" s="1"/>
  <c r="AF358" i="6"/>
  <c r="BP358" i="6" s="1"/>
  <c r="AF86" i="6"/>
  <c r="BP86" i="6" s="1"/>
  <c r="AF749" i="6"/>
  <c r="BP749" i="6" s="1"/>
  <c r="AF173" i="6"/>
  <c r="BP173" i="6" s="1"/>
  <c r="BT194" i="6"/>
  <c r="BR336" i="6"/>
  <c r="BT232" i="6"/>
  <c r="BT620" i="6"/>
  <c r="BU620" i="6" s="1"/>
  <c r="S553" i="2" s="1"/>
  <c r="BT821" i="6"/>
  <c r="BU173" i="6"/>
  <c r="S106" i="2" s="1"/>
  <c r="R106" i="2"/>
  <c r="BQ288" i="6"/>
  <c r="O221" i="2" s="1"/>
  <c r="N221" i="2"/>
  <c r="BS412" i="6"/>
  <c r="Q345" i="2" s="1"/>
  <c r="P345" i="2"/>
  <c r="BS145" i="6"/>
  <c r="Q78" i="2" s="1"/>
  <c r="P78" i="2"/>
  <c r="BQ257" i="6"/>
  <c r="O190" i="2" s="1"/>
  <c r="N190" i="2"/>
  <c r="BS332" i="6"/>
  <c r="Q265" i="2" s="1"/>
  <c r="P265" i="2"/>
  <c r="AZ88" i="6"/>
  <c r="BC88" i="6" s="1"/>
  <c r="AQ88" i="6"/>
  <c r="AS88" i="6" s="1"/>
  <c r="AM88" i="6"/>
  <c r="AO88" i="6" s="1"/>
  <c r="AU88" i="6"/>
  <c r="AX88" i="6" s="1"/>
  <c r="AH88" i="6"/>
  <c r="AK88" i="6" s="1"/>
  <c r="BP88" i="6" s="1"/>
  <c r="N21" i="2" s="1"/>
  <c r="AC88" i="6"/>
  <c r="BQ89" i="6"/>
  <c r="O22" i="2" s="1"/>
  <c r="N22" i="2"/>
  <c r="BU183" i="6"/>
  <c r="S116" i="2" s="1"/>
  <c r="R116" i="2"/>
  <c r="BS468" i="6"/>
  <c r="Q401" i="2" s="1"/>
  <c r="P401" i="2"/>
  <c r="BS279" i="6"/>
  <c r="Q212" i="2" s="1"/>
  <c r="P212" i="2"/>
  <c r="BU466" i="6"/>
  <c r="S399" i="2" s="1"/>
  <c r="R399" i="2"/>
  <c r="BU735" i="6"/>
  <c r="S668" i="2" s="1"/>
  <c r="R668" i="2"/>
  <c r="BU360" i="6"/>
  <c r="S293" i="2" s="1"/>
  <c r="R293" i="2"/>
  <c r="BS670" i="6"/>
  <c r="Q603" i="2" s="1"/>
  <c r="P603" i="2"/>
  <c r="BS508" i="6"/>
  <c r="Q441" i="2" s="1"/>
  <c r="P441" i="2"/>
  <c r="BU747" i="6"/>
  <c r="S680" i="2" s="1"/>
  <c r="R680" i="2"/>
  <c r="BS425" i="6"/>
  <c r="Q358" i="2" s="1"/>
  <c r="P358" i="2"/>
  <c r="BS683" i="6"/>
  <c r="Q616" i="2" s="1"/>
  <c r="P616" i="2"/>
  <c r="BQ693" i="6"/>
  <c r="O626" i="2" s="1"/>
  <c r="N626" i="2"/>
  <c r="BR579" i="6"/>
  <c r="BU324" i="6"/>
  <c r="S257" i="2" s="1"/>
  <c r="R257" i="2"/>
  <c r="AZ244" i="6"/>
  <c r="BC244" i="6" s="1"/>
  <c r="AH244" i="6"/>
  <c r="AK244" i="6" s="1"/>
  <c r="AQ244" i="6"/>
  <c r="AS244" i="6" s="1"/>
  <c r="AC244" i="6"/>
  <c r="AF244" i="6" s="1"/>
  <c r="AU244" i="6"/>
  <c r="AX244" i="6" s="1"/>
  <c r="BT244" i="6" s="1"/>
  <c r="AM244" i="6"/>
  <c r="AO244" i="6" s="1"/>
  <c r="AZ236" i="6"/>
  <c r="BC236" i="6" s="1"/>
  <c r="AM236" i="6"/>
  <c r="AO236" i="6" s="1"/>
  <c r="AU236" i="6"/>
  <c r="AX236" i="6" s="1"/>
  <c r="AH236" i="6"/>
  <c r="AK236" i="6" s="1"/>
  <c r="BP236" i="6" s="1"/>
  <c r="AQ236" i="6"/>
  <c r="AS236" i="6" s="1"/>
  <c r="AC236" i="6"/>
  <c r="BT351" i="6"/>
  <c r="BT119" i="6"/>
  <c r="R52" i="2" s="1"/>
  <c r="BR272" i="6"/>
  <c r="BT274" i="6"/>
  <c r="BU274" i="6" s="1"/>
  <c r="S207" i="2" s="1"/>
  <c r="BT344" i="6"/>
  <c r="BP580" i="6"/>
  <c r="BP858" i="6"/>
  <c r="AF694" i="6"/>
  <c r="BP694" i="6" s="1"/>
  <c r="BQ694" i="6" s="1"/>
  <c r="O627" i="2" s="1"/>
  <c r="AF784" i="6"/>
  <c r="BP784" i="6" s="1"/>
  <c r="AF761" i="6"/>
  <c r="BP761" i="6" s="1"/>
  <c r="BP633" i="6"/>
  <c r="AF587" i="6"/>
  <c r="BP587" i="6" s="1"/>
  <c r="BQ587" i="6" s="1"/>
  <c r="O520" i="2" s="1"/>
  <c r="AF523" i="6"/>
  <c r="BP523" i="6" s="1"/>
  <c r="AF646" i="6"/>
  <c r="BP646" i="6" s="1"/>
  <c r="AF366" i="6"/>
  <c r="BP366" i="6" s="1"/>
  <c r="AF373" i="6"/>
  <c r="BP373" i="6" s="1"/>
  <c r="BQ373" i="6" s="1"/>
  <c r="O306" i="2" s="1"/>
  <c r="AF371" i="6"/>
  <c r="BP371" i="6" s="1"/>
  <c r="AF202" i="6"/>
  <c r="AF262" i="6"/>
  <c r="BP262" i="6" s="1"/>
  <c r="AF314" i="6"/>
  <c r="BP314" i="6" s="1"/>
  <c r="N247" i="2" s="1"/>
  <c r="AF96" i="6"/>
  <c r="BP96" i="6" s="1"/>
  <c r="AF176" i="6"/>
  <c r="BP176" i="6" s="1"/>
  <c r="AF741" i="6"/>
  <c r="BP741" i="6" s="1"/>
  <c r="AF554" i="6"/>
  <c r="BP554" i="6" s="1"/>
  <c r="BQ554" i="6" s="1"/>
  <c r="O487" i="2" s="1"/>
  <c r="AF478" i="6"/>
  <c r="BP478" i="6" s="1"/>
  <c r="AF432" i="6"/>
  <c r="BP432" i="6" s="1"/>
  <c r="AF313" i="6"/>
  <c r="BP313" i="6" s="1"/>
  <c r="AF292" i="6"/>
  <c r="BP292" i="6" s="1"/>
  <c r="BQ292" i="6" s="1"/>
  <c r="O225" i="2" s="1"/>
  <c r="BP147" i="6"/>
  <c r="BT355" i="6"/>
  <c r="BR359" i="6"/>
  <c r="BT414" i="6"/>
  <c r="R347" i="2" s="1"/>
  <c r="BR348" i="6"/>
  <c r="BT406" i="6"/>
  <c r="BT469" i="6"/>
  <c r="BU469" i="6" s="1"/>
  <c r="S402" i="2" s="1"/>
  <c r="BU313" i="6"/>
  <c r="S246" i="2" s="1"/>
  <c r="R246" i="2"/>
  <c r="BS416" i="6"/>
  <c r="Q349" i="2" s="1"/>
  <c r="P349" i="2"/>
  <c r="AZ93" i="6"/>
  <c r="BC93" i="6" s="1"/>
  <c r="AM93" i="6"/>
  <c r="AO93" i="6" s="1"/>
  <c r="AU93" i="6"/>
  <c r="AX93" i="6" s="1"/>
  <c r="AH93" i="6"/>
  <c r="AK93" i="6" s="1"/>
  <c r="BP93" i="6" s="1"/>
  <c r="BQ93" i="6" s="1"/>
  <c r="O26" i="2" s="1"/>
  <c r="AQ93" i="6"/>
  <c r="AS93" i="6" s="1"/>
  <c r="AC93" i="6"/>
  <c r="BQ305" i="6"/>
  <c r="O238" i="2" s="1"/>
  <c r="N238" i="2"/>
  <c r="BQ73" i="6"/>
  <c r="O6" i="2" s="1"/>
  <c r="N6" i="2"/>
  <c r="BQ700" i="6"/>
  <c r="O633" i="2" s="1"/>
  <c r="N633" i="2"/>
  <c r="BU743" i="6"/>
  <c r="S676" i="2" s="1"/>
  <c r="R676" i="2"/>
  <c r="BQ583" i="6"/>
  <c r="O516" i="2" s="1"/>
  <c r="N516" i="2"/>
  <c r="BU545" i="6"/>
  <c r="S478" i="2" s="1"/>
  <c r="R478" i="2"/>
  <c r="BS703" i="6"/>
  <c r="Q636" i="2" s="1"/>
  <c r="P636" i="2"/>
  <c r="BQ696" i="6"/>
  <c r="O629" i="2" s="1"/>
  <c r="N629" i="2"/>
  <c r="BU770" i="6"/>
  <c r="S703" i="2" s="1"/>
  <c r="R703" i="2"/>
  <c r="BS705" i="6"/>
  <c r="Q638" i="2" s="1"/>
  <c r="P638" i="2"/>
  <c r="BQ619" i="6"/>
  <c r="O552" i="2" s="1"/>
  <c r="N552" i="2"/>
  <c r="BT929" i="6"/>
  <c r="AZ653" i="6"/>
  <c r="BC653" i="6" s="1"/>
  <c r="AM653" i="6"/>
  <c r="AO653" i="6" s="1"/>
  <c r="AU653" i="6"/>
  <c r="AX653" i="6" s="1"/>
  <c r="AH653" i="6"/>
  <c r="AK653" i="6" s="1"/>
  <c r="BP653" i="6" s="1"/>
  <c r="AQ653" i="6"/>
  <c r="AS653" i="6" s="1"/>
  <c r="AC653" i="6"/>
  <c r="AZ629" i="6"/>
  <c r="BC629" i="6" s="1"/>
  <c r="AQ629" i="6"/>
  <c r="AS629" i="6" s="1"/>
  <c r="AC629" i="6"/>
  <c r="AM629" i="6"/>
  <c r="AO629" i="6" s="1"/>
  <c r="AU629" i="6"/>
  <c r="AX629" i="6" s="1"/>
  <c r="BT629" i="6" s="1"/>
  <c r="R562" i="2" s="1"/>
  <c r="AH629" i="6"/>
  <c r="AK629" i="6" s="1"/>
  <c r="BP629" i="6" s="1"/>
  <c r="AZ516" i="6"/>
  <c r="BC516" i="6" s="1"/>
  <c r="AM516" i="6"/>
  <c r="AO516" i="6" s="1"/>
  <c r="AU516" i="6"/>
  <c r="AX516" i="6" s="1"/>
  <c r="AC516" i="6"/>
  <c r="AH516" i="6"/>
  <c r="AK516" i="6" s="1"/>
  <c r="BP516" i="6" s="1"/>
  <c r="AQ516" i="6"/>
  <c r="AS516" i="6" s="1"/>
  <c r="AZ222" i="6"/>
  <c r="AM222" i="6"/>
  <c r="AO222" i="6" s="1"/>
  <c r="AU222" i="6"/>
  <c r="AX222" i="6" s="1"/>
  <c r="BT222" i="6" s="1"/>
  <c r="AC222" i="6"/>
  <c r="AF222" i="6" s="1"/>
  <c r="BP222" i="6" s="1"/>
  <c r="AQ222" i="6"/>
  <c r="AS222" i="6" s="1"/>
  <c r="AH222" i="6"/>
  <c r="BT182" i="6"/>
  <c r="R115" i="2" s="1"/>
  <c r="BS243" i="6"/>
  <c r="Q176" i="2" s="1"/>
  <c r="P176" i="2"/>
  <c r="BS930" i="6"/>
  <c r="Q863" i="2" s="1"/>
  <c r="P863" i="2"/>
  <c r="BS197" i="6"/>
  <c r="Q130" i="2" s="1"/>
  <c r="P130" i="2"/>
  <c r="BQ245" i="6"/>
  <c r="O178" i="2" s="1"/>
  <c r="N178" i="2"/>
  <c r="BS472" i="6"/>
  <c r="Q405" i="2" s="1"/>
  <c r="P405" i="2"/>
  <c r="BU494" i="6"/>
  <c r="S427" i="2" s="1"/>
  <c r="R427" i="2"/>
  <c r="BQ662" i="6"/>
  <c r="O595" i="2" s="1"/>
  <c r="N595" i="2"/>
  <c r="BS686" i="6"/>
  <c r="Q619" i="2" s="1"/>
  <c r="P619" i="2"/>
  <c r="BU745" i="6"/>
  <c r="S678" i="2" s="1"/>
  <c r="R678" i="2"/>
  <c r="BQ744" i="6"/>
  <c r="O677" i="2" s="1"/>
  <c r="N677" i="2"/>
  <c r="BU835" i="6"/>
  <c r="S768" i="2" s="1"/>
  <c r="R768" i="2"/>
  <c r="BQ678" i="6"/>
  <c r="O611" i="2" s="1"/>
  <c r="N611" i="2"/>
  <c r="BQ771" i="6"/>
  <c r="O704" i="2" s="1"/>
  <c r="N704" i="2"/>
  <c r="AZ616" i="6"/>
  <c r="BC616" i="6" s="1"/>
  <c r="AH616" i="6"/>
  <c r="AK616" i="6" s="1"/>
  <c r="BP616" i="6" s="1"/>
  <c r="AQ616" i="6"/>
  <c r="AS616" i="6" s="1"/>
  <c r="AM616" i="6"/>
  <c r="AO616" i="6" s="1"/>
  <c r="AC616" i="6"/>
  <c r="AU616" i="6"/>
  <c r="AX616" i="6" s="1"/>
  <c r="BS603" i="6"/>
  <c r="Q536" i="2" s="1"/>
  <c r="P536" i="2"/>
  <c r="BQ484" i="6"/>
  <c r="O417" i="2" s="1"/>
  <c r="N417" i="2"/>
  <c r="AZ320" i="6"/>
  <c r="BC320" i="6" s="1"/>
  <c r="AQ320" i="6"/>
  <c r="AS320" i="6" s="1"/>
  <c r="AU320" i="6"/>
  <c r="AX320" i="6" s="1"/>
  <c r="AM320" i="6"/>
  <c r="AO320" i="6" s="1"/>
  <c r="AC320" i="6"/>
  <c r="AH320" i="6"/>
  <c r="AK320" i="6" s="1"/>
  <c r="BP320" i="6" s="1"/>
  <c r="BQ320" i="6" s="1"/>
  <c r="O253" i="2" s="1"/>
  <c r="AZ240" i="6"/>
  <c r="BC240" i="6" s="1"/>
  <c r="AH240" i="6"/>
  <c r="AK240" i="6" s="1"/>
  <c r="BP240" i="6" s="1"/>
  <c r="N173" i="2" s="1"/>
  <c r="AQ240" i="6"/>
  <c r="AS240" i="6" s="1"/>
  <c r="AU240" i="6"/>
  <c r="AX240" i="6" s="1"/>
  <c r="AM240" i="6"/>
  <c r="AO240" i="6" s="1"/>
  <c r="AC240" i="6"/>
  <c r="BS230" i="6"/>
  <c r="Q163" i="2" s="1"/>
  <c r="BU145" i="6"/>
  <c r="S78" i="2" s="1"/>
  <c r="R78" i="2"/>
  <c r="BU244" i="6"/>
  <c r="S177" i="2" s="1"/>
  <c r="R177" i="2"/>
  <c r="BS375" i="6"/>
  <c r="Q308" i="2" s="1"/>
  <c r="P308" i="2"/>
  <c r="BU412" i="6"/>
  <c r="S345" i="2" s="1"/>
  <c r="R345" i="2"/>
  <c r="BS612" i="6"/>
  <c r="Q545" i="2" s="1"/>
  <c r="P545" i="2"/>
  <c r="BQ617" i="6"/>
  <c r="O550" i="2" s="1"/>
  <c r="N550" i="2"/>
  <c r="BS810" i="6"/>
  <c r="Q743" i="2" s="1"/>
  <c r="P743" i="2"/>
  <c r="R752" i="2"/>
  <c r="BU819" i="6"/>
  <c r="S752" i="2" s="1"/>
  <c r="R756" i="2"/>
  <c r="BU823" i="6"/>
  <c r="S756" i="2" s="1"/>
  <c r="BQ891" i="6"/>
  <c r="O824" i="2" s="1"/>
  <c r="N824" i="2"/>
  <c r="BU781" i="6"/>
  <c r="S714" i="2" s="1"/>
  <c r="R714" i="2"/>
  <c r="BU853" i="6"/>
  <c r="S786" i="2" s="1"/>
  <c r="R786" i="2"/>
  <c r="BU147" i="6"/>
  <c r="S80" i="2" s="1"/>
  <c r="BQ266" i="6"/>
  <c r="O199" i="2" s="1"/>
  <c r="N199" i="2"/>
  <c r="BU232" i="6"/>
  <c r="S165" i="2" s="1"/>
  <c r="R165" i="2"/>
  <c r="BS345" i="6"/>
  <c r="Q278" i="2" s="1"/>
  <c r="P278" i="2"/>
  <c r="BS360" i="6"/>
  <c r="Q293" i="2" s="1"/>
  <c r="P293" i="2"/>
  <c r="BU287" i="6"/>
  <c r="S220" i="2" s="1"/>
  <c r="R220" i="2"/>
  <c r="BU503" i="6"/>
  <c r="S436" i="2" s="1"/>
  <c r="R436" i="2"/>
  <c r="BQ524" i="6"/>
  <c r="O457" i="2" s="1"/>
  <c r="N457" i="2"/>
  <c r="BU542" i="6"/>
  <c r="S475" i="2" s="1"/>
  <c r="R475" i="2"/>
  <c r="BQ555" i="6"/>
  <c r="O488" i="2" s="1"/>
  <c r="N488" i="2"/>
  <c r="BQ623" i="6"/>
  <c r="O556" i="2" s="1"/>
  <c r="N556" i="2"/>
  <c r="BS421" i="6"/>
  <c r="Q354" i="2" s="1"/>
  <c r="P354" i="2"/>
  <c r="BQ637" i="6"/>
  <c r="O570" i="2" s="1"/>
  <c r="N570" i="2"/>
  <c r="N821" i="2"/>
  <c r="BQ888" i="6"/>
  <c r="O821" i="2" s="1"/>
  <c r="BS748" i="6"/>
  <c r="Q681" i="2" s="1"/>
  <c r="P681" i="2"/>
  <c r="BS771" i="6"/>
  <c r="Q704" i="2" s="1"/>
  <c r="P704" i="2"/>
  <c r="BU406" i="6"/>
  <c r="S339" i="2" s="1"/>
  <c r="R339" i="2"/>
  <c r="BQ466" i="6"/>
  <c r="O399" i="2" s="1"/>
  <c r="N399" i="2"/>
  <c r="BS288" i="6"/>
  <c r="Q221" i="2" s="1"/>
  <c r="P221" i="2"/>
  <c r="BU523" i="6"/>
  <c r="S456" i="2" s="1"/>
  <c r="R456" i="2"/>
  <c r="BQ586" i="6"/>
  <c r="O519" i="2" s="1"/>
  <c r="N519" i="2"/>
  <c r="BQ870" i="6"/>
  <c r="O803" i="2" s="1"/>
  <c r="N803" i="2"/>
  <c r="BQ135" i="6"/>
  <c r="O68" i="2" s="1"/>
  <c r="N68" i="2"/>
  <c r="BU187" i="6"/>
  <c r="S120" i="2" s="1"/>
  <c r="R120" i="2"/>
  <c r="BS229" i="6"/>
  <c r="Q162" i="2" s="1"/>
  <c r="P162" i="2"/>
  <c r="BS193" i="6"/>
  <c r="Q126" i="2" s="1"/>
  <c r="P126" i="2"/>
  <c r="BQ349" i="6"/>
  <c r="O282" i="2" s="1"/>
  <c r="N282" i="2"/>
  <c r="BQ279" i="6"/>
  <c r="O212" i="2" s="1"/>
  <c r="N212" i="2"/>
  <c r="BQ345" i="6"/>
  <c r="O278" i="2" s="1"/>
  <c r="N278" i="2"/>
  <c r="BQ353" i="6"/>
  <c r="O286" i="2" s="1"/>
  <c r="N286" i="2"/>
  <c r="BQ502" i="6"/>
  <c r="O435" i="2" s="1"/>
  <c r="N435" i="2"/>
  <c r="BU569" i="6"/>
  <c r="S502" i="2" s="1"/>
  <c r="R502" i="2"/>
  <c r="BS383" i="6"/>
  <c r="Q316" i="2" s="1"/>
  <c r="P316" i="2"/>
  <c r="BU519" i="6"/>
  <c r="S452" i="2" s="1"/>
  <c r="R452" i="2"/>
  <c r="BU617" i="6"/>
  <c r="S550" i="2" s="1"/>
  <c r="R550" i="2"/>
  <c r="BQ273" i="6"/>
  <c r="O206" i="2" s="1"/>
  <c r="N206" i="2"/>
  <c r="BS636" i="6"/>
  <c r="Q569" i="2" s="1"/>
  <c r="P569" i="2"/>
  <c r="BU416" i="6"/>
  <c r="S349" i="2" s="1"/>
  <c r="R349" i="2"/>
  <c r="N766" i="2"/>
  <c r="BQ833" i="6"/>
  <c r="O766" i="2" s="1"/>
  <c r="BQ876" i="6"/>
  <c r="O809" i="2" s="1"/>
  <c r="N809" i="2"/>
  <c r="BQ896" i="6"/>
  <c r="O829" i="2" s="1"/>
  <c r="N829" i="2"/>
  <c r="BS743" i="6"/>
  <c r="Q676" i="2" s="1"/>
  <c r="P676" i="2"/>
  <c r="BU674" i="6"/>
  <c r="S607" i="2" s="1"/>
  <c r="R607" i="2"/>
  <c r="BW78" i="6"/>
  <c r="U11" i="2" s="1"/>
  <c r="T11" i="2"/>
  <c r="BU89" i="6"/>
  <c r="S22" i="2" s="1"/>
  <c r="R22" i="2"/>
  <c r="BU104" i="6"/>
  <c r="S37" i="2" s="1"/>
  <c r="R37" i="2"/>
  <c r="BS112" i="6"/>
  <c r="Q45" i="2" s="1"/>
  <c r="P45" i="2"/>
  <c r="BS130" i="6"/>
  <c r="Q63" i="2" s="1"/>
  <c r="P63" i="2"/>
  <c r="BQ97" i="6"/>
  <c r="O30" i="2" s="1"/>
  <c r="N30" i="2"/>
  <c r="BW119" i="6"/>
  <c r="U52" i="2" s="1"/>
  <c r="T52" i="2"/>
  <c r="BS136" i="6"/>
  <c r="Q69" i="2" s="1"/>
  <c r="P69" i="2"/>
  <c r="BU99" i="6"/>
  <c r="S32" i="2" s="1"/>
  <c r="R32" i="2"/>
  <c r="BW173" i="6"/>
  <c r="U106" i="2" s="1"/>
  <c r="T106" i="2"/>
  <c r="BS175" i="6"/>
  <c r="Q108" i="2" s="1"/>
  <c r="P108" i="2"/>
  <c r="BU197" i="6"/>
  <c r="S130" i="2" s="1"/>
  <c r="R130" i="2"/>
  <c r="BS233" i="6"/>
  <c r="Q166" i="2" s="1"/>
  <c r="P166" i="2"/>
  <c r="BQ238" i="6"/>
  <c r="O171" i="2" s="1"/>
  <c r="N171" i="2"/>
  <c r="BW172" i="6"/>
  <c r="U105" i="2" s="1"/>
  <c r="T105" i="2"/>
  <c r="BW201" i="6"/>
  <c r="U134" i="2" s="1"/>
  <c r="T134" i="2"/>
  <c r="BW213" i="6"/>
  <c r="U146" i="2" s="1"/>
  <c r="T146" i="2"/>
  <c r="BW242" i="6"/>
  <c r="U175" i="2" s="1"/>
  <c r="T175" i="2"/>
  <c r="BQ177" i="6"/>
  <c r="O110" i="2" s="1"/>
  <c r="N110" i="2"/>
  <c r="BU194" i="6"/>
  <c r="S127" i="2" s="1"/>
  <c r="R127" i="2"/>
  <c r="BW217" i="6"/>
  <c r="U150" i="2" s="1"/>
  <c r="T150" i="2"/>
  <c r="BU228" i="6"/>
  <c r="S161" i="2" s="1"/>
  <c r="R161" i="2"/>
  <c r="BQ276" i="6"/>
  <c r="O209" i="2" s="1"/>
  <c r="N209" i="2"/>
  <c r="BS317" i="6"/>
  <c r="Q250" i="2" s="1"/>
  <c r="P250" i="2"/>
  <c r="BQ332" i="6"/>
  <c r="O265" i="2" s="1"/>
  <c r="N265" i="2"/>
  <c r="BU365" i="6"/>
  <c r="S298" i="2" s="1"/>
  <c r="R298" i="2"/>
  <c r="BW374" i="6"/>
  <c r="U307" i="2" s="1"/>
  <c r="T307" i="2"/>
  <c r="BW196" i="6"/>
  <c r="U129" i="2" s="1"/>
  <c r="T129" i="2"/>
  <c r="BQ236" i="6"/>
  <c r="O169" i="2" s="1"/>
  <c r="N169" i="2"/>
  <c r="BW291" i="6"/>
  <c r="U224" i="2" s="1"/>
  <c r="T224" i="2"/>
  <c r="BU336" i="6"/>
  <c r="S269" i="2" s="1"/>
  <c r="R269" i="2"/>
  <c r="BS351" i="6"/>
  <c r="Q284" i="2" s="1"/>
  <c r="P284" i="2"/>
  <c r="BU355" i="6"/>
  <c r="S288" i="2" s="1"/>
  <c r="R288" i="2"/>
  <c r="BW364" i="6"/>
  <c r="U297" i="2" s="1"/>
  <c r="T297" i="2"/>
  <c r="BQ378" i="6"/>
  <c r="O311" i="2" s="1"/>
  <c r="N311" i="2"/>
  <c r="BQ388" i="6"/>
  <c r="O321" i="2" s="1"/>
  <c r="N321" i="2"/>
  <c r="BQ397" i="6"/>
  <c r="O330" i="2" s="1"/>
  <c r="N330" i="2"/>
  <c r="BS170" i="6"/>
  <c r="Q103" i="2" s="1"/>
  <c r="P103" i="2"/>
  <c r="BQ239" i="6"/>
  <c r="O172" i="2" s="1"/>
  <c r="N172" i="2"/>
  <c r="BU278" i="6"/>
  <c r="S211" i="2" s="1"/>
  <c r="R211" i="2"/>
  <c r="BW324" i="6"/>
  <c r="U257" i="2" s="1"/>
  <c r="T257" i="2"/>
  <c r="BS205" i="6"/>
  <c r="Q138" i="2" s="1"/>
  <c r="P138" i="2"/>
  <c r="BU359" i="6"/>
  <c r="S292" i="2" s="1"/>
  <c r="R292" i="2"/>
  <c r="BU389" i="6"/>
  <c r="S322" i="2" s="1"/>
  <c r="R322" i="2"/>
  <c r="BS401" i="6"/>
  <c r="Q334" i="2" s="1"/>
  <c r="P334" i="2"/>
  <c r="BQ421" i="6"/>
  <c r="O354" i="2" s="1"/>
  <c r="N354" i="2"/>
  <c r="BU483" i="6"/>
  <c r="S416" i="2" s="1"/>
  <c r="R416" i="2"/>
  <c r="BQ494" i="6"/>
  <c r="O427" i="2" s="1"/>
  <c r="N427" i="2"/>
  <c r="BQ504" i="6"/>
  <c r="O437" i="2" s="1"/>
  <c r="N437" i="2"/>
  <c r="BS536" i="6"/>
  <c r="Q469" i="2" s="1"/>
  <c r="P469" i="2"/>
  <c r="BU555" i="6"/>
  <c r="S488" i="2" s="1"/>
  <c r="R488" i="2"/>
  <c r="BS581" i="6"/>
  <c r="Q514" i="2" s="1"/>
  <c r="P514" i="2"/>
  <c r="BS266" i="6"/>
  <c r="Q199" i="2" s="1"/>
  <c r="P199" i="2"/>
  <c r="BU346" i="6"/>
  <c r="S279" i="2" s="1"/>
  <c r="R279" i="2"/>
  <c r="BQ416" i="6"/>
  <c r="O349" i="2" s="1"/>
  <c r="N349" i="2"/>
  <c r="BQ433" i="6"/>
  <c r="O366" i="2" s="1"/>
  <c r="N366" i="2"/>
  <c r="BS444" i="6"/>
  <c r="Q377" i="2" s="1"/>
  <c r="P377" i="2"/>
  <c r="BW480" i="6"/>
  <c r="U413" i="2" s="1"/>
  <c r="T413" i="2"/>
  <c r="BU496" i="6"/>
  <c r="S429" i="2" s="1"/>
  <c r="R429" i="2"/>
  <c r="BW532" i="6"/>
  <c r="U465" i="2" s="1"/>
  <c r="T465" i="2"/>
  <c r="BW537" i="6"/>
  <c r="U470" i="2" s="1"/>
  <c r="T470" i="2"/>
  <c r="BQ559" i="6"/>
  <c r="O492" i="2" s="1"/>
  <c r="N492" i="2"/>
  <c r="BU564" i="6"/>
  <c r="S497" i="2" s="1"/>
  <c r="R497" i="2"/>
  <c r="P508" i="2"/>
  <c r="BW580" i="6"/>
  <c r="U513" i="2" s="1"/>
  <c r="T513" i="2"/>
  <c r="BU592" i="6"/>
  <c r="S525" i="2" s="1"/>
  <c r="R525" i="2"/>
  <c r="BQ190" i="6"/>
  <c r="O123" i="2" s="1"/>
  <c r="N123" i="2"/>
  <c r="BQ406" i="6"/>
  <c r="O339" i="2" s="1"/>
  <c r="N339" i="2"/>
  <c r="BQ420" i="6"/>
  <c r="O353" i="2" s="1"/>
  <c r="N353" i="2"/>
  <c r="BU465" i="6"/>
  <c r="S398" i="2" s="1"/>
  <c r="R398" i="2"/>
  <c r="BS475" i="6"/>
  <c r="Q408" i="2" s="1"/>
  <c r="P408" i="2"/>
  <c r="BQ485" i="6"/>
  <c r="O418" i="2" s="1"/>
  <c r="N418" i="2"/>
  <c r="BU490" i="6"/>
  <c r="S423" i="2" s="1"/>
  <c r="R423" i="2"/>
  <c r="BS417" i="6"/>
  <c r="Q350" i="2" s="1"/>
  <c r="P350" i="2"/>
  <c r="BQ498" i="6"/>
  <c r="O431" i="2" s="1"/>
  <c r="N431" i="2"/>
  <c r="BQ562" i="6"/>
  <c r="O495" i="2" s="1"/>
  <c r="N495" i="2"/>
  <c r="BU586" i="6"/>
  <c r="S519" i="2" s="1"/>
  <c r="R519" i="2"/>
  <c r="BQ666" i="6"/>
  <c r="O599" i="2" s="1"/>
  <c r="N599" i="2"/>
  <c r="BQ682" i="6"/>
  <c r="O615" i="2" s="1"/>
  <c r="N615" i="2"/>
  <c r="BS429" i="6"/>
  <c r="Q362" i="2" s="1"/>
  <c r="P362" i="2"/>
  <c r="BQ483" i="6"/>
  <c r="O416" i="2" s="1"/>
  <c r="N416" i="2"/>
  <c r="BU541" i="6"/>
  <c r="S474" i="2" s="1"/>
  <c r="R474" i="2"/>
  <c r="BS576" i="6"/>
  <c r="Q509" i="2" s="1"/>
  <c r="P509" i="2"/>
  <c r="BS610" i="6"/>
  <c r="Q543" i="2" s="1"/>
  <c r="P543" i="2"/>
  <c r="BU652" i="6"/>
  <c r="S585" i="2" s="1"/>
  <c r="R585" i="2"/>
  <c r="BQ664" i="6"/>
  <c r="O597" i="2" s="1"/>
  <c r="N597" i="2"/>
  <c r="BQ679" i="6"/>
  <c r="O612" i="2" s="1"/>
  <c r="N612" i="2"/>
  <c r="BW727" i="6"/>
  <c r="U660" i="2" s="1"/>
  <c r="T660" i="2"/>
  <c r="BU760" i="6"/>
  <c r="S693" i="2" s="1"/>
  <c r="R693" i="2"/>
  <c r="BU383" i="6"/>
  <c r="S316" i="2" s="1"/>
  <c r="R316" i="2"/>
  <c r="BQ500" i="6"/>
  <c r="O433" i="2" s="1"/>
  <c r="N433" i="2"/>
  <c r="BW569" i="6"/>
  <c r="U502" i="2" s="1"/>
  <c r="T502" i="2"/>
  <c r="BU575" i="6"/>
  <c r="S508" i="2" s="1"/>
  <c r="R508" i="2"/>
  <c r="BU658" i="6"/>
  <c r="S591" i="2" s="1"/>
  <c r="R591" i="2"/>
  <c r="BQ668" i="6"/>
  <c r="O601" i="2" s="1"/>
  <c r="N601" i="2"/>
  <c r="BQ683" i="6"/>
  <c r="O616" i="2" s="1"/>
  <c r="N616" i="2"/>
  <c r="BS700" i="6"/>
  <c r="Q633" i="2" s="1"/>
  <c r="P633" i="2"/>
  <c r="BS735" i="6"/>
  <c r="Q668" i="2" s="1"/>
  <c r="P668" i="2"/>
  <c r="BU757" i="6"/>
  <c r="S690" i="2" s="1"/>
  <c r="R690" i="2"/>
  <c r="BS766" i="6"/>
  <c r="Q699" i="2" s="1"/>
  <c r="P699" i="2"/>
  <c r="BQ835" i="6"/>
  <c r="O768" i="2" s="1"/>
  <c r="N768" i="2"/>
  <c r="BW852" i="6"/>
  <c r="U785" i="2" s="1"/>
  <c r="T785" i="2"/>
  <c r="BQ863" i="6"/>
  <c r="O796" i="2" s="1"/>
  <c r="N796" i="2"/>
  <c r="BU908" i="6"/>
  <c r="S841" i="2" s="1"/>
  <c r="R841" i="2"/>
  <c r="BU915" i="6"/>
  <c r="S848" i="2" s="1"/>
  <c r="R848" i="2"/>
  <c r="BQ424" i="6"/>
  <c r="O357" i="2" s="1"/>
  <c r="N357" i="2"/>
  <c r="BS663" i="6"/>
  <c r="Q596" i="2" s="1"/>
  <c r="P596" i="2"/>
  <c r="BU686" i="6"/>
  <c r="S619" i="2" s="1"/>
  <c r="R619" i="2"/>
  <c r="BS747" i="6"/>
  <c r="Q680" i="2" s="1"/>
  <c r="P680" i="2"/>
  <c r="BQ785" i="6"/>
  <c r="O718" i="2" s="1"/>
  <c r="N718" i="2"/>
  <c r="BS838" i="6"/>
  <c r="Q771" i="2" s="1"/>
  <c r="P771" i="2"/>
  <c r="BW851" i="6"/>
  <c r="U784" i="2" s="1"/>
  <c r="T784" i="2"/>
  <c r="BW865" i="6"/>
  <c r="U798" i="2" s="1"/>
  <c r="T798" i="2"/>
  <c r="BU872" i="6"/>
  <c r="S805" i="2" s="1"/>
  <c r="R805" i="2"/>
  <c r="BQ909" i="6"/>
  <c r="O842" i="2" s="1"/>
  <c r="N842" i="2"/>
  <c r="BS914" i="6"/>
  <c r="Q847" i="2" s="1"/>
  <c r="P847" i="2"/>
  <c r="BU705" i="6"/>
  <c r="S638" i="2" s="1"/>
  <c r="R638" i="2"/>
  <c r="BQ765" i="6"/>
  <c r="O698" i="2" s="1"/>
  <c r="N698" i="2"/>
  <c r="BU813" i="6"/>
  <c r="S746" i="2" s="1"/>
  <c r="R746" i="2"/>
  <c r="BU833" i="6"/>
  <c r="S766" i="2" s="1"/>
  <c r="R766" i="2"/>
  <c r="BU858" i="6"/>
  <c r="S791" i="2" s="1"/>
  <c r="R791" i="2"/>
  <c r="BQ867" i="6"/>
  <c r="O800" i="2" s="1"/>
  <c r="N800" i="2"/>
  <c r="BU842" i="6"/>
  <c r="S775" i="2" s="1"/>
  <c r="R775" i="2"/>
  <c r="BS675" i="6"/>
  <c r="Q608" i="2" s="1"/>
  <c r="P608" i="2"/>
  <c r="BQ906" i="6"/>
  <c r="O839" i="2" s="1"/>
  <c r="N839" i="2"/>
  <c r="AF866" i="6"/>
  <c r="BP866" i="6" s="1"/>
  <c r="BQ866" i="6" s="1"/>
  <c r="O799" i="2" s="1"/>
  <c r="AF875" i="6"/>
  <c r="BP875" i="6" s="1"/>
  <c r="AF509" i="6"/>
  <c r="BP509" i="6" s="1"/>
  <c r="AF470" i="6"/>
  <c r="BP470" i="6" s="1"/>
  <c r="BQ470" i="6" s="1"/>
  <c r="O403" i="2" s="1"/>
  <c r="AF431" i="6"/>
  <c r="BP431" i="6" s="1"/>
  <c r="AF357" i="6"/>
  <c r="BP357" i="6" s="1"/>
  <c r="AF214" i="6"/>
  <c r="BP214" i="6" s="1"/>
  <c r="AF219" i="6"/>
  <c r="BP219" i="6" s="1"/>
  <c r="BQ219" i="6" s="1"/>
  <c r="O152" i="2" s="1"/>
  <c r="P788" i="2"/>
  <c r="BW80" i="6"/>
  <c r="U13" i="2" s="1"/>
  <c r="T13" i="2"/>
  <c r="BS124" i="6"/>
  <c r="Q57" i="2" s="1"/>
  <c r="P57" i="2"/>
  <c r="BQ148" i="6"/>
  <c r="O81" i="2" s="1"/>
  <c r="N81" i="2"/>
  <c r="BW927" i="6"/>
  <c r="U860" i="2" s="1"/>
  <c r="T860" i="2"/>
  <c r="BW76" i="6"/>
  <c r="U9" i="2" s="1"/>
  <c r="T9" i="2"/>
  <c r="BS120" i="6"/>
  <c r="Q53" i="2" s="1"/>
  <c r="P53" i="2"/>
  <c r="BQ137" i="6"/>
  <c r="O70" i="2" s="1"/>
  <c r="N70" i="2"/>
  <c r="BQ146" i="6"/>
  <c r="O79" i="2" s="1"/>
  <c r="N79" i="2"/>
  <c r="BS143" i="6"/>
  <c r="Q76" i="2" s="1"/>
  <c r="P76" i="2"/>
  <c r="BU198" i="6"/>
  <c r="S131" i="2" s="1"/>
  <c r="R131" i="2"/>
  <c r="BW215" i="6"/>
  <c r="U148" i="2" s="1"/>
  <c r="T148" i="2"/>
  <c r="BW238" i="6"/>
  <c r="U171" i="2" s="1"/>
  <c r="T171" i="2"/>
  <c r="BS916" i="6"/>
  <c r="Q849" i="2" s="1"/>
  <c r="P849" i="2"/>
  <c r="BU202" i="6"/>
  <c r="S135" i="2" s="1"/>
  <c r="R135" i="2"/>
  <c r="BU231" i="6"/>
  <c r="S164" i="2" s="1"/>
  <c r="BS148" i="6"/>
  <c r="Q81" i="2" s="1"/>
  <c r="P81" i="2"/>
  <c r="BU222" i="6"/>
  <c r="S155" i="2" s="1"/>
  <c r="R155" i="2"/>
  <c r="BQ255" i="6"/>
  <c r="O188" i="2" s="1"/>
  <c r="N188" i="2"/>
  <c r="BQ287" i="6"/>
  <c r="O220" i="2" s="1"/>
  <c r="N220" i="2"/>
  <c r="BU317" i="6"/>
  <c r="S250" i="2" s="1"/>
  <c r="R250" i="2"/>
  <c r="BU332" i="6"/>
  <c r="S265" i="2" s="1"/>
  <c r="R265" i="2"/>
  <c r="BU368" i="6"/>
  <c r="S301" i="2" s="1"/>
  <c r="R301" i="2"/>
  <c r="BQ226" i="6"/>
  <c r="O159" i="2" s="1"/>
  <c r="N159" i="2"/>
  <c r="BW237" i="6"/>
  <c r="U170" i="2" s="1"/>
  <c r="T170" i="2"/>
  <c r="BW253" i="6"/>
  <c r="U186" i="2" s="1"/>
  <c r="T186" i="2"/>
  <c r="BQ269" i="6"/>
  <c r="O202" i="2" s="1"/>
  <c r="N202" i="2"/>
  <c r="BS292" i="6"/>
  <c r="Q225" i="2" s="1"/>
  <c r="P225" i="2"/>
  <c r="BR305" i="6"/>
  <c r="BW312" i="6"/>
  <c r="U245" i="2" s="1"/>
  <c r="T245" i="2"/>
  <c r="BU375" i="6"/>
  <c r="S308" i="2" s="1"/>
  <c r="R308" i="2"/>
  <c r="BU379" i="6"/>
  <c r="S312" i="2" s="1"/>
  <c r="R312" i="2"/>
  <c r="BQ408" i="6"/>
  <c r="O341" i="2" s="1"/>
  <c r="N341" i="2"/>
  <c r="BS219" i="6"/>
  <c r="Q152" i="2" s="1"/>
  <c r="P152" i="2"/>
  <c r="BQ258" i="6"/>
  <c r="O191" i="2" s="1"/>
  <c r="N191" i="2"/>
  <c r="BQ306" i="6"/>
  <c r="O239" i="2" s="1"/>
  <c r="N239" i="2"/>
  <c r="BR313" i="6"/>
  <c r="BS325" i="6"/>
  <c r="Q258" i="2" s="1"/>
  <c r="P258" i="2"/>
  <c r="BS374" i="6"/>
  <c r="Q307" i="2" s="1"/>
  <c r="P307" i="2"/>
  <c r="BS362" i="6"/>
  <c r="Q295" i="2" s="1"/>
  <c r="P295" i="2"/>
  <c r="BS389" i="6"/>
  <c r="Q322" i="2" s="1"/>
  <c r="P322" i="2"/>
  <c r="BQ436" i="6"/>
  <c r="O369" i="2" s="1"/>
  <c r="N369" i="2"/>
  <c r="BS471" i="6"/>
  <c r="Q404" i="2" s="1"/>
  <c r="P404" i="2"/>
  <c r="BQ475" i="6"/>
  <c r="O408" i="2" s="1"/>
  <c r="N408" i="2"/>
  <c r="BU485" i="6"/>
  <c r="S418" i="2" s="1"/>
  <c r="R418" i="2"/>
  <c r="BQ497" i="6"/>
  <c r="O430" i="2" s="1"/>
  <c r="N430" i="2"/>
  <c r="BS524" i="6"/>
  <c r="Q457" i="2" s="1"/>
  <c r="P457" i="2"/>
  <c r="BS541" i="6"/>
  <c r="Q474" i="2" s="1"/>
  <c r="P474" i="2"/>
  <c r="BQ557" i="6"/>
  <c r="O490" i="2" s="1"/>
  <c r="N490" i="2"/>
  <c r="BW329" i="6"/>
  <c r="U262" i="2" s="1"/>
  <c r="T262" i="2"/>
  <c r="BU353" i="6"/>
  <c r="S286" i="2" s="1"/>
  <c r="R286" i="2"/>
  <c r="BQ401" i="6"/>
  <c r="O334" i="2" s="1"/>
  <c r="N334" i="2"/>
  <c r="BQ412" i="6"/>
  <c r="O345" i="2" s="1"/>
  <c r="N345" i="2"/>
  <c r="BU417" i="6"/>
  <c r="S350" i="2" s="1"/>
  <c r="R350" i="2"/>
  <c r="BW422" i="6"/>
  <c r="U355" i="2" s="1"/>
  <c r="T355" i="2"/>
  <c r="BW434" i="6"/>
  <c r="U367" i="2" s="1"/>
  <c r="T367" i="2"/>
  <c r="BQ493" i="6"/>
  <c r="O426" i="2" s="1"/>
  <c r="N426" i="2"/>
  <c r="BS498" i="6"/>
  <c r="Q431" i="2" s="1"/>
  <c r="P431" i="2"/>
  <c r="BQ506" i="6"/>
  <c r="O439" i="2" s="1"/>
  <c r="N439" i="2"/>
  <c r="BQ519" i="6"/>
  <c r="O452" i="2" s="1"/>
  <c r="N452" i="2"/>
  <c r="BW533" i="6"/>
  <c r="U466" i="2" s="1"/>
  <c r="T466" i="2"/>
  <c r="BQ541" i="6"/>
  <c r="O474" i="2" s="1"/>
  <c r="N474" i="2"/>
  <c r="BS565" i="6"/>
  <c r="Q498" i="2" s="1"/>
  <c r="P498" i="2"/>
  <c r="BW572" i="6"/>
  <c r="U505" i="2" s="1"/>
  <c r="T505" i="2"/>
  <c r="BQ582" i="6"/>
  <c r="O515" i="2" s="1"/>
  <c r="N515" i="2"/>
  <c r="BS593" i="6"/>
  <c r="Q526" i="2" s="1"/>
  <c r="P526" i="2"/>
  <c r="BW608" i="6"/>
  <c r="U541" i="2" s="1"/>
  <c r="T541" i="2"/>
  <c r="BU421" i="6"/>
  <c r="S354" i="2" s="1"/>
  <c r="R354" i="2"/>
  <c r="BW431" i="6"/>
  <c r="U364" i="2" s="1"/>
  <c r="T364" i="2"/>
  <c r="BU475" i="6"/>
  <c r="S408" i="2" s="1"/>
  <c r="R408" i="2"/>
  <c r="BW487" i="6"/>
  <c r="U420" i="2" s="1"/>
  <c r="T420" i="2"/>
  <c r="BS494" i="6"/>
  <c r="Q427" i="2" s="1"/>
  <c r="P427" i="2"/>
  <c r="BQ507" i="6"/>
  <c r="O440" i="2" s="1"/>
  <c r="N440" i="2"/>
  <c r="BU517" i="6"/>
  <c r="S450" i="2" s="1"/>
  <c r="R450" i="2"/>
  <c r="BW523" i="6"/>
  <c r="U456" i="2" s="1"/>
  <c r="T456" i="2"/>
  <c r="BS538" i="6"/>
  <c r="Q471" i="2" s="1"/>
  <c r="P471" i="2"/>
  <c r="BQ546" i="6"/>
  <c r="O479" i="2" s="1"/>
  <c r="N479" i="2"/>
  <c r="BW554" i="6"/>
  <c r="U487" i="2" s="1"/>
  <c r="T487" i="2"/>
  <c r="BS276" i="6"/>
  <c r="Q209" i="2" s="1"/>
  <c r="P209" i="2"/>
  <c r="BU420" i="6"/>
  <c r="S353" i="2" s="1"/>
  <c r="R353" i="2"/>
  <c r="BQ594" i="6"/>
  <c r="O527" i="2" s="1"/>
  <c r="N527" i="2"/>
  <c r="BS639" i="6"/>
  <c r="Q572" i="2" s="1"/>
  <c r="P572" i="2"/>
  <c r="BS674" i="6"/>
  <c r="Q607" i="2" s="1"/>
  <c r="P607" i="2"/>
  <c r="BS690" i="6"/>
  <c r="Q623" i="2" s="1"/>
  <c r="P623" i="2"/>
  <c r="BU432" i="6"/>
  <c r="S365" i="2" s="1"/>
  <c r="R365" i="2"/>
  <c r="BU486" i="6"/>
  <c r="S419" i="2" s="1"/>
  <c r="R419" i="2"/>
  <c r="BU576" i="6"/>
  <c r="S509" i="2" s="1"/>
  <c r="R509" i="2"/>
  <c r="BQ592" i="6"/>
  <c r="O525" i="2" s="1"/>
  <c r="N525" i="2"/>
  <c r="BU637" i="6"/>
  <c r="S570" i="2" s="1"/>
  <c r="R570" i="2"/>
  <c r="BW648" i="6"/>
  <c r="U581" i="2" s="1"/>
  <c r="T581" i="2"/>
  <c r="BQ670" i="6"/>
  <c r="O603" i="2" s="1"/>
  <c r="N603" i="2"/>
  <c r="BQ680" i="6"/>
  <c r="O613" i="2" s="1"/>
  <c r="N613" i="2"/>
  <c r="BS709" i="6"/>
  <c r="Q642" i="2" s="1"/>
  <c r="P642" i="2"/>
  <c r="BQ751" i="6"/>
  <c r="O684" i="2" s="1"/>
  <c r="N684" i="2"/>
  <c r="BQ351" i="6"/>
  <c r="O284" i="2" s="1"/>
  <c r="N284" i="2"/>
  <c r="BU402" i="6"/>
  <c r="S335" i="2" s="1"/>
  <c r="R335" i="2"/>
  <c r="BQ425" i="6"/>
  <c r="O358" i="2" s="1"/>
  <c r="N358" i="2"/>
  <c r="BQ535" i="6"/>
  <c r="O468" i="2" s="1"/>
  <c r="N468" i="2"/>
  <c r="BU570" i="6"/>
  <c r="S503" i="2" s="1"/>
  <c r="R503" i="2"/>
  <c r="BS591" i="6"/>
  <c r="Q524" i="2" s="1"/>
  <c r="P524" i="2"/>
  <c r="BQ596" i="6"/>
  <c r="O529" i="2" s="1"/>
  <c r="N529" i="2"/>
  <c r="BW613" i="6"/>
  <c r="U546" i="2" s="1"/>
  <c r="T546" i="2"/>
  <c r="BW646" i="6"/>
  <c r="U579" i="2" s="1"/>
  <c r="T579" i="2"/>
  <c r="BQ674" i="6"/>
  <c r="O607" i="2" s="1"/>
  <c r="N607" i="2"/>
  <c r="BQ684" i="6"/>
  <c r="O617" i="2" s="1"/>
  <c r="N617" i="2"/>
  <c r="BQ703" i="6"/>
  <c r="O636" i="2" s="1"/>
  <c r="N636" i="2"/>
  <c r="BU655" i="6"/>
  <c r="S588" i="2" s="1"/>
  <c r="R588" i="2"/>
  <c r="BQ701" i="6"/>
  <c r="O634" i="2" s="1"/>
  <c r="N634" i="2"/>
  <c r="BU750" i="6"/>
  <c r="S683" i="2" s="1"/>
  <c r="R683" i="2"/>
  <c r="BW757" i="6"/>
  <c r="U690" i="2" s="1"/>
  <c r="T690" i="2"/>
  <c r="BW793" i="6"/>
  <c r="U726" i="2" s="1"/>
  <c r="T726" i="2"/>
  <c r="BU837" i="6"/>
  <c r="S770" i="2" s="1"/>
  <c r="R770" i="2"/>
  <c r="BQ855" i="6"/>
  <c r="O788" i="2" s="1"/>
  <c r="N788" i="2"/>
  <c r="BU866" i="6"/>
  <c r="S799" i="2" s="1"/>
  <c r="R799" i="2"/>
  <c r="BW899" i="6"/>
  <c r="U832" i="2" s="1"/>
  <c r="T832" i="2"/>
  <c r="BS640" i="6"/>
  <c r="Q573" i="2" s="1"/>
  <c r="P573" i="2"/>
  <c r="BU670" i="6"/>
  <c r="S603" i="2" s="1"/>
  <c r="R603" i="2"/>
  <c r="BS695" i="6"/>
  <c r="Q628" i="2" s="1"/>
  <c r="P628" i="2"/>
  <c r="BW715" i="6"/>
  <c r="U648" i="2" s="1"/>
  <c r="T648" i="2"/>
  <c r="BU748" i="6"/>
  <c r="S681" i="2" s="1"/>
  <c r="R681" i="2"/>
  <c r="BU795" i="6"/>
  <c r="S728" i="2" s="1"/>
  <c r="R728" i="2"/>
  <c r="BW813" i="6"/>
  <c r="U746" i="2" s="1"/>
  <c r="T746" i="2"/>
  <c r="BW817" i="6"/>
  <c r="U750" i="2" s="1"/>
  <c r="T750" i="2"/>
  <c r="BQ848" i="6"/>
  <c r="O781" i="2" s="1"/>
  <c r="N781" i="2"/>
  <c r="BT873" i="6"/>
  <c r="BU898" i="6"/>
  <c r="S831" i="2" s="1"/>
  <c r="R831" i="2"/>
  <c r="BU914" i="6"/>
  <c r="S847" i="2" s="1"/>
  <c r="R847" i="2"/>
  <c r="BS599" i="6"/>
  <c r="Q532" i="2" s="1"/>
  <c r="P532" i="2"/>
  <c r="BU644" i="6"/>
  <c r="S577" i="2" s="1"/>
  <c r="R577" i="2"/>
  <c r="BQ688" i="6"/>
  <c r="O621" i="2" s="1"/>
  <c r="N621" i="2"/>
  <c r="BS706" i="6"/>
  <c r="Q639" i="2" s="1"/>
  <c r="P639" i="2"/>
  <c r="BS710" i="6"/>
  <c r="Q643" i="2" s="1"/>
  <c r="P643" i="2"/>
  <c r="BS763" i="6"/>
  <c r="Q696" i="2" s="1"/>
  <c r="P696" i="2"/>
  <c r="BU821" i="6"/>
  <c r="S754" i="2" s="1"/>
  <c r="R754" i="2"/>
  <c r="BS835" i="6"/>
  <c r="Q768" i="2" s="1"/>
  <c r="P768" i="2"/>
  <c r="BS843" i="6"/>
  <c r="Q776" i="2" s="1"/>
  <c r="P776" i="2"/>
  <c r="BU855" i="6"/>
  <c r="S788" i="2" s="1"/>
  <c r="R788" i="2"/>
  <c r="BW862" i="6"/>
  <c r="U795" i="2" s="1"/>
  <c r="T795" i="2"/>
  <c r="BU876" i="6"/>
  <c r="S809" i="2" s="1"/>
  <c r="R809" i="2"/>
  <c r="BS806" i="6"/>
  <c r="Q739" i="2" s="1"/>
  <c r="P739" i="2"/>
  <c r="BU803" i="6"/>
  <c r="S736" i="2" s="1"/>
  <c r="R736" i="2"/>
  <c r="BS654" i="6"/>
  <c r="Q587" i="2" s="1"/>
  <c r="P587" i="2"/>
  <c r="BP169" i="6"/>
  <c r="BQ169" i="6" s="1"/>
  <c r="O102" i="2" s="1"/>
  <c r="AF901" i="6"/>
  <c r="BP901" i="6" s="1"/>
  <c r="BQ901" i="6" s="1"/>
  <c r="O834" i="2" s="1"/>
  <c r="AF618" i="6"/>
  <c r="BP618" i="6" s="1"/>
  <c r="AF608" i="6"/>
  <c r="BP608" i="6" s="1"/>
  <c r="AF544" i="6"/>
  <c r="BP544" i="6" s="1"/>
  <c r="AF591" i="6"/>
  <c r="BP591" i="6" s="1"/>
  <c r="N524" i="2" s="1"/>
  <c r="AF469" i="6"/>
  <c r="BP469" i="6" s="1"/>
  <c r="AF605" i="6"/>
  <c r="BP605" i="6" s="1"/>
  <c r="AF362" i="6"/>
  <c r="BP362" i="6" s="1"/>
  <c r="AF104" i="6"/>
  <c r="BP104" i="6" s="1"/>
  <c r="AF113" i="6"/>
  <c r="BP113" i="6" s="1"/>
  <c r="BQ113" i="6" s="1"/>
  <c r="O46" i="2" s="1"/>
  <c r="AF174" i="6"/>
  <c r="BP174" i="6" s="1"/>
  <c r="AF105" i="6"/>
  <c r="BP105" i="6" s="1"/>
  <c r="BQ77" i="6"/>
  <c r="O10" i="2" s="1"/>
  <c r="N10" i="2"/>
  <c r="BW118" i="6"/>
  <c r="U51" i="2" s="1"/>
  <c r="T51" i="2"/>
  <c r="BQ136" i="6"/>
  <c r="O69" i="2" s="1"/>
  <c r="N69" i="2"/>
  <c r="BS96" i="6"/>
  <c r="Q29" i="2" s="1"/>
  <c r="P29" i="2"/>
  <c r="BQ931" i="6"/>
  <c r="O864" i="2" s="1"/>
  <c r="N864" i="2"/>
  <c r="BW77" i="6"/>
  <c r="U10" i="2" s="1"/>
  <c r="T10" i="2"/>
  <c r="BQ140" i="6"/>
  <c r="O73" i="2" s="1"/>
  <c r="N73" i="2"/>
  <c r="BW146" i="6"/>
  <c r="U79" i="2" s="1"/>
  <c r="T79" i="2"/>
  <c r="BU105" i="6"/>
  <c r="S38" i="2" s="1"/>
  <c r="R38" i="2"/>
  <c r="BS144" i="6"/>
  <c r="Q77" i="2" s="1"/>
  <c r="P77" i="2"/>
  <c r="BW180" i="6"/>
  <c r="U113" i="2" s="1"/>
  <c r="T113" i="2"/>
  <c r="BR156" i="6"/>
  <c r="BS224" i="6"/>
  <c r="Q157" i="2" s="1"/>
  <c r="P157" i="2"/>
  <c r="BQ232" i="6"/>
  <c r="O165" i="2" s="1"/>
  <c r="N165" i="2"/>
  <c r="BQ181" i="6"/>
  <c r="O114" i="2" s="1"/>
  <c r="N114" i="2"/>
  <c r="BQ193" i="6"/>
  <c r="O126" i="2" s="1"/>
  <c r="N126" i="2"/>
  <c r="BT205" i="6"/>
  <c r="BW169" i="6"/>
  <c r="U102" i="2" s="1"/>
  <c r="T102" i="2"/>
  <c r="BU186" i="6"/>
  <c r="S119" i="2" s="1"/>
  <c r="R119" i="2"/>
  <c r="BW293" i="6"/>
  <c r="U226" i="2" s="1"/>
  <c r="T226" i="2"/>
  <c r="BQ315" i="6"/>
  <c r="O248" i="2" s="1"/>
  <c r="N248" i="2"/>
  <c r="BW318" i="6"/>
  <c r="U251" i="2" s="1"/>
  <c r="T251" i="2"/>
  <c r="BQ325" i="6"/>
  <c r="O258" i="2" s="1"/>
  <c r="N258" i="2"/>
  <c r="BS333" i="6"/>
  <c r="Q266" i="2" s="1"/>
  <c r="P266" i="2"/>
  <c r="BQ383" i="6"/>
  <c r="O316" i="2" s="1"/>
  <c r="N316" i="2"/>
  <c r="BR173" i="6"/>
  <c r="BS239" i="6"/>
  <c r="Q172" i="2" s="1"/>
  <c r="P172" i="2"/>
  <c r="BW263" i="6"/>
  <c r="U196" i="2" s="1"/>
  <c r="T196" i="2"/>
  <c r="BW285" i="6"/>
  <c r="U218" i="2" s="1"/>
  <c r="T218" i="2"/>
  <c r="BQ361" i="6"/>
  <c r="O294" i="2" s="1"/>
  <c r="N294" i="2"/>
  <c r="BR366" i="6"/>
  <c r="BW384" i="6"/>
  <c r="U317" i="2" s="1"/>
  <c r="T317" i="2"/>
  <c r="BQ389" i="6"/>
  <c r="O322" i="2" s="1"/>
  <c r="N322" i="2"/>
  <c r="BU409" i="6"/>
  <c r="S342" i="2" s="1"/>
  <c r="R342" i="2"/>
  <c r="BQ225" i="6"/>
  <c r="O158" i="2" s="1"/>
  <c r="N158" i="2"/>
  <c r="BQ259" i="6"/>
  <c r="O192" i="2" s="1"/>
  <c r="N192" i="2"/>
  <c r="BQ267" i="6"/>
  <c r="O200" i="2" s="1"/>
  <c r="N200" i="2"/>
  <c r="BW295" i="6"/>
  <c r="U228" i="2" s="1"/>
  <c r="T228" i="2"/>
  <c r="BQ307" i="6"/>
  <c r="O240" i="2" s="1"/>
  <c r="N240" i="2"/>
  <c r="BQ319" i="6"/>
  <c r="O252" i="2" s="1"/>
  <c r="N252" i="2"/>
  <c r="BU323" i="6"/>
  <c r="S256" i="2" s="1"/>
  <c r="R256" i="2"/>
  <c r="BW350" i="6"/>
  <c r="U283" i="2" s="1"/>
  <c r="T283" i="2"/>
  <c r="BQ369" i="6"/>
  <c r="O302" i="2" s="1"/>
  <c r="N302" i="2"/>
  <c r="BU292" i="6"/>
  <c r="S225" i="2" s="1"/>
  <c r="R225" i="2"/>
  <c r="BS368" i="6"/>
  <c r="Q301" i="2" s="1"/>
  <c r="P301" i="2"/>
  <c r="BU397" i="6"/>
  <c r="S330" i="2" s="1"/>
  <c r="R330" i="2"/>
  <c r="BS408" i="6"/>
  <c r="Q341" i="2" s="1"/>
  <c r="P341" i="2"/>
  <c r="BU425" i="6"/>
  <c r="S358" i="2" s="1"/>
  <c r="R358" i="2"/>
  <c r="BQ463" i="6"/>
  <c r="O396" i="2" s="1"/>
  <c r="N396" i="2"/>
  <c r="BU471" i="6"/>
  <c r="S404" i="2" s="1"/>
  <c r="R404" i="2"/>
  <c r="BW478" i="6"/>
  <c r="U411" i="2" s="1"/>
  <c r="T411" i="2"/>
  <c r="BS488" i="6"/>
  <c r="Q421" i="2" s="1"/>
  <c r="P421" i="2"/>
  <c r="BU500" i="6"/>
  <c r="S433" i="2" s="1"/>
  <c r="R433" i="2"/>
  <c r="BS507" i="6"/>
  <c r="Q440" i="2" s="1"/>
  <c r="P440" i="2"/>
  <c r="BQ517" i="6"/>
  <c r="O450" i="2" s="1"/>
  <c r="N450" i="2"/>
  <c r="BU524" i="6"/>
  <c r="S457" i="2" s="1"/>
  <c r="R457" i="2"/>
  <c r="BR545" i="6"/>
  <c r="BQ569" i="6"/>
  <c r="O502" i="2" s="1"/>
  <c r="N502" i="2"/>
  <c r="BW579" i="6"/>
  <c r="U512" i="2" s="1"/>
  <c r="T512" i="2"/>
  <c r="BT334" i="6"/>
  <c r="BU404" i="6"/>
  <c r="S337" i="2" s="1"/>
  <c r="R337" i="2"/>
  <c r="BQ468" i="6"/>
  <c r="O401" i="2" s="1"/>
  <c r="N401" i="2"/>
  <c r="BU474" i="6"/>
  <c r="S407" i="2" s="1"/>
  <c r="R407" i="2"/>
  <c r="BQ508" i="6"/>
  <c r="O441" i="2" s="1"/>
  <c r="N441" i="2"/>
  <c r="BQ514" i="6"/>
  <c r="O447" i="2" s="1"/>
  <c r="N447" i="2"/>
  <c r="BW525" i="6"/>
  <c r="U458" i="2" s="1"/>
  <c r="T458" i="2"/>
  <c r="BS546" i="6"/>
  <c r="Q479" i="2" s="1"/>
  <c r="P479" i="2"/>
  <c r="BQ566" i="6"/>
  <c r="O499" i="2" s="1"/>
  <c r="N499" i="2"/>
  <c r="BS573" i="6"/>
  <c r="Q506" i="2" s="1"/>
  <c r="P506" i="2"/>
  <c r="BU579" i="6"/>
  <c r="S512" i="2" s="1"/>
  <c r="R512" i="2"/>
  <c r="BU590" i="6"/>
  <c r="S523" i="2" s="1"/>
  <c r="R523" i="2"/>
  <c r="BU373" i="6"/>
  <c r="S306" i="2" s="1"/>
  <c r="R306" i="2"/>
  <c r="BW385" i="6"/>
  <c r="U318" i="2" s="1"/>
  <c r="T318" i="2"/>
  <c r="BW435" i="6"/>
  <c r="U368" i="2" s="1"/>
  <c r="T368" i="2"/>
  <c r="BU502" i="6"/>
  <c r="S435" i="2" s="1"/>
  <c r="R435" i="2"/>
  <c r="BQ513" i="6"/>
  <c r="O446" i="2" s="1"/>
  <c r="N446" i="2"/>
  <c r="BW534" i="6"/>
  <c r="U467" i="2" s="1"/>
  <c r="T467" i="2"/>
  <c r="BU539" i="6"/>
  <c r="S472" i="2" s="1"/>
  <c r="R472" i="2"/>
  <c r="BU408" i="6"/>
  <c r="S341" i="2" s="1"/>
  <c r="R341" i="2"/>
  <c r="BS569" i="6"/>
  <c r="Q502" i="2" s="1"/>
  <c r="P502" i="2"/>
  <c r="BS644" i="6"/>
  <c r="Q577" i="2" s="1"/>
  <c r="P577" i="2"/>
  <c r="BQ659" i="6"/>
  <c r="O592" i="2" s="1"/>
  <c r="N592" i="2"/>
  <c r="BQ675" i="6"/>
  <c r="O608" i="2" s="1"/>
  <c r="N608" i="2"/>
  <c r="BS433" i="6"/>
  <c r="Q366" i="2" s="1"/>
  <c r="P366" i="2"/>
  <c r="BW453" i="6"/>
  <c r="U386" i="2" s="1"/>
  <c r="T386" i="2"/>
  <c r="BW561" i="6"/>
  <c r="U494" i="2" s="1"/>
  <c r="T494" i="2"/>
  <c r="BS582" i="6"/>
  <c r="Q515" i="2" s="1"/>
  <c r="P515" i="2"/>
  <c r="BU593" i="6"/>
  <c r="S526" i="2" s="1"/>
  <c r="R526" i="2"/>
  <c r="BU607" i="6"/>
  <c r="S540" i="2" s="1"/>
  <c r="R540" i="2"/>
  <c r="BS619" i="6"/>
  <c r="Q552" i="2" s="1"/>
  <c r="P552" i="2"/>
  <c r="BU654" i="6"/>
  <c r="S587" i="2" s="1"/>
  <c r="R587" i="2"/>
  <c r="BQ686" i="6"/>
  <c r="O619" i="2" s="1"/>
  <c r="N619" i="2"/>
  <c r="BQ735" i="6"/>
  <c r="O668" i="2" s="1"/>
  <c r="N668" i="2"/>
  <c r="BW430" i="6"/>
  <c r="U363" i="2" s="1"/>
  <c r="T363" i="2"/>
  <c r="BS506" i="6"/>
  <c r="Q439" i="2" s="1"/>
  <c r="P439" i="2"/>
  <c r="BQ542" i="6"/>
  <c r="O475" i="2" s="1"/>
  <c r="N475" i="2"/>
  <c r="BW578" i="6"/>
  <c r="U511" i="2" s="1"/>
  <c r="T511" i="2"/>
  <c r="BW587" i="6"/>
  <c r="U520" i="2" s="1"/>
  <c r="T520" i="2"/>
  <c r="BQ638" i="6"/>
  <c r="O571" i="2" s="1"/>
  <c r="N571" i="2"/>
  <c r="BQ648" i="6"/>
  <c r="O581" i="2" s="1"/>
  <c r="N581" i="2"/>
  <c r="BQ657" i="6"/>
  <c r="O590" i="2" s="1"/>
  <c r="N590" i="2"/>
  <c r="BQ690" i="6"/>
  <c r="O623" i="2" s="1"/>
  <c r="N623" i="2"/>
  <c r="BQ704" i="6"/>
  <c r="O637" i="2" s="1"/>
  <c r="N637" i="2"/>
  <c r="BS751" i="6"/>
  <c r="Q684" i="2" s="1"/>
  <c r="P684" i="2"/>
  <c r="BU761" i="6"/>
  <c r="S694" i="2" s="1"/>
  <c r="R694" i="2"/>
  <c r="BS798" i="6"/>
  <c r="Q731" i="2" s="1"/>
  <c r="P731" i="2"/>
  <c r="BU847" i="6"/>
  <c r="S780" i="2" s="1"/>
  <c r="R780" i="2"/>
  <c r="BU906" i="6"/>
  <c r="S839" i="2" s="1"/>
  <c r="R839" i="2"/>
  <c r="BU913" i="6"/>
  <c r="S846" i="2" s="1"/>
  <c r="R846" i="2"/>
  <c r="BU678" i="6"/>
  <c r="S611" i="2" s="1"/>
  <c r="R611" i="2"/>
  <c r="BQ707" i="6"/>
  <c r="O640" i="2" s="1"/>
  <c r="N640" i="2"/>
  <c r="BW723" i="6"/>
  <c r="U656" i="2" s="1"/>
  <c r="T656" i="2"/>
  <c r="BQ792" i="6"/>
  <c r="O725" i="2" s="1"/>
  <c r="N725" i="2"/>
  <c r="BW811" i="6"/>
  <c r="U744" i="2" s="1"/>
  <c r="T744" i="2"/>
  <c r="BT839" i="6"/>
  <c r="BQ842" i="6"/>
  <c r="O775" i="2" s="1"/>
  <c r="N775" i="2"/>
  <c r="BW885" i="6"/>
  <c r="U818" i="2" s="1"/>
  <c r="T818" i="2"/>
  <c r="BW915" i="6"/>
  <c r="U848" i="2" s="1"/>
  <c r="T848" i="2"/>
  <c r="BS652" i="6"/>
  <c r="Q585" i="2" s="1"/>
  <c r="P585" i="2"/>
  <c r="BU703" i="6"/>
  <c r="S636" i="2" s="1"/>
  <c r="R636" i="2"/>
  <c r="BU741" i="6"/>
  <c r="S674" i="2" s="1"/>
  <c r="R674" i="2"/>
  <c r="BS767" i="6"/>
  <c r="Q700" i="2" s="1"/>
  <c r="P700" i="2"/>
  <c r="BQ795" i="6"/>
  <c r="O728" i="2" s="1"/>
  <c r="N728" i="2"/>
  <c r="BS800" i="6"/>
  <c r="Q733" i="2" s="1"/>
  <c r="P733" i="2"/>
  <c r="BQ805" i="6"/>
  <c r="O738" i="2" s="1"/>
  <c r="N738" i="2"/>
  <c r="BU816" i="6"/>
  <c r="S749" i="2" s="1"/>
  <c r="R749" i="2"/>
  <c r="BQ823" i="6"/>
  <c r="O756" i="2" s="1"/>
  <c r="N756" i="2"/>
  <c r="BQ839" i="6"/>
  <c r="O772" i="2" s="1"/>
  <c r="N772" i="2"/>
  <c r="BQ847" i="6"/>
  <c r="O780" i="2" s="1"/>
  <c r="N780" i="2"/>
  <c r="BS863" i="6"/>
  <c r="Q796" i="2" s="1"/>
  <c r="P796" i="2"/>
  <c r="BU870" i="6"/>
  <c r="S803" i="2" s="1"/>
  <c r="R803" i="2"/>
  <c r="BQ915" i="6"/>
  <c r="O848" i="2" s="1"/>
  <c r="N848" i="2"/>
  <c r="BS814" i="6"/>
  <c r="Q747" i="2" s="1"/>
  <c r="P747" i="2"/>
  <c r="BU765" i="6"/>
  <c r="S698" i="2" s="1"/>
  <c r="R698" i="2"/>
  <c r="BS792" i="6"/>
  <c r="Q725" i="2" s="1"/>
  <c r="P725" i="2"/>
  <c r="BS877" i="6"/>
  <c r="Q810" i="2" s="1"/>
  <c r="P810" i="2"/>
  <c r="BS659" i="6"/>
  <c r="Q592" i="2" s="1"/>
  <c r="P592" i="2"/>
  <c r="AF807" i="6"/>
  <c r="BP807" i="6" s="1"/>
  <c r="BQ807" i="6" s="1"/>
  <c r="O740" i="2" s="1"/>
  <c r="AF601" i="6"/>
  <c r="BP601" i="6" s="1"/>
  <c r="N534" i="2" s="1"/>
  <c r="AF543" i="6"/>
  <c r="BP543" i="6" s="1"/>
  <c r="AF80" i="6"/>
  <c r="BP80" i="6" s="1"/>
  <c r="AF110" i="6"/>
  <c r="BP110" i="6" s="1"/>
  <c r="BQ110" i="6" s="1"/>
  <c r="O43" i="2" s="1"/>
  <c r="BQ930" i="6"/>
  <c r="O863" i="2" s="1"/>
  <c r="N863" i="2"/>
  <c r="BU82" i="6"/>
  <c r="S15" i="2" s="1"/>
  <c r="R15" i="2"/>
  <c r="BW111" i="6"/>
  <c r="U44" i="2" s="1"/>
  <c r="T44" i="2"/>
  <c r="BQ920" i="6"/>
  <c r="O853" i="2" s="1"/>
  <c r="N853" i="2"/>
  <c r="BU114" i="6"/>
  <c r="S47" i="2" s="1"/>
  <c r="R47" i="2"/>
  <c r="BQ124" i="6"/>
  <c r="O57" i="2" s="1"/>
  <c r="N57" i="2"/>
  <c r="BW135" i="6"/>
  <c r="U68" i="2" s="1"/>
  <c r="T68" i="2"/>
  <c r="BQ144" i="6"/>
  <c r="O77" i="2" s="1"/>
  <c r="N77" i="2"/>
  <c r="BU112" i="6"/>
  <c r="S45" i="2" s="1"/>
  <c r="R45" i="2"/>
  <c r="BQ175" i="6"/>
  <c r="O108" i="2" s="1"/>
  <c r="N108" i="2"/>
  <c r="BS232" i="6"/>
  <c r="Q165" i="2" s="1"/>
  <c r="P165" i="2"/>
  <c r="BQ172" i="6"/>
  <c r="O105" i="2" s="1"/>
  <c r="N105" i="2"/>
  <c r="BW192" i="6"/>
  <c r="U125" i="2" s="1"/>
  <c r="T125" i="2"/>
  <c r="BW174" i="6"/>
  <c r="U107" i="2" s="1"/>
  <c r="T107" i="2"/>
  <c r="BQ194" i="6"/>
  <c r="O127" i="2" s="1"/>
  <c r="N127" i="2"/>
  <c r="BW203" i="6"/>
  <c r="U136" i="2" s="1"/>
  <c r="T136" i="2"/>
  <c r="BW179" i="6"/>
  <c r="U112" i="2" s="1"/>
  <c r="T112" i="2"/>
  <c r="BU296" i="6"/>
  <c r="S229" i="2" s="1"/>
  <c r="R229" i="2"/>
  <c r="BW316" i="6"/>
  <c r="U249" i="2" s="1"/>
  <c r="T249" i="2"/>
  <c r="BW320" i="6"/>
  <c r="U253" i="2" s="1"/>
  <c r="T253" i="2"/>
  <c r="BS337" i="6"/>
  <c r="Q270" i="2" s="1"/>
  <c r="P270" i="2"/>
  <c r="BS257" i="6"/>
  <c r="Q190" i="2" s="1"/>
  <c r="P190" i="2"/>
  <c r="BW290" i="6"/>
  <c r="U223" i="2" s="1"/>
  <c r="T223" i="2"/>
  <c r="BS336" i="6"/>
  <c r="Q269" i="2" s="1"/>
  <c r="P269" i="2"/>
  <c r="BU357" i="6"/>
  <c r="S290" i="2" s="1"/>
  <c r="R290" i="2"/>
  <c r="BW394" i="6"/>
  <c r="U327" i="2" s="1"/>
  <c r="T327" i="2"/>
  <c r="BQ402" i="6"/>
  <c r="O335" i="2" s="1"/>
  <c r="N335" i="2"/>
  <c r="BW161" i="6"/>
  <c r="U94" i="2" s="1"/>
  <c r="T94" i="2"/>
  <c r="BW308" i="6"/>
  <c r="U241" i="2" s="1"/>
  <c r="T241" i="2"/>
  <c r="BS324" i="6"/>
  <c r="Q257" i="2" s="1"/>
  <c r="P257" i="2"/>
  <c r="BU351" i="6"/>
  <c r="S284" i="2" s="1"/>
  <c r="R284" i="2"/>
  <c r="BQ354" i="6"/>
  <c r="O287" i="2" s="1"/>
  <c r="N287" i="2"/>
  <c r="BQ372" i="6"/>
  <c r="O305" i="2" s="1"/>
  <c r="N305" i="2"/>
  <c r="BQ382" i="6"/>
  <c r="O315" i="2" s="1"/>
  <c r="N315" i="2"/>
  <c r="BU314" i="6"/>
  <c r="S247" i="2" s="1"/>
  <c r="R247" i="2"/>
  <c r="BS397" i="6"/>
  <c r="Q330" i="2" s="1"/>
  <c r="P330" i="2"/>
  <c r="BQ409" i="6"/>
  <c r="O342" i="2" s="1"/>
  <c r="N342" i="2"/>
  <c r="BS420" i="6"/>
  <c r="Q353" i="2" s="1"/>
  <c r="P353" i="2"/>
  <c r="BS432" i="6"/>
  <c r="Q365" i="2" s="1"/>
  <c r="P365" i="2"/>
  <c r="BU451" i="6"/>
  <c r="S384" i="2" s="1"/>
  <c r="R384" i="2"/>
  <c r="BU463" i="6"/>
  <c r="S396" i="2" s="1"/>
  <c r="R396" i="2"/>
  <c r="BW482" i="6"/>
  <c r="U415" i="2" s="1"/>
  <c r="T415" i="2"/>
  <c r="BQ522" i="6"/>
  <c r="O455" i="2" s="1"/>
  <c r="N455" i="2"/>
  <c r="BS535" i="6"/>
  <c r="Q468" i="2" s="1"/>
  <c r="P468" i="2"/>
  <c r="BQ547" i="6"/>
  <c r="O480" i="2" s="1"/>
  <c r="N480" i="2"/>
  <c r="BS555" i="6"/>
  <c r="Q488" i="2" s="1"/>
  <c r="P488" i="2"/>
  <c r="BS361" i="6"/>
  <c r="Q294" i="2" s="1"/>
  <c r="P294" i="2"/>
  <c r="BS379" i="6"/>
  <c r="Q312" i="2" s="1"/>
  <c r="P312" i="2"/>
  <c r="BW390" i="6"/>
  <c r="U323" i="2" s="1"/>
  <c r="T323" i="2"/>
  <c r="BS404" i="6"/>
  <c r="Q337" i="2" s="1"/>
  <c r="P337" i="2"/>
  <c r="BU429" i="6"/>
  <c r="S362" i="2" s="1"/>
  <c r="R362" i="2"/>
  <c r="BW452" i="6"/>
  <c r="U385" i="2" s="1"/>
  <c r="T385" i="2"/>
  <c r="BQ472" i="6"/>
  <c r="O405" i="2" s="1"/>
  <c r="N405" i="2"/>
  <c r="BS484" i="6"/>
  <c r="Q417" i="2" s="1"/>
  <c r="P417" i="2"/>
  <c r="BU489" i="6"/>
  <c r="BQ503" i="6"/>
  <c r="O436" i="2" s="1"/>
  <c r="N436" i="2"/>
  <c r="BW530" i="6"/>
  <c r="U463" i="2" s="1"/>
  <c r="T463" i="2"/>
  <c r="BS553" i="6"/>
  <c r="Q486" i="2" s="1"/>
  <c r="P486" i="2"/>
  <c r="BU557" i="6"/>
  <c r="S490" i="2" s="1"/>
  <c r="R490" i="2"/>
  <c r="BW597" i="6"/>
  <c r="U530" i="2" s="1"/>
  <c r="T530" i="2"/>
  <c r="BS620" i="6"/>
  <c r="Q553" i="2" s="1"/>
  <c r="P553" i="2"/>
  <c r="BU269" i="6"/>
  <c r="S202" i="2" s="1"/>
  <c r="R202" i="2"/>
  <c r="BS436" i="6"/>
  <c r="Q369" i="2" s="1"/>
  <c r="P369" i="2"/>
  <c r="BQ471" i="6"/>
  <c r="O404" i="2" s="1"/>
  <c r="N404" i="2"/>
  <c r="BW488" i="6"/>
  <c r="U421" i="2" s="1"/>
  <c r="T421" i="2"/>
  <c r="BS504" i="6"/>
  <c r="Q437" i="2" s="1"/>
  <c r="P437" i="2"/>
  <c r="BQ510" i="6"/>
  <c r="O443" i="2" s="1"/>
  <c r="N443" i="2"/>
  <c r="BQ521" i="6"/>
  <c r="O454" i="2" s="1"/>
  <c r="N454" i="2"/>
  <c r="BQ536" i="6"/>
  <c r="O469" i="2" s="1"/>
  <c r="N469" i="2"/>
  <c r="BS409" i="6"/>
  <c r="Q342" i="2" s="1"/>
  <c r="P342" i="2"/>
  <c r="BU484" i="6"/>
  <c r="S417" i="2" s="1"/>
  <c r="R417" i="2"/>
  <c r="BS648" i="6"/>
  <c r="Q581" i="2" s="1"/>
  <c r="P581" i="2"/>
  <c r="BQ660" i="6"/>
  <c r="O593" i="2" s="1"/>
  <c r="N593" i="2"/>
  <c r="BQ676" i="6"/>
  <c r="O609" i="2" s="1"/>
  <c r="N609" i="2"/>
  <c r="BQ448" i="6"/>
  <c r="O381" i="2" s="1"/>
  <c r="N381" i="2"/>
  <c r="BU535" i="6"/>
  <c r="S468" i="2" s="1"/>
  <c r="R468" i="2"/>
  <c r="BS651" i="6"/>
  <c r="Q584" i="2" s="1"/>
  <c r="P584" i="2"/>
  <c r="BS655" i="6"/>
  <c r="Q588" i="2" s="1"/>
  <c r="P588" i="2"/>
  <c r="BQ663" i="6"/>
  <c r="O596" i="2" s="1"/>
  <c r="N596" i="2"/>
  <c r="BW716" i="6"/>
  <c r="U649" i="2" s="1"/>
  <c r="T649" i="2"/>
  <c r="BQ786" i="6"/>
  <c r="O719" i="2" s="1"/>
  <c r="N719" i="2"/>
  <c r="BS554" i="6"/>
  <c r="Q487" i="2" s="1"/>
  <c r="P487" i="2"/>
  <c r="BQ581" i="6"/>
  <c r="O514" i="2" s="1"/>
  <c r="N514" i="2"/>
  <c r="BQ640" i="6"/>
  <c r="O573" i="2" s="1"/>
  <c r="N573" i="2"/>
  <c r="BQ644" i="6"/>
  <c r="O577" i="2" s="1"/>
  <c r="N577" i="2"/>
  <c r="BQ658" i="6"/>
  <c r="O591" i="2" s="1"/>
  <c r="N591" i="2"/>
  <c r="BQ667" i="6"/>
  <c r="O600" i="2" s="1"/>
  <c r="N600" i="2"/>
  <c r="BS682" i="6"/>
  <c r="Q615" i="2" s="1"/>
  <c r="P615" i="2"/>
  <c r="BQ705" i="6"/>
  <c r="O638" i="2" s="1"/>
  <c r="N638" i="2"/>
  <c r="BU690" i="6"/>
  <c r="S623" i="2" s="1"/>
  <c r="R623" i="2"/>
  <c r="BQ706" i="6"/>
  <c r="O639" i="2" s="1"/>
  <c r="N639" i="2"/>
  <c r="BQ763" i="6"/>
  <c r="O696" i="2" s="1"/>
  <c r="N696" i="2"/>
  <c r="BU790" i="6"/>
  <c r="S723" i="2" s="1"/>
  <c r="R723" i="2"/>
  <c r="BW800" i="6"/>
  <c r="U733" i="2" s="1"/>
  <c r="T733" i="2"/>
  <c r="BQ809" i="6"/>
  <c r="O742" i="2" s="1"/>
  <c r="N742" i="2"/>
  <c r="BS823" i="6"/>
  <c r="Q756" i="2" s="1"/>
  <c r="P756" i="2"/>
  <c r="BQ843" i="6"/>
  <c r="O776" i="2" s="1"/>
  <c r="N776" i="2"/>
  <c r="BU867" i="6"/>
  <c r="S800" i="2" s="1"/>
  <c r="R800" i="2"/>
  <c r="BS915" i="6"/>
  <c r="Q848" i="2" s="1"/>
  <c r="P848" i="2"/>
  <c r="BS679" i="6"/>
  <c r="Q612" i="2" s="1"/>
  <c r="P612" i="2"/>
  <c r="BQ711" i="6"/>
  <c r="O644" i="2" s="1"/>
  <c r="N644" i="2"/>
  <c r="BW724" i="6"/>
  <c r="U657" i="2" s="1"/>
  <c r="T657" i="2"/>
  <c r="BS778" i="6"/>
  <c r="Q711" i="2" s="1"/>
  <c r="P711" i="2"/>
  <c r="BT805" i="6"/>
  <c r="BQ821" i="6"/>
  <c r="O754" i="2" s="1"/>
  <c r="N754" i="2"/>
  <c r="BW827" i="6"/>
  <c r="U760" i="2" s="1"/>
  <c r="T760" i="2"/>
  <c r="BQ834" i="6"/>
  <c r="O767" i="2" s="1"/>
  <c r="N767" i="2"/>
  <c r="BU850" i="6"/>
  <c r="S783" i="2" s="1"/>
  <c r="R783" i="2"/>
  <c r="BW856" i="6"/>
  <c r="U789" i="2" s="1"/>
  <c r="T789" i="2"/>
  <c r="BS872" i="6"/>
  <c r="Q805" i="2" s="1"/>
  <c r="P805" i="2"/>
  <c r="BW897" i="6"/>
  <c r="U830" i="2" s="1"/>
  <c r="T830" i="2"/>
  <c r="BQ672" i="6"/>
  <c r="O605" i="2" s="1"/>
  <c r="N605" i="2"/>
  <c r="BU695" i="6"/>
  <c r="S628" i="2" s="1"/>
  <c r="R628" i="2"/>
  <c r="BS704" i="6"/>
  <c r="Q637" i="2" s="1"/>
  <c r="P637" i="2"/>
  <c r="BW741" i="6"/>
  <c r="U674" i="2" s="1"/>
  <c r="T674" i="2"/>
  <c r="BQ783" i="6"/>
  <c r="O716" i="2" s="1"/>
  <c r="N716" i="2"/>
  <c r="BU863" i="6"/>
  <c r="S796" i="2" s="1"/>
  <c r="R796" i="2"/>
  <c r="BQ873" i="6"/>
  <c r="O806" i="2" s="1"/>
  <c r="N806" i="2"/>
  <c r="BQ908" i="6"/>
  <c r="O841" i="2" s="1"/>
  <c r="N841" i="2"/>
  <c r="BU709" i="6"/>
  <c r="S642" i="2" s="1"/>
  <c r="R642" i="2"/>
  <c r="BS776" i="6"/>
  <c r="Q709" i="2" s="1"/>
  <c r="P709" i="2"/>
  <c r="BU831" i="6"/>
  <c r="S764" i="2" s="1"/>
  <c r="R764" i="2"/>
  <c r="BQ697" i="6"/>
  <c r="O630" i="2" s="1"/>
  <c r="N630" i="2"/>
  <c r="BS785" i="6"/>
  <c r="Q718" i="2" s="1"/>
  <c r="P718" i="2"/>
  <c r="BS842" i="6"/>
  <c r="Q775" i="2" s="1"/>
  <c r="P775" i="2"/>
  <c r="BU799" i="6"/>
  <c r="S732" i="2" s="1"/>
  <c r="R732" i="2"/>
  <c r="BQ107" i="6"/>
  <c r="O40" i="2" s="1"/>
  <c r="N40" i="2"/>
  <c r="BQ88" i="6"/>
  <c r="O21" i="2" s="1"/>
  <c r="BQ95" i="6"/>
  <c r="O28" i="2" s="1"/>
  <c r="N28" i="2"/>
  <c r="BS123" i="6"/>
  <c r="Q56" i="2" s="1"/>
  <c r="P56" i="2"/>
  <c r="BQ133" i="6"/>
  <c r="O66" i="2" s="1"/>
  <c r="N66" i="2"/>
  <c r="BS163" i="6"/>
  <c r="Q96" i="2" s="1"/>
  <c r="P96" i="2"/>
  <c r="BQ168" i="6"/>
  <c r="O101" i="2" s="1"/>
  <c r="N101" i="2"/>
  <c r="BU191" i="6"/>
  <c r="S124" i="2" s="1"/>
  <c r="R124" i="2"/>
  <c r="BS202" i="6"/>
  <c r="Q135" i="2" s="1"/>
  <c r="P135" i="2"/>
  <c r="BQ204" i="6"/>
  <c r="O137" i="2" s="1"/>
  <c r="N137" i="2"/>
  <c r="BU325" i="6"/>
  <c r="S258" i="2" s="1"/>
  <c r="R258" i="2"/>
  <c r="BQ237" i="6"/>
  <c r="O170" i="2" s="1"/>
  <c r="N170" i="2"/>
  <c r="BU318" i="6"/>
  <c r="S251" i="2" s="1"/>
  <c r="R251" i="2"/>
  <c r="BU347" i="6"/>
  <c r="S280" i="2" s="1"/>
  <c r="R280" i="2"/>
  <c r="BU363" i="6"/>
  <c r="S296" i="2" s="1"/>
  <c r="R296" i="2"/>
  <c r="BS642" i="6"/>
  <c r="Q575" i="2" s="1"/>
  <c r="P575" i="2"/>
  <c r="BS647" i="6"/>
  <c r="Q580" i="2" s="1"/>
  <c r="P580" i="2"/>
  <c r="BQ858" i="6"/>
  <c r="O791" i="2" s="1"/>
  <c r="N791" i="2"/>
  <c r="BQ913" i="6"/>
  <c r="O846" i="2" s="1"/>
  <c r="N846" i="2"/>
  <c r="BQ817" i="6"/>
  <c r="O750" i="2" s="1"/>
  <c r="N750" i="2"/>
  <c r="N786" i="2"/>
  <c r="BQ853" i="6"/>
  <c r="O786" i="2" s="1"/>
  <c r="BQ793" i="6"/>
  <c r="O726" i="2" s="1"/>
  <c r="N726" i="2"/>
  <c r="BS99" i="6"/>
  <c r="Q32" i="2" s="1"/>
  <c r="P32" i="2"/>
  <c r="BS183" i="6"/>
  <c r="Q116" i="2" s="1"/>
  <c r="P116" i="2"/>
  <c r="BS187" i="6"/>
  <c r="Q120" i="2" s="1"/>
  <c r="P120" i="2"/>
  <c r="BS168" i="6"/>
  <c r="Q101" i="2" s="1"/>
  <c r="P101" i="2"/>
  <c r="BU176" i="6"/>
  <c r="S109" i="2" s="1"/>
  <c r="R109" i="2"/>
  <c r="BS204" i="6"/>
  <c r="Q137" i="2" s="1"/>
  <c r="P137" i="2"/>
  <c r="BQ248" i="6"/>
  <c r="O181" i="2" s="1"/>
  <c r="N181" i="2"/>
  <c r="BQ321" i="6"/>
  <c r="O254" i="2" s="1"/>
  <c r="N254" i="2"/>
  <c r="BU344" i="6"/>
  <c r="S277" i="2" s="1"/>
  <c r="R277" i="2"/>
  <c r="BU348" i="6"/>
  <c r="S281" i="2" s="1"/>
  <c r="R281" i="2"/>
  <c r="BS643" i="6"/>
  <c r="Q576" i="2" s="1"/>
  <c r="P576" i="2"/>
  <c r="BQ649" i="6"/>
  <c r="O582" i="2" s="1"/>
  <c r="N582" i="2"/>
  <c r="BQ889" i="6"/>
  <c r="O822" i="2" s="1"/>
  <c r="N822" i="2"/>
  <c r="BS796" i="6"/>
  <c r="Q729" i="2" s="1"/>
  <c r="P729" i="2"/>
  <c r="BQ808" i="6"/>
  <c r="O741" i="2" s="1"/>
  <c r="N741" i="2"/>
  <c r="BS793" i="6"/>
  <c r="Q726" i="2" s="1"/>
  <c r="P726" i="2"/>
  <c r="R730" i="2"/>
  <c r="BU797" i="6"/>
  <c r="S730" i="2" s="1"/>
  <c r="BQ99" i="6"/>
  <c r="O32" i="2" s="1"/>
  <c r="N32" i="2"/>
  <c r="BQ82" i="6"/>
  <c r="O15" i="2" s="1"/>
  <c r="N15" i="2"/>
  <c r="BQ118" i="6"/>
  <c r="O51" i="2" s="1"/>
  <c r="N51" i="2"/>
  <c r="BU201" i="6"/>
  <c r="S134" i="2" s="1"/>
  <c r="R134" i="2"/>
  <c r="BU277" i="6"/>
  <c r="S210" i="2" s="1"/>
  <c r="R210" i="2"/>
  <c r="BS248" i="6"/>
  <c r="Q181" i="2" s="1"/>
  <c r="P181" i="2"/>
  <c r="BS260" i="6"/>
  <c r="Q193" i="2" s="1"/>
  <c r="P193" i="2"/>
  <c r="BU326" i="6"/>
  <c r="S259" i="2" s="1"/>
  <c r="R259" i="2"/>
  <c r="BS641" i="6"/>
  <c r="Q574" i="2" s="1"/>
  <c r="P574" i="2"/>
  <c r="BQ879" i="6"/>
  <c r="O812" i="2" s="1"/>
  <c r="N812" i="2"/>
  <c r="BQ907" i="6"/>
  <c r="O840" i="2" s="1"/>
  <c r="N840" i="2"/>
  <c r="N737" i="2"/>
  <c r="BQ804" i="6"/>
  <c r="O737" i="2" s="1"/>
  <c r="BQ875" i="6"/>
  <c r="O808" i="2" s="1"/>
  <c r="N808" i="2"/>
  <c r="N814" i="2"/>
  <c r="BQ881" i="6"/>
  <c r="O814" i="2" s="1"/>
  <c r="N724" i="2"/>
  <c r="BQ791" i="6"/>
  <c r="O724" i="2" s="1"/>
  <c r="BU794" i="6"/>
  <c r="S727" i="2" s="1"/>
  <c r="R727" i="2"/>
  <c r="BU111" i="6"/>
  <c r="S44" i="2" s="1"/>
  <c r="R44" i="2"/>
  <c r="BU119" i="6"/>
  <c r="S52" i="2" s="1"/>
  <c r="BU87" i="6"/>
  <c r="S20" i="2" s="1"/>
  <c r="R20" i="2"/>
  <c r="BU94" i="6"/>
  <c r="S27" i="2" s="1"/>
  <c r="R27" i="2"/>
  <c r="BQ123" i="6"/>
  <c r="O56" i="2" s="1"/>
  <c r="N56" i="2"/>
  <c r="BQ115" i="6"/>
  <c r="O48" i="2" s="1"/>
  <c r="N48" i="2"/>
  <c r="BQ223" i="6"/>
  <c r="O156" i="2" s="1"/>
  <c r="N156" i="2"/>
  <c r="BQ227" i="6"/>
  <c r="O160" i="2" s="1"/>
  <c r="N160" i="2"/>
  <c r="BQ260" i="6"/>
  <c r="O193" i="2" s="1"/>
  <c r="N193" i="2"/>
  <c r="BU279" i="6"/>
  <c r="S212" i="2" s="1"/>
  <c r="R212" i="2"/>
  <c r="BQ323" i="6"/>
  <c r="O256" i="2" s="1"/>
  <c r="N256" i="2"/>
  <c r="BQ233" i="6"/>
  <c r="O166" i="2" s="1"/>
  <c r="N166" i="2"/>
  <c r="BS272" i="6"/>
  <c r="Q205" i="2" s="1"/>
  <c r="P205" i="2"/>
  <c r="BU315" i="6"/>
  <c r="S248" i="2" s="1"/>
  <c r="R248" i="2"/>
  <c r="BU362" i="6"/>
  <c r="S295" i="2" s="1"/>
  <c r="R295" i="2"/>
  <c r="BU619" i="6"/>
  <c r="S552" i="2" s="1"/>
  <c r="R552" i="2"/>
  <c r="BQ642" i="6"/>
  <c r="O575" i="2" s="1"/>
  <c r="N575" i="2"/>
  <c r="BQ647" i="6"/>
  <c r="O580" i="2" s="1"/>
  <c r="N580" i="2"/>
  <c r="N790" i="2"/>
  <c r="BQ857" i="6"/>
  <c r="O790" i="2" s="1"/>
  <c r="P724" i="2"/>
  <c r="BS791" i="6"/>
  <c r="Q724" i="2" s="1"/>
  <c r="Z241" i="6"/>
  <c r="AA241" i="6"/>
  <c r="BY142" i="6"/>
  <c r="W75" i="2" s="1"/>
  <c r="V75" i="2"/>
  <c r="BY244" i="6"/>
  <c r="W177" i="2" s="1"/>
  <c r="V177" i="2"/>
  <c r="BY384" i="6"/>
  <c r="W317" i="2" s="1"/>
  <c r="V317" i="2"/>
  <c r="BY446" i="6"/>
  <c r="W379" i="2" s="1"/>
  <c r="V379" i="2"/>
  <c r="BY634" i="6"/>
  <c r="W567" i="2" s="1"/>
  <c r="V567" i="2"/>
  <c r="BY801" i="6"/>
  <c r="W734" i="2" s="1"/>
  <c r="V734" i="2"/>
  <c r="BY90" i="6"/>
  <c r="W23" i="2" s="1"/>
  <c r="V23" i="2"/>
  <c r="BY164" i="6"/>
  <c r="W97" i="2" s="1"/>
  <c r="V97" i="2"/>
  <c r="BY574" i="6"/>
  <c r="W507" i="2" s="1"/>
  <c r="V507" i="2"/>
  <c r="BY714" i="6"/>
  <c r="W647" i="2" s="1"/>
  <c r="V647" i="2"/>
  <c r="BY749" i="6"/>
  <c r="W682" i="2" s="1"/>
  <c r="V682" i="2"/>
  <c r="BY912" i="6"/>
  <c r="W845" i="2" s="1"/>
  <c r="V845" i="2"/>
  <c r="BY262" i="6"/>
  <c r="W195" i="2" s="1"/>
  <c r="V195" i="2"/>
  <c r="BY324" i="6"/>
  <c r="W257" i="2" s="1"/>
  <c r="V257" i="2"/>
  <c r="BY366" i="6"/>
  <c r="W299" i="2" s="1"/>
  <c r="V299" i="2"/>
  <c r="BY576" i="6"/>
  <c r="W509" i="2" s="1"/>
  <c r="V509" i="2"/>
  <c r="BY716" i="6"/>
  <c r="W649" i="2" s="1"/>
  <c r="V649" i="2"/>
  <c r="V790" i="2"/>
  <c r="BY857" i="6"/>
  <c r="W790" i="2" s="1"/>
  <c r="BY80" i="6"/>
  <c r="W13" i="2" s="1"/>
  <c r="V13" i="2"/>
  <c r="BY104" i="6"/>
  <c r="W37" i="2" s="1"/>
  <c r="V37" i="2"/>
  <c r="BY156" i="6"/>
  <c r="W89" i="2" s="1"/>
  <c r="V89" i="2"/>
  <c r="BY374" i="6"/>
  <c r="W307" i="2" s="1"/>
  <c r="V307" i="2"/>
  <c r="BY478" i="6"/>
  <c r="W411" i="2" s="1"/>
  <c r="V411" i="2"/>
  <c r="BY602" i="6"/>
  <c r="W535" i="2" s="1"/>
  <c r="V535" i="2"/>
  <c r="BY646" i="6"/>
  <c r="W579" i="2" s="1"/>
  <c r="V579" i="2"/>
  <c r="BY724" i="6"/>
  <c r="W657" i="2" s="1"/>
  <c r="V657" i="2"/>
  <c r="BY817" i="6"/>
  <c r="W750" i="2" s="1"/>
  <c r="V750" i="2"/>
  <c r="BY199" i="6"/>
  <c r="W132" i="2" s="1"/>
  <c r="V132" i="2"/>
  <c r="BY243" i="6"/>
  <c r="W176" i="2" s="1"/>
  <c r="V176" i="2"/>
  <c r="BY311" i="6"/>
  <c r="W244" i="2" s="1"/>
  <c r="V244" i="2"/>
  <c r="BY451" i="6"/>
  <c r="W384" i="2" s="1"/>
  <c r="V384" i="2"/>
  <c r="BY539" i="6"/>
  <c r="W472" i="2" s="1"/>
  <c r="V472" i="2"/>
  <c r="BY587" i="6"/>
  <c r="W520" i="2" s="1"/>
  <c r="V520" i="2"/>
  <c r="BY631" i="6"/>
  <c r="W564" i="2" s="1"/>
  <c r="V564" i="2"/>
  <c r="BY723" i="6"/>
  <c r="W656" i="2" s="1"/>
  <c r="V656" i="2"/>
  <c r="BY780" i="6"/>
  <c r="W713" i="2" s="1"/>
  <c r="V713" i="2"/>
  <c r="BY913" i="6"/>
  <c r="W846" i="2" s="1"/>
  <c r="V846" i="2"/>
  <c r="BY125" i="6"/>
  <c r="W58" i="2" s="1"/>
  <c r="V58" i="2"/>
  <c r="BY157" i="6"/>
  <c r="W90" i="2" s="1"/>
  <c r="V90" i="2"/>
  <c r="BY205" i="6"/>
  <c r="W138" i="2" s="1"/>
  <c r="V138" i="2"/>
  <c r="BY333" i="6"/>
  <c r="W266" i="2" s="1"/>
  <c r="V266" i="2"/>
  <c r="BY405" i="6"/>
  <c r="W338" i="2" s="1"/>
  <c r="V338" i="2"/>
  <c r="BY453" i="6"/>
  <c r="W386" i="2" s="1"/>
  <c r="V386" i="2"/>
  <c r="BY545" i="6"/>
  <c r="W478" i="2" s="1"/>
  <c r="V478" i="2"/>
  <c r="BY593" i="6"/>
  <c r="W526" i="2" s="1"/>
  <c r="V526" i="2"/>
  <c r="BY621" i="6"/>
  <c r="W554" i="2" s="1"/>
  <c r="V554" i="2"/>
  <c r="BY721" i="6"/>
  <c r="W654" i="2" s="1"/>
  <c r="V654" i="2"/>
  <c r="BY754" i="6"/>
  <c r="W687" i="2" s="1"/>
  <c r="V687" i="2"/>
  <c r="BY854" i="6"/>
  <c r="W787" i="2" s="1"/>
  <c r="V787" i="2"/>
  <c r="BY911" i="6"/>
  <c r="W844" i="2" s="1"/>
  <c r="V844" i="2"/>
  <c r="Z76" i="6"/>
  <c r="AA76" i="6"/>
  <c r="Z160" i="6"/>
  <c r="AA160" i="6"/>
  <c r="Z121" i="6"/>
  <c r="AA121" i="6"/>
  <c r="Z203" i="6"/>
  <c r="AA203" i="6"/>
  <c r="Z92" i="6"/>
  <c r="AA92" i="6"/>
  <c r="Z179" i="6"/>
  <c r="AA179" i="6"/>
  <c r="Z242" i="6"/>
  <c r="AA242" i="6"/>
  <c r="Z134" i="6"/>
  <c r="AA134" i="6"/>
  <c r="Z161" i="6"/>
  <c r="AA161" i="6"/>
  <c r="Z207" i="6"/>
  <c r="AA207" i="6"/>
  <c r="Z316" i="6"/>
  <c r="AA316" i="6"/>
  <c r="Z443" i="6"/>
  <c r="AA443" i="6"/>
  <c r="Z464" i="6"/>
  <c r="AA464" i="6"/>
  <c r="Z281" i="6"/>
  <c r="AA281" i="6"/>
  <c r="Z285" i="6"/>
  <c r="AA285" i="6"/>
  <c r="Z377" i="6"/>
  <c r="AA377" i="6"/>
  <c r="Z479" i="6"/>
  <c r="AA479" i="6"/>
  <c r="Z826" i="6"/>
  <c r="AA826" i="6"/>
  <c r="Z149" i="6"/>
  <c r="AA149" i="6"/>
  <c r="Z153" i="6"/>
  <c r="AA153" i="6"/>
  <c r="Z220" i="6"/>
  <c r="AA220" i="6"/>
  <c r="Z250" i="6"/>
  <c r="AA250" i="6"/>
  <c r="Z263" i="6"/>
  <c r="AA263" i="6"/>
  <c r="Z294" i="6"/>
  <c r="AA294" i="6"/>
  <c r="Z446" i="6"/>
  <c r="AA446" i="6"/>
  <c r="Z606" i="6"/>
  <c r="AA606" i="6"/>
  <c r="Z129" i="6"/>
  <c r="AA129" i="6"/>
  <c r="Z188" i="6"/>
  <c r="AA188" i="6"/>
  <c r="Z218" i="6"/>
  <c r="AA218" i="6"/>
  <c r="Z291" i="6"/>
  <c r="AA291" i="6"/>
  <c r="Z302" i="6"/>
  <c r="AA302" i="6"/>
  <c r="Z312" i="6"/>
  <c r="AA312" i="6"/>
  <c r="Z329" i="6"/>
  <c r="AA329" i="6"/>
  <c r="Z400" i="6"/>
  <c r="AA400" i="6"/>
  <c r="Z428" i="6"/>
  <c r="AA428" i="6"/>
  <c r="Z588" i="6"/>
  <c r="AA588" i="6"/>
  <c r="Z390" i="6"/>
  <c r="AA390" i="6"/>
  <c r="Z394" i="6"/>
  <c r="AA394" i="6"/>
  <c r="Z422" i="6"/>
  <c r="AA422" i="6"/>
  <c r="Z595" i="6"/>
  <c r="AA595" i="6"/>
  <c r="Z921" i="6"/>
  <c r="AA921" i="6"/>
  <c r="Z343" i="6"/>
  <c r="AA343" i="6"/>
  <c r="Z435" i="6"/>
  <c r="AA435" i="6"/>
  <c r="Z482" i="6"/>
  <c r="AA482" i="6"/>
  <c r="Z550" i="6"/>
  <c r="AA550" i="6"/>
  <c r="Z635" i="6"/>
  <c r="AA635" i="6"/>
  <c r="Z822" i="6"/>
  <c r="AA822" i="6"/>
  <c r="Z632" i="6"/>
  <c r="AA632" i="6"/>
  <c r="Z788" i="6"/>
  <c r="AA788" i="6"/>
  <c r="Z862" i="6"/>
  <c r="AA862" i="6"/>
  <c r="Z527" i="6"/>
  <c r="AA527" i="6"/>
  <c r="Z531" i="6"/>
  <c r="AA531" i="6"/>
  <c r="Z540" i="6"/>
  <c r="AA540" i="6"/>
  <c r="Z628" i="6"/>
  <c r="AA628" i="6"/>
  <c r="Z758" i="6"/>
  <c r="AA758" i="6"/>
  <c r="Z860" i="6"/>
  <c r="AA860" i="6"/>
  <c r="Z900" i="6"/>
  <c r="AA900" i="6"/>
  <c r="Z882" i="6"/>
  <c r="AA882" i="6"/>
  <c r="Z911" i="6"/>
  <c r="AA911" i="6"/>
  <c r="Z713" i="6"/>
  <c r="AA713" i="6"/>
  <c r="Z717" i="6"/>
  <c r="AA717" i="6"/>
  <c r="Z721" i="6"/>
  <c r="AA721" i="6"/>
  <c r="Z725" i="6"/>
  <c r="AA725" i="6"/>
  <c r="Z729" i="6"/>
  <c r="AA729" i="6"/>
  <c r="Z746" i="6"/>
  <c r="AA746" i="6"/>
  <c r="Z774" i="6"/>
  <c r="AA774" i="6"/>
  <c r="Z868" i="6"/>
  <c r="AA868" i="6"/>
  <c r="Z925" i="6"/>
  <c r="AA925" i="6"/>
  <c r="Z887" i="6"/>
  <c r="AA887" i="6"/>
  <c r="Z902" i="6"/>
  <c r="AA902" i="6"/>
  <c r="Z919" i="6"/>
  <c r="AA919" i="6"/>
  <c r="BU917" i="6"/>
  <c r="S850" i="2" s="1"/>
  <c r="R850" i="2"/>
  <c r="BU96" i="6"/>
  <c r="S29" i="2" s="1"/>
  <c r="R29" i="2"/>
  <c r="BQ111" i="6"/>
  <c r="O44" i="2" s="1"/>
  <c r="N44" i="2"/>
  <c r="BS172" i="6"/>
  <c r="Q105" i="2" s="1"/>
  <c r="P105" i="2"/>
  <c r="BW926" i="6"/>
  <c r="U859" i="2" s="1"/>
  <c r="T859" i="2"/>
  <c r="BU75" i="6"/>
  <c r="S8" i="2" s="1"/>
  <c r="R8" i="2"/>
  <c r="BQ119" i="6"/>
  <c r="O52" i="2" s="1"/>
  <c r="N52" i="2"/>
  <c r="BS164" i="6"/>
  <c r="Q97" i="2" s="1"/>
  <c r="P97" i="2"/>
  <c r="BU930" i="6"/>
  <c r="S863" i="2" s="1"/>
  <c r="R863" i="2"/>
  <c r="BQ918" i="6"/>
  <c r="O851" i="2" s="1"/>
  <c r="N851" i="2"/>
  <c r="BQ87" i="6"/>
  <c r="O20" i="2" s="1"/>
  <c r="N20" i="2"/>
  <c r="BQ98" i="6"/>
  <c r="O31" i="2" s="1"/>
  <c r="N31" i="2"/>
  <c r="BQ100" i="6"/>
  <c r="O33" i="2" s="1"/>
  <c r="N33" i="2"/>
  <c r="BU77" i="6"/>
  <c r="S10" i="2" s="1"/>
  <c r="R10" i="2"/>
  <c r="BU127" i="6"/>
  <c r="S60" i="2" s="1"/>
  <c r="R60" i="2"/>
  <c r="BU164" i="6"/>
  <c r="S97" i="2" s="1"/>
  <c r="R97" i="2"/>
  <c r="BU123" i="6"/>
  <c r="S56" i="2" s="1"/>
  <c r="R56" i="2"/>
  <c r="BQ156" i="6"/>
  <c r="O89" i="2" s="1"/>
  <c r="N89" i="2"/>
  <c r="BQ174" i="6"/>
  <c r="O107" i="2" s="1"/>
  <c r="N107" i="2"/>
  <c r="BT177" i="6"/>
  <c r="AZ171" i="6"/>
  <c r="BC171" i="6" s="1"/>
  <c r="AC171" i="6"/>
  <c r="AF171" i="6" s="1"/>
  <c r="AH171" i="6"/>
  <c r="AK171" i="6" s="1"/>
  <c r="AQ171" i="6"/>
  <c r="AS171" i="6" s="1"/>
  <c r="AU171" i="6"/>
  <c r="AX171" i="6" s="1"/>
  <c r="AM171" i="6"/>
  <c r="AO171" i="6" s="1"/>
  <c r="BQ163" i="6"/>
  <c r="O96" i="2" s="1"/>
  <c r="N96" i="2"/>
  <c r="BS191" i="6"/>
  <c r="Q124" i="2" s="1"/>
  <c r="P124" i="2"/>
  <c r="BQ201" i="6"/>
  <c r="O134" i="2" s="1"/>
  <c r="N134" i="2"/>
  <c r="BU307" i="6"/>
  <c r="S240" i="2" s="1"/>
  <c r="R240" i="2"/>
  <c r="BP202" i="6"/>
  <c r="BQ206" i="6"/>
  <c r="O139" i="2" s="1"/>
  <c r="N139" i="2"/>
  <c r="BQ317" i="6"/>
  <c r="O250" i="2" s="1"/>
  <c r="N250" i="2"/>
  <c r="BS344" i="6"/>
  <c r="Q277" i="2" s="1"/>
  <c r="P277" i="2"/>
  <c r="BQ348" i="6"/>
  <c r="O281" i="2" s="1"/>
  <c r="N281" i="2"/>
  <c r="BQ228" i="6"/>
  <c r="O161" i="2" s="1"/>
  <c r="N161" i="2"/>
  <c r="BU268" i="6"/>
  <c r="S201" i="2" s="1"/>
  <c r="R201" i="2"/>
  <c r="BW271" i="6"/>
  <c r="U204" i="2" s="1"/>
  <c r="T204" i="2"/>
  <c r="BW286" i="6"/>
  <c r="U219" i="2" s="1"/>
  <c r="T219" i="2"/>
  <c r="BQ333" i="6"/>
  <c r="O266" i="2" s="1"/>
  <c r="N266" i="2"/>
  <c r="BQ340" i="6"/>
  <c r="O273" i="2" s="1"/>
  <c r="N273" i="2"/>
  <c r="BS353" i="6"/>
  <c r="Q286" i="2" s="1"/>
  <c r="P286" i="2"/>
  <c r="BS245" i="6"/>
  <c r="Q178" i="2" s="1"/>
  <c r="P178" i="2"/>
  <c r="BU260" i="6"/>
  <c r="S193" i="2" s="1"/>
  <c r="R193" i="2"/>
  <c r="BQ235" i="6"/>
  <c r="O168" i="2" s="1"/>
  <c r="N168" i="2"/>
  <c r="BU371" i="6"/>
  <c r="S304" i="2" s="1"/>
  <c r="R304" i="2"/>
  <c r="BU374" i="6"/>
  <c r="S307" i="2" s="1"/>
  <c r="R307" i="2"/>
  <c r="BS413" i="6"/>
  <c r="Q346" i="2" s="1"/>
  <c r="P346" i="2"/>
  <c r="BS340" i="6"/>
  <c r="Q273" i="2" s="1"/>
  <c r="P273" i="2"/>
  <c r="BS356" i="6"/>
  <c r="Q289" i="2" s="1"/>
  <c r="P289" i="2"/>
  <c r="BQ366" i="6"/>
  <c r="O299" i="2" s="1"/>
  <c r="N299" i="2"/>
  <c r="BU424" i="6"/>
  <c r="S357" i="2" s="1"/>
  <c r="R357" i="2"/>
  <c r="BQ355" i="6"/>
  <c r="O288" i="2" s="1"/>
  <c r="N288" i="2"/>
  <c r="BS376" i="6"/>
  <c r="Q309" i="2" s="1"/>
  <c r="P309" i="2"/>
  <c r="BQ438" i="6"/>
  <c r="O371" i="2" s="1"/>
  <c r="N371" i="2"/>
  <c r="BU418" i="6"/>
  <c r="S351" i="2" s="1"/>
  <c r="R351" i="2"/>
  <c r="BQ451" i="6"/>
  <c r="O384" i="2" s="1"/>
  <c r="N384" i="2"/>
  <c r="BQ465" i="6"/>
  <c r="O398" i="2" s="1"/>
  <c r="N398" i="2"/>
  <c r="BS496" i="6"/>
  <c r="Q429" i="2" s="1"/>
  <c r="P429" i="2"/>
  <c r="BS583" i="6"/>
  <c r="Q516" i="2" s="1"/>
  <c r="P516" i="2"/>
  <c r="BS598" i="6"/>
  <c r="Q531" i="2" s="1"/>
  <c r="P531" i="2"/>
  <c r="BS617" i="6"/>
  <c r="Q550" i="2" s="1"/>
  <c r="P550" i="2"/>
  <c r="BQ439" i="6"/>
  <c r="O372" i="2" s="1"/>
  <c r="N372" i="2"/>
  <c r="BQ399" i="6"/>
  <c r="O332" i="2" s="1"/>
  <c r="N332" i="2"/>
  <c r="BS522" i="6"/>
  <c r="Q455" i="2" s="1"/>
  <c r="P455" i="2"/>
  <c r="BS547" i="6"/>
  <c r="Q480" i="2" s="1"/>
  <c r="P480" i="2"/>
  <c r="BS562" i="6"/>
  <c r="Q495" i="2" s="1"/>
  <c r="P495" i="2"/>
  <c r="BU414" i="6"/>
  <c r="S347" i="2" s="1"/>
  <c r="BU459" i="6"/>
  <c r="S392" i="2" s="1"/>
  <c r="R392" i="2"/>
  <c r="BQ467" i="6"/>
  <c r="O400" i="2" s="1"/>
  <c r="N400" i="2"/>
  <c r="BQ495" i="6"/>
  <c r="O428" i="2" s="1"/>
  <c r="N428" i="2"/>
  <c r="BQ501" i="6"/>
  <c r="O434" i="2" s="1"/>
  <c r="N434" i="2"/>
  <c r="BQ523" i="6"/>
  <c r="O456" i="2" s="1"/>
  <c r="N456" i="2"/>
  <c r="BS544" i="6"/>
  <c r="Q477" i="2" s="1"/>
  <c r="P477" i="2"/>
  <c r="BU552" i="6"/>
  <c r="S485" i="2" s="1"/>
  <c r="R485" i="2"/>
  <c r="BS567" i="6"/>
  <c r="Q500" i="2" s="1"/>
  <c r="P500" i="2"/>
  <c r="BU584" i="6"/>
  <c r="S517" i="2" s="1"/>
  <c r="R517" i="2"/>
  <c r="BQ589" i="6"/>
  <c r="O522" i="2" s="1"/>
  <c r="N522" i="2"/>
  <c r="BS601" i="6"/>
  <c r="Q534" i="2" s="1"/>
  <c r="P534" i="2"/>
  <c r="BQ509" i="6"/>
  <c r="O442" i="2" s="1"/>
  <c r="N442" i="2"/>
  <c r="BQ579" i="6"/>
  <c r="O512" i="2" s="1"/>
  <c r="N512" i="2"/>
  <c r="BQ612" i="6"/>
  <c r="O545" i="2" s="1"/>
  <c r="N545" i="2"/>
  <c r="BQ621" i="6"/>
  <c r="O554" i="2" s="1"/>
  <c r="N554" i="2"/>
  <c r="BU624" i="6"/>
  <c r="S557" i="2" s="1"/>
  <c r="R557" i="2"/>
  <c r="BU640" i="6"/>
  <c r="S573" i="2" s="1"/>
  <c r="R573" i="2"/>
  <c r="BS736" i="6"/>
  <c r="Q669" i="2" s="1"/>
  <c r="P669" i="2"/>
  <c r="BQ474" i="6"/>
  <c r="O407" i="2" s="1"/>
  <c r="N407" i="2"/>
  <c r="BQ496" i="6"/>
  <c r="O429" i="2" s="1"/>
  <c r="N429" i="2"/>
  <c r="BU536" i="6"/>
  <c r="S469" i="2" s="1"/>
  <c r="R469" i="2"/>
  <c r="BU567" i="6"/>
  <c r="S500" i="2" s="1"/>
  <c r="R500" i="2"/>
  <c r="BQ580" i="6"/>
  <c r="O513" i="2" s="1"/>
  <c r="N513" i="2"/>
  <c r="BQ590" i="6"/>
  <c r="O523" i="2" s="1"/>
  <c r="N523" i="2"/>
  <c r="BS607" i="6"/>
  <c r="Q540" i="2" s="1"/>
  <c r="P540" i="2"/>
  <c r="BU629" i="6"/>
  <c r="S562" i="2" s="1"/>
  <c r="BQ641" i="6"/>
  <c r="O574" i="2" s="1"/>
  <c r="N574" i="2"/>
  <c r="BQ487" i="6"/>
  <c r="O420" i="2" s="1"/>
  <c r="N420" i="2"/>
  <c r="BQ516" i="6"/>
  <c r="O449" i="2" s="1"/>
  <c r="N449" i="2"/>
  <c r="BU544" i="6"/>
  <c r="S477" i="2" s="1"/>
  <c r="R477" i="2"/>
  <c r="BU559" i="6"/>
  <c r="S492" i="2" s="1"/>
  <c r="R492" i="2"/>
  <c r="BU615" i="6"/>
  <c r="S548" i="2" s="1"/>
  <c r="R548" i="2"/>
  <c r="BQ627" i="6"/>
  <c r="O560" i="2" s="1"/>
  <c r="N560" i="2"/>
  <c r="BU642" i="6"/>
  <c r="S575" i="2" s="1"/>
  <c r="R575" i="2"/>
  <c r="BS649" i="6"/>
  <c r="Q582" i="2" s="1"/>
  <c r="P582" i="2"/>
  <c r="BS668" i="6"/>
  <c r="Q601" i="2" s="1"/>
  <c r="P601" i="2"/>
  <c r="BS684" i="6"/>
  <c r="Q617" i="2" s="1"/>
  <c r="P617" i="2"/>
  <c r="BS701" i="6"/>
  <c r="Q634" i="2" s="1"/>
  <c r="P634" i="2"/>
  <c r="BS749" i="6"/>
  <c r="Q682" i="2" s="1"/>
  <c r="P682" i="2"/>
  <c r="BS757" i="6"/>
  <c r="Q690" i="2" s="1"/>
  <c r="P690" i="2"/>
  <c r="BQ543" i="6"/>
  <c r="O476" i="2" s="1"/>
  <c r="N476" i="2"/>
  <c r="BU603" i="6"/>
  <c r="S536" i="2" s="1"/>
  <c r="R536" i="2"/>
  <c r="BQ609" i="6"/>
  <c r="O542" i="2" s="1"/>
  <c r="N542" i="2"/>
  <c r="BU649" i="6"/>
  <c r="S582" i="2" s="1"/>
  <c r="R582" i="2"/>
  <c r="BQ661" i="6"/>
  <c r="O594" i="2" s="1"/>
  <c r="N594" i="2"/>
  <c r="BU672" i="6"/>
  <c r="S605" i="2" s="1"/>
  <c r="R605" i="2"/>
  <c r="BQ677" i="6"/>
  <c r="O610" i="2" s="1"/>
  <c r="N610" i="2"/>
  <c r="BS681" i="6"/>
  <c r="Q614" i="2" s="1"/>
  <c r="P614" i="2"/>
  <c r="BU688" i="6"/>
  <c r="S621" i="2" s="1"/>
  <c r="R621" i="2"/>
  <c r="BS691" i="6"/>
  <c r="Q624" i="2" s="1"/>
  <c r="P624" i="2"/>
  <c r="BQ698" i="6"/>
  <c r="O631" i="2" s="1"/>
  <c r="N631" i="2"/>
  <c r="BS702" i="6"/>
  <c r="Q635" i="2" s="1"/>
  <c r="P635" i="2"/>
  <c r="BU711" i="6"/>
  <c r="S644" i="2" s="1"/>
  <c r="R644" i="2"/>
  <c r="BQ750" i="6"/>
  <c r="O683" i="2" s="1"/>
  <c r="N683" i="2"/>
  <c r="BS765" i="6"/>
  <c r="Q698" i="2" s="1"/>
  <c r="P698" i="2"/>
  <c r="BU659" i="6"/>
  <c r="S592" i="2" s="1"/>
  <c r="R592" i="2"/>
  <c r="BU698" i="6"/>
  <c r="S631" i="2" s="1"/>
  <c r="R631" i="2"/>
  <c r="BQ745" i="6"/>
  <c r="O678" i="2" s="1"/>
  <c r="N678" i="2"/>
  <c r="BQ781" i="6"/>
  <c r="O714" i="2" s="1"/>
  <c r="N714" i="2"/>
  <c r="BU807" i="6"/>
  <c r="S740" i="2" s="1"/>
  <c r="R740" i="2"/>
  <c r="BQ815" i="6"/>
  <c r="O748" i="2" s="1"/>
  <c r="N748" i="2"/>
  <c r="BQ743" i="6"/>
  <c r="O676" i="2" s="1"/>
  <c r="N676" i="2"/>
  <c r="BW740" i="6"/>
  <c r="U673" i="2" s="1"/>
  <c r="T673" i="2"/>
  <c r="BW743" i="6"/>
  <c r="U676" i="2" s="1"/>
  <c r="T676" i="2"/>
  <c r="BW604" i="6"/>
  <c r="U537" i="2" s="1"/>
  <c r="T537" i="2"/>
  <c r="BW403" i="6"/>
  <c r="U336" i="2" s="1"/>
  <c r="T336" i="2"/>
  <c r="BW234" i="6"/>
  <c r="U167" i="2" s="1"/>
  <c r="T167" i="2"/>
  <c r="BY604" i="6"/>
  <c r="W537" i="2" s="1"/>
  <c r="V537" i="2"/>
  <c r="BU677" i="6"/>
  <c r="S610" i="2" s="1"/>
  <c r="R610" i="2"/>
  <c r="BU708" i="6"/>
  <c r="S641" i="2" s="1"/>
  <c r="R641" i="2"/>
  <c r="BQ767" i="6"/>
  <c r="O700" i="2" s="1"/>
  <c r="N700" i="2"/>
  <c r="BU777" i="6"/>
  <c r="S710" i="2" s="1"/>
  <c r="R710" i="2"/>
  <c r="BQ790" i="6"/>
  <c r="O723" i="2" s="1"/>
  <c r="N723" i="2"/>
  <c r="P777" i="2"/>
  <c r="BS844" i="6"/>
  <c r="Q777" i="2" s="1"/>
  <c r="P814" i="2"/>
  <c r="BS881" i="6"/>
  <c r="Q814" i="2" s="1"/>
  <c r="BS901" i="6"/>
  <c r="Q834" i="2" s="1"/>
  <c r="P834" i="2"/>
  <c r="BQ652" i="6"/>
  <c r="O585" i="2" s="1"/>
  <c r="N585" i="2"/>
  <c r="BU681" i="6"/>
  <c r="S614" i="2" s="1"/>
  <c r="R614" i="2"/>
  <c r="BQ733" i="6"/>
  <c r="O666" i="2" s="1"/>
  <c r="N666" i="2"/>
  <c r="BU742" i="6"/>
  <c r="S675" i="2" s="1"/>
  <c r="R675" i="2"/>
  <c r="BS761" i="6"/>
  <c r="Q694" i="2" s="1"/>
  <c r="P694" i="2"/>
  <c r="BQ784" i="6"/>
  <c r="O717" i="2" s="1"/>
  <c r="N717" i="2"/>
  <c r="BQ787" i="6"/>
  <c r="O720" i="2" s="1"/>
  <c r="N720" i="2"/>
  <c r="R724" i="2"/>
  <c r="BU791" i="6"/>
  <c r="S724" i="2" s="1"/>
  <c r="BU817" i="6"/>
  <c r="S750" i="2" s="1"/>
  <c r="R750" i="2"/>
  <c r="P764" i="2"/>
  <c r="BS831" i="6"/>
  <c r="Q764" i="2" s="1"/>
  <c r="BU840" i="6"/>
  <c r="S773" i="2" s="1"/>
  <c r="R773" i="2"/>
  <c r="BU890" i="6"/>
  <c r="S823" i="2" s="1"/>
  <c r="R823" i="2"/>
  <c r="P831" i="2"/>
  <c r="BS898" i="6"/>
  <c r="Q831" i="2" s="1"/>
  <c r="BS907" i="6"/>
  <c r="Q840" i="2" s="1"/>
  <c r="P840" i="2"/>
  <c r="BQ214" i="6"/>
  <c r="O147" i="2" s="1"/>
  <c r="N147" i="2"/>
  <c r="BU648" i="6"/>
  <c r="S581" i="2" s="1"/>
  <c r="R581" i="2"/>
  <c r="BU685" i="6"/>
  <c r="S618" i="2" s="1"/>
  <c r="R618" i="2"/>
  <c r="BU769" i="6"/>
  <c r="S702" i="2" s="1"/>
  <c r="R702" i="2"/>
  <c r="BU784" i="6"/>
  <c r="S717" i="2" s="1"/>
  <c r="R717" i="2"/>
  <c r="BQ796" i="6"/>
  <c r="O729" i="2" s="1"/>
  <c r="N729" i="2"/>
  <c r="BW808" i="6"/>
  <c r="U741" i="2" s="1"/>
  <c r="T741" i="2"/>
  <c r="BS815" i="6"/>
  <c r="Q748" i="2" s="1"/>
  <c r="P748" i="2"/>
  <c r="BQ800" i="6"/>
  <c r="O733" i="2" s="1"/>
  <c r="N733" i="2"/>
  <c r="BQ120" i="6"/>
  <c r="O53" i="2" s="1"/>
  <c r="N53" i="2"/>
  <c r="BS807" i="6"/>
  <c r="Q740" i="2" s="1"/>
  <c r="P740" i="2"/>
  <c r="BU815" i="6"/>
  <c r="S748" i="2" s="1"/>
  <c r="R748" i="2"/>
  <c r="BQ836" i="6"/>
  <c r="O769" i="2" s="1"/>
  <c r="N769" i="2"/>
  <c r="BQ837" i="6"/>
  <c r="O770" i="2" s="1"/>
  <c r="N770" i="2"/>
  <c r="N778" i="2"/>
  <c r="BQ845" i="6"/>
  <c r="O778" i="2" s="1"/>
  <c r="N757" i="2"/>
  <c r="BQ824" i="6"/>
  <c r="O757" i="2" s="1"/>
  <c r="BU848" i="6"/>
  <c r="S781" i="2" s="1"/>
  <c r="R781" i="2"/>
  <c r="BY422" i="6"/>
  <c r="W355" i="2" s="1"/>
  <c r="V355" i="2"/>
  <c r="BY488" i="6"/>
  <c r="W421" i="2" s="1"/>
  <c r="V421" i="2"/>
  <c r="BY712" i="6"/>
  <c r="W645" i="2" s="1"/>
  <c r="V645" i="2"/>
  <c r="V760" i="2"/>
  <c r="BY827" i="6"/>
  <c r="W760" i="2" s="1"/>
  <c r="BY174" i="6"/>
  <c r="W107" i="2" s="1"/>
  <c r="V107" i="2"/>
  <c r="BY314" i="6"/>
  <c r="W247" i="2" s="1"/>
  <c r="V247" i="2"/>
  <c r="BY580" i="6"/>
  <c r="W513" i="2" s="1"/>
  <c r="V513" i="2"/>
  <c r="BY720" i="6"/>
  <c r="W653" i="2" s="1"/>
  <c r="V653" i="2"/>
  <c r="BY767" i="6"/>
  <c r="W700" i="2" s="1"/>
  <c r="V700" i="2"/>
  <c r="BY270" i="6"/>
  <c r="W203" i="2" s="1"/>
  <c r="V203" i="2"/>
  <c r="BY328" i="6"/>
  <c r="W261" i="2" s="1"/>
  <c r="V261" i="2"/>
  <c r="BY600" i="6"/>
  <c r="W533" i="2" s="1"/>
  <c r="V533" i="2"/>
  <c r="BY722" i="6"/>
  <c r="W655" i="2" s="1"/>
  <c r="V655" i="2"/>
  <c r="BY871" i="6"/>
  <c r="W804" i="2" s="1"/>
  <c r="V804" i="2"/>
  <c r="BY84" i="6"/>
  <c r="W17" i="2" s="1"/>
  <c r="V17" i="2"/>
  <c r="BY114" i="6"/>
  <c r="W47" i="2" s="1"/>
  <c r="V47" i="2"/>
  <c r="BY176" i="6"/>
  <c r="W109" i="2" s="1"/>
  <c r="V109" i="2"/>
  <c r="BY334" i="6"/>
  <c r="W267" i="2" s="1"/>
  <c r="V267" i="2"/>
  <c r="BY404" i="6"/>
  <c r="W337" i="2" s="1"/>
  <c r="V337" i="2"/>
  <c r="BY486" i="6"/>
  <c r="W419" i="2" s="1"/>
  <c r="V419" i="2"/>
  <c r="BY608" i="6"/>
  <c r="W541" i="2" s="1"/>
  <c r="V541" i="2"/>
  <c r="BY654" i="6"/>
  <c r="W587" i="2" s="1"/>
  <c r="V587" i="2"/>
  <c r="BY853" i="6"/>
  <c r="W786" i="2" s="1"/>
  <c r="V786" i="2"/>
  <c r="BY163" i="6"/>
  <c r="W96" i="2" s="1"/>
  <c r="V96" i="2"/>
  <c r="BY271" i="6"/>
  <c r="W204" i="2" s="1"/>
  <c r="V204" i="2"/>
  <c r="BY339" i="6"/>
  <c r="W272" i="2" s="1"/>
  <c r="V272" i="2"/>
  <c r="BY371" i="6"/>
  <c r="W304" i="2" s="1"/>
  <c r="V304" i="2"/>
  <c r="BY455" i="6"/>
  <c r="W388" i="2" s="1"/>
  <c r="V388" i="2"/>
  <c r="BY543" i="6"/>
  <c r="W476" i="2" s="1"/>
  <c r="V476" i="2"/>
  <c r="BY591" i="6"/>
  <c r="W524" i="2" s="1"/>
  <c r="V524" i="2"/>
  <c r="BY643" i="6"/>
  <c r="W576" i="2" s="1"/>
  <c r="V576" i="2"/>
  <c r="BY727" i="6"/>
  <c r="W660" i="2" s="1"/>
  <c r="V660" i="2"/>
  <c r="BY784" i="6"/>
  <c r="W717" i="2" s="1"/>
  <c r="V717" i="2"/>
  <c r="BY880" i="6"/>
  <c r="W813" i="2" s="1"/>
  <c r="V813" i="2"/>
  <c r="BY105" i="6"/>
  <c r="W38" i="2" s="1"/>
  <c r="V38" i="2"/>
  <c r="BY141" i="6"/>
  <c r="W74" i="2" s="1"/>
  <c r="V74" i="2"/>
  <c r="BY173" i="6"/>
  <c r="W106" i="2" s="1"/>
  <c r="V106" i="2"/>
  <c r="BY213" i="6"/>
  <c r="W146" i="2" s="1"/>
  <c r="V146" i="2"/>
  <c r="BY337" i="6"/>
  <c r="W270" i="2" s="1"/>
  <c r="V270" i="2"/>
  <c r="BY429" i="6"/>
  <c r="W362" i="2" s="1"/>
  <c r="V362" i="2"/>
  <c r="BY465" i="6"/>
  <c r="W398" i="2" s="1"/>
  <c r="V398" i="2"/>
  <c r="BY553" i="6"/>
  <c r="W486" i="2" s="1"/>
  <c r="V486" i="2"/>
  <c r="BY601" i="6"/>
  <c r="W534" i="2" s="1"/>
  <c r="V534" i="2"/>
  <c r="BY725" i="6"/>
  <c r="W658" i="2" s="1"/>
  <c r="V658" i="2"/>
  <c r="BY826" i="6"/>
  <c r="W759" i="2" s="1"/>
  <c r="V759" i="2"/>
  <c r="BY858" i="6"/>
  <c r="W791" i="2" s="1"/>
  <c r="V791" i="2"/>
  <c r="Z210" i="6"/>
  <c r="AA210" i="6"/>
  <c r="Z138" i="6"/>
  <c r="AA138" i="6"/>
  <c r="Z142" i="6"/>
  <c r="AA142" i="6"/>
  <c r="Z209" i="6"/>
  <c r="AA209" i="6"/>
  <c r="Z126" i="6"/>
  <c r="AA126" i="6"/>
  <c r="Z196" i="6"/>
  <c r="AA196" i="6"/>
  <c r="Z91" i="6"/>
  <c r="AA91" i="6"/>
  <c r="Z139" i="6"/>
  <c r="AA139" i="6"/>
  <c r="Z178" i="6"/>
  <c r="AA178" i="6"/>
  <c r="Z211" i="6"/>
  <c r="AA211" i="6"/>
  <c r="Z385" i="6"/>
  <c r="AA385" i="6"/>
  <c r="Z445" i="6"/>
  <c r="AA445" i="6"/>
  <c r="Z856" i="6"/>
  <c r="AA856" i="6"/>
  <c r="Z282" i="6"/>
  <c r="AA282" i="6"/>
  <c r="Z286" i="6"/>
  <c r="AA286" i="6"/>
  <c r="Z384" i="6"/>
  <c r="AA384" i="6"/>
  <c r="Z626" i="6"/>
  <c r="AA626" i="6"/>
  <c r="Z74" i="6"/>
  <c r="AA74" i="6"/>
  <c r="Z150" i="6"/>
  <c r="AA150" i="6"/>
  <c r="Z154" i="6"/>
  <c r="AA154" i="6"/>
  <c r="Z221" i="6"/>
  <c r="AA221" i="6"/>
  <c r="Z251" i="6"/>
  <c r="AA251" i="6"/>
  <c r="Z264" i="6"/>
  <c r="AA264" i="6"/>
  <c r="Z295" i="6"/>
  <c r="AA295" i="6"/>
  <c r="Z476" i="6"/>
  <c r="AA476" i="6"/>
  <c r="Z737" i="6"/>
  <c r="AA737" i="6"/>
  <c r="Z165" i="6"/>
  <c r="AA165" i="6"/>
  <c r="Z199" i="6"/>
  <c r="AA199" i="6"/>
  <c r="Z261" i="6"/>
  <c r="AA261" i="6"/>
  <c r="Z299" i="6"/>
  <c r="AA299" i="6"/>
  <c r="Z303" i="6"/>
  <c r="AA303" i="6"/>
  <c r="Z322" i="6"/>
  <c r="AA322" i="6"/>
  <c r="Z330" i="6"/>
  <c r="AA330" i="6"/>
  <c r="Z405" i="6"/>
  <c r="AA405" i="6"/>
  <c r="Z480" i="6"/>
  <c r="AA480" i="6"/>
  <c r="Z600" i="6"/>
  <c r="AA600" i="6"/>
  <c r="Z391" i="6"/>
  <c r="AA391" i="6"/>
  <c r="Z395" i="6"/>
  <c r="AA395" i="6"/>
  <c r="Z423" i="6"/>
  <c r="AA423" i="6"/>
  <c r="Z611" i="6"/>
  <c r="AA611" i="6"/>
  <c r="Z335" i="6"/>
  <c r="AA335" i="6"/>
  <c r="Z380" i="6"/>
  <c r="AA380" i="6"/>
  <c r="Z452" i="6"/>
  <c r="AA452" i="6"/>
  <c r="Z491" i="6"/>
  <c r="AA491" i="6"/>
  <c r="Z551" i="6"/>
  <c r="AA551" i="6"/>
  <c r="Z734" i="6"/>
  <c r="AA734" i="6"/>
  <c r="Z852" i="6"/>
  <c r="AA852" i="6"/>
  <c r="Z740" i="6"/>
  <c r="AA740" i="6"/>
  <c r="Z828" i="6"/>
  <c r="AA828" i="6"/>
  <c r="Z520" i="6"/>
  <c r="AA520" i="6"/>
  <c r="Z528" i="6"/>
  <c r="AA528" i="6"/>
  <c r="Z532" i="6"/>
  <c r="AA532" i="6"/>
  <c r="Z560" i="6"/>
  <c r="AA560" i="6"/>
  <c r="Z692" i="6"/>
  <c r="AA692" i="6"/>
  <c r="Z759" i="6"/>
  <c r="AA759" i="6"/>
  <c r="Z861" i="6"/>
  <c r="AA861" i="6"/>
  <c r="Z864" i="6"/>
  <c r="AA864" i="6"/>
  <c r="Z883" i="6"/>
  <c r="AA883" i="6"/>
  <c r="Z922" i="6"/>
  <c r="AA922" i="6"/>
  <c r="Z714" i="6"/>
  <c r="AA714" i="6"/>
  <c r="Z718" i="6"/>
  <c r="AA718" i="6"/>
  <c r="Z722" i="6"/>
  <c r="AA722" i="6"/>
  <c r="Z726" i="6"/>
  <c r="AA726" i="6"/>
  <c r="Z730" i="6"/>
  <c r="AA730" i="6"/>
  <c r="Z762" i="6"/>
  <c r="AA762" i="6"/>
  <c r="Z775" i="6"/>
  <c r="AA775" i="6"/>
  <c r="Z874" i="6"/>
  <c r="AA874" i="6"/>
  <c r="Z926" i="6"/>
  <c r="AA926" i="6"/>
  <c r="Z892" i="6"/>
  <c r="AA892" i="6"/>
  <c r="Z903" i="6"/>
  <c r="AA903" i="6"/>
  <c r="BU97" i="6"/>
  <c r="S30" i="2" s="1"/>
  <c r="R30" i="2"/>
  <c r="BQ932" i="6"/>
  <c r="O865" i="2" s="1"/>
  <c r="N865" i="2"/>
  <c r="BU73" i="6"/>
  <c r="S6" i="2" s="1"/>
  <c r="R6" i="2"/>
  <c r="AZ102" i="6"/>
  <c r="BC102" i="6" s="1"/>
  <c r="AM102" i="6"/>
  <c r="AO102" i="6" s="1"/>
  <c r="AU102" i="6"/>
  <c r="AX102" i="6" s="1"/>
  <c r="AQ102" i="6"/>
  <c r="AS102" i="6" s="1"/>
  <c r="AH102" i="6"/>
  <c r="AK102" i="6" s="1"/>
  <c r="BP102" i="6" s="1"/>
  <c r="AC102" i="6"/>
  <c r="BU918" i="6"/>
  <c r="S851" i="2" s="1"/>
  <c r="R851" i="2"/>
  <c r="BS75" i="6"/>
  <c r="Q8" i="2" s="1"/>
  <c r="P8" i="2"/>
  <c r="BS107" i="6"/>
  <c r="Q40" i="2" s="1"/>
  <c r="P40" i="2"/>
  <c r="BS116" i="6"/>
  <c r="Q49" i="2" s="1"/>
  <c r="P49" i="2"/>
  <c r="BS929" i="6"/>
  <c r="Q862" i="2" s="1"/>
  <c r="P862" i="2"/>
  <c r="BP917" i="6"/>
  <c r="BS94" i="6"/>
  <c r="Q27" i="2" s="1"/>
  <c r="P27" i="2"/>
  <c r="BW101" i="6"/>
  <c r="U34" i="2" s="1"/>
  <c r="T34" i="2"/>
  <c r="BS80" i="6"/>
  <c r="Q13" i="2" s="1"/>
  <c r="P13" i="2"/>
  <c r="BU116" i="6"/>
  <c r="S49" i="2" s="1"/>
  <c r="R49" i="2"/>
  <c r="BS127" i="6"/>
  <c r="Q60" i="2" s="1"/>
  <c r="P60" i="2"/>
  <c r="BS131" i="6"/>
  <c r="Q64" i="2" s="1"/>
  <c r="P64" i="2"/>
  <c r="BW142" i="6"/>
  <c r="U75" i="2" s="1"/>
  <c r="T75" i="2"/>
  <c r="BU175" i="6"/>
  <c r="S108" i="2" s="1"/>
  <c r="R108" i="2"/>
  <c r="BQ185" i="6"/>
  <c r="O118" i="2" s="1"/>
  <c r="N118" i="2"/>
  <c r="BS176" i="6"/>
  <c r="Q109" i="2" s="1"/>
  <c r="P109" i="2"/>
  <c r="BS931" i="6"/>
  <c r="Q864" i="2" s="1"/>
  <c r="P864" i="2"/>
  <c r="BW120" i="6"/>
  <c r="U53" i="2" s="1"/>
  <c r="T53" i="2"/>
  <c r="BQ143" i="6"/>
  <c r="O76" i="2" s="1"/>
  <c r="N76" i="2"/>
  <c r="BU148" i="6"/>
  <c r="S81" i="2" s="1"/>
  <c r="R81" i="2"/>
  <c r="BU163" i="6"/>
  <c r="S96" i="2" s="1"/>
  <c r="R96" i="2"/>
  <c r="BQ182" i="6"/>
  <c r="O115" i="2" s="1"/>
  <c r="N115" i="2"/>
  <c r="BS297" i="6"/>
  <c r="Q230" i="2" s="1"/>
  <c r="P230" i="2"/>
  <c r="BW212" i="6"/>
  <c r="U145" i="2" s="1"/>
  <c r="T145" i="2"/>
  <c r="BQ215" i="6"/>
  <c r="O148" i="2" s="1"/>
  <c r="N148" i="2"/>
  <c r="BQ262" i="6"/>
  <c r="O195" i="2" s="1"/>
  <c r="N195" i="2"/>
  <c r="BQ277" i="6"/>
  <c r="O210" i="2" s="1"/>
  <c r="N210" i="2"/>
  <c r="BQ344" i="6"/>
  <c r="O277" i="2" s="1"/>
  <c r="N277" i="2"/>
  <c r="BS352" i="6"/>
  <c r="Q285" i="2" s="1"/>
  <c r="P285" i="2"/>
  <c r="BU227" i="6"/>
  <c r="S160" i="2" s="1"/>
  <c r="R160" i="2"/>
  <c r="BU229" i="6"/>
  <c r="S162" i="2" s="1"/>
  <c r="R162" i="2"/>
  <c r="N189" i="2"/>
  <c r="BS268" i="6"/>
  <c r="Q201" i="2" s="1"/>
  <c r="P201" i="2"/>
  <c r="BU288" i="6"/>
  <c r="S221" i="2" s="1"/>
  <c r="R221" i="2"/>
  <c r="BQ314" i="6"/>
  <c r="O247" i="2" s="1"/>
  <c r="BQ336" i="6"/>
  <c r="O269" i="2" s="1"/>
  <c r="N269" i="2"/>
  <c r="BQ357" i="6"/>
  <c r="O290" i="2" s="1"/>
  <c r="N290" i="2"/>
  <c r="BU237" i="6"/>
  <c r="S170" i="2" s="1"/>
  <c r="R170" i="2"/>
  <c r="BU248" i="6"/>
  <c r="S181" i="2" s="1"/>
  <c r="R181" i="2"/>
  <c r="BQ274" i="6"/>
  <c r="O207" i="2" s="1"/>
  <c r="N207" i="2"/>
  <c r="BQ222" i="6"/>
  <c r="O155" i="2" s="1"/>
  <c r="N155" i="2"/>
  <c r="BP244" i="6"/>
  <c r="BU272" i="6"/>
  <c r="S205" i="2" s="1"/>
  <c r="R205" i="2"/>
  <c r="BQ296" i="6"/>
  <c r="O229" i="2" s="1"/>
  <c r="N229" i="2"/>
  <c r="BS318" i="6"/>
  <c r="Q251" i="2" s="1"/>
  <c r="P251" i="2"/>
  <c r="BQ360" i="6"/>
  <c r="O293" i="2" s="1"/>
  <c r="N293" i="2"/>
  <c r="BQ365" i="6"/>
  <c r="O298" i="2" s="1"/>
  <c r="N298" i="2"/>
  <c r="BQ370" i="6"/>
  <c r="O303" i="2" s="1"/>
  <c r="N303" i="2"/>
  <c r="BS388" i="6"/>
  <c r="Q321" i="2" s="1"/>
  <c r="P321" i="2"/>
  <c r="BS439" i="6"/>
  <c r="Q372" i="2" s="1"/>
  <c r="P372" i="2"/>
  <c r="BQ352" i="6"/>
  <c r="O285" i="2" s="1"/>
  <c r="N285" i="2"/>
  <c r="BQ356" i="6"/>
  <c r="O289" i="2" s="1"/>
  <c r="N289" i="2"/>
  <c r="BU366" i="6"/>
  <c r="S299" i="2" s="1"/>
  <c r="R299" i="2"/>
  <c r="BU413" i="6"/>
  <c r="S346" i="2" s="1"/>
  <c r="R346" i="2"/>
  <c r="BU439" i="6"/>
  <c r="S372" i="2" s="1"/>
  <c r="R372" i="2"/>
  <c r="BS365" i="6"/>
  <c r="Q298" i="2" s="1"/>
  <c r="P298" i="2"/>
  <c r="BU361" i="6"/>
  <c r="S294" i="2" s="1"/>
  <c r="R294" i="2"/>
  <c r="BQ387" i="6"/>
  <c r="O320" i="2" s="1"/>
  <c r="N320" i="2"/>
  <c r="BQ414" i="6"/>
  <c r="O347" i="2" s="1"/>
  <c r="N347" i="2"/>
  <c r="BU431" i="6"/>
  <c r="S364" i="2" s="1"/>
  <c r="R364" i="2"/>
  <c r="BQ431" i="6"/>
  <c r="O364" i="2" s="1"/>
  <c r="N364" i="2"/>
  <c r="BQ444" i="6"/>
  <c r="O377" i="2" s="1"/>
  <c r="N377" i="2"/>
  <c r="BQ455" i="6"/>
  <c r="O388" i="2" s="1"/>
  <c r="N388" i="2"/>
  <c r="BS500" i="6"/>
  <c r="Q433" i="2" s="1"/>
  <c r="P433" i="2"/>
  <c r="BS584" i="6"/>
  <c r="Q517" i="2" s="1"/>
  <c r="P517" i="2"/>
  <c r="BS618" i="6"/>
  <c r="Q551" i="2" s="1"/>
  <c r="P551" i="2"/>
  <c r="BQ411" i="6"/>
  <c r="O344" i="2" s="1"/>
  <c r="N344" i="2"/>
  <c r="BW441" i="6"/>
  <c r="U374" i="2" s="1"/>
  <c r="T374" i="2"/>
  <c r="BS539" i="6"/>
  <c r="Q472" i="2" s="1"/>
  <c r="P472" i="2"/>
  <c r="BS548" i="6"/>
  <c r="Q481" i="2" s="1"/>
  <c r="P481" i="2"/>
  <c r="BS566" i="6"/>
  <c r="Q499" i="2" s="1"/>
  <c r="P499" i="2"/>
  <c r="BU376" i="6"/>
  <c r="S309" i="2" s="1"/>
  <c r="R309" i="2"/>
  <c r="BQ419" i="6"/>
  <c r="O352" i="2" s="1"/>
  <c r="N352" i="2"/>
  <c r="BS459" i="6"/>
  <c r="Q392" i="2" s="1"/>
  <c r="P392" i="2"/>
  <c r="BQ461" i="6"/>
  <c r="O394" i="2" s="1"/>
  <c r="N394" i="2"/>
  <c r="BS467" i="6"/>
  <c r="Q400" i="2" s="1"/>
  <c r="P400" i="2"/>
  <c r="BS495" i="6"/>
  <c r="Q428" i="2" s="1"/>
  <c r="P428" i="2"/>
  <c r="BU510" i="6"/>
  <c r="S443" i="2" s="1"/>
  <c r="R443" i="2"/>
  <c r="BS523" i="6"/>
  <c r="Q456" i="2" s="1"/>
  <c r="P456" i="2"/>
  <c r="BU548" i="6"/>
  <c r="S481" i="2" s="1"/>
  <c r="R481" i="2"/>
  <c r="BQ563" i="6"/>
  <c r="O496" i="2" s="1"/>
  <c r="N496" i="2"/>
  <c r="BQ571" i="6"/>
  <c r="O504" i="2" s="1"/>
  <c r="N504" i="2"/>
  <c r="BQ585" i="6"/>
  <c r="O518" i="2" s="1"/>
  <c r="N518" i="2"/>
  <c r="BS589" i="6"/>
  <c r="Q522" i="2" s="1"/>
  <c r="P522" i="2"/>
  <c r="BU602" i="6"/>
  <c r="S535" i="2" s="1"/>
  <c r="R535" i="2"/>
  <c r="BQ548" i="6"/>
  <c r="O481" i="2" s="1"/>
  <c r="N481" i="2"/>
  <c r="BU580" i="6"/>
  <c r="S513" i="2" s="1"/>
  <c r="R513" i="2"/>
  <c r="BU633" i="6"/>
  <c r="S566" i="2" s="1"/>
  <c r="R566" i="2"/>
  <c r="BU468" i="6"/>
  <c r="S401" i="2" s="1"/>
  <c r="R401" i="2"/>
  <c r="BQ478" i="6"/>
  <c r="O411" i="2" s="1"/>
  <c r="N411" i="2"/>
  <c r="BU506" i="6"/>
  <c r="S439" i="2" s="1"/>
  <c r="R439" i="2"/>
  <c r="BU546" i="6"/>
  <c r="S479" i="2" s="1"/>
  <c r="R479" i="2"/>
  <c r="BQ572" i="6"/>
  <c r="O505" i="2" s="1"/>
  <c r="N505" i="2"/>
  <c r="BS580" i="6"/>
  <c r="Q513" i="2" s="1"/>
  <c r="P513" i="2"/>
  <c r="BQ598" i="6"/>
  <c r="O531" i="2" s="1"/>
  <c r="N531" i="2"/>
  <c r="BS615" i="6"/>
  <c r="Q548" i="2" s="1"/>
  <c r="P548" i="2"/>
  <c r="BQ618" i="6"/>
  <c r="O551" i="2" s="1"/>
  <c r="N551" i="2"/>
  <c r="BQ634" i="6"/>
  <c r="O567" i="2" s="1"/>
  <c r="N567" i="2"/>
  <c r="BP643" i="6"/>
  <c r="BQ545" i="6"/>
  <c r="O478" i="2" s="1"/>
  <c r="N478" i="2"/>
  <c r="BU563" i="6"/>
  <c r="S496" i="2" s="1"/>
  <c r="R496" i="2"/>
  <c r="BU571" i="6"/>
  <c r="S504" i="2" s="1"/>
  <c r="R504" i="2"/>
  <c r="BQ605" i="6"/>
  <c r="O538" i="2" s="1"/>
  <c r="N538" i="2"/>
  <c r="BQ620" i="6"/>
  <c r="O553" i="2" s="1"/>
  <c r="N553" i="2"/>
  <c r="BQ629" i="6"/>
  <c r="O562" i="2" s="1"/>
  <c r="N562" i="2"/>
  <c r="BQ639" i="6"/>
  <c r="O572" i="2" s="1"/>
  <c r="N572" i="2"/>
  <c r="BS658" i="6"/>
  <c r="Q591" i="2" s="1"/>
  <c r="P591" i="2"/>
  <c r="BS672" i="6"/>
  <c r="Q605" i="2" s="1"/>
  <c r="P605" i="2"/>
  <c r="BS688" i="6"/>
  <c r="Q621" i="2" s="1"/>
  <c r="P621" i="2"/>
  <c r="BS707" i="6"/>
  <c r="Q640" i="2" s="1"/>
  <c r="P640" i="2"/>
  <c r="BQ753" i="6"/>
  <c r="O686" i="2" s="1"/>
  <c r="N686" i="2"/>
  <c r="BS764" i="6"/>
  <c r="Q697" i="2" s="1"/>
  <c r="P697" i="2"/>
  <c r="BU488" i="6"/>
  <c r="S421" i="2" s="1"/>
  <c r="R421" i="2"/>
  <c r="BU498" i="6"/>
  <c r="S431" i="2" s="1"/>
  <c r="R431" i="2"/>
  <c r="BU549" i="6"/>
  <c r="S482" i="2" s="1"/>
  <c r="R482" i="2"/>
  <c r="BQ573" i="6"/>
  <c r="O506" i="2" s="1"/>
  <c r="N506" i="2"/>
  <c r="BU591" i="6"/>
  <c r="S524" i="2" s="1"/>
  <c r="R524" i="2"/>
  <c r="BS608" i="6"/>
  <c r="Q541" i="2" s="1"/>
  <c r="P541" i="2"/>
  <c r="BU612" i="6"/>
  <c r="S545" i="2" s="1"/>
  <c r="R545" i="2"/>
  <c r="BQ650" i="6"/>
  <c r="O583" i="2" s="1"/>
  <c r="N583" i="2"/>
  <c r="BU668" i="6"/>
  <c r="S601" i="2" s="1"/>
  <c r="R601" i="2"/>
  <c r="BQ673" i="6"/>
  <c r="O606" i="2" s="1"/>
  <c r="N606" i="2"/>
  <c r="BS677" i="6"/>
  <c r="Q610" i="2" s="1"/>
  <c r="P610" i="2"/>
  <c r="BU684" i="6"/>
  <c r="S617" i="2" s="1"/>
  <c r="R617" i="2"/>
  <c r="BQ689" i="6"/>
  <c r="O622" i="2" s="1"/>
  <c r="N622" i="2"/>
  <c r="BU693" i="6"/>
  <c r="S626" i="2" s="1"/>
  <c r="R626" i="2"/>
  <c r="BU707" i="6"/>
  <c r="S640" i="2" s="1"/>
  <c r="R640" i="2"/>
  <c r="BU736" i="6"/>
  <c r="S669" i="2" s="1"/>
  <c r="R669" i="2"/>
  <c r="BS750" i="6"/>
  <c r="Q683" i="2" s="1"/>
  <c r="P683" i="2"/>
  <c r="BS770" i="6"/>
  <c r="Q703" i="2" s="1"/>
  <c r="P703" i="2"/>
  <c r="BU673" i="6"/>
  <c r="S606" i="2" s="1"/>
  <c r="R606" i="2"/>
  <c r="BQ749" i="6"/>
  <c r="O682" i="2" s="1"/>
  <c r="N682" i="2"/>
  <c r="BU785" i="6"/>
  <c r="S718" i="2" s="1"/>
  <c r="R718" i="2"/>
  <c r="BQ801" i="6"/>
  <c r="O734" i="2" s="1"/>
  <c r="N734" i="2"/>
  <c r="BU810" i="6"/>
  <c r="S743" i="2" s="1"/>
  <c r="R743" i="2"/>
  <c r="BW753" i="6"/>
  <c r="U686" i="2" s="1"/>
  <c r="T686" i="2"/>
  <c r="BW750" i="6"/>
  <c r="U683" i="2" s="1"/>
  <c r="T683" i="2"/>
  <c r="BW551" i="6"/>
  <c r="U484" i="2" s="1"/>
  <c r="T484" i="2"/>
  <c r="BQ603" i="6"/>
  <c r="O536" i="2" s="1"/>
  <c r="N536" i="2"/>
  <c r="BP130" i="6"/>
  <c r="BQ916" i="6"/>
  <c r="O849" i="2" s="1"/>
  <c r="N849" i="2"/>
  <c r="BY403" i="6"/>
  <c r="W336" i="2" s="1"/>
  <c r="V336" i="2"/>
  <c r="BU650" i="6"/>
  <c r="S583" i="2" s="1"/>
  <c r="R583" i="2"/>
  <c r="BU679" i="6"/>
  <c r="S612" i="2" s="1"/>
  <c r="R612" i="2"/>
  <c r="BQ741" i="6"/>
  <c r="O674" i="2" s="1"/>
  <c r="N674" i="2"/>
  <c r="BU767" i="6"/>
  <c r="S700" i="2" s="1"/>
  <c r="R700" i="2"/>
  <c r="BS777" i="6"/>
  <c r="Q710" i="2" s="1"/>
  <c r="P710" i="2"/>
  <c r="BS910" i="6"/>
  <c r="Q843" i="2" s="1"/>
  <c r="P843" i="2"/>
  <c r="BQ654" i="6"/>
  <c r="O587" i="2" s="1"/>
  <c r="N587" i="2"/>
  <c r="BU683" i="6"/>
  <c r="S616" i="2" s="1"/>
  <c r="R616" i="2"/>
  <c r="BS733" i="6"/>
  <c r="Q666" i="2" s="1"/>
  <c r="P666" i="2"/>
  <c r="BU744" i="6"/>
  <c r="S677" i="2" s="1"/>
  <c r="R677" i="2"/>
  <c r="BU796" i="6"/>
  <c r="S729" i="2" s="1"/>
  <c r="R729" i="2"/>
  <c r="BQ810" i="6"/>
  <c r="O743" i="2" s="1"/>
  <c r="N743" i="2"/>
  <c r="BS820" i="6"/>
  <c r="Q753" i="2" s="1"/>
  <c r="P753" i="2"/>
  <c r="P766" i="2"/>
  <c r="BS833" i="6"/>
  <c r="Q766" i="2" s="1"/>
  <c r="BS841" i="6"/>
  <c r="Q774" i="2" s="1"/>
  <c r="P774" i="2"/>
  <c r="P799" i="2"/>
  <c r="BS866" i="6"/>
  <c r="Q799" i="2" s="1"/>
  <c r="R808" i="2"/>
  <c r="BU875" i="6"/>
  <c r="S808" i="2" s="1"/>
  <c r="BU881" i="6"/>
  <c r="S814" i="2" s="1"/>
  <c r="R814" i="2"/>
  <c r="P824" i="2"/>
  <c r="BS891" i="6"/>
  <c r="Q824" i="2" s="1"/>
  <c r="R843" i="2"/>
  <c r="BU910" i="6"/>
  <c r="S843" i="2" s="1"/>
  <c r="BQ591" i="6"/>
  <c r="O524" i="2" s="1"/>
  <c r="BQ362" i="6"/>
  <c r="O295" i="2" s="1"/>
  <c r="N295" i="2"/>
  <c r="BQ105" i="6"/>
  <c r="O38" i="2" s="1"/>
  <c r="N38" i="2"/>
  <c r="BU687" i="6"/>
  <c r="S620" i="2" s="1"/>
  <c r="R620" i="2"/>
  <c r="BS769" i="6"/>
  <c r="Q702" i="2" s="1"/>
  <c r="P702" i="2"/>
  <c r="BS786" i="6"/>
  <c r="Q719" i="2" s="1"/>
  <c r="P719" i="2"/>
  <c r="BU812" i="6"/>
  <c r="S745" i="2" s="1"/>
  <c r="R745" i="2"/>
  <c r="BS816" i="6"/>
  <c r="Q749" i="2" s="1"/>
  <c r="P749" i="2"/>
  <c r="BU824" i="6"/>
  <c r="S757" i="2" s="1"/>
  <c r="R757" i="2"/>
  <c r="BU800" i="6"/>
  <c r="S733" i="2" s="1"/>
  <c r="R733" i="2"/>
  <c r="BS808" i="6"/>
  <c r="Q741" i="2" s="1"/>
  <c r="P741" i="2"/>
  <c r="BQ850" i="6"/>
  <c r="O783" i="2" s="1"/>
  <c r="N783" i="2"/>
  <c r="BY120" i="6"/>
  <c r="W53" i="2" s="1"/>
  <c r="V53" i="2"/>
  <c r="BY186" i="6"/>
  <c r="W119" i="2" s="1"/>
  <c r="V119" i="2"/>
  <c r="BY350" i="6"/>
  <c r="W283" i="2" s="1"/>
  <c r="V283" i="2"/>
  <c r="BY432" i="6"/>
  <c r="W365" i="2" s="1"/>
  <c r="V365" i="2"/>
  <c r="BY544" i="6"/>
  <c r="W477" i="2" s="1"/>
  <c r="V477" i="2"/>
  <c r="BY726" i="6"/>
  <c r="W659" i="2" s="1"/>
  <c r="V659" i="2"/>
  <c r="BY900" i="6"/>
  <c r="W833" i="2" s="1"/>
  <c r="V833" i="2"/>
  <c r="BY134" i="6"/>
  <c r="W67" i="2" s="1"/>
  <c r="V67" i="2"/>
  <c r="BY202" i="6"/>
  <c r="W135" i="2" s="1"/>
  <c r="V135" i="2"/>
  <c r="BY336" i="6"/>
  <c r="W269" i="2" s="1"/>
  <c r="V269" i="2"/>
  <c r="BY612" i="6"/>
  <c r="W545" i="2" s="1"/>
  <c r="V545" i="2"/>
  <c r="BY728" i="6"/>
  <c r="W661" i="2" s="1"/>
  <c r="V661" i="2"/>
  <c r="BY198" i="6"/>
  <c r="W131" i="2" s="1"/>
  <c r="V131" i="2"/>
  <c r="BY296" i="6"/>
  <c r="W229" i="2" s="1"/>
  <c r="V229" i="2"/>
  <c r="BY338" i="6"/>
  <c r="W271" i="2" s="1"/>
  <c r="V271" i="2"/>
  <c r="BY490" i="6"/>
  <c r="W423" i="2" s="1"/>
  <c r="V423" i="2"/>
  <c r="BY606" i="6"/>
  <c r="W539" i="2" s="1"/>
  <c r="V539" i="2"/>
  <c r="BY875" i="6"/>
  <c r="W808" i="2" s="1"/>
  <c r="V808" i="2"/>
  <c r="BY92" i="6"/>
  <c r="W25" i="2" s="1"/>
  <c r="V25" i="2"/>
  <c r="BY128" i="6"/>
  <c r="W61" i="2" s="1"/>
  <c r="V61" i="2"/>
  <c r="BY272" i="6"/>
  <c r="W205" i="2" s="1"/>
  <c r="V205" i="2"/>
  <c r="BY340" i="6"/>
  <c r="W273" i="2" s="1"/>
  <c r="V273" i="2"/>
  <c r="BY464" i="6"/>
  <c r="W397" i="2" s="1"/>
  <c r="V397" i="2"/>
  <c r="BY548" i="6"/>
  <c r="W481" i="2" s="1"/>
  <c r="V481" i="2"/>
  <c r="BY618" i="6"/>
  <c r="W551" i="2" s="1"/>
  <c r="V551" i="2"/>
  <c r="BY757" i="6"/>
  <c r="W690" i="2" s="1"/>
  <c r="V690" i="2"/>
  <c r="BY881" i="6"/>
  <c r="W814" i="2" s="1"/>
  <c r="V814" i="2"/>
  <c r="BY171" i="6"/>
  <c r="W104" i="2" s="1"/>
  <c r="V104" i="2"/>
  <c r="BY215" i="6"/>
  <c r="W148" i="2" s="1"/>
  <c r="V148" i="2"/>
  <c r="BY275" i="6"/>
  <c r="W208" i="2" s="1"/>
  <c r="V208" i="2"/>
  <c r="BY343" i="6"/>
  <c r="W276" i="2" s="1"/>
  <c r="V276" i="2"/>
  <c r="BY375" i="6"/>
  <c r="W308" i="2" s="1"/>
  <c r="V308" i="2"/>
  <c r="BY487" i="6"/>
  <c r="W420" i="2" s="1"/>
  <c r="V420" i="2"/>
  <c r="BY575" i="6"/>
  <c r="W508" i="2" s="1"/>
  <c r="V508" i="2"/>
  <c r="BY607" i="6"/>
  <c r="W540" i="2" s="1"/>
  <c r="V540" i="2"/>
  <c r="BY695" i="6"/>
  <c r="W628" i="2" s="1"/>
  <c r="V628" i="2"/>
  <c r="BY800" i="6"/>
  <c r="W733" i="2" s="1"/>
  <c r="V733" i="2"/>
  <c r="BY889" i="6"/>
  <c r="W822" i="2" s="1"/>
  <c r="V822" i="2"/>
  <c r="BY149" i="6"/>
  <c r="W82" i="2" s="1"/>
  <c r="V82" i="2"/>
  <c r="BY189" i="6"/>
  <c r="W122" i="2" s="1"/>
  <c r="V122" i="2"/>
  <c r="BY241" i="6"/>
  <c r="W174" i="2" s="1"/>
  <c r="V174" i="2"/>
  <c r="BY313" i="6"/>
  <c r="W246" i="2" s="1"/>
  <c r="V246" i="2"/>
  <c r="BY357" i="6"/>
  <c r="W290" i="2" s="1"/>
  <c r="V290" i="2"/>
  <c r="BY469" i="6"/>
  <c r="W402" i="2" s="1"/>
  <c r="V402" i="2"/>
  <c r="BY561" i="6"/>
  <c r="W494" i="2" s="1"/>
  <c r="V494" i="2"/>
  <c r="BY605" i="6"/>
  <c r="W538" i="2" s="1"/>
  <c r="V538" i="2"/>
  <c r="BY713" i="6"/>
  <c r="W646" i="2" s="1"/>
  <c r="V646" i="2"/>
  <c r="BY729" i="6"/>
  <c r="W662" i="2" s="1"/>
  <c r="V662" i="2"/>
  <c r="BY830" i="6"/>
  <c r="W763" i="2" s="1"/>
  <c r="V763" i="2"/>
  <c r="Z90" i="6"/>
  <c r="AA90" i="6"/>
  <c r="BS82" i="6"/>
  <c r="Q15" i="2" s="1"/>
  <c r="P15" i="2"/>
  <c r="Z101" i="6"/>
  <c r="AA101" i="6"/>
  <c r="Z159" i="6"/>
  <c r="AA159" i="6"/>
  <c r="Z213" i="6"/>
  <c r="AA213" i="6"/>
  <c r="Z158" i="6"/>
  <c r="AA158" i="6"/>
  <c r="Z208" i="6"/>
  <c r="AA208" i="6"/>
  <c r="Z125" i="6"/>
  <c r="AA125" i="6"/>
  <c r="Z141" i="6"/>
  <c r="AA141" i="6"/>
  <c r="Z192" i="6"/>
  <c r="AA192" i="6"/>
  <c r="Z308" i="6"/>
  <c r="AA308" i="6"/>
  <c r="Z440" i="6"/>
  <c r="AA440" i="6"/>
  <c r="Z456" i="6"/>
  <c r="AA456" i="6"/>
  <c r="Z271" i="6"/>
  <c r="AA271" i="6"/>
  <c r="Z283" i="6"/>
  <c r="AA283" i="6"/>
  <c r="Z350" i="6"/>
  <c r="AA350" i="6"/>
  <c r="Z427" i="6"/>
  <c r="AA427" i="6"/>
  <c r="Z780" i="6"/>
  <c r="AA780" i="6"/>
  <c r="Z83" i="6"/>
  <c r="AA83" i="6"/>
  <c r="Z151" i="6"/>
  <c r="AA151" i="6"/>
  <c r="Z155" i="6"/>
  <c r="AA155" i="6"/>
  <c r="AZ234" i="6"/>
  <c r="AQ234" i="6"/>
  <c r="AS234" i="6" s="1"/>
  <c r="AM234" i="6"/>
  <c r="AO234" i="6" s="1"/>
  <c r="AU234" i="6"/>
  <c r="AX234" i="6" s="1"/>
  <c r="BT234" i="6" s="1"/>
  <c r="AC234" i="6"/>
  <c r="AF234" i="6" s="1"/>
  <c r="BP234" i="6" s="1"/>
  <c r="AH234" i="6"/>
  <c r="Z252" i="6"/>
  <c r="AA252" i="6"/>
  <c r="Z265" i="6"/>
  <c r="AA265" i="6"/>
  <c r="Z339" i="6"/>
  <c r="AA339" i="6"/>
  <c r="Z537" i="6"/>
  <c r="AA537" i="6"/>
  <c r="Z81" i="6"/>
  <c r="AA81" i="6"/>
  <c r="Z166" i="6"/>
  <c r="AA166" i="6"/>
  <c r="Z216" i="6"/>
  <c r="AA216" i="6"/>
  <c r="Z289" i="6"/>
  <c r="AA289" i="6"/>
  <c r="Z300" i="6"/>
  <c r="AA300" i="6"/>
  <c r="Z304" i="6"/>
  <c r="AA304" i="6"/>
  <c r="Z327" i="6"/>
  <c r="AA327" i="6"/>
  <c r="Z386" i="6"/>
  <c r="AA386" i="6"/>
  <c r="Z407" i="6"/>
  <c r="AA407" i="6"/>
  <c r="Z923" i="6"/>
  <c r="AA923" i="6"/>
  <c r="Z392" i="6"/>
  <c r="AA392" i="6"/>
  <c r="Z396" i="6"/>
  <c r="AA396" i="6"/>
  <c r="Z437" i="6"/>
  <c r="AA437" i="6"/>
  <c r="Z656" i="6"/>
  <c r="AA656" i="6"/>
  <c r="Z341" i="6"/>
  <c r="AA341" i="6"/>
  <c r="Z381" i="6"/>
  <c r="AA381" i="6"/>
  <c r="Z453" i="6"/>
  <c r="AA453" i="6"/>
  <c r="Z492" i="6"/>
  <c r="AA492" i="6"/>
  <c r="Z604" i="6"/>
  <c r="AA604" i="6"/>
  <c r="Z754" i="6"/>
  <c r="AA754" i="6"/>
  <c r="Z630" i="6"/>
  <c r="AA630" i="6"/>
  <c r="Z752" i="6"/>
  <c r="AA752" i="6"/>
  <c r="Z832" i="6"/>
  <c r="AA832" i="6"/>
  <c r="Z525" i="6"/>
  <c r="AA525" i="6"/>
  <c r="Z529" i="6"/>
  <c r="AA529" i="6"/>
  <c r="Z533" i="6"/>
  <c r="AA533" i="6"/>
  <c r="Z561" i="6"/>
  <c r="AA561" i="6"/>
  <c r="Z739" i="6"/>
  <c r="AA739" i="6"/>
  <c r="Z768" i="6"/>
  <c r="AA768" i="6"/>
  <c r="Z878" i="6"/>
  <c r="AA878" i="6"/>
  <c r="Z865" i="6"/>
  <c r="AA865" i="6"/>
  <c r="Z884" i="6"/>
  <c r="AA884" i="6"/>
  <c r="Z699" i="6"/>
  <c r="AA699" i="6"/>
  <c r="Z715" i="6"/>
  <c r="AA715" i="6"/>
  <c r="Z719" i="6"/>
  <c r="AA719" i="6"/>
  <c r="Z723" i="6"/>
  <c r="AA723" i="6"/>
  <c r="Z727" i="6"/>
  <c r="AA727" i="6"/>
  <c r="Z731" i="6"/>
  <c r="AA731" i="6"/>
  <c r="Z772" i="6"/>
  <c r="AA772" i="6"/>
  <c r="Z782" i="6"/>
  <c r="AA782" i="6"/>
  <c r="Z899" i="6"/>
  <c r="AA899" i="6"/>
  <c r="Z927" i="6"/>
  <c r="AA927" i="6"/>
  <c r="Z893" i="6"/>
  <c r="AA893" i="6"/>
  <c r="Z904" i="6"/>
  <c r="AA904" i="6"/>
  <c r="BR97" i="6"/>
  <c r="BS917" i="6"/>
  <c r="Q850" i="2" s="1"/>
  <c r="P850" i="2"/>
  <c r="BQ75" i="6"/>
  <c r="O8" i="2" s="1"/>
  <c r="N8" i="2"/>
  <c r="BS128" i="6"/>
  <c r="Q61" i="2" s="1"/>
  <c r="P61" i="2"/>
  <c r="BU172" i="6"/>
  <c r="S105" i="2" s="1"/>
  <c r="R105" i="2"/>
  <c r="BQ929" i="6"/>
  <c r="O862" i="2" s="1"/>
  <c r="N862" i="2"/>
  <c r="BU916" i="6"/>
  <c r="S849" i="2" s="1"/>
  <c r="R849" i="2"/>
  <c r="BQ94" i="6"/>
  <c r="O27" i="2" s="1"/>
  <c r="N27" i="2"/>
  <c r="BQ116" i="6"/>
  <c r="O49" i="2" s="1"/>
  <c r="N49" i="2"/>
  <c r="BQ127" i="6"/>
  <c r="O60" i="2" s="1"/>
  <c r="N60" i="2"/>
  <c r="BQ131" i="6"/>
  <c r="O64" i="2" s="1"/>
  <c r="N64" i="2"/>
  <c r="BQ147" i="6"/>
  <c r="O80" i="2" s="1"/>
  <c r="N80" i="2"/>
  <c r="BW178" i="6"/>
  <c r="U111" i="2" s="1"/>
  <c r="T111" i="2"/>
  <c r="BS108" i="6"/>
  <c r="Q41" i="2" s="1"/>
  <c r="P41" i="2"/>
  <c r="BU137" i="6"/>
  <c r="S70" i="2" s="1"/>
  <c r="R70" i="2"/>
  <c r="BU174" i="6"/>
  <c r="S107" i="2" s="1"/>
  <c r="R107" i="2"/>
  <c r="BQ176" i="6"/>
  <c r="O109" i="2" s="1"/>
  <c r="N109" i="2"/>
  <c r="BQ112" i="6"/>
  <c r="O45" i="2" s="1"/>
  <c r="N45" i="2"/>
  <c r="BQ122" i="6"/>
  <c r="O55" i="2" s="1"/>
  <c r="N55" i="2"/>
  <c r="BU144" i="6"/>
  <c r="S77" i="2" s="1"/>
  <c r="R77" i="2"/>
  <c r="BW154" i="6"/>
  <c r="U87" i="2" s="1"/>
  <c r="T87" i="2"/>
  <c r="BW163" i="6"/>
  <c r="U96" i="2" s="1"/>
  <c r="T96" i="2"/>
  <c r="BQ186" i="6"/>
  <c r="O119" i="2" s="1"/>
  <c r="N119" i="2"/>
  <c r="BS201" i="6"/>
  <c r="Q134" i="2" s="1"/>
  <c r="P134" i="2"/>
  <c r="BS267" i="6"/>
  <c r="Q200" i="2" s="1"/>
  <c r="P200" i="2"/>
  <c r="BU273" i="6"/>
  <c r="S206" i="2" s="1"/>
  <c r="R206" i="2"/>
  <c r="BP198" i="6"/>
  <c r="BS200" i="6"/>
  <c r="Q133" i="2" s="1"/>
  <c r="P133" i="2"/>
  <c r="BW214" i="6"/>
  <c r="U147" i="2" s="1"/>
  <c r="T147" i="2"/>
  <c r="BU254" i="6"/>
  <c r="S187" i="2" s="1"/>
  <c r="R187" i="2"/>
  <c r="BU262" i="6"/>
  <c r="S195" i="2" s="1"/>
  <c r="R195" i="2"/>
  <c r="BQ298" i="6"/>
  <c r="O231" i="2" s="1"/>
  <c r="N231" i="2"/>
  <c r="BU321" i="6"/>
  <c r="S254" i="2" s="1"/>
  <c r="R254" i="2"/>
  <c r="BU333" i="6"/>
  <c r="S266" i="2" s="1"/>
  <c r="R266" i="2"/>
  <c r="BQ197" i="6"/>
  <c r="O130" i="2" s="1"/>
  <c r="N130" i="2"/>
  <c r="BQ224" i="6"/>
  <c r="O157" i="2" s="1"/>
  <c r="N157" i="2"/>
  <c r="BS227" i="6"/>
  <c r="Q160" i="2" s="1"/>
  <c r="P160" i="2"/>
  <c r="BU258" i="6"/>
  <c r="S191" i="2" s="1"/>
  <c r="R191" i="2"/>
  <c r="BW264" i="6"/>
  <c r="U197" i="2" s="1"/>
  <c r="T197" i="2"/>
  <c r="BQ268" i="6"/>
  <c r="O201" i="2" s="1"/>
  <c r="N201" i="2"/>
  <c r="N225" i="2"/>
  <c r="BU337" i="6"/>
  <c r="S270" i="2" s="1"/>
  <c r="R270" i="2"/>
  <c r="BU345" i="6"/>
  <c r="S278" i="2" s="1"/>
  <c r="R278" i="2"/>
  <c r="BS349" i="6"/>
  <c r="Q282" i="2" s="1"/>
  <c r="P282" i="2"/>
  <c r="BS357" i="6"/>
  <c r="Q290" i="2" s="1"/>
  <c r="P290" i="2"/>
  <c r="BU276" i="6"/>
  <c r="S209" i="2" s="1"/>
  <c r="R209" i="2"/>
  <c r="BQ324" i="6"/>
  <c r="O257" i="2" s="1"/>
  <c r="N257" i="2"/>
  <c r="BQ326" i="6"/>
  <c r="O259" i="2" s="1"/>
  <c r="N259" i="2"/>
  <c r="BU204" i="6"/>
  <c r="S137" i="2" s="1"/>
  <c r="R137" i="2"/>
  <c r="BU245" i="6"/>
  <c r="S178" i="2" s="1"/>
  <c r="R178" i="2"/>
  <c r="BQ313" i="6"/>
  <c r="O246" i="2" s="1"/>
  <c r="N246" i="2"/>
  <c r="BQ318" i="6"/>
  <c r="O251" i="2" s="1"/>
  <c r="N251" i="2"/>
  <c r="BQ368" i="6"/>
  <c r="O301" i="2" s="1"/>
  <c r="N301" i="2"/>
  <c r="BW371" i="6"/>
  <c r="U304" i="2" s="1"/>
  <c r="T304" i="2"/>
  <c r="BS399" i="6"/>
  <c r="Q332" i="2" s="1"/>
  <c r="P332" i="2"/>
  <c r="BS419" i="6"/>
  <c r="Q352" i="2" s="1"/>
  <c r="P352" i="2"/>
  <c r="BS455" i="6"/>
  <c r="Q388" i="2" s="1"/>
  <c r="P388" i="2"/>
  <c r="BU388" i="6"/>
  <c r="S321" i="2" s="1"/>
  <c r="R321" i="2"/>
  <c r="BU455" i="6"/>
  <c r="S388" i="2" s="1"/>
  <c r="R388" i="2"/>
  <c r="BU369" i="6"/>
  <c r="S302" i="2" s="1"/>
  <c r="R302" i="2"/>
  <c r="BS387" i="6"/>
  <c r="Q320" i="2" s="1"/>
  <c r="P320" i="2"/>
  <c r="BQ434" i="6"/>
  <c r="O367" i="2" s="1"/>
  <c r="N367" i="2"/>
  <c r="BQ375" i="6"/>
  <c r="O308" i="2" s="1"/>
  <c r="N308" i="2"/>
  <c r="BQ432" i="6"/>
  <c r="O365" i="2" s="1"/>
  <c r="N365" i="2"/>
  <c r="BS483" i="6"/>
  <c r="Q416" i="2" s="1"/>
  <c r="P416" i="2"/>
  <c r="BS502" i="6"/>
  <c r="Q435" i="2" s="1"/>
  <c r="P435" i="2"/>
  <c r="BS605" i="6"/>
  <c r="Q538" i="2" s="1"/>
  <c r="P538" i="2"/>
  <c r="BS623" i="6"/>
  <c r="Q556" i="2" s="1"/>
  <c r="P556" i="2"/>
  <c r="BU401" i="6"/>
  <c r="S334" i="2" s="1"/>
  <c r="R334" i="2"/>
  <c r="BU372" i="6"/>
  <c r="S305" i="2" s="1"/>
  <c r="R305" i="2"/>
  <c r="BQ415" i="6"/>
  <c r="O348" i="2" s="1"/>
  <c r="N348" i="2"/>
  <c r="BQ457" i="6"/>
  <c r="O390" i="2" s="1"/>
  <c r="N390" i="2"/>
  <c r="BS542" i="6"/>
  <c r="Q475" i="2" s="1"/>
  <c r="P475" i="2"/>
  <c r="BS552" i="6"/>
  <c r="Q485" i="2" s="1"/>
  <c r="P485" i="2"/>
  <c r="BS587" i="6"/>
  <c r="Q520" i="2" s="1"/>
  <c r="P520" i="2"/>
  <c r="BQ459" i="6"/>
  <c r="O392" i="2" s="1"/>
  <c r="N392" i="2"/>
  <c r="BQ473" i="6"/>
  <c r="O406" i="2" s="1"/>
  <c r="N406" i="2"/>
  <c r="BQ499" i="6"/>
  <c r="O432" i="2" s="1"/>
  <c r="N432" i="2"/>
  <c r="BQ505" i="6"/>
  <c r="O438" i="2" s="1"/>
  <c r="N438" i="2"/>
  <c r="BQ511" i="6"/>
  <c r="O444" i="2" s="1"/>
  <c r="N444" i="2"/>
  <c r="BU543" i="6"/>
  <c r="S476" i="2" s="1"/>
  <c r="R476" i="2"/>
  <c r="BQ549" i="6"/>
  <c r="O482" i="2" s="1"/>
  <c r="N482" i="2"/>
  <c r="BS563" i="6"/>
  <c r="Q496" i="2" s="1"/>
  <c r="P496" i="2"/>
  <c r="BS571" i="6"/>
  <c r="Q504" i="2" s="1"/>
  <c r="P504" i="2"/>
  <c r="BS585" i="6"/>
  <c r="Q518" i="2" s="1"/>
  <c r="P518" i="2"/>
  <c r="BU598" i="6"/>
  <c r="S531" i="2" s="1"/>
  <c r="R531" i="2"/>
  <c r="N520" i="2"/>
  <c r="BQ622" i="6"/>
  <c r="O555" i="2" s="1"/>
  <c r="N555" i="2"/>
  <c r="BS633" i="6"/>
  <c r="Q566" i="2" s="1"/>
  <c r="P566" i="2"/>
  <c r="BU641" i="6"/>
  <c r="S574" i="2" s="1"/>
  <c r="R574" i="2"/>
  <c r="BS693" i="6"/>
  <c r="Q626" i="2" s="1"/>
  <c r="P626" i="2"/>
  <c r="BQ469" i="6"/>
  <c r="O402" i="2" s="1"/>
  <c r="N402" i="2"/>
  <c r="BQ481" i="6"/>
  <c r="O414" i="2" s="1"/>
  <c r="N414" i="2"/>
  <c r="BU507" i="6"/>
  <c r="S440" i="2" s="1"/>
  <c r="R440" i="2"/>
  <c r="BU547" i="6"/>
  <c r="S480" i="2" s="1"/>
  <c r="R480" i="2"/>
  <c r="BS572" i="6"/>
  <c r="Q505" i="2" s="1"/>
  <c r="P505" i="2"/>
  <c r="BU581" i="6"/>
  <c r="S514" i="2" s="1"/>
  <c r="R514" i="2"/>
  <c r="BU599" i="6"/>
  <c r="S532" i="2" s="1"/>
  <c r="R532" i="2"/>
  <c r="BU636" i="6"/>
  <c r="S569" i="2" s="1"/>
  <c r="R569" i="2"/>
  <c r="BU645" i="6"/>
  <c r="S578" i="2" s="1"/>
  <c r="R578" i="2"/>
  <c r="BU499" i="6"/>
  <c r="S432" i="2" s="1"/>
  <c r="R432" i="2"/>
  <c r="BS557" i="6"/>
  <c r="Q490" i="2" s="1"/>
  <c r="P490" i="2"/>
  <c r="BS564" i="6"/>
  <c r="Q497" i="2" s="1"/>
  <c r="P497" i="2"/>
  <c r="BQ575" i="6"/>
  <c r="O508" i="2" s="1"/>
  <c r="N508" i="2"/>
  <c r="BU585" i="6"/>
  <c r="S518" i="2" s="1"/>
  <c r="R518" i="2"/>
  <c r="N540" i="2"/>
  <c r="BQ646" i="6"/>
  <c r="O579" i="2" s="1"/>
  <c r="N579" i="2"/>
  <c r="BS660" i="6"/>
  <c r="Q593" i="2" s="1"/>
  <c r="P593" i="2"/>
  <c r="BS676" i="6"/>
  <c r="Q609" i="2" s="1"/>
  <c r="P609" i="2"/>
  <c r="BS741" i="6"/>
  <c r="Q674" i="2" s="1"/>
  <c r="P674" i="2"/>
  <c r="BS753" i="6"/>
  <c r="Q686" i="2" s="1"/>
  <c r="P686" i="2"/>
  <c r="BU467" i="6"/>
  <c r="S400" i="2" s="1"/>
  <c r="R400" i="2"/>
  <c r="BQ490" i="6"/>
  <c r="O423" i="2" s="1"/>
  <c r="N423" i="2"/>
  <c r="BQ552" i="6"/>
  <c r="O485" i="2" s="1"/>
  <c r="N485" i="2"/>
  <c r="BQ593" i="6"/>
  <c r="O526" i="2" s="1"/>
  <c r="N526" i="2"/>
  <c r="BQ608" i="6"/>
  <c r="O541" i="2" s="1"/>
  <c r="N541" i="2"/>
  <c r="BQ615" i="6"/>
  <c r="O548" i="2" s="1"/>
  <c r="N548" i="2"/>
  <c r="BQ625" i="6"/>
  <c r="O558" i="2" s="1"/>
  <c r="N558" i="2"/>
  <c r="BS650" i="6"/>
  <c r="Q583" i="2" s="1"/>
  <c r="P583" i="2"/>
  <c r="BU664" i="6"/>
  <c r="S597" i="2" s="1"/>
  <c r="R597" i="2"/>
  <c r="BQ669" i="6"/>
  <c r="O602" i="2" s="1"/>
  <c r="N602" i="2"/>
  <c r="BS673" i="6"/>
  <c r="Q606" i="2" s="1"/>
  <c r="P606" i="2"/>
  <c r="BU680" i="6"/>
  <c r="S613" i="2" s="1"/>
  <c r="R613" i="2"/>
  <c r="BQ685" i="6"/>
  <c r="O618" i="2" s="1"/>
  <c r="N618" i="2"/>
  <c r="BS689" i="6"/>
  <c r="Q622" i="2" s="1"/>
  <c r="P622" i="2"/>
  <c r="BU694" i="6"/>
  <c r="S627" i="2" s="1"/>
  <c r="R627" i="2"/>
  <c r="BU701" i="6"/>
  <c r="S634" i="2" s="1"/>
  <c r="R634" i="2"/>
  <c r="BQ708" i="6"/>
  <c r="O641" i="2" s="1"/>
  <c r="N641" i="2"/>
  <c r="BQ742" i="6"/>
  <c r="O675" i="2" s="1"/>
  <c r="N675" i="2"/>
  <c r="BS760" i="6"/>
  <c r="Q693" i="2" s="1"/>
  <c r="P693" i="2"/>
  <c r="BU675" i="6"/>
  <c r="S608" i="2" s="1"/>
  <c r="R608" i="2"/>
  <c r="BU704" i="6"/>
  <c r="S637" i="2" s="1"/>
  <c r="R637" i="2"/>
  <c r="BQ764" i="6"/>
  <c r="O697" i="2" s="1"/>
  <c r="N697" i="2"/>
  <c r="BU789" i="6"/>
  <c r="S722" i="2" s="1"/>
  <c r="R722" i="2"/>
  <c r="BS803" i="6"/>
  <c r="Q736" i="2" s="1"/>
  <c r="P736" i="2"/>
  <c r="BQ747" i="6"/>
  <c r="O680" i="2" s="1"/>
  <c r="N680" i="2"/>
  <c r="BW748" i="6"/>
  <c r="U681" i="2" s="1"/>
  <c r="T681" i="2"/>
  <c r="BW747" i="6"/>
  <c r="U680" i="2" s="1"/>
  <c r="T680" i="2"/>
  <c r="BQ748" i="6"/>
  <c r="O681" i="2" s="1"/>
  <c r="N681" i="2"/>
  <c r="BW603" i="6"/>
  <c r="U536" i="2" s="1"/>
  <c r="T536" i="2"/>
  <c r="BW598" i="6"/>
  <c r="U531" i="2" s="1"/>
  <c r="T531" i="2"/>
  <c r="BQ599" i="6"/>
  <c r="O532" i="2" s="1"/>
  <c r="N532" i="2"/>
  <c r="BW281" i="6"/>
  <c r="U214" i="2" s="1"/>
  <c r="T214" i="2"/>
  <c r="BW130" i="6"/>
  <c r="U63" i="2" s="1"/>
  <c r="T63" i="2"/>
  <c r="BW82" i="6"/>
  <c r="U15" i="2" s="1"/>
  <c r="T15" i="2"/>
  <c r="BU661" i="6"/>
  <c r="S594" i="2" s="1"/>
  <c r="R594" i="2"/>
  <c r="BU691" i="6"/>
  <c r="S624" i="2" s="1"/>
  <c r="R624" i="2"/>
  <c r="BQ770" i="6"/>
  <c r="O703" i="2" s="1"/>
  <c r="N703" i="2"/>
  <c r="BQ777" i="6"/>
  <c r="O710" i="2" s="1"/>
  <c r="N710" i="2"/>
  <c r="BU804" i="6"/>
  <c r="S737" i="2" s="1"/>
  <c r="R737" i="2"/>
  <c r="BS836" i="6"/>
  <c r="Q769" i="2" s="1"/>
  <c r="P769" i="2"/>
  <c r="P802" i="2"/>
  <c r="BS869" i="6"/>
  <c r="Q802" i="2" s="1"/>
  <c r="P823" i="2"/>
  <c r="BS890" i="6"/>
  <c r="Q823" i="2" s="1"/>
  <c r="BQ695" i="6"/>
  <c r="O628" i="2" s="1"/>
  <c r="N628" i="2"/>
  <c r="BU733" i="6"/>
  <c r="S666" i="2" s="1"/>
  <c r="R666" i="2"/>
  <c r="BQ760" i="6"/>
  <c r="O693" i="2" s="1"/>
  <c r="N693" i="2"/>
  <c r="BU783" i="6"/>
  <c r="S716" i="2" s="1"/>
  <c r="R716" i="2"/>
  <c r="BQ789" i="6"/>
  <c r="O722" i="2" s="1"/>
  <c r="N722" i="2"/>
  <c r="BS794" i="6"/>
  <c r="Q727" i="2" s="1"/>
  <c r="P727" i="2"/>
  <c r="P737" i="2"/>
  <c r="BS804" i="6"/>
  <c r="Q737" i="2" s="1"/>
  <c r="BS824" i="6"/>
  <c r="Q757" i="2" s="1"/>
  <c r="P757" i="2"/>
  <c r="BU836" i="6"/>
  <c r="S769" i="2" s="1"/>
  <c r="R769" i="2"/>
  <c r="BU844" i="6"/>
  <c r="S777" i="2" s="1"/>
  <c r="R777" i="2"/>
  <c r="P783" i="2"/>
  <c r="BS850" i="6"/>
  <c r="Q783" i="2" s="1"/>
  <c r="BS858" i="6"/>
  <c r="Q791" i="2" s="1"/>
  <c r="P791" i="2"/>
  <c r="BU869" i="6"/>
  <c r="S802" i="2" s="1"/>
  <c r="R802" i="2"/>
  <c r="BS876" i="6"/>
  <c r="Q809" i="2" s="1"/>
  <c r="P809" i="2"/>
  <c r="P821" i="2"/>
  <c r="BS888" i="6"/>
  <c r="Q821" i="2" s="1"/>
  <c r="BU895" i="6"/>
  <c r="S828" i="2" s="1"/>
  <c r="R828" i="2"/>
  <c r="R834" i="2"/>
  <c r="BU901" i="6"/>
  <c r="S834" i="2" s="1"/>
  <c r="BQ553" i="6"/>
  <c r="O486" i="2" s="1"/>
  <c r="N486" i="2"/>
  <c r="BP272" i="6"/>
  <c r="BQ80" i="6"/>
  <c r="O13" i="2" s="1"/>
  <c r="N13" i="2"/>
  <c r="BQ86" i="6"/>
  <c r="O19" i="2" s="1"/>
  <c r="N19" i="2"/>
  <c r="BU696" i="6"/>
  <c r="S629" i="2" s="1"/>
  <c r="R629" i="2"/>
  <c r="BQ769" i="6"/>
  <c r="O702" i="2" s="1"/>
  <c r="N702" i="2"/>
  <c r="BU806" i="6"/>
  <c r="S739" i="2" s="1"/>
  <c r="R739" i="2"/>
  <c r="BQ816" i="6"/>
  <c r="O749" i="2" s="1"/>
  <c r="N749" i="2"/>
  <c r="N782" i="2"/>
  <c r="BQ849" i="6"/>
  <c r="O782" i="2" s="1"/>
  <c r="R813" i="2"/>
  <c r="BU880" i="6"/>
  <c r="S813" i="2" s="1"/>
  <c r="BU798" i="6"/>
  <c r="S731" i="2" s="1"/>
  <c r="R731" i="2"/>
  <c r="BQ890" i="6"/>
  <c r="O823" i="2" s="1"/>
  <c r="N823" i="2"/>
  <c r="BY158" i="6"/>
  <c r="W91" i="2" s="1"/>
  <c r="V91" i="2"/>
  <c r="BY222" i="6"/>
  <c r="W155" i="2" s="1"/>
  <c r="V155" i="2"/>
  <c r="BY364" i="6"/>
  <c r="W297" i="2" s="1"/>
  <c r="V297" i="2"/>
  <c r="BY572" i="6"/>
  <c r="W505" i="2" s="1"/>
  <c r="V505" i="2"/>
  <c r="BY734" i="6"/>
  <c r="W667" i="2" s="1"/>
  <c r="V667" i="2"/>
  <c r="BY138" i="6"/>
  <c r="W71" i="2" s="1"/>
  <c r="V71" i="2"/>
  <c r="BY274" i="6"/>
  <c r="W207" i="2" s="1"/>
  <c r="V207" i="2"/>
  <c r="BY540" i="6"/>
  <c r="W473" i="2" s="1"/>
  <c r="V473" i="2"/>
  <c r="BY652" i="6"/>
  <c r="W585" i="2" s="1"/>
  <c r="V585" i="2"/>
  <c r="BY741" i="6"/>
  <c r="W674" i="2" s="1"/>
  <c r="V674" i="2"/>
  <c r="BY214" i="6"/>
  <c r="W147" i="2" s="1"/>
  <c r="V147" i="2"/>
  <c r="BY300" i="6"/>
  <c r="W233" i="2" s="1"/>
  <c r="V233" i="2"/>
  <c r="BY362" i="6"/>
  <c r="W295" i="2" s="1"/>
  <c r="V295" i="2"/>
  <c r="BY570" i="6"/>
  <c r="W503" i="2" s="1"/>
  <c r="V503" i="2"/>
  <c r="BY710" i="6"/>
  <c r="W643" i="2" s="1"/>
  <c r="V643" i="2"/>
  <c r="BY807" i="6"/>
  <c r="W740" i="2" s="1"/>
  <c r="V740" i="2"/>
  <c r="BY96" i="6"/>
  <c r="W29" i="2" s="1"/>
  <c r="V29" i="2"/>
  <c r="BY132" i="6"/>
  <c r="W65" i="2" s="1"/>
  <c r="V65" i="2"/>
  <c r="BY278" i="6"/>
  <c r="W211" i="2" s="1"/>
  <c r="V211" i="2"/>
  <c r="BY358" i="6"/>
  <c r="W291" i="2" s="1"/>
  <c r="V291" i="2"/>
  <c r="BY470" i="6"/>
  <c r="W403" i="2" s="1"/>
  <c r="V403" i="2"/>
  <c r="BY554" i="6"/>
  <c r="W487" i="2" s="1"/>
  <c r="V487" i="2"/>
  <c r="BY632" i="6"/>
  <c r="W565" i="2" s="1"/>
  <c r="V565" i="2"/>
  <c r="BY718" i="6"/>
  <c r="W651" i="2" s="1"/>
  <c r="V651" i="2"/>
  <c r="BY761" i="6"/>
  <c r="W694" i="2" s="1"/>
  <c r="V694" i="2"/>
  <c r="BY219" i="6"/>
  <c r="W152" i="2" s="1"/>
  <c r="V152" i="2"/>
  <c r="BY359" i="6"/>
  <c r="W292" i="2" s="1"/>
  <c r="V292" i="2"/>
  <c r="BY431" i="6"/>
  <c r="W364" i="2" s="1"/>
  <c r="V364" i="2"/>
  <c r="BY523" i="6"/>
  <c r="W456" i="2" s="1"/>
  <c r="V456" i="2"/>
  <c r="BY579" i="6"/>
  <c r="W512" i="2" s="1"/>
  <c r="V512" i="2"/>
  <c r="BY611" i="6"/>
  <c r="W544" i="2" s="1"/>
  <c r="V544" i="2"/>
  <c r="BY715" i="6"/>
  <c r="W648" i="2" s="1"/>
  <c r="V648" i="2"/>
  <c r="BY756" i="6"/>
  <c r="W689" i="2" s="1"/>
  <c r="V689" i="2"/>
  <c r="V741" i="2"/>
  <c r="BY808" i="6"/>
  <c r="W741" i="2" s="1"/>
  <c r="V834" i="2"/>
  <c r="BY901" i="6"/>
  <c r="W834" i="2" s="1"/>
  <c r="BY117" i="6"/>
  <c r="W50" i="2" s="1"/>
  <c r="V50" i="2"/>
  <c r="BY197" i="6"/>
  <c r="W130" i="2" s="1"/>
  <c r="V130" i="2"/>
  <c r="BY317" i="6"/>
  <c r="W250" i="2" s="1"/>
  <c r="V250" i="2"/>
  <c r="BY373" i="6"/>
  <c r="W306" i="2" s="1"/>
  <c r="V306" i="2"/>
  <c r="BY509" i="6"/>
  <c r="W442" i="2" s="1"/>
  <c r="V442" i="2"/>
  <c r="BY573" i="6"/>
  <c r="W506" i="2" s="1"/>
  <c r="V506" i="2"/>
  <c r="BY609" i="6"/>
  <c r="W542" i="2" s="1"/>
  <c r="V542" i="2"/>
  <c r="BY717" i="6"/>
  <c r="W650" i="2" s="1"/>
  <c r="V650" i="2"/>
  <c r="BY733" i="6"/>
  <c r="W666" i="2" s="1"/>
  <c r="V666" i="2"/>
  <c r="BY846" i="6"/>
  <c r="W779" i="2" s="1"/>
  <c r="V779" i="2"/>
  <c r="BY907" i="6"/>
  <c r="W840" i="2" s="1"/>
  <c r="V840" i="2"/>
  <c r="Z78" i="6"/>
  <c r="AA78" i="6"/>
  <c r="BS104" i="6"/>
  <c r="Q37" i="2" s="1"/>
  <c r="P37" i="2"/>
  <c r="Z103" i="6"/>
  <c r="AA103" i="6"/>
  <c r="Z180" i="6"/>
  <c r="AA180" i="6"/>
  <c r="Z79" i="6"/>
  <c r="AA79" i="6"/>
  <c r="Z162" i="6"/>
  <c r="AA162" i="6"/>
  <c r="Z212" i="6"/>
  <c r="AA212" i="6"/>
  <c r="Z132" i="6"/>
  <c r="AA132" i="6"/>
  <c r="Z157" i="6"/>
  <c r="AA157" i="6"/>
  <c r="Z195" i="6"/>
  <c r="AA195" i="6"/>
  <c r="Z309" i="6"/>
  <c r="AA309" i="6"/>
  <c r="Z442" i="6"/>
  <c r="AA442" i="6"/>
  <c r="Z458" i="6"/>
  <c r="AA458" i="6"/>
  <c r="Z280" i="6"/>
  <c r="AA280" i="6"/>
  <c r="Z284" i="6"/>
  <c r="AA284" i="6"/>
  <c r="Z364" i="6"/>
  <c r="AA364" i="6"/>
  <c r="Z477" i="6"/>
  <c r="AA477" i="6"/>
  <c r="Z811" i="6"/>
  <c r="AA811" i="6"/>
  <c r="Z84" i="6"/>
  <c r="AA84" i="6"/>
  <c r="Z152" i="6"/>
  <c r="AA152" i="6"/>
  <c r="Z184" i="6"/>
  <c r="AA184" i="6"/>
  <c r="Z249" i="6"/>
  <c r="AA249" i="6"/>
  <c r="Z253" i="6"/>
  <c r="AA253" i="6"/>
  <c r="Z293" i="6"/>
  <c r="AA293" i="6"/>
  <c r="Z441" i="6"/>
  <c r="AA441" i="6"/>
  <c r="Z568" i="6"/>
  <c r="AA568" i="6"/>
  <c r="Z117" i="6"/>
  <c r="AA117" i="6"/>
  <c r="Z167" i="6"/>
  <c r="AA167" i="6"/>
  <c r="Z217" i="6"/>
  <c r="AA217" i="6"/>
  <c r="Z290" i="6"/>
  <c r="AA290" i="6"/>
  <c r="Z301" i="6"/>
  <c r="AA301" i="6"/>
  <c r="Z311" i="6"/>
  <c r="AA311" i="6"/>
  <c r="Z328" i="6"/>
  <c r="AA328" i="6"/>
  <c r="Z398" i="6"/>
  <c r="AA398" i="6"/>
  <c r="Z426" i="6"/>
  <c r="AA426" i="6"/>
  <c r="Z556" i="6"/>
  <c r="AA556" i="6"/>
  <c r="Z367" i="6"/>
  <c r="AA367" i="6"/>
  <c r="Z393" i="6"/>
  <c r="AA393" i="6"/>
  <c r="Z403" i="6"/>
  <c r="AA403" i="6"/>
  <c r="Z515" i="6"/>
  <c r="AA515" i="6"/>
  <c r="Z825" i="6"/>
  <c r="AA825" i="6"/>
  <c r="Z342" i="6"/>
  <c r="AA342" i="6"/>
  <c r="Z430" i="6"/>
  <c r="AA430" i="6"/>
  <c r="Z460" i="6"/>
  <c r="AA460" i="6"/>
  <c r="Z518" i="6"/>
  <c r="AA518" i="6"/>
  <c r="Z613" i="6"/>
  <c r="AA613" i="6"/>
  <c r="Z779" i="6"/>
  <c r="AA779" i="6"/>
  <c r="Z631" i="6"/>
  <c r="AA631" i="6"/>
  <c r="Z756" i="6"/>
  <c r="AA756" i="6"/>
  <c r="Z851" i="6"/>
  <c r="AA851" i="6"/>
  <c r="Z526" i="6"/>
  <c r="AA526" i="6"/>
  <c r="Z530" i="6"/>
  <c r="AA530" i="6"/>
  <c r="Z534" i="6"/>
  <c r="AA534" i="6"/>
  <c r="Z597" i="6"/>
  <c r="AA597" i="6"/>
  <c r="Z755" i="6"/>
  <c r="AA755" i="6"/>
  <c r="Z827" i="6"/>
  <c r="AA827" i="6"/>
  <c r="Z886" i="6"/>
  <c r="AA886" i="6"/>
  <c r="Z871" i="6"/>
  <c r="AA871" i="6"/>
  <c r="Z885" i="6"/>
  <c r="AA885" i="6"/>
  <c r="Z712" i="6"/>
  <c r="AA712" i="6"/>
  <c r="Z716" i="6"/>
  <c r="AA716" i="6"/>
  <c r="Z720" i="6"/>
  <c r="AA720" i="6"/>
  <c r="Z724" i="6"/>
  <c r="AA724" i="6"/>
  <c r="Z728" i="6"/>
  <c r="AA728" i="6"/>
  <c r="Z732" i="6"/>
  <c r="AA732" i="6"/>
  <c r="Z773" i="6"/>
  <c r="AA773" i="6"/>
  <c r="Z830" i="6"/>
  <c r="AA830" i="6"/>
  <c r="Z897" i="6"/>
  <c r="AA897" i="6"/>
  <c r="Z928" i="6"/>
  <c r="AA928" i="6"/>
  <c r="Z894" i="6"/>
  <c r="AA894" i="6"/>
  <c r="Z905" i="6"/>
  <c r="AA905" i="6"/>
  <c r="BQ924" i="6"/>
  <c r="O857" i="2" s="1"/>
  <c r="N857" i="2"/>
  <c r="BQ85" i="6"/>
  <c r="O18" i="2" s="1"/>
  <c r="N18" i="2"/>
  <c r="N43" i="2"/>
  <c r="BU107" i="6"/>
  <c r="S40" i="2" s="1"/>
  <c r="R40" i="2"/>
  <c r="BU80" i="6"/>
  <c r="S13" i="2" s="1"/>
  <c r="R13" i="2"/>
  <c r="BW103" i="6"/>
  <c r="U36" i="2" s="1"/>
  <c r="T36" i="2"/>
  <c r="BU108" i="6"/>
  <c r="S41" i="2" s="1"/>
  <c r="R41" i="2"/>
  <c r="BS119" i="6"/>
  <c r="Q52" i="2" s="1"/>
  <c r="P52" i="2"/>
  <c r="BT931" i="6"/>
  <c r="BW81" i="6"/>
  <c r="U14" i="2" s="1"/>
  <c r="T14" i="2"/>
  <c r="BS87" i="6"/>
  <c r="Q20" i="2" s="1"/>
  <c r="P20" i="2"/>
  <c r="BS918" i="6"/>
  <c r="Q851" i="2" s="1"/>
  <c r="P851" i="2"/>
  <c r="BQ108" i="6"/>
  <c r="O41" i="2" s="1"/>
  <c r="N41" i="2"/>
  <c r="BU120" i="6"/>
  <c r="S53" i="2" s="1"/>
  <c r="R53" i="2"/>
  <c r="BU128" i="6"/>
  <c r="S61" i="2" s="1"/>
  <c r="R61" i="2"/>
  <c r="BQ183" i="6"/>
  <c r="O116" i="2" s="1"/>
  <c r="N116" i="2"/>
  <c r="BQ187" i="6"/>
  <c r="O120" i="2" s="1"/>
  <c r="N120" i="2"/>
  <c r="BQ114" i="6"/>
  <c r="O47" i="2" s="1"/>
  <c r="N47" i="2"/>
  <c r="BU140" i="6"/>
  <c r="S73" i="2" s="1"/>
  <c r="R73" i="2"/>
  <c r="BS174" i="6"/>
  <c r="Q107" i="2" s="1"/>
  <c r="P107" i="2"/>
  <c r="BT171" i="6"/>
  <c r="BQ128" i="6"/>
  <c r="O61" i="2" s="1"/>
  <c r="N61" i="2"/>
  <c r="BU135" i="6"/>
  <c r="S68" i="2" s="1"/>
  <c r="R68" i="2"/>
  <c r="BW189" i="6"/>
  <c r="U122" i="2" s="1"/>
  <c r="T122" i="2"/>
  <c r="BU168" i="6"/>
  <c r="S101" i="2" s="1"/>
  <c r="R101" i="2"/>
  <c r="BQ205" i="6"/>
  <c r="O138" i="2" s="1"/>
  <c r="N138" i="2"/>
  <c r="BS273" i="6"/>
  <c r="Q206" i="2" s="1"/>
  <c r="P206" i="2"/>
  <c r="BU255" i="6"/>
  <c r="S188" i="2" s="1"/>
  <c r="R188" i="2"/>
  <c r="BU297" i="6"/>
  <c r="S230" i="2" s="1"/>
  <c r="R230" i="2"/>
  <c r="BU200" i="6"/>
  <c r="S133" i="2" s="1"/>
  <c r="R133" i="2"/>
  <c r="BQ200" i="6"/>
  <c r="O133" i="2" s="1"/>
  <c r="N133" i="2"/>
  <c r="BU215" i="6"/>
  <c r="S148" i="2" s="1"/>
  <c r="R148" i="2"/>
  <c r="BU266" i="6"/>
  <c r="S199" i="2" s="1"/>
  <c r="R199" i="2"/>
  <c r="BS348" i="6"/>
  <c r="Q281" i="2" s="1"/>
  <c r="P281" i="2"/>
  <c r="BU225" i="6"/>
  <c r="S158" i="2" s="1"/>
  <c r="R158" i="2"/>
  <c r="BQ297" i="6"/>
  <c r="O230" i="2" s="1"/>
  <c r="N230" i="2"/>
  <c r="BQ310" i="6"/>
  <c r="O243" i="2" s="1"/>
  <c r="N243" i="2"/>
  <c r="BQ347" i="6"/>
  <c r="O280" i="2" s="1"/>
  <c r="N280" i="2"/>
  <c r="BU352" i="6"/>
  <c r="S285" i="2" s="1"/>
  <c r="R285" i="2"/>
  <c r="BS359" i="6"/>
  <c r="Q292" i="2" s="1"/>
  <c r="P292" i="2"/>
  <c r="BQ278" i="6"/>
  <c r="O211" i="2" s="1"/>
  <c r="N211" i="2"/>
  <c r="BQ337" i="6"/>
  <c r="O270" i="2" s="1"/>
  <c r="N270" i="2"/>
  <c r="BQ247" i="6"/>
  <c r="O180" i="2" s="1"/>
  <c r="N180" i="2"/>
  <c r="BS321" i="6"/>
  <c r="Q254" i="2" s="1"/>
  <c r="P254" i="2"/>
  <c r="BU370" i="6"/>
  <c r="S303" i="2" s="1"/>
  <c r="R303" i="2"/>
  <c r="BQ371" i="6"/>
  <c r="O304" i="2" s="1"/>
  <c r="N304" i="2"/>
  <c r="BS411" i="6"/>
  <c r="Q344" i="2" s="1"/>
  <c r="P344" i="2"/>
  <c r="BS424" i="6"/>
  <c r="Q357" i="2" s="1"/>
  <c r="P357" i="2"/>
  <c r="BU356" i="6"/>
  <c r="S289" i="2" s="1"/>
  <c r="R289" i="2"/>
  <c r="BQ358" i="6"/>
  <c r="O291" i="2" s="1"/>
  <c r="N291" i="2"/>
  <c r="BQ363" i="6"/>
  <c r="O296" i="2" s="1"/>
  <c r="N296" i="2"/>
  <c r="BU399" i="6"/>
  <c r="S332" i="2" s="1"/>
  <c r="R332" i="2"/>
  <c r="BU419" i="6"/>
  <c r="S352" i="2" s="1"/>
  <c r="R352" i="2"/>
  <c r="BQ346" i="6"/>
  <c r="O279" i="2" s="1"/>
  <c r="N279" i="2"/>
  <c r="BQ376" i="6"/>
  <c r="O309" i="2" s="1"/>
  <c r="N309" i="2"/>
  <c r="BQ410" i="6"/>
  <c r="O343" i="2" s="1"/>
  <c r="N343" i="2"/>
  <c r="BQ418" i="6"/>
  <c r="O351" i="2" s="1"/>
  <c r="N351" i="2"/>
  <c r="BQ404" i="6"/>
  <c r="O337" i="2" s="1"/>
  <c r="N337" i="2"/>
  <c r="BU433" i="6"/>
  <c r="S366" i="2" s="1"/>
  <c r="R366" i="2"/>
  <c r="BQ450" i="6"/>
  <c r="O383" i="2" s="1"/>
  <c r="N383" i="2"/>
  <c r="BS487" i="6"/>
  <c r="Q420" i="2" s="1"/>
  <c r="P420" i="2"/>
  <c r="BS510" i="6"/>
  <c r="Q443" i="2" s="1"/>
  <c r="P443" i="2"/>
  <c r="BS590" i="6"/>
  <c r="Q523" i="2" s="1"/>
  <c r="P523" i="2"/>
  <c r="BS609" i="6"/>
  <c r="Q542" i="2" s="1"/>
  <c r="P542" i="2"/>
  <c r="BS627" i="6"/>
  <c r="Q560" i="2" s="1"/>
  <c r="P560" i="2"/>
  <c r="BQ429" i="6"/>
  <c r="O362" i="2" s="1"/>
  <c r="N362" i="2"/>
  <c r="BU387" i="6"/>
  <c r="S320" i="2" s="1"/>
  <c r="R320" i="2"/>
  <c r="BU434" i="6"/>
  <c r="S367" i="2" s="1"/>
  <c r="R367" i="2"/>
  <c r="BQ454" i="6"/>
  <c r="O387" i="2" s="1"/>
  <c r="N387" i="2"/>
  <c r="BS543" i="6"/>
  <c r="Q476" i="2" s="1"/>
  <c r="P476" i="2"/>
  <c r="BS559" i="6"/>
  <c r="Q492" i="2" s="1"/>
  <c r="P492" i="2"/>
  <c r="BS373" i="6"/>
  <c r="Q306" i="2" s="1"/>
  <c r="P306" i="2"/>
  <c r="BQ413" i="6"/>
  <c r="O346" i="2" s="1"/>
  <c r="N346" i="2"/>
  <c r="BQ462" i="6"/>
  <c r="O395" i="2" s="1"/>
  <c r="N395" i="2"/>
  <c r="BS499" i="6"/>
  <c r="Q432" i="2" s="1"/>
  <c r="P432" i="2"/>
  <c r="BS511" i="6"/>
  <c r="Q444" i="2" s="1"/>
  <c r="P444" i="2"/>
  <c r="BQ544" i="6"/>
  <c r="O477" i="2" s="1"/>
  <c r="N477" i="2"/>
  <c r="BS549" i="6"/>
  <c r="Q482" i="2" s="1"/>
  <c r="P482" i="2"/>
  <c r="BQ567" i="6"/>
  <c r="O500" i="2" s="1"/>
  <c r="N500" i="2"/>
  <c r="BU583" i="6"/>
  <c r="S516" i="2" s="1"/>
  <c r="R516" i="2"/>
  <c r="BU587" i="6"/>
  <c r="S520" i="2" s="1"/>
  <c r="R520" i="2"/>
  <c r="BQ601" i="6"/>
  <c r="O534" i="2" s="1"/>
  <c r="BQ602" i="6"/>
  <c r="O535" i="2" s="1"/>
  <c r="N535" i="2"/>
  <c r="BU622" i="6"/>
  <c r="S555" i="2" s="1"/>
  <c r="R555" i="2"/>
  <c r="BQ633" i="6"/>
  <c r="O566" i="2" s="1"/>
  <c r="N566" i="2"/>
  <c r="BS711" i="6"/>
  <c r="Q644" i="2" s="1"/>
  <c r="P644" i="2"/>
  <c r="BU472" i="6"/>
  <c r="S405" i="2" s="1"/>
  <c r="R405" i="2"/>
  <c r="BU508" i="6"/>
  <c r="S441" i="2" s="1"/>
  <c r="R441" i="2"/>
  <c r="BU522" i="6"/>
  <c r="S455" i="2" s="1"/>
  <c r="R455" i="2"/>
  <c r="BQ564" i="6"/>
  <c r="O497" i="2" s="1"/>
  <c r="N497" i="2"/>
  <c r="BU572" i="6"/>
  <c r="S505" i="2" s="1"/>
  <c r="R505" i="2"/>
  <c r="BU582" i="6"/>
  <c r="S515" i="2" s="1"/>
  <c r="R515" i="2"/>
  <c r="BU601" i="6"/>
  <c r="S534" i="2" s="1"/>
  <c r="R534" i="2"/>
  <c r="BQ616" i="6"/>
  <c r="O549" i="2" s="1"/>
  <c r="N549" i="2"/>
  <c r="BU511" i="6"/>
  <c r="S444" i="2" s="1"/>
  <c r="R444" i="2"/>
  <c r="BQ539" i="6"/>
  <c r="O472" i="2" s="1"/>
  <c r="N472" i="2"/>
  <c r="BU565" i="6"/>
  <c r="S498" i="2" s="1"/>
  <c r="R498" i="2"/>
  <c r="BS592" i="6"/>
  <c r="Q525" i="2" s="1"/>
  <c r="P525" i="2"/>
  <c r="BU610" i="6"/>
  <c r="S543" i="2" s="1"/>
  <c r="R543" i="2"/>
  <c r="BU647" i="6"/>
  <c r="S580" i="2" s="1"/>
  <c r="R580" i="2"/>
  <c r="BS664" i="6"/>
  <c r="Q597" i="2" s="1"/>
  <c r="P597" i="2"/>
  <c r="BS680" i="6"/>
  <c r="Q613" i="2" s="1"/>
  <c r="P613" i="2"/>
  <c r="BS697" i="6"/>
  <c r="Q630" i="2" s="1"/>
  <c r="P630" i="2"/>
  <c r="BS745" i="6"/>
  <c r="Q678" i="2" s="1"/>
  <c r="P678" i="2"/>
  <c r="BQ757" i="6"/>
  <c r="O690" i="2" s="1"/>
  <c r="N690" i="2"/>
  <c r="BU495" i="6"/>
  <c r="S428" i="2" s="1"/>
  <c r="R428" i="2"/>
  <c r="BU553" i="6"/>
  <c r="S486" i="2" s="1"/>
  <c r="R486" i="2"/>
  <c r="BU596" i="6"/>
  <c r="S529" i="2" s="1"/>
  <c r="R529" i="2"/>
  <c r="BU608" i="6"/>
  <c r="S541" i="2" s="1"/>
  <c r="R541" i="2"/>
  <c r="BQ645" i="6"/>
  <c r="O578" i="2" s="1"/>
  <c r="N578" i="2"/>
  <c r="BU660" i="6"/>
  <c r="S593" i="2" s="1"/>
  <c r="R593" i="2"/>
  <c r="BQ665" i="6"/>
  <c r="O598" i="2" s="1"/>
  <c r="N598" i="2"/>
  <c r="BU676" i="6"/>
  <c r="S609" i="2" s="1"/>
  <c r="R609" i="2"/>
  <c r="BQ681" i="6"/>
  <c r="O614" i="2" s="1"/>
  <c r="N614" i="2"/>
  <c r="BS685" i="6"/>
  <c r="Q618" i="2" s="1"/>
  <c r="P618" i="2"/>
  <c r="BQ691" i="6"/>
  <c r="O624" i="2" s="1"/>
  <c r="N624" i="2"/>
  <c r="BU697" i="6"/>
  <c r="S630" i="2" s="1"/>
  <c r="R630" i="2"/>
  <c r="BQ702" i="6"/>
  <c r="O635" i="2" s="1"/>
  <c r="N635" i="2"/>
  <c r="BS708" i="6"/>
  <c r="Q641" i="2" s="1"/>
  <c r="P641" i="2"/>
  <c r="BS742" i="6"/>
  <c r="Q675" i="2" s="1"/>
  <c r="P675" i="2"/>
  <c r="BU764" i="6"/>
  <c r="S697" i="2" s="1"/>
  <c r="R697" i="2"/>
  <c r="BU689" i="6"/>
  <c r="S622" i="2" s="1"/>
  <c r="R622" i="2"/>
  <c r="BU706" i="6"/>
  <c r="S639" i="2" s="1"/>
  <c r="R639" i="2"/>
  <c r="BS781" i="6"/>
  <c r="Q714" i="2" s="1"/>
  <c r="P714" i="2"/>
  <c r="BW790" i="6"/>
  <c r="U723" i="2" s="1"/>
  <c r="T723" i="2"/>
  <c r="BQ803" i="6"/>
  <c r="O736" i="2" s="1"/>
  <c r="N736" i="2"/>
  <c r="N746" i="2"/>
  <c r="BQ813" i="6"/>
  <c r="O746" i="2" s="1"/>
  <c r="BW745" i="6"/>
  <c r="U678" i="2" s="1"/>
  <c r="T678" i="2"/>
  <c r="BW742" i="6"/>
  <c r="U675" i="2" s="1"/>
  <c r="T675" i="2"/>
  <c r="BW599" i="6"/>
  <c r="U532" i="2" s="1"/>
  <c r="T532" i="2"/>
  <c r="BW552" i="6"/>
  <c r="U485" i="2" s="1"/>
  <c r="T485" i="2"/>
  <c r="BW549" i="6"/>
  <c r="U482" i="2" s="1"/>
  <c r="T482" i="2"/>
  <c r="BW230" i="6"/>
  <c r="U163" i="2" s="1"/>
  <c r="T163" i="2"/>
  <c r="BW916" i="6"/>
  <c r="U849" i="2" s="1"/>
  <c r="T849" i="2"/>
  <c r="BY234" i="6"/>
  <c r="W167" i="2" s="1"/>
  <c r="V167" i="2"/>
  <c r="BY740" i="6"/>
  <c r="W673" i="2" s="1"/>
  <c r="V673" i="2"/>
  <c r="BU643" i="6"/>
  <c r="S576" i="2" s="1"/>
  <c r="R576" i="2"/>
  <c r="BU663" i="6"/>
  <c r="S596" i="2" s="1"/>
  <c r="R596" i="2"/>
  <c r="N627" i="2"/>
  <c r="BU753" i="6"/>
  <c r="S686" i="2" s="1"/>
  <c r="R686" i="2"/>
  <c r="BU776" i="6"/>
  <c r="S709" i="2" s="1"/>
  <c r="R709" i="2"/>
  <c r="P750" i="2"/>
  <c r="BS817" i="6"/>
  <c r="Q750" i="2" s="1"/>
  <c r="BS840" i="6"/>
  <c r="Q773" i="2" s="1"/>
  <c r="P773" i="2"/>
  <c r="BS875" i="6"/>
  <c r="Q808" i="2" s="1"/>
  <c r="P808" i="2"/>
  <c r="P828" i="2"/>
  <c r="BS895" i="6"/>
  <c r="Q828" i="2" s="1"/>
  <c r="BU667" i="6"/>
  <c r="S600" i="2" s="1"/>
  <c r="R600" i="2"/>
  <c r="BQ710" i="6"/>
  <c r="O643" i="2" s="1"/>
  <c r="N643" i="2"/>
  <c r="BQ761" i="6"/>
  <c r="O694" i="2" s="1"/>
  <c r="N694" i="2"/>
  <c r="BS784" i="6"/>
  <c r="Q717" i="2" s="1"/>
  <c r="P717" i="2"/>
  <c r="BS787" i="6"/>
  <c r="Q720" i="2" s="1"/>
  <c r="P720" i="2"/>
  <c r="BQ794" i="6"/>
  <c r="O727" i="2" s="1"/>
  <c r="N727" i="2"/>
  <c r="P762" i="2"/>
  <c r="BS829" i="6"/>
  <c r="Q762" i="2" s="1"/>
  <c r="BS837" i="6"/>
  <c r="Q770" i="2" s="1"/>
  <c r="P770" i="2"/>
  <c r="BS845" i="6"/>
  <c r="Q778" i="2" s="1"/>
  <c r="P778" i="2"/>
  <c r="BS870" i="6"/>
  <c r="Q803" i="2" s="1"/>
  <c r="P803" i="2"/>
  <c r="BS879" i="6"/>
  <c r="Q812" i="2" s="1"/>
  <c r="P812" i="2"/>
  <c r="BS889" i="6"/>
  <c r="Q822" i="2" s="1"/>
  <c r="P822" i="2"/>
  <c r="BS896" i="6"/>
  <c r="Q829" i="2" s="1"/>
  <c r="P829" i="2"/>
  <c r="BS906" i="6"/>
  <c r="Q839" i="2" s="1"/>
  <c r="P839" i="2"/>
  <c r="BS913" i="6"/>
  <c r="Q846" i="2" s="1"/>
  <c r="P846" i="2"/>
  <c r="BQ488" i="6"/>
  <c r="O421" i="2" s="1"/>
  <c r="N421" i="2"/>
  <c r="BQ243" i="6"/>
  <c r="O176" i="2" s="1"/>
  <c r="N176" i="2"/>
  <c r="BQ96" i="6"/>
  <c r="O29" i="2" s="1"/>
  <c r="N29" i="2"/>
  <c r="BS645" i="6"/>
  <c r="Q578" i="2" s="1"/>
  <c r="P578" i="2"/>
  <c r="BU671" i="6"/>
  <c r="S604" i="2" s="1"/>
  <c r="R604" i="2"/>
  <c r="BU700" i="6"/>
  <c r="S633" i="2" s="1"/>
  <c r="R633" i="2"/>
  <c r="BU778" i="6"/>
  <c r="S711" i="2" s="1"/>
  <c r="R711" i="2"/>
  <c r="BU808" i="6"/>
  <c r="S741" i="2" s="1"/>
  <c r="R741" i="2"/>
  <c r="BU814" i="6"/>
  <c r="S747" i="2" s="1"/>
  <c r="R747" i="2"/>
  <c r="BU820" i="6"/>
  <c r="S753" i="2" s="1"/>
  <c r="R753" i="2"/>
  <c r="BU829" i="6"/>
  <c r="S762" i="2" s="1"/>
  <c r="R762" i="2"/>
  <c r="BQ831" i="6"/>
  <c r="O764" i="2" s="1"/>
  <c r="N764" i="2"/>
  <c r="N777" i="2"/>
  <c r="BQ844" i="6"/>
  <c r="O777" i="2" s="1"/>
  <c r="N762" i="2"/>
  <c r="BQ829" i="6"/>
  <c r="O762" i="2" s="1"/>
  <c r="R776" i="2"/>
  <c r="BU843" i="6"/>
  <c r="S776" i="2" s="1"/>
  <c r="BQ910" i="6"/>
  <c r="O843" i="2" s="1"/>
  <c r="N843" i="2"/>
  <c r="BU792" i="6"/>
  <c r="S725" i="2" s="1"/>
  <c r="R725" i="2"/>
  <c r="N753" i="2"/>
  <c r="BQ820" i="6"/>
  <c r="O753" i="2" s="1"/>
  <c r="BQ840" i="6"/>
  <c r="O773" i="2" s="1"/>
  <c r="N773" i="2"/>
  <c r="BQ869" i="6"/>
  <c r="O802" i="2" s="1"/>
  <c r="N802" i="2"/>
  <c r="N828" i="2"/>
  <c r="BQ895" i="6"/>
  <c r="O828" i="2" s="1"/>
  <c r="BT170" i="6" l="1"/>
  <c r="BU170" i="6" s="1"/>
  <c r="S103" i="2" s="1"/>
  <c r="N102" i="2"/>
  <c r="BU247" i="6"/>
  <c r="S180" i="2" s="1"/>
  <c r="R180" i="2"/>
  <c r="P781" i="2"/>
  <c r="BP577" i="6"/>
  <c r="R510" i="2"/>
  <c r="BU577" i="6"/>
  <c r="S510" i="2" s="1"/>
  <c r="BT574" i="6"/>
  <c r="BU574" i="6" s="1"/>
  <c r="S507" i="2" s="1"/>
  <c r="BP578" i="6"/>
  <c r="N511" i="2" s="1"/>
  <c r="BQ577" i="6"/>
  <c r="O510" i="2" s="1"/>
  <c r="N510" i="2"/>
  <c r="R506" i="2"/>
  <c r="BR578" i="6"/>
  <c r="BS578" i="6" s="1"/>
  <c r="Q511" i="2" s="1"/>
  <c r="P510" i="2"/>
  <c r="BP574" i="6"/>
  <c r="BQ578" i="6"/>
  <c r="O511" i="2" s="1"/>
  <c r="BR574" i="6"/>
  <c r="P423" i="2"/>
  <c r="BR235" i="6"/>
  <c r="BT235" i="6"/>
  <c r="N799" i="2"/>
  <c r="BT634" i="6"/>
  <c r="P567" i="2"/>
  <c r="N735" i="2"/>
  <c r="BT802" i="6"/>
  <c r="BT666" i="6"/>
  <c r="BT110" i="6"/>
  <c r="N39" i="2"/>
  <c r="BR247" i="6"/>
  <c r="BT256" i="6"/>
  <c r="P188" i="2"/>
  <c r="BT621" i="6"/>
  <c r="P403" i="2"/>
  <c r="BT470" i="6"/>
  <c r="BT846" i="6"/>
  <c r="N46" i="2"/>
  <c r="N187" i="2"/>
  <c r="BQ576" i="6"/>
  <c r="O509" i="2" s="1"/>
  <c r="N42" i="2"/>
  <c r="BT665" i="6"/>
  <c r="BU169" i="6"/>
  <c r="S102" i="2" s="1"/>
  <c r="R102" i="2"/>
  <c r="N97" i="2"/>
  <c r="BQ164" i="6"/>
  <c r="O97" i="2" s="1"/>
  <c r="BQ574" i="6"/>
  <c r="O507" i="2" s="1"/>
  <c r="N507" i="2"/>
  <c r="BU738" i="6"/>
  <c r="S671" i="2" s="1"/>
  <c r="R671" i="2"/>
  <c r="BS177" i="6"/>
  <c r="Q110" i="2" s="1"/>
  <c r="P110" i="2"/>
  <c r="BQ846" i="6"/>
  <c r="O779" i="2" s="1"/>
  <c r="N779" i="2"/>
  <c r="N787" i="2"/>
  <c r="BQ854" i="6"/>
  <c r="O787" i="2" s="1"/>
  <c r="R103" i="2"/>
  <c r="BU230" i="6"/>
  <c r="S163" i="2" s="1"/>
  <c r="R163" i="2"/>
  <c r="BU634" i="6"/>
  <c r="S567" i="2" s="1"/>
  <c r="R567" i="2"/>
  <c r="BQ570" i="6"/>
  <c r="O503" i="2" s="1"/>
  <c r="N503" i="2"/>
  <c r="BQ486" i="6"/>
  <c r="O419" i="2" s="1"/>
  <c r="N419" i="2"/>
  <c r="BQ230" i="6"/>
  <c r="O163" i="2" s="1"/>
  <c r="N163" i="2"/>
  <c r="BQ738" i="6"/>
  <c r="O671" i="2" s="1"/>
  <c r="N671" i="2"/>
  <c r="BR194" i="6"/>
  <c r="BT589" i="6"/>
  <c r="BT457" i="6"/>
  <c r="BR254" i="6"/>
  <c r="BR270" i="6"/>
  <c r="BP270" i="6"/>
  <c r="BQ270" i="6" s="1"/>
  <c r="O203" i="2" s="1"/>
  <c r="BR469" i="6"/>
  <c r="BR621" i="6"/>
  <c r="BT562" i="6"/>
  <c r="BT578" i="6"/>
  <c r="BR586" i="6"/>
  <c r="BR622" i="6"/>
  <c r="BT638" i="6"/>
  <c r="BR646" i="6"/>
  <c r="BT662" i="6"/>
  <c r="BT702" i="6"/>
  <c r="BT259" i="6"/>
  <c r="BR323" i="6"/>
  <c r="BR486" i="6"/>
  <c r="R751" i="2"/>
  <c r="BU818" i="6"/>
  <c r="S751" i="2" s="1"/>
  <c r="BU854" i="6"/>
  <c r="S787" i="2" s="1"/>
  <c r="R787" i="2"/>
  <c r="R599" i="2"/>
  <c r="BU666" i="6"/>
  <c r="S599" i="2" s="1"/>
  <c r="BS738" i="6"/>
  <c r="Q671" i="2" s="1"/>
  <c r="P671" i="2"/>
  <c r="BR347" i="6"/>
  <c r="BT411" i="6"/>
  <c r="P383" i="2"/>
  <c r="BS450" i="6"/>
  <c r="Q383" i="2" s="1"/>
  <c r="BT462" i="6"/>
  <c r="BR478" i="6"/>
  <c r="BT834" i="6"/>
  <c r="BT438" i="6"/>
  <c r="BR493" i="6"/>
  <c r="BT410" i="6"/>
  <c r="BT481" i="6"/>
  <c r="BT501" i="6"/>
  <c r="BT246" i="6"/>
  <c r="BR414" i="6"/>
  <c r="BT657" i="6"/>
  <c r="BR789" i="6"/>
  <c r="BT538" i="6"/>
  <c r="BT594" i="6"/>
  <c r="BT614" i="6"/>
  <c r="BU710" i="6"/>
  <c r="S643" i="2" s="1"/>
  <c r="R643" i="2"/>
  <c r="BR846" i="6"/>
  <c r="BR466" i="6"/>
  <c r="N731" i="2"/>
  <c r="BQ798" i="6"/>
  <c r="O731" i="2" s="1"/>
  <c r="BR854" i="6"/>
  <c r="BT566" i="6"/>
  <c r="BR790" i="6"/>
  <c r="BT319" i="6"/>
  <c r="BR363" i="6"/>
  <c r="BR431" i="6"/>
  <c r="BR462" i="6"/>
  <c r="BR678" i="6"/>
  <c r="BR834" i="6"/>
  <c r="BR223" i="6"/>
  <c r="BR415" i="6"/>
  <c r="BR105" i="6"/>
  <c r="BT493" i="6"/>
  <c r="BR857" i="6"/>
  <c r="BP912" i="6"/>
  <c r="BT809" i="6"/>
  <c r="BU809" i="6" s="1"/>
  <c r="S742" i="2" s="1"/>
  <c r="BR853" i="6"/>
  <c r="BR501" i="6"/>
  <c r="BR334" i="6"/>
  <c r="BT270" i="6"/>
  <c r="BR797" i="6"/>
  <c r="BR358" i="6"/>
  <c r="BT513" i="6"/>
  <c r="BT793" i="6"/>
  <c r="BR434" i="6"/>
  <c r="BR657" i="6"/>
  <c r="BR113" i="6"/>
  <c r="BR661" i="6"/>
  <c r="BR109" i="6"/>
  <c r="BT109" i="6"/>
  <c r="BR258" i="6"/>
  <c r="BR278" i="6"/>
  <c r="BR570" i="6"/>
  <c r="BR594" i="6"/>
  <c r="BR602" i="6"/>
  <c r="BR614" i="6"/>
  <c r="BR638" i="6"/>
  <c r="BR662" i="6"/>
  <c r="BR694" i="6"/>
  <c r="BT239" i="6"/>
  <c r="BR259" i="6"/>
  <c r="BR315" i="6"/>
  <c r="BR371" i="6"/>
  <c r="BT454" i="6"/>
  <c r="BR474" i="6"/>
  <c r="BT514" i="6"/>
  <c r="BR818" i="6"/>
  <c r="BT554" i="6"/>
  <c r="BR666" i="6"/>
  <c r="BR698" i="6"/>
  <c r="BT751" i="6"/>
  <c r="BT267" i="6"/>
  <c r="BR307" i="6"/>
  <c r="BR319" i="6"/>
  <c r="BR355" i="6"/>
  <c r="BR802" i="6"/>
  <c r="BR454" i="6"/>
  <c r="BR514" i="6"/>
  <c r="BQ806" i="6"/>
  <c r="O739" i="2" s="1"/>
  <c r="N739" i="2"/>
  <c r="N751" i="2"/>
  <c r="BQ818" i="6"/>
  <c r="O751" i="2" s="1"/>
  <c r="BU879" i="6"/>
  <c r="S812" i="2" s="1"/>
  <c r="R812" i="2"/>
  <c r="P247" i="2"/>
  <c r="BS314" i="6"/>
  <c r="Q247" i="2" s="1"/>
  <c r="N845" i="2"/>
  <c r="BQ912" i="6"/>
  <c r="O845" i="2" s="1"/>
  <c r="BU85" i="6"/>
  <c r="S18" i="2" s="1"/>
  <c r="R18" i="2"/>
  <c r="R208" i="2"/>
  <c r="BU275" i="6"/>
  <c r="S208" i="2" s="1"/>
  <c r="BQ334" i="6"/>
  <c r="O267" i="2" s="1"/>
  <c r="N267" i="2"/>
  <c r="BQ374" i="6"/>
  <c r="O307" i="2" s="1"/>
  <c r="N307" i="2"/>
  <c r="N730" i="2"/>
  <c r="BQ797" i="6"/>
  <c r="O730" i="2" s="1"/>
  <c r="BQ338" i="6"/>
  <c r="O271" i="2" s="1"/>
  <c r="N271" i="2"/>
  <c r="N813" i="2"/>
  <c r="BQ880" i="6"/>
  <c r="O813" i="2" s="1"/>
  <c r="N203" i="2"/>
  <c r="BS198" i="6"/>
  <c r="Q131" i="2" s="1"/>
  <c r="P131" i="2"/>
  <c r="BR133" i="6"/>
  <c r="BR95" i="6"/>
  <c r="BT378" i="6"/>
  <c r="BR880" i="6"/>
  <c r="BT912" i="6"/>
  <c r="BR809" i="6"/>
  <c r="BR457" i="6"/>
  <c r="BT521" i="6"/>
  <c r="BT801" i="6"/>
  <c r="BR418" i="6"/>
  <c r="BR485" i="6"/>
  <c r="BT625" i="6"/>
  <c r="BT354" i="6"/>
  <c r="BR665" i="6"/>
  <c r="BR813" i="6"/>
  <c r="BR85" i="6"/>
  <c r="BR262" i="6"/>
  <c r="BR473" i="6"/>
  <c r="BR513" i="6"/>
  <c r="BR873" i="6"/>
  <c r="BR465" i="6"/>
  <c r="BR489" i="6"/>
  <c r="BS489" i="6" s="1"/>
  <c r="BR509" i="6"/>
  <c r="BT238" i="6"/>
  <c r="N382" i="2"/>
  <c r="BQ449" i="6"/>
  <c r="O382" i="2" s="1"/>
  <c r="BT497" i="6"/>
  <c r="BR517" i="6"/>
  <c r="BR637" i="6"/>
  <c r="BR338" i="6"/>
  <c r="BR805" i="6"/>
  <c r="BT181" i="6"/>
  <c r="BT206" i="6"/>
  <c r="BT415" i="6"/>
  <c r="BR378" i="6"/>
  <c r="BR438" i="6"/>
  <c r="BR410" i="6"/>
  <c r="BR481" i="6"/>
  <c r="BR521" i="6"/>
  <c r="BR801" i="6"/>
  <c r="BR274" i="6"/>
  <c r="BT382" i="6"/>
  <c r="BT461" i="6"/>
  <c r="BT505" i="6"/>
  <c r="BR625" i="6"/>
  <c r="BR77" i="6"/>
  <c r="BR246" i="6"/>
  <c r="BR354" i="6"/>
  <c r="BT358" i="6"/>
  <c r="BT473" i="6"/>
  <c r="BT849" i="6"/>
  <c r="BR908" i="6"/>
  <c r="BR821" i="6"/>
  <c r="BT113" i="6"/>
  <c r="BR238" i="6"/>
  <c r="BR346" i="6"/>
  <c r="BR370" i="6"/>
  <c r="BR406" i="6"/>
  <c r="BU449" i="6"/>
  <c r="S382" i="2" s="1"/>
  <c r="BR497" i="6"/>
  <c r="BT338" i="6"/>
  <c r="BU857" i="6"/>
  <c r="S790" i="2" s="1"/>
  <c r="R790" i="2"/>
  <c r="BR912" i="6"/>
  <c r="BR382" i="6"/>
  <c r="BR461" i="6"/>
  <c r="BR505" i="6"/>
  <c r="BR326" i="6"/>
  <c r="BR849" i="6"/>
  <c r="BT509" i="6"/>
  <c r="BT219" i="6"/>
  <c r="BT888" i="6"/>
  <c r="P382" i="2"/>
  <c r="BS449" i="6"/>
  <c r="Q382" i="2" s="1"/>
  <c r="BR88" i="6"/>
  <c r="BR310" i="6"/>
  <c r="BR185" i="6"/>
  <c r="I15" i="7"/>
  <c r="BZ498" i="6" s="1"/>
  <c r="X431" i="2" s="1"/>
  <c r="J15" i="7"/>
  <c r="CB498" i="6" s="1"/>
  <c r="Y431" i="2" s="1"/>
  <c r="BT86" i="6"/>
  <c r="BT310" i="6"/>
  <c r="BR214" i="6"/>
  <c r="BT106" i="6"/>
  <c r="BT306" i="6"/>
  <c r="BR189" i="6"/>
  <c r="BR118" i="6"/>
  <c r="BT190" i="6"/>
  <c r="BT131" i="6"/>
  <c r="J14" i="7"/>
  <c r="CB494" i="6" s="1"/>
  <c r="Y427" i="2" s="1"/>
  <c r="I14" i="7"/>
  <c r="BZ494" i="6" s="1"/>
  <c r="X427" i="2" s="1"/>
  <c r="BR215" i="6"/>
  <c r="BT223" i="6"/>
  <c r="BU182" i="6"/>
  <c r="S115" i="2" s="1"/>
  <c r="BR86" i="6"/>
  <c r="BR106" i="6"/>
  <c r="BT133" i="6"/>
  <c r="BR181" i="6"/>
  <c r="BT146" i="6"/>
  <c r="BR182" i="6"/>
  <c r="BR190" i="6"/>
  <c r="BR231" i="6"/>
  <c r="BR146" i="6"/>
  <c r="BR111" i="6"/>
  <c r="BR186" i="6"/>
  <c r="P102" i="2"/>
  <c r="BS169" i="6"/>
  <c r="Q102" i="2" s="1"/>
  <c r="BQ240" i="6"/>
  <c r="O173" i="2" s="1"/>
  <c r="BT298" i="6"/>
  <c r="BT185" i="6"/>
  <c r="BT214" i="6"/>
  <c r="BT932" i="6"/>
  <c r="BP275" i="6"/>
  <c r="J4" i="7"/>
  <c r="CB93" i="6" s="1"/>
  <c r="Y26" i="2" s="1"/>
  <c r="I4" i="7"/>
  <c r="BZ93" i="6" s="1"/>
  <c r="X26" i="2" s="1"/>
  <c r="BR98" i="6"/>
  <c r="BT924" i="6"/>
  <c r="BR298" i="6"/>
  <c r="BR114" i="6"/>
  <c r="P239" i="2"/>
  <c r="BS306" i="6"/>
  <c r="Q239" i="2" s="1"/>
  <c r="BT240" i="6"/>
  <c r="BR320" i="6"/>
  <c r="P253" i="2" s="1"/>
  <c r="BR616" i="6"/>
  <c r="BT653" i="6"/>
  <c r="BU653" i="6" s="1"/>
  <c r="S586" i="2" s="1"/>
  <c r="BR115" i="6"/>
  <c r="BS115" i="6" s="1"/>
  <c r="Q48" i="2" s="1"/>
  <c r="BR558" i="6"/>
  <c r="BT920" i="6"/>
  <c r="BR920" i="6"/>
  <c r="BR932" i="6"/>
  <c r="BU891" i="6"/>
  <c r="S824" i="2" s="1"/>
  <c r="R824" i="2"/>
  <c r="BR275" i="6"/>
  <c r="BT189" i="6"/>
  <c r="BR206" i="6"/>
  <c r="BR256" i="6"/>
  <c r="BT98" i="6"/>
  <c r="BR110" i="6"/>
  <c r="BT118" i="6"/>
  <c r="BR924" i="6"/>
  <c r="BS140" i="6"/>
  <c r="Q73" i="2" s="1"/>
  <c r="P73" i="2"/>
  <c r="BU682" i="6"/>
  <c r="S615" i="2" s="1"/>
  <c r="R615" i="2"/>
  <c r="BU504" i="6"/>
  <c r="S437" i="2" s="1"/>
  <c r="R437" i="2"/>
  <c r="I16" i="7"/>
  <c r="BZ505" i="6" s="1"/>
  <c r="X438" i="2" s="1"/>
  <c r="J16" i="7"/>
  <c r="CB505" i="6" s="1"/>
  <c r="Y438" i="2" s="1"/>
  <c r="BR100" i="6"/>
  <c r="BS137" i="6"/>
  <c r="Q70" i="2" s="1"/>
  <c r="P70" i="2"/>
  <c r="BR629" i="6"/>
  <c r="BR244" i="6"/>
  <c r="BT331" i="6"/>
  <c r="BT558" i="6"/>
  <c r="BT669" i="6"/>
  <c r="BU95" i="6"/>
  <c r="S28" i="2" s="1"/>
  <c r="R28" i="2"/>
  <c r="BS320" i="6"/>
  <c r="Q253" i="2" s="1"/>
  <c r="R586" i="2"/>
  <c r="N26" i="2"/>
  <c r="N292" i="2"/>
  <c r="N264" i="2"/>
  <c r="R207" i="2"/>
  <c r="P170" i="2"/>
  <c r="P48" i="2"/>
  <c r="BR516" i="6"/>
  <c r="BR236" i="6"/>
  <c r="BT88" i="6"/>
  <c r="N152" i="2"/>
  <c r="N306" i="2"/>
  <c r="R553" i="2"/>
  <c r="N487" i="2"/>
  <c r="BT102" i="6"/>
  <c r="N834" i="2"/>
  <c r="N253" i="2"/>
  <c r="R402" i="2"/>
  <c r="R696" i="2"/>
  <c r="BT616" i="6"/>
  <c r="BT516" i="6"/>
  <c r="BR653" i="6"/>
  <c r="BS579" i="6"/>
  <c r="Q512" i="2" s="1"/>
  <c r="P512" i="2"/>
  <c r="BR226" i="6"/>
  <c r="BR331" i="6"/>
  <c r="BQ558" i="6"/>
  <c r="O491" i="2" s="1"/>
  <c r="N491" i="2"/>
  <c r="BR669" i="6"/>
  <c r="BT100" i="6"/>
  <c r="BR102" i="6"/>
  <c r="P35" i="2" s="1"/>
  <c r="BR171" i="6"/>
  <c r="BS171" i="6" s="1"/>
  <c r="Q104" i="2" s="1"/>
  <c r="BP171" i="6"/>
  <c r="BQ171" i="6" s="1"/>
  <c r="O104" i="2" s="1"/>
  <c r="BR240" i="6"/>
  <c r="BT320" i="6"/>
  <c r="BR222" i="6"/>
  <c r="BQ653" i="6"/>
  <c r="O586" i="2" s="1"/>
  <c r="N586" i="2"/>
  <c r="BU929" i="6"/>
  <c r="S862" i="2" s="1"/>
  <c r="R862" i="2"/>
  <c r="BR93" i="6"/>
  <c r="BT93" i="6"/>
  <c r="BT236" i="6"/>
  <c r="BT115" i="6"/>
  <c r="BR122" i="6"/>
  <c r="BT122" i="6"/>
  <c r="BT226" i="6"/>
  <c r="BR463" i="6"/>
  <c r="BQ104" i="6"/>
  <c r="O37" i="2" s="1"/>
  <c r="N37" i="2"/>
  <c r="BS545" i="6"/>
  <c r="Q478" i="2" s="1"/>
  <c r="P478" i="2"/>
  <c r="N740" i="2"/>
  <c r="BU839" i="6"/>
  <c r="S772" i="2" s="1"/>
  <c r="R772" i="2"/>
  <c r="BS156" i="6"/>
  <c r="Q89" i="2" s="1"/>
  <c r="P89" i="2"/>
  <c r="N403" i="2"/>
  <c r="BS173" i="6"/>
  <c r="Q106" i="2" s="1"/>
  <c r="P106" i="2"/>
  <c r="BU873" i="6"/>
  <c r="S806" i="2" s="1"/>
  <c r="R806" i="2"/>
  <c r="BS305" i="6"/>
  <c r="Q238" i="2" s="1"/>
  <c r="P238" i="2"/>
  <c r="BU805" i="6"/>
  <c r="S738" i="2" s="1"/>
  <c r="R738" i="2"/>
  <c r="BU334" i="6"/>
  <c r="S267" i="2" s="1"/>
  <c r="R267" i="2"/>
  <c r="BS366" i="6"/>
  <c r="Q299" i="2" s="1"/>
  <c r="P299" i="2"/>
  <c r="BU205" i="6"/>
  <c r="S138" i="2" s="1"/>
  <c r="R138" i="2"/>
  <c r="BS313" i="6"/>
  <c r="Q246" i="2" s="1"/>
  <c r="P246" i="2"/>
  <c r="BQ102" i="6"/>
  <c r="O35" i="2" s="1"/>
  <c r="N35" i="2"/>
  <c r="BU102" i="6"/>
  <c r="S35" i="2" s="1"/>
  <c r="R35" i="2"/>
  <c r="BS102" i="6"/>
  <c r="Q35" i="2" s="1"/>
  <c r="BU171" i="6"/>
  <c r="S104" i="2" s="1"/>
  <c r="R104" i="2"/>
  <c r="BS97" i="6"/>
  <c r="Q30" i="2" s="1"/>
  <c r="P30" i="2"/>
  <c r="AZ893" i="6"/>
  <c r="BC893" i="6" s="1"/>
  <c r="AQ893" i="6"/>
  <c r="AS893" i="6" s="1"/>
  <c r="AM893" i="6"/>
  <c r="AO893" i="6" s="1"/>
  <c r="AU893" i="6"/>
  <c r="AX893" i="6" s="1"/>
  <c r="AC893" i="6"/>
  <c r="AF893" i="6" s="1"/>
  <c r="AH893" i="6"/>
  <c r="AK893" i="6" s="1"/>
  <c r="AZ899" i="6"/>
  <c r="BC899" i="6" s="1"/>
  <c r="AQ899" i="6"/>
  <c r="AS899" i="6" s="1"/>
  <c r="AM899" i="6"/>
  <c r="AO899" i="6" s="1"/>
  <c r="AU899" i="6"/>
  <c r="AX899" i="6" s="1"/>
  <c r="AC899" i="6"/>
  <c r="AH899" i="6"/>
  <c r="AK899" i="6" s="1"/>
  <c r="AZ772" i="6"/>
  <c r="BC772" i="6" s="1"/>
  <c r="AQ772" i="6"/>
  <c r="AS772" i="6" s="1"/>
  <c r="AM772" i="6"/>
  <c r="AO772" i="6" s="1"/>
  <c r="AU772" i="6"/>
  <c r="AX772" i="6" s="1"/>
  <c r="AC772" i="6"/>
  <c r="AH772" i="6"/>
  <c r="AK772" i="6" s="1"/>
  <c r="AZ727" i="6"/>
  <c r="BC727" i="6" s="1"/>
  <c r="AM727" i="6"/>
  <c r="AO727" i="6" s="1"/>
  <c r="AU727" i="6"/>
  <c r="AX727" i="6" s="1"/>
  <c r="AC727" i="6"/>
  <c r="AF727" i="6" s="1"/>
  <c r="AH727" i="6"/>
  <c r="AK727" i="6" s="1"/>
  <c r="AQ727" i="6"/>
  <c r="AS727" i="6" s="1"/>
  <c r="AZ719" i="6"/>
  <c r="BC719" i="6" s="1"/>
  <c r="AH719" i="6"/>
  <c r="AK719" i="6" s="1"/>
  <c r="AQ719" i="6"/>
  <c r="AS719" i="6" s="1"/>
  <c r="AM719" i="6"/>
  <c r="AO719" i="6" s="1"/>
  <c r="AU719" i="6"/>
  <c r="AX719" i="6" s="1"/>
  <c r="AC719" i="6"/>
  <c r="AZ699" i="6"/>
  <c r="BC699" i="6" s="1"/>
  <c r="AH699" i="6"/>
  <c r="AK699" i="6" s="1"/>
  <c r="BP699" i="6" s="1"/>
  <c r="AQ699" i="6"/>
  <c r="AS699" i="6" s="1"/>
  <c r="AM699" i="6"/>
  <c r="AO699" i="6" s="1"/>
  <c r="AU699" i="6"/>
  <c r="AX699" i="6" s="1"/>
  <c r="AC699" i="6"/>
  <c r="AZ865" i="6"/>
  <c r="BC865" i="6" s="1"/>
  <c r="AQ865" i="6"/>
  <c r="AS865" i="6" s="1"/>
  <c r="AC865" i="6"/>
  <c r="AM865" i="6"/>
  <c r="AO865" i="6" s="1"/>
  <c r="AU865" i="6"/>
  <c r="AX865" i="6" s="1"/>
  <c r="AH865" i="6"/>
  <c r="AK865" i="6" s="1"/>
  <c r="BP865" i="6" s="1"/>
  <c r="AZ768" i="6"/>
  <c r="BC768" i="6" s="1"/>
  <c r="AH768" i="6"/>
  <c r="AK768" i="6" s="1"/>
  <c r="BP768" i="6" s="1"/>
  <c r="AQ768" i="6"/>
  <c r="AS768" i="6" s="1"/>
  <c r="AM768" i="6"/>
  <c r="AO768" i="6" s="1"/>
  <c r="AU768" i="6"/>
  <c r="AX768" i="6" s="1"/>
  <c r="AC768" i="6"/>
  <c r="AZ561" i="6"/>
  <c r="BC561" i="6" s="1"/>
  <c r="AQ561" i="6"/>
  <c r="AS561" i="6" s="1"/>
  <c r="AM561" i="6"/>
  <c r="AO561" i="6" s="1"/>
  <c r="AU561" i="6"/>
  <c r="AX561" i="6" s="1"/>
  <c r="AC561" i="6"/>
  <c r="AF561" i="6" s="1"/>
  <c r="AH561" i="6"/>
  <c r="AK561" i="6" s="1"/>
  <c r="AZ529" i="6"/>
  <c r="BC529" i="6" s="1"/>
  <c r="AQ529" i="6"/>
  <c r="AS529" i="6" s="1"/>
  <c r="AM529" i="6"/>
  <c r="AO529" i="6" s="1"/>
  <c r="AU529" i="6"/>
  <c r="AX529" i="6" s="1"/>
  <c r="AH529" i="6"/>
  <c r="AK529" i="6" s="1"/>
  <c r="AC529" i="6"/>
  <c r="AZ832" i="6"/>
  <c r="BC832" i="6" s="1"/>
  <c r="AQ832" i="6"/>
  <c r="AS832" i="6" s="1"/>
  <c r="AM832" i="6"/>
  <c r="AO832" i="6" s="1"/>
  <c r="AU832" i="6"/>
  <c r="AX832" i="6" s="1"/>
  <c r="AC832" i="6"/>
  <c r="AH832" i="6"/>
  <c r="AK832" i="6" s="1"/>
  <c r="AZ630" i="6"/>
  <c r="BC630" i="6" s="1"/>
  <c r="AQ630" i="6"/>
  <c r="AS630" i="6" s="1"/>
  <c r="AH630" i="6"/>
  <c r="AK630" i="6" s="1"/>
  <c r="AM630" i="6"/>
  <c r="AO630" i="6" s="1"/>
  <c r="AU630" i="6"/>
  <c r="AX630" i="6" s="1"/>
  <c r="AC630" i="6"/>
  <c r="AZ604" i="6"/>
  <c r="BC604" i="6" s="1"/>
  <c r="AQ604" i="6"/>
  <c r="AS604" i="6" s="1"/>
  <c r="AM604" i="6"/>
  <c r="AO604" i="6" s="1"/>
  <c r="AU604" i="6"/>
  <c r="AX604" i="6" s="1"/>
  <c r="AH604" i="6"/>
  <c r="AK604" i="6" s="1"/>
  <c r="AC604" i="6"/>
  <c r="AF604" i="6" s="1"/>
  <c r="AZ453" i="6"/>
  <c r="BC453" i="6" s="1"/>
  <c r="AC453" i="6"/>
  <c r="AF453" i="6" s="1"/>
  <c r="AH453" i="6"/>
  <c r="AK453" i="6" s="1"/>
  <c r="AM453" i="6"/>
  <c r="AO453" i="6" s="1"/>
  <c r="AU453" i="6"/>
  <c r="AX453" i="6" s="1"/>
  <c r="AQ453" i="6"/>
  <c r="AS453" i="6" s="1"/>
  <c r="AZ341" i="6"/>
  <c r="BC341" i="6" s="1"/>
  <c r="AM341" i="6"/>
  <c r="AO341" i="6" s="1"/>
  <c r="AH341" i="6"/>
  <c r="AK341" i="6" s="1"/>
  <c r="AQ341" i="6"/>
  <c r="AS341" i="6" s="1"/>
  <c r="AU341" i="6"/>
  <c r="AX341" i="6" s="1"/>
  <c r="AC341" i="6"/>
  <c r="AZ437" i="6"/>
  <c r="BC437" i="6" s="1"/>
  <c r="AM437" i="6"/>
  <c r="AO437" i="6" s="1"/>
  <c r="AU437" i="6"/>
  <c r="AX437" i="6" s="1"/>
  <c r="AH437" i="6"/>
  <c r="AK437" i="6" s="1"/>
  <c r="AQ437" i="6"/>
  <c r="AS437" i="6" s="1"/>
  <c r="AC437" i="6"/>
  <c r="AZ392" i="6"/>
  <c r="BC392" i="6" s="1"/>
  <c r="AH392" i="6"/>
  <c r="AK392" i="6" s="1"/>
  <c r="AQ392" i="6"/>
  <c r="AS392" i="6" s="1"/>
  <c r="AM392" i="6"/>
  <c r="AO392" i="6" s="1"/>
  <c r="AU392" i="6"/>
  <c r="AX392" i="6" s="1"/>
  <c r="AC392" i="6"/>
  <c r="AZ512" i="6"/>
  <c r="BC512" i="6" s="1"/>
  <c r="AM512" i="6"/>
  <c r="AO512" i="6" s="1"/>
  <c r="AU512" i="6"/>
  <c r="AX512" i="6" s="1"/>
  <c r="AH512" i="6"/>
  <c r="AK512" i="6" s="1"/>
  <c r="AQ512" i="6"/>
  <c r="AS512" i="6" s="1"/>
  <c r="AC512" i="6"/>
  <c r="AZ386" i="6"/>
  <c r="BC386" i="6" s="1"/>
  <c r="AH386" i="6"/>
  <c r="AK386" i="6" s="1"/>
  <c r="AQ386" i="6"/>
  <c r="AS386" i="6" s="1"/>
  <c r="AM386" i="6"/>
  <c r="AO386" i="6" s="1"/>
  <c r="AU386" i="6"/>
  <c r="AX386" i="6" s="1"/>
  <c r="AC386" i="6"/>
  <c r="AZ304" i="6"/>
  <c r="BC304" i="6" s="1"/>
  <c r="BT304" i="6" s="1"/>
  <c r="AH304" i="6"/>
  <c r="AK304" i="6" s="1"/>
  <c r="BP304" i="6" s="1"/>
  <c r="AQ304" i="6"/>
  <c r="AS304" i="6" s="1"/>
  <c r="AU304" i="6"/>
  <c r="AX304" i="6" s="1"/>
  <c r="AM304" i="6"/>
  <c r="AO304" i="6" s="1"/>
  <c r="AC304" i="6"/>
  <c r="AZ289" i="6"/>
  <c r="AQ289" i="6"/>
  <c r="AS289" i="6" s="1"/>
  <c r="AM289" i="6"/>
  <c r="AO289" i="6" s="1"/>
  <c r="AU289" i="6"/>
  <c r="AX289" i="6" s="1"/>
  <c r="BT289" i="6" s="1"/>
  <c r="AC289" i="6"/>
  <c r="AF289" i="6" s="1"/>
  <c r="AH289" i="6"/>
  <c r="AZ166" i="6"/>
  <c r="BC166" i="6" s="1"/>
  <c r="AQ166" i="6"/>
  <c r="AS166" i="6" s="1"/>
  <c r="AM166" i="6"/>
  <c r="AO166" i="6" s="1"/>
  <c r="AU166" i="6"/>
  <c r="AX166" i="6" s="1"/>
  <c r="AH166" i="6"/>
  <c r="AK166" i="6" s="1"/>
  <c r="AC166" i="6"/>
  <c r="AZ537" i="6"/>
  <c r="BC537" i="6" s="1"/>
  <c r="AM537" i="6"/>
  <c r="AO537" i="6" s="1"/>
  <c r="AU537" i="6"/>
  <c r="AX537" i="6" s="1"/>
  <c r="AH537" i="6"/>
  <c r="AK537" i="6" s="1"/>
  <c r="BP537" i="6" s="1"/>
  <c r="AQ537" i="6"/>
  <c r="AS537" i="6" s="1"/>
  <c r="AC537" i="6"/>
  <c r="AZ265" i="6"/>
  <c r="BC265" i="6" s="1"/>
  <c r="AM265" i="6"/>
  <c r="AO265" i="6" s="1"/>
  <c r="AU265" i="6"/>
  <c r="AX265" i="6" s="1"/>
  <c r="AH265" i="6"/>
  <c r="AK265" i="6" s="1"/>
  <c r="AQ265" i="6"/>
  <c r="AS265" i="6" s="1"/>
  <c r="AC265" i="6"/>
  <c r="BQ234" i="6"/>
  <c r="O167" i="2" s="1"/>
  <c r="N167" i="2"/>
  <c r="AZ151" i="6"/>
  <c r="BC151" i="6" s="1"/>
  <c r="AH151" i="6"/>
  <c r="AK151" i="6" s="1"/>
  <c r="AQ151" i="6"/>
  <c r="AS151" i="6" s="1"/>
  <c r="AM151" i="6"/>
  <c r="AO151" i="6" s="1"/>
  <c r="AU151" i="6"/>
  <c r="AX151" i="6" s="1"/>
  <c r="AC151" i="6"/>
  <c r="AZ780" i="6"/>
  <c r="BC780" i="6" s="1"/>
  <c r="AM780" i="6"/>
  <c r="AO780" i="6" s="1"/>
  <c r="AU780" i="6"/>
  <c r="AX780" i="6" s="1"/>
  <c r="AQ780" i="6"/>
  <c r="AS780" i="6" s="1"/>
  <c r="AH780" i="6"/>
  <c r="AK780" i="6" s="1"/>
  <c r="AC780" i="6"/>
  <c r="AF780" i="6" s="1"/>
  <c r="AZ350" i="6"/>
  <c r="AM350" i="6"/>
  <c r="AO350" i="6" s="1"/>
  <c r="AU350" i="6"/>
  <c r="AX350" i="6" s="1"/>
  <c r="AC350" i="6"/>
  <c r="AF350" i="6" s="1"/>
  <c r="AQ350" i="6"/>
  <c r="AS350" i="6" s="1"/>
  <c r="AH350" i="6"/>
  <c r="AZ271" i="6"/>
  <c r="AC271" i="6"/>
  <c r="AF271" i="6" s="1"/>
  <c r="AQ271" i="6"/>
  <c r="AS271" i="6" s="1"/>
  <c r="AU271" i="6"/>
  <c r="AX271" i="6" s="1"/>
  <c r="BT271" i="6" s="1"/>
  <c r="AM271" i="6"/>
  <c r="AO271" i="6" s="1"/>
  <c r="AH271" i="6"/>
  <c r="AZ440" i="6"/>
  <c r="BC440" i="6" s="1"/>
  <c r="AC440" i="6"/>
  <c r="AF440" i="6" s="1"/>
  <c r="AH440" i="6"/>
  <c r="AK440" i="6" s="1"/>
  <c r="AQ440" i="6"/>
  <c r="AS440" i="6" s="1"/>
  <c r="AM440" i="6"/>
  <c r="AO440" i="6" s="1"/>
  <c r="AU440" i="6"/>
  <c r="AX440" i="6" s="1"/>
  <c r="AZ192" i="6"/>
  <c r="BC192" i="6" s="1"/>
  <c r="AH192" i="6"/>
  <c r="AK192" i="6" s="1"/>
  <c r="AQ192" i="6"/>
  <c r="AS192" i="6" s="1"/>
  <c r="AU192" i="6"/>
  <c r="AX192" i="6" s="1"/>
  <c r="AM192" i="6"/>
  <c r="AO192" i="6" s="1"/>
  <c r="AC192" i="6"/>
  <c r="AZ125" i="6"/>
  <c r="BC125" i="6" s="1"/>
  <c r="AM125" i="6"/>
  <c r="AO125" i="6" s="1"/>
  <c r="AU125" i="6"/>
  <c r="AX125" i="6" s="1"/>
  <c r="AC125" i="6"/>
  <c r="AF125" i="6" s="1"/>
  <c r="AH125" i="6"/>
  <c r="AK125" i="6" s="1"/>
  <c r="AQ125" i="6"/>
  <c r="AS125" i="6" s="1"/>
  <c r="AZ158" i="6"/>
  <c r="BC158" i="6" s="1"/>
  <c r="AM158" i="6"/>
  <c r="AO158" i="6" s="1"/>
  <c r="AU158" i="6"/>
  <c r="AX158" i="6" s="1"/>
  <c r="AC158" i="6"/>
  <c r="AF158" i="6" s="1"/>
  <c r="AH158" i="6"/>
  <c r="AK158" i="6" s="1"/>
  <c r="AQ158" i="6"/>
  <c r="AS158" i="6" s="1"/>
  <c r="AZ159" i="6"/>
  <c r="BC159" i="6" s="1"/>
  <c r="AH159" i="6"/>
  <c r="AK159" i="6" s="1"/>
  <c r="AQ159" i="6"/>
  <c r="AS159" i="6" s="1"/>
  <c r="AU159" i="6"/>
  <c r="AX159" i="6" s="1"/>
  <c r="AM159" i="6"/>
  <c r="AO159" i="6" s="1"/>
  <c r="AC159" i="6"/>
  <c r="BP218" i="6"/>
  <c r="BU931" i="6"/>
  <c r="S864" i="2" s="1"/>
  <c r="R864" i="2"/>
  <c r="AZ894" i="6"/>
  <c r="BC894" i="6" s="1"/>
  <c r="AM894" i="6"/>
  <c r="AO894" i="6" s="1"/>
  <c r="AU894" i="6"/>
  <c r="AX894" i="6" s="1"/>
  <c r="BT894" i="6" s="1"/>
  <c r="AH894" i="6"/>
  <c r="AK894" i="6" s="1"/>
  <c r="BP894" i="6" s="1"/>
  <c r="AC894" i="6"/>
  <c r="AQ894" i="6"/>
  <c r="AS894" i="6" s="1"/>
  <c r="AZ897" i="6"/>
  <c r="BC897" i="6" s="1"/>
  <c r="AQ897" i="6"/>
  <c r="AS897" i="6" s="1"/>
  <c r="AM897" i="6"/>
  <c r="AO897" i="6" s="1"/>
  <c r="AU897" i="6"/>
  <c r="AX897" i="6" s="1"/>
  <c r="AH897" i="6"/>
  <c r="AK897" i="6" s="1"/>
  <c r="BP897" i="6" s="1"/>
  <c r="AC897" i="6"/>
  <c r="AZ773" i="6"/>
  <c r="BC773" i="6" s="1"/>
  <c r="AM773" i="6"/>
  <c r="AO773" i="6" s="1"/>
  <c r="AU773" i="6"/>
  <c r="AX773" i="6" s="1"/>
  <c r="BT773" i="6" s="1"/>
  <c r="AC773" i="6"/>
  <c r="AQ773" i="6"/>
  <c r="AS773" i="6" s="1"/>
  <c r="AH773" i="6"/>
  <c r="AK773" i="6" s="1"/>
  <c r="BP773" i="6" s="1"/>
  <c r="AZ728" i="6"/>
  <c r="BC728" i="6" s="1"/>
  <c r="AC728" i="6"/>
  <c r="AF728" i="6" s="1"/>
  <c r="AH728" i="6"/>
  <c r="AK728" i="6" s="1"/>
  <c r="AQ728" i="6"/>
  <c r="AS728" i="6" s="1"/>
  <c r="AM728" i="6"/>
  <c r="AO728" i="6" s="1"/>
  <c r="BR728" i="6" s="1"/>
  <c r="AU728" i="6"/>
  <c r="AX728" i="6" s="1"/>
  <c r="AZ720" i="6"/>
  <c r="BC720" i="6" s="1"/>
  <c r="AC720" i="6"/>
  <c r="AF720" i="6" s="1"/>
  <c r="AH720" i="6"/>
  <c r="AK720" i="6" s="1"/>
  <c r="AQ720" i="6"/>
  <c r="AS720" i="6" s="1"/>
  <c r="AM720" i="6"/>
  <c r="AO720" i="6" s="1"/>
  <c r="AU720" i="6"/>
  <c r="AX720" i="6" s="1"/>
  <c r="AZ712" i="6"/>
  <c r="BC712" i="6" s="1"/>
  <c r="AM712" i="6"/>
  <c r="AO712" i="6" s="1"/>
  <c r="AU712" i="6"/>
  <c r="AX712" i="6" s="1"/>
  <c r="AC712" i="6"/>
  <c r="AF712" i="6" s="1"/>
  <c r="AH712" i="6"/>
  <c r="AK712" i="6" s="1"/>
  <c r="AQ712" i="6"/>
  <c r="AS712" i="6" s="1"/>
  <c r="AZ871" i="6"/>
  <c r="BC871" i="6" s="1"/>
  <c r="AM871" i="6"/>
  <c r="AO871" i="6" s="1"/>
  <c r="AU871" i="6"/>
  <c r="AX871" i="6" s="1"/>
  <c r="BT871" i="6" s="1"/>
  <c r="AC871" i="6"/>
  <c r="AF871" i="6" s="1"/>
  <c r="AH871" i="6"/>
  <c r="AK871" i="6" s="1"/>
  <c r="AQ871" i="6"/>
  <c r="AS871" i="6" s="1"/>
  <c r="AZ827" i="6"/>
  <c r="BC827" i="6" s="1"/>
  <c r="AC827" i="6"/>
  <c r="AF827" i="6" s="1"/>
  <c r="AH827" i="6"/>
  <c r="AK827" i="6" s="1"/>
  <c r="AQ827" i="6"/>
  <c r="AS827" i="6" s="1"/>
  <c r="AM827" i="6"/>
  <c r="AO827" i="6" s="1"/>
  <c r="BR827" i="6" s="1"/>
  <c r="AU827" i="6"/>
  <c r="AX827" i="6" s="1"/>
  <c r="AZ597" i="6"/>
  <c r="BC597" i="6" s="1"/>
  <c r="AC597" i="6"/>
  <c r="AF597" i="6" s="1"/>
  <c r="AH597" i="6"/>
  <c r="AK597" i="6" s="1"/>
  <c r="AQ597" i="6"/>
  <c r="AS597" i="6" s="1"/>
  <c r="AM597" i="6"/>
  <c r="AO597" i="6" s="1"/>
  <c r="AU597" i="6"/>
  <c r="AX597" i="6" s="1"/>
  <c r="AZ530" i="6"/>
  <c r="BC530" i="6" s="1"/>
  <c r="AC530" i="6"/>
  <c r="AF530" i="6" s="1"/>
  <c r="AH530" i="6"/>
  <c r="AK530" i="6" s="1"/>
  <c r="AQ530" i="6"/>
  <c r="AS530" i="6" s="1"/>
  <c r="AM530" i="6"/>
  <c r="AO530" i="6" s="1"/>
  <c r="BR530" i="6" s="1"/>
  <c r="AU530" i="6"/>
  <c r="AX530" i="6" s="1"/>
  <c r="AZ851" i="6"/>
  <c r="BC851" i="6" s="1"/>
  <c r="AC851" i="6"/>
  <c r="AH851" i="6"/>
  <c r="AK851" i="6" s="1"/>
  <c r="BP851" i="6" s="1"/>
  <c r="AQ851" i="6"/>
  <c r="AS851" i="6" s="1"/>
  <c r="AM851" i="6"/>
  <c r="AO851" i="6" s="1"/>
  <c r="AU851" i="6"/>
  <c r="AX851" i="6" s="1"/>
  <c r="AZ631" i="6"/>
  <c r="AM631" i="6"/>
  <c r="AO631" i="6" s="1"/>
  <c r="AU631" i="6"/>
  <c r="AX631" i="6" s="1"/>
  <c r="BT631" i="6" s="1"/>
  <c r="AC631" i="6"/>
  <c r="AF631" i="6" s="1"/>
  <c r="BP631" i="6" s="1"/>
  <c r="AQ631" i="6"/>
  <c r="AS631" i="6" s="1"/>
  <c r="AH631" i="6"/>
  <c r="AZ613" i="6"/>
  <c r="BC613" i="6" s="1"/>
  <c r="AM613" i="6"/>
  <c r="AO613" i="6" s="1"/>
  <c r="AU613" i="6"/>
  <c r="AX613" i="6" s="1"/>
  <c r="BT613" i="6" s="1"/>
  <c r="AH613" i="6"/>
  <c r="AK613" i="6" s="1"/>
  <c r="BP613" i="6" s="1"/>
  <c r="AQ613" i="6"/>
  <c r="AS613" i="6" s="1"/>
  <c r="AC613" i="6"/>
  <c r="AZ460" i="6"/>
  <c r="BC460" i="6" s="1"/>
  <c r="AH460" i="6"/>
  <c r="AK460" i="6" s="1"/>
  <c r="BP460" i="6" s="1"/>
  <c r="AM460" i="6"/>
  <c r="AO460" i="6" s="1"/>
  <c r="AU460" i="6"/>
  <c r="AX460" i="6" s="1"/>
  <c r="AQ460" i="6"/>
  <c r="AS460" i="6" s="1"/>
  <c r="AC460" i="6"/>
  <c r="AZ342" i="6"/>
  <c r="BC342" i="6" s="1"/>
  <c r="AH342" i="6"/>
  <c r="AK342" i="6" s="1"/>
  <c r="BP342" i="6" s="1"/>
  <c r="AM342" i="6"/>
  <c r="AO342" i="6" s="1"/>
  <c r="AQ342" i="6"/>
  <c r="AS342" i="6" s="1"/>
  <c r="AU342" i="6"/>
  <c r="AX342" i="6" s="1"/>
  <c r="BT342" i="6" s="1"/>
  <c r="AC342" i="6"/>
  <c r="AZ515" i="6"/>
  <c r="BC515" i="6" s="1"/>
  <c r="AQ515" i="6"/>
  <c r="AS515" i="6" s="1"/>
  <c r="AM515" i="6"/>
  <c r="AO515" i="6" s="1"/>
  <c r="AU515" i="6"/>
  <c r="AX515" i="6" s="1"/>
  <c r="AH515" i="6"/>
  <c r="AK515" i="6" s="1"/>
  <c r="BP515" i="6" s="1"/>
  <c r="AC515" i="6"/>
  <c r="AZ393" i="6"/>
  <c r="BC393" i="6" s="1"/>
  <c r="AQ393" i="6"/>
  <c r="AS393" i="6" s="1"/>
  <c r="AM393" i="6"/>
  <c r="AO393" i="6" s="1"/>
  <c r="BR393" i="6" s="1"/>
  <c r="AU393" i="6"/>
  <c r="AX393" i="6" s="1"/>
  <c r="AH393" i="6"/>
  <c r="AK393" i="6" s="1"/>
  <c r="BP393" i="6" s="1"/>
  <c r="AC393" i="6"/>
  <c r="AZ556" i="6"/>
  <c r="BC556" i="6" s="1"/>
  <c r="AQ556" i="6"/>
  <c r="AS556" i="6" s="1"/>
  <c r="AM556" i="6"/>
  <c r="AO556" i="6" s="1"/>
  <c r="AU556" i="6"/>
  <c r="AX556" i="6" s="1"/>
  <c r="AH556" i="6"/>
  <c r="AK556" i="6" s="1"/>
  <c r="BP556" i="6" s="1"/>
  <c r="AC556" i="6"/>
  <c r="AZ398" i="6"/>
  <c r="BC398" i="6" s="1"/>
  <c r="AC398" i="6"/>
  <c r="AF398" i="6" s="1"/>
  <c r="AH398" i="6"/>
  <c r="AK398" i="6" s="1"/>
  <c r="AQ398" i="6"/>
  <c r="AS398" i="6" s="1"/>
  <c r="AM398" i="6"/>
  <c r="AO398" i="6" s="1"/>
  <c r="AU398" i="6"/>
  <c r="AX398" i="6" s="1"/>
  <c r="AZ311" i="6"/>
  <c r="BC311" i="6" s="1"/>
  <c r="AC311" i="6"/>
  <c r="AF311" i="6" s="1"/>
  <c r="AH311" i="6"/>
  <c r="AK311" i="6" s="1"/>
  <c r="AQ311" i="6"/>
  <c r="AS311" i="6" s="1"/>
  <c r="AM311" i="6"/>
  <c r="AO311" i="6" s="1"/>
  <c r="BR311" i="6" s="1"/>
  <c r="AU311" i="6"/>
  <c r="AX311" i="6" s="1"/>
  <c r="AZ290" i="6"/>
  <c r="AC290" i="6"/>
  <c r="AF290" i="6" s="1"/>
  <c r="BP290" i="6" s="1"/>
  <c r="AQ290" i="6"/>
  <c r="AS290" i="6" s="1"/>
  <c r="AU290" i="6"/>
  <c r="AX290" i="6" s="1"/>
  <c r="BT290" i="6" s="1"/>
  <c r="AM290" i="6"/>
  <c r="AO290" i="6" s="1"/>
  <c r="AH290" i="6"/>
  <c r="AZ167" i="6"/>
  <c r="BC167" i="6" s="1"/>
  <c r="AH167" i="6"/>
  <c r="AK167" i="6" s="1"/>
  <c r="BP167" i="6" s="1"/>
  <c r="AQ167" i="6"/>
  <c r="AS167" i="6" s="1"/>
  <c r="AM167" i="6"/>
  <c r="AO167" i="6" s="1"/>
  <c r="AU167" i="6"/>
  <c r="AX167" i="6" s="1"/>
  <c r="AC167" i="6"/>
  <c r="AZ568" i="6"/>
  <c r="BC568" i="6" s="1"/>
  <c r="AH568" i="6"/>
  <c r="AK568" i="6" s="1"/>
  <c r="BP568" i="6" s="1"/>
  <c r="AQ568" i="6"/>
  <c r="AS568" i="6" s="1"/>
  <c r="AM568" i="6"/>
  <c r="AO568" i="6" s="1"/>
  <c r="AU568" i="6"/>
  <c r="AX568" i="6" s="1"/>
  <c r="BT568" i="6" s="1"/>
  <c r="AC568" i="6"/>
  <c r="AZ293" i="6"/>
  <c r="BC293" i="6" s="1"/>
  <c r="AQ293" i="6"/>
  <c r="AS293" i="6" s="1"/>
  <c r="AM293" i="6"/>
  <c r="AO293" i="6" s="1"/>
  <c r="AU293" i="6"/>
  <c r="AX293" i="6" s="1"/>
  <c r="AH293" i="6"/>
  <c r="AK293" i="6" s="1"/>
  <c r="BP293" i="6" s="1"/>
  <c r="AC293" i="6"/>
  <c r="AZ249" i="6"/>
  <c r="BC249" i="6" s="1"/>
  <c r="AM249" i="6"/>
  <c r="AO249" i="6" s="1"/>
  <c r="AU249" i="6"/>
  <c r="AX249" i="6" s="1"/>
  <c r="BT249" i="6" s="1"/>
  <c r="AH249" i="6"/>
  <c r="AK249" i="6" s="1"/>
  <c r="BP249" i="6" s="1"/>
  <c r="AQ249" i="6"/>
  <c r="AS249" i="6" s="1"/>
  <c r="AC249" i="6"/>
  <c r="AZ152" i="6"/>
  <c r="BC152" i="6" s="1"/>
  <c r="AM152" i="6"/>
  <c r="AO152" i="6" s="1"/>
  <c r="AU152" i="6"/>
  <c r="AX152" i="6" s="1"/>
  <c r="AC152" i="6"/>
  <c r="AF152" i="6" s="1"/>
  <c r="AH152" i="6"/>
  <c r="AK152" i="6" s="1"/>
  <c r="AQ152" i="6"/>
  <c r="AS152" i="6" s="1"/>
  <c r="AZ811" i="6"/>
  <c r="BC811" i="6" s="1"/>
  <c r="AH811" i="6"/>
  <c r="AK811" i="6" s="1"/>
  <c r="BP811" i="6" s="1"/>
  <c r="AQ811" i="6"/>
  <c r="AS811" i="6" s="1"/>
  <c r="AU811" i="6"/>
  <c r="AX811" i="6" s="1"/>
  <c r="AC811" i="6"/>
  <c r="AM811" i="6"/>
  <c r="AO811" i="6" s="1"/>
  <c r="AZ364" i="6"/>
  <c r="BC364" i="6" s="1"/>
  <c r="AC364" i="6"/>
  <c r="AF364" i="6" s="1"/>
  <c r="AH364" i="6"/>
  <c r="AK364" i="6" s="1"/>
  <c r="AQ364" i="6"/>
  <c r="AS364" i="6" s="1"/>
  <c r="AM364" i="6"/>
  <c r="AO364" i="6" s="1"/>
  <c r="BR364" i="6" s="1"/>
  <c r="AU364" i="6"/>
  <c r="AX364" i="6" s="1"/>
  <c r="AZ280" i="6"/>
  <c r="BC280" i="6" s="1"/>
  <c r="AH280" i="6"/>
  <c r="AK280" i="6" s="1"/>
  <c r="BP280" i="6" s="1"/>
  <c r="AQ280" i="6"/>
  <c r="AS280" i="6" s="1"/>
  <c r="AM280" i="6"/>
  <c r="AO280" i="6" s="1"/>
  <c r="AU280" i="6"/>
  <c r="AX280" i="6" s="1"/>
  <c r="BT280" i="6" s="1"/>
  <c r="AC280" i="6"/>
  <c r="AZ442" i="6"/>
  <c r="BC442" i="6" s="1"/>
  <c r="AH442" i="6"/>
  <c r="AK442" i="6" s="1"/>
  <c r="BP442" i="6" s="1"/>
  <c r="AM442" i="6"/>
  <c r="AO442" i="6" s="1"/>
  <c r="AU442" i="6"/>
  <c r="AX442" i="6" s="1"/>
  <c r="AQ442" i="6"/>
  <c r="AS442" i="6" s="1"/>
  <c r="AC442" i="6"/>
  <c r="AZ195" i="6"/>
  <c r="BC195" i="6" s="1"/>
  <c r="AM195" i="6"/>
  <c r="AO195" i="6" s="1"/>
  <c r="AU195" i="6"/>
  <c r="AX195" i="6" s="1"/>
  <c r="BT195" i="6" s="1"/>
  <c r="AH195" i="6"/>
  <c r="AK195" i="6" s="1"/>
  <c r="BP195" i="6" s="1"/>
  <c r="AQ195" i="6"/>
  <c r="AS195" i="6" s="1"/>
  <c r="AC195" i="6"/>
  <c r="AZ132" i="6"/>
  <c r="AM132" i="6"/>
  <c r="AO132" i="6" s="1"/>
  <c r="AU132" i="6"/>
  <c r="AX132" i="6" s="1"/>
  <c r="BT132" i="6" s="1"/>
  <c r="AC132" i="6"/>
  <c r="AF132" i="6" s="1"/>
  <c r="BP132" i="6" s="1"/>
  <c r="AQ132" i="6"/>
  <c r="AS132" i="6" s="1"/>
  <c r="AH132" i="6"/>
  <c r="AZ162" i="6"/>
  <c r="BC162" i="6" s="1"/>
  <c r="AH162" i="6"/>
  <c r="AK162" i="6" s="1"/>
  <c r="BP162" i="6" s="1"/>
  <c r="AQ162" i="6"/>
  <c r="AS162" i="6" s="1"/>
  <c r="AM162" i="6"/>
  <c r="AO162" i="6" s="1"/>
  <c r="AU162" i="6"/>
  <c r="AX162" i="6" s="1"/>
  <c r="BT162" i="6" s="1"/>
  <c r="AC162" i="6"/>
  <c r="AZ180" i="6"/>
  <c r="BC180" i="6" s="1"/>
  <c r="AH180" i="6"/>
  <c r="AK180" i="6" s="1"/>
  <c r="BP180" i="6" s="1"/>
  <c r="AM180" i="6"/>
  <c r="AO180" i="6" s="1"/>
  <c r="AQ180" i="6"/>
  <c r="AS180" i="6" s="1"/>
  <c r="AU180" i="6"/>
  <c r="AX180" i="6" s="1"/>
  <c r="AC180" i="6"/>
  <c r="BU234" i="6"/>
  <c r="S167" i="2" s="1"/>
  <c r="R167" i="2"/>
  <c r="BQ244" i="6"/>
  <c r="O177" i="2" s="1"/>
  <c r="N177" i="2"/>
  <c r="AZ903" i="6"/>
  <c r="BC903" i="6" s="1"/>
  <c r="AH903" i="6"/>
  <c r="AK903" i="6" s="1"/>
  <c r="BP903" i="6" s="1"/>
  <c r="AQ903" i="6"/>
  <c r="AS903" i="6" s="1"/>
  <c r="AM903" i="6"/>
  <c r="AO903" i="6" s="1"/>
  <c r="AU903" i="6"/>
  <c r="AX903" i="6" s="1"/>
  <c r="AC903" i="6"/>
  <c r="AZ926" i="6"/>
  <c r="BC926" i="6" s="1"/>
  <c r="AH926" i="6"/>
  <c r="AK926" i="6" s="1"/>
  <c r="BP926" i="6" s="1"/>
  <c r="AU926" i="6"/>
  <c r="AX926" i="6" s="1"/>
  <c r="AQ926" i="6"/>
  <c r="AS926" i="6" s="1"/>
  <c r="AM926" i="6"/>
  <c r="AO926" i="6" s="1"/>
  <c r="BR926" i="6" s="1"/>
  <c r="AC926" i="6"/>
  <c r="AZ775" i="6"/>
  <c r="BC775" i="6" s="1"/>
  <c r="AH775" i="6"/>
  <c r="AK775" i="6" s="1"/>
  <c r="BP775" i="6" s="1"/>
  <c r="AQ775" i="6"/>
  <c r="AS775" i="6" s="1"/>
  <c r="AM775" i="6"/>
  <c r="AO775" i="6" s="1"/>
  <c r="AU775" i="6"/>
  <c r="AX775" i="6" s="1"/>
  <c r="BT775" i="6" s="1"/>
  <c r="AC775" i="6"/>
  <c r="AZ730" i="6"/>
  <c r="AC730" i="6"/>
  <c r="AF730" i="6" s="1"/>
  <c r="BP730" i="6" s="1"/>
  <c r="AQ730" i="6"/>
  <c r="AS730" i="6" s="1"/>
  <c r="AM730" i="6"/>
  <c r="AO730" i="6" s="1"/>
  <c r="AU730" i="6"/>
  <c r="AX730" i="6" s="1"/>
  <c r="BT730" i="6" s="1"/>
  <c r="AH730" i="6"/>
  <c r="AZ722" i="6"/>
  <c r="BC722" i="6" s="1"/>
  <c r="AC722" i="6"/>
  <c r="AF722" i="6" s="1"/>
  <c r="AH722" i="6"/>
  <c r="AK722" i="6" s="1"/>
  <c r="AQ722" i="6"/>
  <c r="AS722" i="6" s="1"/>
  <c r="AM722" i="6"/>
  <c r="AO722" i="6" s="1"/>
  <c r="AU722" i="6"/>
  <c r="AX722" i="6" s="1"/>
  <c r="AZ714" i="6"/>
  <c r="AM714" i="6"/>
  <c r="AO714" i="6" s="1"/>
  <c r="AU714" i="6"/>
  <c r="AX714" i="6" s="1"/>
  <c r="BT714" i="6" s="1"/>
  <c r="AC714" i="6"/>
  <c r="AF714" i="6" s="1"/>
  <c r="BP714" i="6" s="1"/>
  <c r="AQ714" i="6"/>
  <c r="AS714" i="6" s="1"/>
  <c r="AH714" i="6"/>
  <c r="AZ883" i="6"/>
  <c r="BC883" i="6" s="1"/>
  <c r="AM883" i="6"/>
  <c r="AO883" i="6" s="1"/>
  <c r="AU883" i="6"/>
  <c r="AX883" i="6" s="1"/>
  <c r="BT883" i="6" s="1"/>
  <c r="AC883" i="6"/>
  <c r="AF883" i="6" s="1"/>
  <c r="AH883" i="6"/>
  <c r="AK883" i="6" s="1"/>
  <c r="AQ883" i="6"/>
  <c r="AS883" i="6" s="1"/>
  <c r="AZ861" i="6"/>
  <c r="BC861" i="6" s="1"/>
  <c r="AC861" i="6"/>
  <c r="AH861" i="6"/>
  <c r="AK861" i="6" s="1"/>
  <c r="BP861" i="6" s="1"/>
  <c r="AQ861" i="6"/>
  <c r="AS861" i="6" s="1"/>
  <c r="AM861" i="6"/>
  <c r="AO861" i="6" s="1"/>
  <c r="AU861" i="6"/>
  <c r="AX861" i="6" s="1"/>
  <c r="AZ692" i="6"/>
  <c r="BC692" i="6" s="1"/>
  <c r="AM692" i="6"/>
  <c r="AO692" i="6" s="1"/>
  <c r="AU692" i="6"/>
  <c r="AX692" i="6" s="1"/>
  <c r="BT692" i="6" s="1"/>
  <c r="AH692" i="6"/>
  <c r="AK692" i="6" s="1"/>
  <c r="BP692" i="6" s="1"/>
  <c r="AQ692" i="6"/>
  <c r="AS692" i="6" s="1"/>
  <c r="AC692" i="6"/>
  <c r="AZ532" i="6"/>
  <c r="BC532" i="6" s="1"/>
  <c r="AQ532" i="6"/>
  <c r="AS532" i="6" s="1"/>
  <c r="AM532" i="6"/>
  <c r="AO532" i="6" s="1"/>
  <c r="AU532" i="6"/>
  <c r="AX532" i="6" s="1"/>
  <c r="AH532" i="6"/>
  <c r="AK532" i="6" s="1"/>
  <c r="BP532" i="6" s="1"/>
  <c r="AC532" i="6"/>
  <c r="AZ520" i="6"/>
  <c r="BC520" i="6" s="1"/>
  <c r="AM520" i="6"/>
  <c r="AO520" i="6" s="1"/>
  <c r="AU520" i="6"/>
  <c r="AX520" i="6" s="1"/>
  <c r="BT520" i="6" s="1"/>
  <c r="AH520" i="6"/>
  <c r="AK520" i="6" s="1"/>
  <c r="BP520" i="6" s="1"/>
  <c r="AQ520" i="6"/>
  <c r="AS520" i="6" s="1"/>
  <c r="AC520" i="6"/>
  <c r="AZ740" i="6"/>
  <c r="AC740" i="6"/>
  <c r="AF740" i="6" s="1"/>
  <c r="BP740" i="6" s="1"/>
  <c r="AQ740" i="6"/>
  <c r="AS740" i="6" s="1"/>
  <c r="AM740" i="6"/>
  <c r="AO740" i="6" s="1"/>
  <c r="AU740" i="6"/>
  <c r="AX740" i="6" s="1"/>
  <c r="BT740" i="6" s="1"/>
  <c r="AH740" i="6"/>
  <c r="AZ734" i="6"/>
  <c r="BC734" i="6" s="1"/>
  <c r="AC734" i="6"/>
  <c r="AF734" i="6" s="1"/>
  <c r="AH734" i="6"/>
  <c r="AK734" i="6" s="1"/>
  <c r="AQ734" i="6"/>
  <c r="AS734" i="6" s="1"/>
  <c r="AM734" i="6"/>
  <c r="AO734" i="6" s="1"/>
  <c r="AU734" i="6"/>
  <c r="AX734" i="6" s="1"/>
  <c r="AZ491" i="6"/>
  <c r="BC491" i="6" s="1"/>
  <c r="AQ491" i="6"/>
  <c r="AS491" i="6" s="1"/>
  <c r="AM491" i="6"/>
  <c r="AO491" i="6" s="1"/>
  <c r="AU491" i="6"/>
  <c r="AX491" i="6" s="1"/>
  <c r="AH491" i="6"/>
  <c r="AK491" i="6" s="1"/>
  <c r="BP491" i="6" s="1"/>
  <c r="AC491" i="6"/>
  <c r="AZ380" i="6"/>
  <c r="BC380" i="6" s="1"/>
  <c r="AQ380" i="6"/>
  <c r="AS380" i="6" s="1"/>
  <c r="AM380" i="6"/>
  <c r="AO380" i="6" s="1"/>
  <c r="BR380" i="6" s="1"/>
  <c r="AU380" i="6"/>
  <c r="AX380" i="6" s="1"/>
  <c r="AH380" i="6"/>
  <c r="AK380" i="6" s="1"/>
  <c r="BP380" i="6" s="1"/>
  <c r="AC380" i="6"/>
  <c r="AZ611" i="6"/>
  <c r="BC611" i="6" s="1"/>
  <c r="AQ611" i="6"/>
  <c r="AS611" i="6" s="1"/>
  <c r="AM611" i="6"/>
  <c r="AO611" i="6" s="1"/>
  <c r="AU611" i="6"/>
  <c r="AX611" i="6" s="1"/>
  <c r="AC611" i="6"/>
  <c r="AF611" i="6" s="1"/>
  <c r="BP611" i="6" s="1"/>
  <c r="AH611" i="6"/>
  <c r="AK611" i="6" s="1"/>
  <c r="AZ395" i="6"/>
  <c r="BC395" i="6" s="1"/>
  <c r="AH395" i="6"/>
  <c r="AK395" i="6" s="1"/>
  <c r="BP395" i="6" s="1"/>
  <c r="AQ395" i="6"/>
  <c r="AS395" i="6" s="1"/>
  <c r="AM395" i="6"/>
  <c r="AO395" i="6" s="1"/>
  <c r="AU395" i="6"/>
  <c r="AX395" i="6" s="1"/>
  <c r="BT395" i="6" s="1"/>
  <c r="AC395" i="6"/>
  <c r="AZ600" i="6"/>
  <c r="AM600" i="6"/>
  <c r="AO600" i="6" s="1"/>
  <c r="AU600" i="6"/>
  <c r="AX600" i="6" s="1"/>
  <c r="BT600" i="6" s="1"/>
  <c r="AC600" i="6"/>
  <c r="AF600" i="6" s="1"/>
  <c r="BP600" i="6" s="1"/>
  <c r="AQ600" i="6"/>
  <c r="AS600" i="6" s="1"/>
  <c r="AH600" i="6"/>
  <c r="AZ405" i="6"/>
  <c r="AQ405" i="6"/>
  <c r="AS405" i="6" s="1"/>
  <c r="AM405" i="6"/>
  <c r="AO405" i="6" s="1"/>
  <c r="BR405" i="6" s="1"/>
  <c r="AU405" i="6"/>
  <c r="AX405" i="6" s="1"/>
  <c r="BT405" i="6" s="1"/>
  <c r="AC405" i="6"/>
  <c r="AF405" i="6" s="1"/>
  <c r="BP405" i="6" s="1"/>
  <c r="AH405" i="6"/>
  <c r="AZ322" i="6"/>
  <c r="BC322" i="6" s="1"/>
  <c r="AH322" i="6"/>
  <c r="AK322" i="6" s="1"/>
  <c r="BP322" i="6" s="1"/>
  <c r="AQ322" i="6"/>
  <c r="AS322" i="6" s="1"/>
  <c r="AM322" i="6"/>
  <c r="AO322" i="6" s="1"/>
  <c r="AU322" i="6"/>
  <c r="AX322" i="6" s="1"/>
  <c r="AC322" i="6"/>
  <c r="AZ299" i="6"/>
  <c r="BC299" i="6" s="1"/>
  <c r="AM299" i="6"/>
  <c r="AO299" i="6" s="1"/>
  <c r="AU299" i="6"/>
  <c r="AX299" i="6" s="1"/>
  <c r="BT299" i="6" s="1"/>
  <c r="AH299" i="6"/>
  <c r="AK299" i="6" s="1"/>
  <c r="BP299" i="6" s="1"/>
  <c r="AQ299" i="6"/>
  <c r="AS299" i="6" s="1"/>
  <c r="AC299" i="6"/>
  <c r="AZ199" i="6"/>
  <c r="AC199" i="6"/>
  <c r="AF199" i="6" s="1"/>
  <c r="BP199" i="6" s="1"/>
  <c r="AQ199" i="6"/>
  <c r="AS199" i="6" s="1"/>
  <c r="AU199" i="6"/>
  <c r="AX199" i="6" s="1"/>
  <c r="BT199" i="6" s="1"/>
  <c r="AM199" i="6"/>
  <c r="AO199" i="6" s="1"/>
  <c r="BR199" i="6" s="1"/>
  <c r="AH199" i="6"/>
  <c r="AZ737" i="6"/>
  <c r="BC737" i="6" s="1"/>
  <c r="AQ737" i="6"/>
  <c r="AS737" i="6" s="1"/>
  <c r="AM737" i="6"/>
  <c r="AO737" i="6" s="1"/>
  <c r="BR737" i="6" s="1"/>
  <c r="AU737" i="6"/>
  <c r="AX737" i="6" s="1"/>
  <c r="AH737" i="6"/>
  <c r="AK737" i="6" s="1"/>
  <c r="BP737" i="6" s="1"/>
  <c r="AC737" i="6"/>
  <c r="AZ295" i="6"/>
  <c r="BC295" i="6" s="1"/>
  <c r="AC295" i="6"/>
  <c r="AF295" i="6" s="1"/>
  <c r="AH295" i="6"/>
  <c r="AK295" i="6" s="1"/>
  <c r="AQ295" i="6"/>
  <c r="AS295" i="6" s="1"/>
  <c r="AM295" i="6"/>
  <c r="AO295" i="6" s="1"/>
  <c r="BR295" i="6" s="1"/>
  <c r="AU295" i="6"/>
  <c r="AX295" i="6" s="1"/>
  <c r="AZ251" i="6"/>
  <c r="BC251" i="6" s="1"/>
  <c r="AM251" i="6"/>
  <c r="AO251" i="6" s="1"/>
  <c r="AU251" i="6"/>
  <c r="AX251" i="6" s="1"/>
  <c r="AH251" i="6"/>
  <c r="AK251" i="6" s="1"/>
  <c r="BP251" i="6" s="1"/>
  <c r="AQ251" i="6"/>
  <c r="AS251" i="6" s="1"/>
  <c r="AC251" i="6"/>
  <c r="AZ154" i="6"/>
  <c r="BC154" i="6" s="1"/>
  <c r="AQ154" i="6"/>
  <c r="AS154" i="6" s="1"/>
  <c r="AM154" i="6"/>
  <c r="AO154" i="6" s="1"/>
  <c r="AU154" i="6"/>
  <c r="AX154" i="6" s="1"/>
  <c r="AH154" i="6"/>
  <c r="AK154" i="6" s="1"/>
  <c r="BP154" i="6" s="1"/>
  <c r="AC154" i="6"/>
  <c r="AZ74" i="6"/>
  <c r="BC74" i="6" s="1"/>
  <c r="AM74" i="6"/>
  <c r="AO74" i="6" s="1"/>
  <c r="AU74" i="6"/>
  <c r="AX74" i="6" s="1"/>
  <c r="BT74" i="6" s="1"/>
  <c r="AC74" i="6"/>
  <c r="AF74" i="6" s="1"/>
  <c r="AQ74" i="6"/>
  <c r="AS74" i="6" s="1"/>
  <c r="AH74" i="6"/>
  <c r="AK74" i="6" s="1"/>
  <c r="AZ384" i="6"/>
  <c r="BC384" i="6" s="1"/>
  <c r="AM384" i="6"/>
  <c r="AO384" i="6" s="1"/>
  <c r="AU384" i="6"/>
  <c r="AX384" i="6" s="1"/>
  <c r="AC384" i="6"/>
  <c r="AF384" i="6" s="1"/>
  <c r="AH384" i="6"/>
  <c r="AK384" i="6" s="1"/>
  <c r="AQ384" i="6"/>
  <c r="AS384" i="6" s="1"/>
  <c r="AZ282" i="6"/>
  <c r="BC282" i="6" s="1"/>
  <c r="AQ282" i="6"/>
  <c r="AS282" i="6" s="1"/>
  <c r="AM282" i="6"/>
  <c r="AO282" i="6" s="1"/>
  <c r="BR282" i="6" s="1"/>
  <c r="AU282" i="6"/>
  <c r="AX282" i="6" s="1"/>
  <c r="AH282" i="6"/>
  <c r="AK282" i="6" s="1"/>
  <c r="BP282" i="6" s="1"/>
  <c r="AC282" i="6"/>
  <c r="AZ445" i="6"/>
  <c r="BC445" i="6" s="1"/>
  <c r="AC445" i="6"/>
  <c r="AF445" i="6" s="1"/>
  <c r="AH445" i="6"/>
  <c r="AK445" i="6" s="1"/>
  <c r="AM445" i="6"/>
  <c r="AO445" i="6" s="1"/>
  <c r="AU445" i="6"/>
  <c r="AX445" i="6" s="1"/>
  <c r="BT445" i="6" s="1"/>
  <c r="AQ445" i="6"/>
  <c r="AS445" i="6" s="1"/>
  <c r="AZ211" i="6"/>
  <c r="BC211" i="6" s="1"/>
  <c r="AC211" i="6"/>
  <c r="AF211" i="6" s="1"/>
  <c r="AH211" i="6"/>
  <c r="AK211" i="6" s="1"/>
  <c r="AQ211" i="6"/>
  <c r="AS211" i="6" s="1"/>
  <c r="AU211" i="6"/>
  <c r="AX211" i="6" s="1"/>
  <c r="BT211" i="6" s="1"/>
  <c r="AM211" i="6"/>
  <c r="AO211" i="6" s="1"/>
  <c r="AZ139" i="6"/>
  <c r="BC139" i="6" s="1"/>
  <c r="AM139" i="6"/>
  <c r="AO139" i="6" s="1"/>
  <c r="AU139" i="6"/>
  <c r="AX139" i="6" s="1"/>
  <c r="AH139" i="6"/>
  <c r="AK139" i="6" s="1"/>
  <c r="BP139" i="6" s="1"/>
  <c r="AQ139" i="6"/>
  <c r="AS139" i="6" s="1"/>
  <c r="AC139" i="6"/>
  <c r="AZ196" i="6"/>
  <c r="BC196" i="6" s="1"/>
  <c r="AC196" i="6"/>
  <c r="AF196" i="6" s="1"/>
  <c r="AH196" i="6"/>
  <c r="AK196" i="6" s="1"/>
  <c r="AQ196" i="6"/>
  <c r="AS196" i="6" s="1"/>
  <c r="AU196" i="6"/>
  <c r="AX196" i="6" s="1"/>
  <c r="BT196" i="6" s="1"/>
  <c r="AM196" i="6"/>
  <c r="AO196" i="6" s="1"/>
  <c r="AZ209" i="6"/>
  <c r="BC209" i="6" s="1"/>
  <c r="AH209" i="6"/>
  <c r="AK209" i="6" s="1"/>
  <c r="BP209" i="6" s="1"/>
  <c r="AQ209" i="6"/>
  <c r="AS209" i="6" s="1"/>
  <c r="AU209" i="6"/>
  <c r="AX209" i="6" s="1"/>
  <c r="AM209" i="6"/>
  <c r="AO209" i="6" s="1"/>
  <c r="BR209" i="6" s="1"/>
  <c r="AC209" i="6"/>
  <c r="AZ138" i="6"/>
  <c r="BC138" i="6" s="1"/>
  <c r="AQ138" i="6"/>
  <c r="AS138" i="6" s="1"/>
  <c r="AM138" i="6"/>
  <c r="AO138" i="6" s="1"/>
  <c r="BR138" i="6" s="1"/>
  <c r="AU138" i="6"/>
  <c r="AX138" i="6" s="1"/>
  <c r="AH138" i="6"/>
  <c r="AK138" i="6" s="1"/>
  <c r="AC138" i="6"/>
  <c r="AF138" i="6" s="1"/>
  <c r="AZ210" i="6"/>
  <c r="BC210" i="6" s="1"/>
  <c r="AH210" i="6"/>
  <c r="AK210" i="6" s="1"/>
  <c r="BP210" i="6" s="1"/>
  <c r="AM210" i="6"/>
  <c r="AO210" i="6" s="1"/>
  <c r="AQ210" i="6"/>
  <c r="AS210" i="6" s="1"/>
  <c r="AU210" i="6"/>
  <c r="AX210" i="6" s="1"/>
  <c r="BT210" i="6" s="1"/>
  <c r="AC210" i="6"/>
  <c r="AZ919" i="6"/>
  <c r="BC919" i="6" s="1"/>
  <c r="AU919" i="6"/>
  <c r="AX919" i="6" s="1"/>
  <c r="AM919" i="6"/>
  <c r="AO919" i="6" s="1"/>
  <c r="BR919" i="6" s="1"/>
  <c r="AH919" i="6"/>
  <c r="AK919" i="6" s="1"/>
  <c r="BP919" i="6" s="1"/>
  <c r="AQ919" i="6"/>
  <c r="AS919" i="6" s="1"/>
  <c r="AC919" i="6"/>
  <c r="AZ887" i="6"/>
  <c r="BC887" i="6" s="1"/>
  <c r="AH887" i="6"/>
  <c r="AK887" i="6" s="1"/>
  <c r="BP887" i="6" s="1"/>
  <c r="AQ887" i="6"/>
  <c r="AS887" i="6" s="1"/>
  <c r="AM887" i="6"/>
  <c r="AO887" i="6" s="1"/>
  <c r="AU887" i="6"/>
  <c r="AX887" i="6" s="1"/>
  <c r="BT887" i="6" s="1"/>
  <c r="AC887" i="6"/>
  <c r="AZ868" i="6"/>
  <c r="BC868" i="6" s="1"/>
  <c r="AH868" i="6"/>
  <c r="AK868" i="6" s="1"/>
  <c r="BP868" i="6" s="1"/>
  <c r="AQ868" i="6"/>
  <c r="AS868" i="6" s="1"/>
  <c r="AM868" i="6"/>
  <c r="AO868" i="6" s="1"/>
  <c r="AU868" i="6"/>
  <c r="AX868" i="6" s="1"/>
  <c r="BT868" i="6" s="1"/>
  <c r="AC868" i="6"/>
  <c r="AZ746" i="6"/>
  <c r="BC746" i="6" s="1"/>
  <c r="AQ746" i="6"/>
  <c r="AS746" i="6" s="1"/>
  <c r="AM746" i="6"/>
  <c r="AO746" i="6" s="1"/>
  <c r="AU746" i="6"/>
  <c r="AX746" i="6" s="1"/>
  <c r="AH746" i="6"/>
  <c r="AK746" i="6" s="1"/>
  <c r="BP746" i="6" s="1"/>
  <c r="AC746" i="6"/>
  <c r="AZ725" i="6"/>
  <c r="BC725" i="6" s="1"/>
  <c r="AM725" i="6"/>
  <c r="AO725" i="6" s="1"/>
  <c r="AU725" i="6"/>
  <c r="AX725" i="6" s="1"/>
  <c r="BT725" i="6" s="1"/>
  <c r="AC725" i="6"/>
  <c r="AF725" i="6" s="1"/>
  <c r="AH725" i="6"/>
  <c r="AK725" i="6" s="1"/>
  <c r="AQ725" i="6"/>
  <c r="AS725" i="6" s="1"/>
  <c r="AZ717" i="6"/>
  <c r="BC717" i="6" s="1"/>
  <c r="AC717" i="6"/>
  <c r="AF717" i="6" s="1"/>
  <c r="AH717" i="6"/>
  <c r="AK717" i="6" s="1"/>
  <c r="AQ717" i="6"/>
  <c r="AS717" i="6" s="1"/>
  <c r="AM717" i="6"/>
  <c r="AO717" i="6" s="1"/>
  <c r="BR717" i="6" s="1"/>
  <c r="AU717" i="6"/>
  <c r="AX717" i="6" s="1"/>
  <c r="AZ911" i="6"/>
  <c r="AM911" i="6"/>
  <c r="AO911" i="6" s="1"/>
  <c r="AU911" i="6"/>
  <c r="AX911" i="6" s="1"/>
  <c r="BT911" i="6" s="1"/>
  <c r="AH911" i="6"/>
  <c r="AC911" i="6"/>
  <c r="AF911" i="6" s="1"/>
  <c r="BP911" i="6" s="1"/>
  <c r="AQ911" i="6"/>
  <c r="AS911" i="6" s="1"/>
  <c r="AZ900" i="6"/>
  <c r="BC900" i="6" s="1"/>
  <c r="AC900" i="6"/>
  <c r="AF900" i="6" s="1"/>
  <c r="AH900" i="6"/>
  <c r="AK900" i="6" s="1"/>
  <c r="AQ900" i="6"/>
  <c r="AS900" i="6" s="1"/>
  <c r="AM900" i="6"/>
  <c r="AO900" i="6" s="1"/>
  <c r="BR900" i="6" s="1"/>
  <c r="AU900" i="6"/>
  <c r="AX900" i="6" s="1"/>
  <c r="AZ758" i="6"/>
  <c r="BC758" i="6" s="1"/>
  <c r="AQ758" i="6"/>
  <c r="AS758" i="6" s="1"/>
  <c r="AM758" i="6"/>
  <c r="AO758" i="6" s="1"/>
  <c r="BR758" i="6" s="1"/>
  <c r="AU758" i="6"/>
  <c r="AX758" i="6" s="1"/>
  <c r="AH758" i="6"/>
  <c r="AK758" i="6" s="1"/>
  <c r="BP758" i="6" s="1"/>
  <c r="AC758" i="6"/>
  <c r="AZ540" i="6"/>
  <c r="BC540" i="6" s="1"/>
  <c r="AM540" i="6"/>
  <c r="AO540" i="6" s="1"/>
  <c r="AU540" i="6"/>
  <c r="AX540" i="6" s="1"/>
  <c r="AC540" i="6"/>
  <c r="AF540" i="6" s="1"/>
  <c r="AH540" i="6"/>
  <c r="AK540" i="6" s="1"/>
  <c r="AQ540" i="6"/>
  <c r="AS540" i="6" s="1"/>
  <c r="AZ527" i="6"/>
  <c r="BC527" i="6" s="1"/>
  <c r="AQ527" i="6"/>
  <c r="AS527" i="6" s="1"/>
  <c r="AM527" i="6"/>
  <c r="AO527" i="6" s="1"/>
  <c r="BR527" i="6" s="1"/>
  <c r="AU527" i="6"/>
  <c r="AX527" i="6" s="1"/>
  <c r="AH527" i="6"/>
  <c r="AK527" i="6" s="1"/>
  <c r="BP527" i="6" s="1"/>
  <c r="AC527" i="6"/>
  <c r="AZ788" i="6"/>
  <c r="BC788" i="6" s="1"/>
  <c r="AM788" i="6"/>
  <c r="AO788" i="6" s="1"/>
  <c r="AU788" i="6"/>
  <c r="AX788" i="6" s="1"/>
  <c r="AQ788" i="6"/>
  <c r="AS788" i="6" s="1"/>
  <c r="AH788" i="6"/>
  <c r="AK788" i="6" s="1"/>
  <c r="BP788" i="6" s="1"/>
  <c r="AC788" i="6"/>
  <c r="AZ822" i="6"/>
  <c r="BC822" i="6" s="1"/>
  <c r="AH822" i="6"/>
  <c r="AK822" i="6" s="1"/>
  <c r="BP822" i="6" s="1"/>
  <c r="AC822" i="6"/>
  <c r="AQ822" i="6"/>
  <c r="AS822" i="6" s="1"/>
  <c r="AM822" i="6"/>
  <c r="AO822" i="6" s="1"/>
  <c r="AU822" i="6"/>
  <c r="AX822" i="6" s="1"/>
  <c r="AZ550" i="6"/>
  <c r="BC550" i="6" s="1"/>
  <c r="AH550" i="6"/>
  <c r="AK550" i="6" s="1"/>
  <c r="BP550" i="6" s="1"/>
  <c r="AQ550" i="6"/>
  <c r="AS550" i="6" s="1"/>
  <c r="AM550" i="6"/>
  <c r="AO550" i="6" s="1"/>
  <c r="AU550" i="6"/>
  <c r="AX550" i="6" s="1"/>
  <c r="BT550" i="6" s="1"/>
  <c r="AC550" i="6"/>
  <c r="AZ435" i="6"/>
  <c r="BC435" i="6" s="1"/>
  <c r="AM435" i="6"/>
  <c r="AO435" i="6" s="1"/>
  <c r="AU435" i="6"/>
  <c r="AX435" i="6" s="1"/>
  <c r="BT435" i="6" s="1"/>
  <c r="AH435" i="6"/>
  <c r="AK435" i="6" s="1"/>
  <c r="BP435" i="6" s="1"/>
  <c r="AQ435" i="6"/>
  <c r="AS435" i="6" s="1"/>
  <c r="AC435" i="6"/>
  <c r="AZ921" i="6"/>
  <c r="BC921" i="6" s="1"/>
  <c r="AQ921" i="6"/>
  <c r="AS921" i="6" s="1"/>
  <c r="AM921" i="6"/>
  <c r="AO921" i="6" s="1"/>
  <c r="AH921" i="6"/>
  <c r="AK921" i="6" s="1"/>
  <c r="BP921" i="6" s="1"/>
  <c r="AU921" i="6"/>
  <c r="AX921" i="6" s="1"/>
  <c r="BT921" i="6" s="1"/>
  <c r="AC921" i="6"/>
  <c r="AZ422" i="6"/>
  <c r="BC422" i="6" s="1"/>
  <c r="AM422" i="6"/>
  <c r="AO422" i="6" s="1"/>
  <c r="AU422" i="6"/>
  <c r="AX422" i="6" s="1"/>
  <c r="BT422" i="6" s="1"/>
  <c r="AC422" i="6"/>
  <c r="AF422" i="6" s="1"/>
  <c r="AH422" i="6"/>
  <c r="AK422" i="6" s="1"/>
  <c r="AQ422" i="6"/>
  <c r="AS422" i="6" s="1"/>
  <c r="AZ390" i="6"/>
  <c r="BC390" i="6" s="1"/>
  <c r="AM390" i="6"/>
  <c r="AO390" i="6" s="1"/>
  <c r="AU390" i="6"/>
  <c r="AX390" i="6" s="1"/>
  <c r="AH390" i="6"/>
  <c r="AK390" i="6" s="1"/>
  <c r="BP390" i="6" s="1"/>
  <c r="AQ390" i="6"/>
  <c r="AS390" i="6" s="1"/>
  <c r="AC390" i="6"/>
  <c r="AZ428" i="6"/>
  <c r="BC428" i="6" s="1"/>
  <c r="AQ428" i="6"/>
  <c r="AS428" i="6" s="1"/>
  <c r="AM428" i="6"/>
  <c r="AO428" i="6" s="1"/>
  <c r="BR428" i="6" s="1"/>
  <c r="AU428" i="6"/>
  <c r="AX428" i="6" s="1"/>
  <c r="AH428" i="6"/>
  <c r="AK428" i="6" s="1"/>
  <c r="BP428" i="6" s="1"/>
  <c r="AC428" i="6"/>
  <c r="AZ329" i="6"/>
  <c r="BC329" i="6" s="1"/>
  <c r="AH329" i="6"/>
  <c r="AK329" i="6" s="1"/>
  <c r="BP329" i="6" s="1"/>
  <c r="AQ329" i="6"/>
  <c r="AS329" i="6" s="1"/>
  <c r="AM329" i="6"/>
  <c r="AO329" i="6" s="1"/>
  <c r="AU329" i="6"/>
  <c r="AX329" i="6" s="1"/>
  <c r="AC329" i="6"/>
  <c r="AZ302" i="6"/>
  <c r="BC302" i="6" s="1"/>
  <c r="AH302" i="6"/>
  <c r="AK302" i="6" s="1"/>
  <c r="BP302" i="6" s="1"/>
  <c r="AQ302" i="6"/>
  <c r="AS302" i="6" s="1"/>
  <c r="AU302" i="6"/>
  <c r="AX302" i="6" s="1"/>
  <c r="AM302" i="6"/>
  <c r="AO302" i="6" s="1"/>
  <c r="AC302" i="6"/>
  <c r="AZ218" i="6"/>
  <c r="AQ218" i="6"/>
  <c r="AS218" i="6" s="1"/>
  <c r="AU218" i="6"/>
  <c r="AX218" i="6" s="1"/>
  <c r="BT218" i="6" s="1"/>
  <c r="AM218" i="6"/>
  <c r="AO218" i="6" s="1"/>
  <c r="AC218" i="6"/>
  <c r="AH218" i="6"/>
  <c r="AZ129" i="6"/>
  <c r="BC129" i="6" s="1"/>
  <c r="AM129" i="6"/>
  <c r="AO129" i="6" s="1"/>
  <c r="AU129" i="6"/>
  <c r="AX129" i="6" s="1"/>
  <c r="BT129" i="6" s="1"/>
  <c r="AH129" i="6"/>
  <c r="AK129" i="6" s="1"/>
  <c r="BP129" i="6" s="1"/>
  <c r="AQ129" i="6"/>
  <c r="AS129" i="6" s="1"/>
  <c r="AC129" i="6"/>
  <c r="AZ446" i="6"/>
  <c r="BC446" i="6" s="1"/>
  <c r="AQ446" i="6"/>
  <c r="AS446" i="6" s="1"/>
  <c r="AM446" i="6"/>
  <c r="AO446" i="6" s="1"/>
  <c r="AU446" i="6"/>
  <c r="AX446" i="6" s="1"/>
  <c r="AC446" i="6"/>
  <c r="AF446" i="6" s="1"/>
  <c r="BP446" i="6" s="1"/>
  <c r="AH446" i="6"/>
  <c r="AK446" i="6" s="1"/>
  <c r="AZ263" i="6"/>
  <c r="BC263" i="6" s="1"/>
  <c r="AH263" i="6"/>
  <c r="AK263" i="6" s="1"/>
  <c r="BP263" i="6" s="1"/>
  <c r="AQ263" i="6"/>
  <c r="AS263" i="6" s="1"/>
  <c r="AM263" i="6"/>
  <c r="AO263" i="6" s="1"/>
  <c r="AU263" i="6"/>
  <c r="AX263" i="6" s="1"/>
  <c r="BT263" i="6" s="1"/>
  <c r="AC263" i="6"/>
  <c r="AZ220" i="6"/>
  <c r="BC220" i="6" s="1"/>
  <c r="AH220" i="6"/>
  <c r="AK220" i="6" s="1"/>
  <c r="BP220" i="6" s="1"/>
  <c r="AQ220" i="6"/>
  <c r="AS220" i="6" s="1"/>
  <c r="AU220" i="6"/>
  <c r="AX220" i="6" s="1"/>
  <c r="AM220" i="6"/>
  <c r="AO220" i="6" s="1"/>
  <c r="BR220" i="6" s="1"/>
  <c r="AC220" i="6"/>
  <c r="AZ149" i="6"/>
  <c r="BC149" i="6" s="1"/>
  <c r="AQ149" i="6"/>
  <c r="AS149" i="6" s="1"/>
  <c r="AM149" i="6"/>
  <c r="AO149" i="6" s="1"/>
  <c r="AU149" i="6"/>
  <c r="AX149" i="6" s="1"/>
  <c r="AC149" i="6"/>
  <c r="AF149" i="6" s="1"/>
  <c r="AH149" i="6"/>
  <c r="AK149" i="6" s="1"/>
  <c r="AZ479" i="6"/>
  <c r="BC479" i="6" s="1"/>
  <c r="AH479" i="6"/>
  <c r="AK479" i="6" s="1"/>
  <c r="BP479" i="6" s="1"/>
  <c r="AQ479" i="6"/>
  <c r="AS479" i="6" s="1"/>
  <c r="AM479" i="6"/>
  <c r="AO479" i="6" s="1"/>
  <c r="AU479" i="6"/>
  <c r="AX479" i="6" s="1"/>
  <c r="AC479" i="6"/>
  <c r="AZ285" i="6"/>
  <c r="BC285" i="6" s="1"/>
  <c r="AC285" i="6"/>
  <c r="AF285" i="6" s="1"/>
  <c r="AH285" i="6"/>
  <c r="AK285" i="6" s="1"/>
  <c r="AQ285" i="6"/>
  <c r="AS285" i="6" s="1"/>
  <c r="AM285" i="6"/>
  <c r="AO285" i="6" s="1"/>
  <c r="AU285" i="6"/>
  <c r="AX285" i="6" s="1"/>
  <c r="AZ464" i="6"/>
  <c r="BC464" i="6" s="1"/>
  <c r="AM464" i="6"/>
  <c r="AO464" i="6" s="1"/>
  <c r="AU464" i="6"/>
  <c r="AX464" i="6" s="1"/>
  <c r="AQ464" i="6"/>
  <c r="AS464" i="6" s="1"/>
  <c r="AH464" i="6"/>
  <c r="AK464" i="6" s="1"/>
  <c r="AC464" i="6"/>
  <c r="AF464" i="6" s="1"/>
  <c r="AZ316" i="6"/>
  <c r="BC316" i="6" s="1"/>
  <c r="AH316" i="6"/>
  <c r="AK316" i="6" s="1"/>
  <c r="BP316" i="6" s="1"/>
  <c r="AQ316" i="6"/>
  <c r="AS316" i="6" s="1"/>
  <c r="AM316" i="6"/>
  <c r="AO316" i="6" s="1"/>
  <c r="AU316" i="6"/>
  <c r="AX316" i="6" s="1"/>
  <c r="BT316" i="6" s="1"/>
  <c r="AC316" i="6"/>
  <c r="AZ161" i="6"/>
  <c r="BC161" i="6" s="1"/>
  <c r="AH161" i="6"/>
  <c r="AK161" i="6" s="1"/>
  <c r="BP161" i="6" s="1"/>
  <c r="AQ161" i="6"/>
  <c r="AS161" i="6" s="1"/>
  <c r="AU161" i="6"/>
  <c r="AX161" i="6" s="1"/>
  <c r="AM161" i="6"/>
  <c r="AO161" i="6" s="1"/>
  <c r="AC161" i="6"/>
  <c r="AZ242" i="6"/>
  <c r="BC242" i="6" s="1"/>
  <c r="AQ242" i="6"/>
  <c r="AS242" i="6" s="1"/>
  <c r="AM242" i="6"/>
  <c r="AO242" i="6" s="1"/>
  <c r="BR242" i="6" s="1"/>
  <c r="AU242" i="6"/>
  <c r="AX242" i="6" s="1"/>
  <c r="AH242" i="6"/>
  <c r="AK242" i="6" s="1"/>
  <c r="BP242" i="6" s="1"/>
  <c r="AC242" i="6"/>
  <c r="AZ92" i="6"/>
  <c r="BC92" i="6" s="1"/>
  <c r="AM92" i="6"/>
  <c r="AO92" i="6" s="1"/>
  <c r="AU92" i="6"/>
  <c r="AX92" i="6" s="1"/>
  <c r="AC92" i="6"/>
  <c r="AF92" i="6" s="1"/>
  <c r="AQ92" i="6"/>
  <c r="AS92" i="6" s="1"/>
  <c r="AH92" i="6"/>
  <c r="AK92" i="6" s="1"/>
  <c r="AZ121" i="6"/>
  <c r="BC121" i="6" s="1"/>
  <c r="AH121" i="6"/>
  <c r="AK121" i="6" s="1"/>
  <c r="BP121" i="6" s="1"/>
  <c r="AQ121" i="6"/>
  <c r="AS121" i="6" s="1"/>
  <c r="AU121" i="6"/>
  <c r="AX121" i="6" s="1"/>
  <c r="AM121" i="6"/>
  <c r="AO121" i="6" s="1"/>
  <c r="AC121" i="6"/>
  <c r="AZ76" i="6"/>
  <c r="BC76" i="6" s="1"/>
  <c r="AH76" i="6"/>
  <c r="AK76" i="6" s="1"/>
  <c r="BP76" i="6" s="1"/>
  <c r="AQ76" i="6"/>
  <c r="AS76" i="6" s="1"/>
  <c r="AM76" i="6"/>
  <c r="AO76" i="6" s="1"/>
  <c r="AU76" i="6"/>
  <c r="AX76" i="6" s="1"/>
  <c r="AC76" i="6"/>
  <c r="BQ272" i="6"/>
  <c r="O205" i="2" s="1"/>
  <c r="N205" i="2"/>
  <c r="AZ904" i="6"/>
  <c r="BC904" i="6" s="1"/>
  <c r="AH904" i="6"/>
  <c r="AK904" i="6" s="1"/>
  <c r="BP904" i="6" s="1"/>
  <c r="AQ904" i="6"/>
  <c r="AS904" i="6" s="1"/>
  <c r="AM904" i="6"/>
  <c r="AO904" i="6" s="1"/>
  <c r="AU904" i="6"/>
  <c r="AX904" i="6" s="1"/>
  <c r="AC904" i="6"/>
  <c r="AZ927" i="6"/>
  <c r="BC927" i="6" s="1"/>
  <c r="AQ927" i="6"/>
  <c r="AS927" i="6" s="1"/>
  <c r="AU927" i="6"/>
  <c r="AX927" i="6" s="1"/>
  <c r="AM927" i="6"/>
  <c r="AO927" i="6" s="1"/>
  <c r="AH927" i="6"/>
  <c r="AK927" i="6" s="1"/>
  <c r="BP927" i="6" s="1"/>
  <c r="AC927" i="6"/>
  <c r="AZ782" i="6"/>
  <c r="BC782" i="6" s="1"/>
  <c r="AM782" i="6"/>
  <c r="AO782" i="6" s="1"/>
  <c r="AU782" i="6"/>
  <c r="AX782" i="6" s="1"/>
  <c r="BT782" i="6" s="1"/>
  <c r="AH782" i="6"/>
  <c r="AK782" i="6" s="1"/>
  <c r="BP782" i="6" s="1"/>
  <c r="AC782" i="6"/>
  <c r="AQ782" i="6"/>
  <c r="AS782" i="6" s="1"/>
  <c r="AZ731" i="6"/>
  <c r="AM731" i="6"/>
  <c r="AO731" i="6" s="1"/>
  <c r="AU731" i="6"/>
  <c r="AX731" i="6" s="1"/>
  <c r="BT731" i="6" s="1"/>
  <c r="AC731" i="6"/>
  <c r="AF731" i="6" s="1"/>
  <c r="BP731" i="6" s="1"/>
  <c r="AQ731" i="6"/>
  <c r="AS731" i="6" s="1"/>
  <c r="AH731" i="6"/>
  <c r="AZ723" i="6"/>
  <c r="BC723" i="6" s="1"/>
  <c r="AM723" i="6"/>
  <c r="AO723" i="6" s="1"/>
  <c r="AU723" i="6"/>
  <c r="AX723" i="6" s="1"/>
  <c r="BT723" i="6" s="1"/>
  <c r="AC723" i="6"/>
  <c r="AF723" i="6" s="1"/>
  <c r="AH723" i="6"/>
  <c r="AK723" i="6" s="1"/>
  <c r="AQ723" i="6"/>
  <c r="AS723" i="6" s="1"/>
  <c r="AZ715" i="6"/>
  <c r="AQ715" i="6"/>
  <c r="AS715" i="6" s="1"/>
  <c r="AM715" i="6"/>
  <c r="AO715" i="6" s="1"/>
  <c r="AU715" i="6"/>
  <c r="AX715" i="6" s="1"/>
  <c r="BT715" i="6" s="1"/>
  <c r="AC715" i="6"/>
  <c r="AF715" i="6" s="1"/>
  <c r="BP715" i="6" s="1"/>
  <c r="AH715" i="6"/>
  <c r="AZ884" i="6"/>
  <c r="BC884" i="6" s="1"/>
  <c r="AC884" i="6"/>
  <c r="AH884" i="6"/>
  <c r="AK884" i="6" s="1"/>
  <c r="BP884" i="6" s="1"/>
  <c r="AQ884" i="6"/>
  <c r="AS884" i="6" s="1"/>
  <c r="AM884" i="6"/>
  <c r="AO884" i="6" s="1"/>
  <c r="AU884" i="6"/>
  <c r="AX884" i="6" s="1"/>
  <c r="AZ878" i="6"/>
  <c r="BC878" i="6" s="1"/>
  <c r="AH878" i="6"/>
  <c r="AK878" i="6" s="1"/>
  <c r="BP878" i="6" s="1"/>
  <c r="AQ878" i="6"/>
  <c r="AS878" i="6" s="1"/>
  <c r="AM878" i="6"/>
  <c r="AO878" i="6" s="1"/>
  <c r="AU878" i="6"/>
  <c r="AX878" i="6" s="1"/>
  <c r="AC878" i="6"/>
  <c r="AZ739" i="6"/>
  <c r="BC739" i="6" s="1"/>
  <c r="AH739" i="6"/>
  <c r="AK739" i="6" s="1"/>
  <c r="BP739" i="6" s="1"/>
  <c r="AQ739" i="6"/>
  <c r="AS739" i="6" s="1"/>
  <c r="AM739" i="6"/>
  <c r="AO739" i="6" s="1"/>
  <c r="AU739" i="6"/>
  <c r="AX739" i="6" s="1"/>
  <c r="BT739" i="6" s="1"/>
  <c r="AC739" i="6"/>
  <c r="AZ533" i="6"/>
  <c r="BC533" i="6" s="1"/>
  <c r="AM533" i="6"/>
  <c r="AO533" i="6" s="1"/>
  <c r="AU533" i="6"/>
  <c r="AX533" i="6" s="1"/>
  <c r="AH533" i="6"/>
  <c r="AK533" i="6" s="1"/>
  <c r="BP533" i="6" s="1"/>
  <c r="AQ533" i="6"/>
  <c r="AS533" i="6" s="1"/>
  <c r="AC533" i="6"/>
  <c r="AZ525" i="6"/>
  <c r="BC525" i="6" s="1"/>
  <c r="AH525" i="6"/>
  <c r="AK525" i="6" s="1"/>
  <c r="BP525" i="6" s="1"/>
  <c r="AQ525" i="6"/>
  <c r="AS525" i="6" s="1"/>
  <c r="AM525" i="6"/>
  <c r="AO525" i="6" s="1"/>
  <c r="AU525" i="6"/>
  <c r="AX525" i="6" s="1"/>
  <c r="BT525" i="6" s="1"/>
  <c r="AC525" i="6"/>
  <c r="AZ752" i="6"/>
  <c r="BC752" i="6" s="1"/>
  <c r="AH752" i="6"/>
  <c r="AK752" i="6" s="1"/>
  <c r="BP752" i="6" s="1"/>
  <c r="AQ752" i="6"/>
  <c r="AS752" i="6" s="1"/>
  <c r="AM752" i="6"/>
  <c r="AO752" i="6" s="1"/>
  <c r="AU752" i="6"/>
  <c r="AX752" i="6" s="1"/>
  <c r="AC752" i="6"/>
  <c r="AZ754" i="6"/>
  <c r="BC754" i="6" s="1"/>
  <c r="AM754" i="6"/>
  <c r="AO754" i="6" s="1"/>
  <c r="AU754" i="6"/>
  <c r="AX754" i="6" s="1"/>
  <c r="BT754" i="6" s="1"/>
  <c r="AC754" i="6"/>
  <c r="AF754" i="6" s="1"/>
  <c r="AH754" i="6"/>
  <c r="AK754" i="6" s="1"/>
  <c r="AQ754" i="6"/>
  <c r="AS754" i="6" s="1"/>
  <c r="AZ492" i="6"/>
  <c r="BC492" i="6" s="1"/>
  <c r="AH492" i="6"/>
  <c r="AK492" i="6" s="1"/>
  <c r="BP492" i="6" s="1"/>
  <c r="AQ492" i="6"/>
  <c r="AS492" i="6" s="1"/>
  <c r="AM492" i="6"/>
  <c r="AO492" i="6" s="1"/>
  <c r="AU492" i="6"/>
  <c r="AX492" i="6" s="1"/>
  <c r="AC492" i="6"/>
  <c r="AZ381" i="6"/>
  <c r="BC381" i="6" s="1"/>
  <c r="AH381" i="6"/>
  <c r="AK381" i="6" s="1"/>
  <c r="BP381" i="6" s="1"/>
  <c r="AQ381" i="6"/>
  <c r="AS381" i="6" s="1"/>
  <c r="AM381" i="6"/>
  <c r="AO381" i="6" s="1"/>
  <c r="AU381" i="6"/>
  <c r="AX381" i="6" s="1"/>
  <c r="BT381" i="6" s="1"/>
  <c r="AC381" i="6"/>
  <c r="AZ656" i="6"/>
  <c r="BC656" i="6" s="1"/>
  <c r="AH656" i="6"/>
  <c r="AK656" i="6" s="1"/>
  <c r="BP656" i="6" s="1"/>
  <c r="AQ656" i="6"/>
  <c r="AS656" i="6" s="1"/>
  <c r="AM656" i="6"/>
  <c r="AO656" i="6" s="1"/>
  <c r="AU656" i="6"/>
  <c r="AX656" i="6" s="1"/>
  <c r="AC656" i="6"/>
  <c r="AZ396" i="6"/>
  <c r="BC396" i="6" s="1"/>
  <c r="AM396" i="6"/>
  <c r="AO396" i="6" s="1"/>
  <c r="AU396" i="6"/>
  <c r="AX396" i="6" s="1"/>
  <c r="BT396" i="6" s="1"/>
  <c r="AH396" i="6"/>
  <c r="AK396" i="6" s="1"/>
  <c r="BP396" i="6" s="1"/>
  <c r="AQ396" i="6"/>
  <c r="AS396" i="6" s="1"/>
  <c r="AC396" i="6"/>
  <c r="AZ923" i="6"/>
  <c r="BC923" i="6" s="1"/>
  <c r="AU923" i="6"/>
  <c r="AX923" i="6" s="1"/>
  <c r="AM923" i="6"/>
  <c r="AO923" i="6" s="1"/>
  <c r="AQ923" i="6"/>
  <c r="AS923" i="6" s="1"/>
  <c r="AH923" i="6"/>
  <c r="AK923" i="6" s="1"/>
  <c r="BP923" i="6" s="1"/>
  <c r="AZ407" i="6"/>
  <c r="BC407" i="6" s="1"/>
  <c r="AM407" i="6"/>
  <c r="AO407" i="6" s="1"/>
  <c r="AU407" i="6"/>
  <c r="AX407" i="6" s="1"/>
  <c r="AH407" i="6"/>
  <c r="AK407" i="6" s="1"/>
  <c r="BP407" i="6" s="1"/>
  <c r="AQ407" i="6"/>
  <c r="AS407" i="6" s="1"/>
  <c r="AC407" i="6"/>
  <c r="AZ327" i="6"/>
  <c r="BC327" i="6" s="1"/>
  <c r="AH327" i="6"/>
  <c r="AK327" i="6" s="1"/>
  <c r="BP327" i="6" s="1"/>
  <c r="AU327" i="6"/>
  <c r="AX327" i="6" s="1"/>
  <c r="AQ327" i="6"/>
  <c r="AS327" i="6" s="1"/>
  <c r="AM327" i="6"/>
  <c r="AO327" i="6" s="1"/>
  <c r="AC327" i="6"/>
  <c r="AZ300" i="6"/>
  <c r="BC300" i="6" s="1"/>
  <c r="AC300" i="6"/>
  <c r="AF300" i="6" s="1"/>
  <c r="AH300" i="6"/>
  <c r="AK300" i="6" s="1"/>
  <c r="AQ300" i="6"/>
  <c r="AS300" i="6" s="1"/>
  <c r="AM300" i="6"/>
  <c r="AO300" i="6" s="1"/>
  <c r="AU300" i="6"/>
  <c r="AX300" i="6" s="1"/>
  <c r="AZ216" i="6"/>
  <c r="BC216" i="6" s="1"/>
  <c r="AQ216" i="6"/>
  <c r="AS216" i="6" s="1"/>
  <c r="AM216" i="6"/>
  <c r="AO216" i="6" s="1"/>
  <c r="AU216" i="6"/>
  <c r="AX216" i="6" s="1"/>
  <c r="AH216" i="6"/>
  <c r="AK216" i="6" s="1"/>
  <c r="BP216" i="6" s="1"/>
  <c r="AC216" i="6"/>
  <c r="AZ81" i="6"/>
  <c r="BC81" i="6" s="1"/>
  <c r="AQ81" i="6"/>
  <c r="AS81" i="6" s="1"/>
  <c r="AM81" i="6"/>
  <c r="AO81" i="6" s="1"/>
  <c r="AU81" i="6"/>
  <c r="AX81" i="6" s="1"/>
  <c r="AH81" i="6"/>
  <c r="AK81" i="6" s="1"/>
  <c r="BP81" i="6" s="1"/>
  <c r="AC81" i="6"/>
  <c r="AZ339" i="6"/>
  <c r="BC339" i="6" s="1"/>
  <c r="AC339" i="6"/>
  <c r="AF339" i="6" s="1"/>
  <c r="BP339" i="6" s="1"/>
  <c r="AM339" i="6"/>
  <c r="AO339" i="6" s="1"/>
  <c r="AH339" i="6"/>
  <c r="AK339" i="6" s="1"/>
  <c r="AQ339" i="6"/>
  <c r="AS339" i="6" s="1"/>
  <c r="AU339" i="6"/>
  <c r="AX339" i="6" s="1"/>
  <c r="BT339" i="6" s="1"/>
  <c r="AZ252" i="6"/>
  <c r="BC252" i="6" s="1"/>
  <c r="AQ252" i="6"/>
  <c r="AS252" i="6" s="1"/>
  <c r="AM252" i="6"/>
  <c r="AO252" i="6" s="1"/>
  <c r="AU252" i="6"/>
  <c r="AX252" i="6" s="1"/>
  <c r="AH252" i="6"/>
  <c r="AK252" i="6" s="1"/>
  <c r="BP252" i="6" s="1"/>
  <c r="AC252" i="6"/>
  <c r="BR234" i="6"/>
  <c r="AZ155" i="6"/>
  <c r="BC155" i="6" s="1"/>
  <c r="AM155" i="6"/>
  <c r="AO155" i="6" s="1"/>
  <c r="AU155" i="6"/>
  <c r="AX155" i="6" s="1"/>
  <c r="AH155" i="6"/>
  <c r="AK155" i="6" s="1"/>
  <c r="BP155" i="6" s="1"/>
  <c r="AQ155" i="6"/>
  <c r="AS155" i="6" s="1"/>
  <c r="AC155" i="6"/>
  <c r="AZ83" i="6"/>
  <c r="BC83" i="6" s="1"/>
  <c r="AH83" i="6"/>
  <c r="AK83" i="6" s="1"/>
  <c r="BP83" i="6" s="1"/>
  <c r="AQ83" i="6"/>
  <c r="AS83" i="6" s="1"/>
  <c r="AM83" i="6"/>
  <c r="AO83" i="6" s="1"/>
  <c r="AU83" i="6"/>
  <c r="AX83" i="6" s="1"/>
  <c r="BT83" i="6" s="1"/>
  <c r="AC83" i="6"/>
  <c r="AZ427" i="6"/>
  <c r="BC427" i="6" s="1"/>
  <c r="AM427" i="6"/>
  <c r="AO427" i="6" s="1"/>
  <c r="AU427" i="6"/>
  <c r="AX427" i="6" s="1"/>
  <c r="AH427" i="6"/>
  <c r="AK427" i="6" s="1"/>
  <c r="BP427" i="6" s="1"/>
  <c r="AQ427" i="6"/>
  <c r="AS427" i="6" s="1"/>
  <c r="AC427" i="6"/>
  <c r="AZ283" i="6"/>
  <c r="BC283" i="6" s="1"/>
  <c r="AH283" i="6"/>
  <c r="AK283" i="6" s="1"/>
  <c r="BP283" i="6" s="1"/>
  <c r="AQ283" i="6"/>
  <c r="AS283" i="6" s="1"/>
  <c r="AM283" i="6"/>
  <c r="AO283" i="6" s="1"/>
  <c r="AU283" i="6"/>
  <c r="AX283" i="6" s="1"/>
  <c r="BT283" i="6" s="1"/>
  <c r="AC283" i="6"/>
  <c r="AZ456" i="6"/>
  <c r="BC456" i="6" s="1"/>
  <c r="AH456" i="6"/>
  <c r="AK456" i="6" s="1"/>
  <c r="BP456" i="6" s="1"/>
  <c r="AM456" i="6"/>
  <c r="AO456" i="6" s="1"/>
  <c r="AU456" i="6"/>
  <c r="AX456" i="6" s="1"/>
  <c r="AQ456" i="6"/>
  <c r="AS456" i="6" s="1"/>
  <c r="AC456" i="6"/>
  <c r="AZ308" i="6"/>
  <c r="BC308" i="6" s="1"/>
  <c r="AC308" i="6"/>
  <c r="AF308" i="6" s="1"/>
  <c r="AH308" i="6"/>
  <c r="AK308" i="6" s="1"/>
  <c r="AQ308" i="6"/>
  <c r="AS308" i="6" s="1"/>
  <c r="AM308" i="6"/>
  <c r="AO308" i="6" s="1"/>
  <c r="AU308" i="6"/>
  <c r="AX308" i="6" s="1"/>
  <c r="AZ141" i="6"/>
  <c r="AQ141" i="6"/>
  <c r="AS141" i="6" s="1"/>
  <c r="AM141" i="6"/>
  <c r="AO141" i="6" s="1"/>
  <c r="AU141" i="6"/>
  <c r="AX141" i="6" s="1"/>
  <c r="BT141" i="6" s="1"/>
  <c r="AC141" i="6"/>
  <c r="AF141" i="6" s="1"/>
  <c r="BP141" i="6" s="1"/>
  <c r="AH141" i="6"/>
  <c r="AZ208" i="6"/>
  <c r="BC208" i="6" s="1"/>
  <c r="AH208" i="6"/>
  <c r="AK208" i="6" s="1"/>
  <c r="BP208" i="6" s="1"/>
  <c r="AM208" i="6"/>
  <c r="AO208" i="6" s="1"/>
  <c r="AQ208" i="6"/>
  <c r="AS208" i="6" s="1"/>
  <c r="AU208" i="6"/>
  <c r="AX208" i="6" s="1"/>
  <c r="BT208" i="6" s="1"/>
  <c r="AC208" i="6"/>
  <c r="AZ213" i="6"/>
  <c r="AM213" i="6"/>
  <c r="AO213" i="6" s="1"/>
  <c r="AU213" i="6"/>
  <c r="AX213" i="6" s="1"/>
  <c r="BT213" i="6" s="1"/>
  <c r="AC213" i="6"/>
  <c r="AF213" i="6" s="1"/>
  <c r="BP213" i="6" s="1"/>
  <c r="AQ213" i="6"/>
  <c r="AS213" i="6" s="1"/>
  <c r="AH213" i="6"/>
  <c r="AZ101" i="6"/>
  <c r="BC101" i="6" s="1"/>
  <c r="AQ101" i="6"/>
  <c r="AS101" i="6" s="1"/>
  <c r="AM101" i="6"/>
  <c r="AO101" i="6" s="1"/>
  <c r="BR101" i="6" s="1"/>
  <c r="AU101" i="6"/>
  <c r="AX101" i="6" s="1"/>
  <c r="AH101" i="6"/>
  <c r="AK101" i="6" s="1"/>
  <c r="BP101" i="6" s="1"/>
  <c r="AC101" i="6"/>
  <c r="AZ90" i="6"/>
  <c r="BC90" i="6" s="1"/>
  <c r="AC90" i="6"/>
  <c r="AF90" i="6" s="1"/>
  <c r="AH90" i="6"/>
  <c r="AK90" i="6" s="1"/>
  <c r="AM90" i="6"/>
  <c r="AO90" i="6" s="1"/>
  <c r="AU90" i="6"/>
  <c r="AX90" i="6" s="1"/>
  <c r="BT90" i="6" s="1"/>
  <c r="AQ90" i="6"/>
  <c r="AS90" i="6" s="1"/>
  <c r="BQ643" i="6"/>
  <c r="O576" i="2" s="1"/>
  <c r="N576" i="2"/>
  <c r="BQ173" i="6"/>
  <c r="O106" i="2" s="1"/>
  <c r="N106" i="2"/>
  <c r="BP335" i="6"/>
  <c r="BQ202" i="6"/>
  <c r="O135" i="2" s="1"/>
  <c r="N135" i="2"/>
  <c r="BU177" i="6"/>
  <c r="S110" i="2" s="1"/>
  <c r="R110" i="2"/>
  <c r="AZ905" i="6"/>
  <c r="BC905" i="6" s="1"/>
  <c r="AH905" i="6"/>
  <c r="AK905" i="6" s="1"/>
  <c r="BP905" i="6" s="1"/>
  <c r="AC905" i="6"/>
  <c r="AQ905" i="6"/>
  <c r="AS905" i="6" s="1"/>
  <c r="AM905" i="6"/>
  <c r="AO905" i="6" s="1"/>
  <c r="AU905" i="6"/>
  <c r="AX905" i="6" s="1"/>
  <c r="BT905" i="6" s="1"/>
  <c r="AZ928" i="6"/>
  <c r="BC928" i="6" s="1"/>
  <c r="AQ928" i="6"/>
  <c r="AS928" i="6" s="1"/>
  <c r="AU928" i="6"/>
  <c r="AX928" i="6" s="1"/>
  <c r="AM928" i="6"/>
  <c r="AO928" i="6" s="1"/>
  <c r="BR928" i="6" s="1"/>
  <c r="AH928" i="6"/>
  <c r="AK928" i="6" s="1"/>
  <c r="BP928" i="6" s="1"/>
  <c r="AC928" i="6"/>
  <c r="AZ830" i="6"/>
  <c r="AQ830" i="6"/>
  <c r="AS830" i="6" s="1"/>
  <c r="AM830" i="6"/>
  <c r="AO830" i="6" s="1"/>
  <c r="AU830" i="6"/>
  <c r="AX830" i="6" s="1"/>
  <c r="BT830" i="6" s="1"/>
  <c r="AC830" i="6"/>
  <c r="AF830" i="6" s="1"/>
  <c r="BP830" i="6" s="1"/>
  <c r="AH830" i="6"/>
  <c r="AZ732" i="6"/>
  <c r="AQ732" i="6"/>
  <c r="AS732" i="6" s="1"/>
  <c r="AM732" i="6"/>
  <c r="AO732" i="6" s="1"/>
  <c r="AU732" i="6"/>
  <c r="AX732" i="6" s="1"/>
  <c r="BT732" i="6" s="1"/>
  <c r="AC732" i="6"/>
  <c r="AF732" i="6" s="1"/>
  <c r="BP732" i="6" s="1"/>
  <c r="AH732" i="6"/>
  <c r="AZ724" i="6"/>
  <c r="BC724" i="6" s="1"/>
  <c r="AC724" i="6"/>
  <c r="AF724" i="6" s="1"/>
  <c r="AH724" i="6"/>
  <c r="AK724" i="6" s="1"/>
  <c r="AQ724" i="6"/>
  <c r="AS724" i="6" s="1"/>
  <c r="AM724" i="6"/>
  <c r="AO724" i="6" s="1"/>
  <c r="AU724" i="6"/>
  <c r="AX724" i="6" s="1"/>
  <c r="BT724" i="6" s="1"/>
  <c r="AZ716" i="6"/>
  <c r="AQ716" i="6"/>
  <c r="AS716" i="6" s="1"/>
  <c r="AM716" i="6"/>
  <c r="AO716" i="6" s="1"/>
  <c r="AU716" i="6"/>
  <c r="AX716" i="6" s="1"/>
  <c r="BT716" i="6" s="1"/>
  <c r="AC716" i="6"/>
  <c r="AF716" i="6" s="1"/>
  <c r="BP716" i="6" s="1"/>
  <c r="AH716" i="6"/>
  <c r="AZ885" i="6"/>
  <c r="BC885" i="6" s="1"/>
  <c r="AQ885" i="6"/>
  <c r="AS885" i="6" s="1"/>
  <c r="AM885" i="6"/>
  <c r="AO885" i="6" s="1"/>
  <c r="AU885" i="6"/>
  <c r="AX885" i="6" s="1"/>
  <c r="AC885" i="6"/>
  <c r="AF885" i="6" s="1"/>
  <c r="AH885" i="6"/>
  <c r="AK885" i="6" s="1"/>
  <c r="AZ886" i="6"/>
  <c r="BC886" i="6" s="1"/>
  <c r="AQ886" i="6"/>
  <c r="AS886" i="6" s="1"/>
  <c r="AM886" i="6"/>
  <c r="AO886" i="6" s="1"/>
  <c r="AU886" i="6"/>
  <c r="AX886" i="6" s="1"/>
  <c r="AH886" i="6"/>
  <c r="AK886" i="6" s="1"/>
  <c r="BP886" i="6" s="1"/>
  <c r="AZ755" i="6"/>
  <c r="BC755" i="6" s="1"/>
  <c r="AQ755" i="6"/>
  <c r="AS755" i="6" s="1"/>
  <c r="AM755" i="6"/>
  <c r="AO755" i="6" s="1"/>
  <c r="BR755" i="6" s="1"/>
  <c r="AU755" i="6"/>
  <c r="AX755" i="6" s="1"/>
  <c r="AH755" i="6"/>
  <c r="AK755" i="6" s="1"/>
  <c r="BP755" i="6" s="1"/>
  <c r="AC755" i="6"/>
  <c r="AZ534" i="6"/>
  <c r="BC534" i="6" s="1"/>
  <c r="AH534" i="6"/>
  <c r="AK534" i="6" s="1"/>
  <c r="BP534" i="6" s="1"/>
  <c r="AQ534" i="6"/>
  <c r="AS534" i="6" s="1"/>
  <c r="AM534" i="6"/>
  <c r="AO534" i="6" s="1"/>
  <c r="AU534" i="6"/>
  <c r="AX534" i="6" s="1"/>
  <c r="AC534" i="6"/>
  <c r="AZ526" i="6"/>
  <c r="BC526" i="6" s="1"/>
  <c r="AH526" i="6"/>
  <c r="AK526" i="6" s="1"/>
  <c r="BP526" i="6" s="1"/>
  <c r="AQ526" i="6"/>
  <c r="AS526" i="6" s="1"/>
  <c r="AM526" i="6"/>
  <c r="AO526" i="6" s="1"/>
  <c r="AU526" i="6"/>
  <c r="AX526" i="6" s="1"/>
  <c r="AC526" i="6"/>
  <c r="AZ756" i="6"/>
  <c r="BC756" i="6" s="1"/>
  <c r="AQ756" i="6"/>
  <c r="AS756" i="6" s="1"/>
  <c r="AM756" i="6"/>
  <c r="AO756" i="6" s="1"/>
  <c r="AU756" i="6"/>
  <c r="AX756" i="6" s="1"/>
  <c r="AC756" i="6"/>
  <c r="AF756" i="6" s="1"/>
  <c r="AH756" i="6"/>
  <c r="AK756" i="6" s="1"/>
  <c r="AZ779" i="6"/>
  <c r="BC779" i="6" s="1"/>
  <c r="AH779" i="6"/>
  <c r="AK779" i="6" s="1"/>
  <c r="BP779" i="6" s="1"/>
  <c r="AQ779" i="6"/>
  <c r="AS779" i="6" s="1"/>
  <c r="AM779" i="6"/>
  <c r="AO779" i="6" s="1"/>
  <c r="AU779" i="6"/>
  <c r="AX779" i="6" s="1"/>
  <c r="AC779" i="6"/>
  <c r="AZ518" i="6"/>
  <c r="BC518" i="6" s="1"/>
  <c r="AM518" i="6"/>
  <c r="AO518" i="6" s="1"/>
  <c r="AU518" i="6"/>
  <c r="AX518" i="6" s="1"/>
  <c r="AH518" i="6"/>
  <c r="AK518" i="6" s="1"/>
  <c r="BP518" i="6" s="1"/>
  <c r="AQ518" i="6"/>
  <c r="AS518" i="6" s="1"/>
  <c r="AC518" i="6"/>
  <c r="AZ430" i="6"/>
  <c r="BC430" i="6" s="1"/>
  <c r="AH430" i="6"/>
  <c r="AK430" i="6" s="1"/>
  <c r="BP430" i="6" s="1"/>
  <c r="AQ430" i="6"/>
  <c r="AS430" i="6" s="1"/>
  <c r="AM430" i="6"/>
  <c r="AO430" i="6" s="1"/>
  <c r="AU430" i="6"/>
  <c r="AX430" i="6" s="1"/>
  <c r="BT430" i="6" s="1"/>
  <c r="AC430" i="6"/>
  <c r="AZ825" i="6"/>
  <c r="BC825" i="6" s="1"/>
  <c r="AQ825" i="6"/>
  <c r="AS825" i="6" s="1"/>
  <c r="AM825" i="6"/>
  <c r="AO825" i="6" s="1"/>
  <c r="AU825" i="6"/>
  <c r="AX825" i="6" s="1"/>
  <c r="AC825" i="6"/>
  <c r="AH825" i="6"/>
  <c r="AK825" i="6" s="1"/>
  <c r="BP825" i="6" s="1"/>
  <c r="AZ403" i="6"/>
  <c r="BC403" i="6" s="1"/>
  <c r="AQ403" i="6"/>
  <c r="AS403" i="6" s="1"/>
  <c r="AM403" i="6"/>
  <c r="AO403" i="6" s="1"/>
  <c r="BR403" i="6" s="1"/>
  <c r="AU403" i="6"/>
  <c r="AX403" i="6" s="1"/>
  <c r="AC403" i="6"/>
  <c r="AF403" i="6" s="1"/>
  <c r="AH403" i="6"/>
  <c r="AK403" i="6" s="1"/>
  <c r="AZ367" i="6"/>
  <c r="BC367" i="6" s="1"/>
  <c r="AQ367" i="6"/>
  <c r="AS367" i="6" s="1"/>
  <c r="AM367" i="6"/>
  <c r="AO367" i="6" s="1"/>
  <c r="AU367" i="6"/>
  <c r="AX367" i="6" s="1"/>
  <c r="AC367" i="6"/>
  <c r="AF367" i="6" s="1"/>
  <c r="AH367" i="6"/>
  <c r="AK367" i="6" s="1"/>
  <c r="AZ426" i="6"/>
  <c r="BC426" i="6" s="1"/>
  <c r="AH426" i="6"/>
  <c r="AK426" i="6" s="1"/>
  <c r="BP426" i="6" s="1"/>
  <c r="AQ426" i="6"/>
  <c r="AS426" i="6" s="1"/>
  <c r="AM426" i="6"/>
  <c r="AO426" i="6" s="1"/>
  <c r="AU426" i="6"/>
  <c r="AX426" i="6" s="1"/>
  <c r="BT426" i="6" s="1"/>
  <c r="AC426" i="6"/>
  <c r="AZ328" i="6"/>
  <c r="AQ328" i="6"/>
  <c r="AS328" i="6" s="1"/>
  <c r="AC328" i="6"/>
  <c r="AF328" i="6" s="1"/>
  <c r="BP328" i="6" s="1"/>
  <c r="AM328" i="6"/>
  <c r="AO328" i="6" s="1"/>
  <c r="AU328" i="6"/>
  <c r="AX328" i="6" s="1"/>
  <c r="BT328" i="6" s="1"/>
  <c r="AH328" i="6"/>
  <c r="AZ301" i="6"/>
  <c r="BC301" i="6" s="1"/>
  <c r="AM301" i="6"/>
  <c r="AO301" i="6" s="1"/>
  <c r="AU301" i="6"/>
  <c r="AX301" i="6" s="1"/>
  <c r="BT301" i="6" s="1"/>
  <c r="AC301" i="6"/>
  <c r="AF301" i="6" s="1"/>
  <c r="AH301" i="6"/>
  <c r="AK301" i="6" s="1"/>
  <c r="AQ301" i="6"/>
  <c r="AS301" i="6" s="1"/>
  <c r="AZ217" i="6"/>
  <c r="BC217" i="6" s="1"/>
  <c r="AH217" i="6"/>
  <c r="AK217" i="6" s="1"/>
  <c r="BP217" i="6" s="1"/>
  <c r="AQ217" i="6"/>
  <c r="AS217" i="6" s="1"/>
  <c r="AU217" i="6"/>
  <c r="AX217" i="6" s="1"/>
  <c r="AM217" i="6"/>
  <c r="AO217" i="6" s="1"/>
  <c r="BR217" i="6" s="1"/>
  <c r="AC217" i="6"/>
  <c r="AZ117" i="6"/>
  <c r="AC117" i="6"/>
  <c r="AF117" i="6" s="1"/>
  <c r="BP117" i="6" s="1"/>
  <c r="AQ117" i="6"/>
  <c r="AS117" i="6" s="1"/>
  <c r="AU117" i="6"/>
  <c r="AX117" i="6" s="1"/>
  <c r="BT117" i="6" s="1"/>
  <c r="AM117" i="6"/>
  <c r="AO117" i="6" s="1"/>
  <c r="AH117" i="6"/>
  <c r="AZ441" i="6"/>
  <c r="BC441" i="6" s="1"/>
  <c r="AM441" i="6"/>
  <c r="AO441" i="6" s="1"/>
  <c r="AU441" i="6"/>
  <c r="AX441" i="6" s="1"/>
  <c r="AQ441" i="6"/>
  <c r="AS441" i="6" s="1"/>
  <c r="AH441" i="6"/>
  <c r="AK441" i="6" s="1"/>
  <c r="AC441" i="6"/>
  <c r="AF441" i="6" s="1"/>
  <c r="AZ253" i="6"/>
  <c r="BC253" i="6" s="1"/>
  <c r="AH253" i="6"/>
  <c r="AK253" i="6" s="1"/>
  <c r="BP253" i="6" s="1"/>
  <c r="AQ253" i="6"/>
  <c r="AS253" i="6" s="1"/>
  <c r="AM253" i="6"/>
  <c r="AO253" i="6" s="1"/>
  <c r="AU253" i="6"/>
  <c r="AX253" i="6" s="1"/>
  <c r="BT253" i="6" s="1"/>
  <c r="AC253" i="6"/>
  <c r="AZ184" i="6"/>
  <c r="BC184" i="6" s="1"/>
  <c r="AH184" i="6"/>
  <c r="AK184" i="6" s="1"/>
  <c r="BP184" i="6" s="1"/>
  <c r="AM184" i="6"/>
  <c r="AO184" i="6" s="1"/>
  <c r="AQ184" i="6"/>
  <c r="AS184" i="6" s="1"/>
  <c r="AU184" i="6"/>
  <c r="AX184" i="6" s="1"/>
  <c r="AC184" i="6"/>
  <c r="AM84" i="6"/>
  <c r="AO84" i="6" s="1"/>
  <c r="AU84" i="6"/>
  <c r="AX84" i="6" s="1"/>
  <c r="AZ84" i="6"/>
  <c r="BC84" i="6" s="1"/>
  <c r="AQ84" i="6"/>
  <c r="AS84" i="6" s="1"/>
  <c r="AH84" i="6"/>
  <c r="AK84" i="6" s="1"/>
  <c r="AC84" i="6"/>
  <c r="AF84" i="6" s="1"/>
  <c r="AZ477" i="6"/>
  <c r="BC477" i="6" s="1"/>
  <c r="AQ477" i="6"/>
  <c r="AS477" i="6" s="1"/>
  <c r="AM477" i="6"/>
  <c r="AO477" i="6" s="1"/>
  <c r="AU477" i="6"/>
  <c r="AX477" i="6" s="1"/>
  <c r="AH477" i="6"/>
  <c r="AK477" i="6" s="1"/>
  <c r="AC477" i="6"/>
  <c r="AF477" i="6" s="1"/>
  <c r="AZ284" i="6"/>
  <c r="BC284" i="6" s="1"/>
  <c r="AC284" i="6"/>
  <c r="AF284" i="6" s="1"/>
  <c r="AH284" i="6"/>
  <c r="AK284" i="6" s="1"/>
  <c r="AQ284" i="6"/>
  <c r="AS284" i="6" s="1"/>
  <c r="AM284" i="6"/>
  <c r="AO284" i="6" s="1"/>
  <c r="AU284" i="6"/>
  <c r="AX284" i="6" s="1"/>
  <c r="AZ458" i="6"/>
  <c r="BC458" i="6" s="1"/>
  <c r="AH458" i="6"/>
  <c r="AK458" i="6" s="1"/>
  <c r="BP458" i="6" s="1"/>
  <c r="AM458" i="6"/>
  <c r="AO458" i="6" s="1"/>
  <c r="AU458" i="6"/>
  <c r="AX458" i="6" s="1"/>
  <c r="AQ458" i="6"/>
  <c r="AS458" i="6" s="1"/>
  <c r="AC458" i="6"/>
  <c r="AZ309" i="6"/>
  <c r="BC309" i="6" s="1"/>
  <c r="AQ309" i="6"/>
  <c r="AS309" i="6" s="1"/>
  <c r="AM309" i="6"/>
  <c r="AO309" i="6" s="1"/>
  <c r="BR309" i="6" s="1"/>
  <c r="AU309" i="6"/>
  <c r="AX309" i="6" s="1"/>
  <c r="AH309" i="6"/>
  <c r="AK309" i="6" s="1"/>
  <c r="BP309" i="6" s="1"/>
  <c r="AC309" i="6"/>
  <c r="AZ157" i="6"/>
  <c r="BC157" i="6" s="1"/>
  <c r="AM157" i="6"/>
  <c r="AO157" i="6" s="1"/>
  <c r="AU157" i="6"/>
  <c r="AX157" i="6" s="1"/>
  <c r="AC157" i="6"/>
  <c r="AF157" i="6" s="1"/>
  <c r="AH157" i="6"/>
  <c r="AK157" i="6" s="1"/>
  <c r="AQ157" i="6"/>
  <c r="AS157" i="6" s="1"/>
  <c r="AZ212" i="6"/>
  <c r="BC212" i="6" s="1"/>
  <c r="AQ212" i="6"/>
  <c r="AS212" i="6" s="1"/>
  <c r="AH212" i="6"/>
  <c r="AK212" i="6" s="1"/>
  <c r="BP212" i="6" s="1"/>
  <c r="AM212" i="6"/>
  <c r="AO212" i="6" s="1"/>
  <c r="AU212" i="6"/>
  <c r="AX212" i="6" s="1"/>
  <c r="AC212" i="6"/>
  <c r="AZ79" i="6"/>
  <c r="BC79" i="6" s="1"/>
  <c r="AH79" i="6"/>
  <c r="AK79" i="6" s="1"/>
  <c r="BP79" i="6" s="1"/>
  <c r="AM79" i="6"/>
  <c r="AO79" i="6" s="1"/>
  <c r="AU79" i="6"/>
  <c r="AX79" i="6" s="1"/>
  <c r="AQ79" i="6"/>
  <c r="AS79" i="6" s="1"/>
  <c r="AC79" i="6"/>
  <c r="AZ103" i="6"/>
  <c r="BC103" i="6" s="1"/>
  <c r="AQ103" i="6"/>
  <c r="AS103" i="6" s="1"/>
  <c r="AM103" i="6"/>
  <c r="AO103" i="6" s="1"/>
  <c r="BR103" i="6" s="1"/>
  <c r="AU103" i="6"/>
  <c r="AX103" i="6" s="1"/>
  <c r="AH103" i="6"/>
  <c r="AK103" i="6" s="1"/>
  <c r="BP103" i="6" s="1"/>
  <c r="AC103" i="6"/>
  <c r="AZ78" i="6"/>
  <c r="BC78" i="6" s="1"/>
  <c r="AM78" i="6"/>
  <c r="AO78" i="6" s="1"/>
  <c r="AU78" i="6"/>
  <c r="AX78" i="6" s="1"/>
  <c r="AQ78" i="6"/>
  <c r="AS78" i="6" s="1"/>
  <c r="AH78" i="6"/>
  <c r="AK78" i="6" s="1"/>
  <c r="BP78" i="6" s="1"/>
  <c r="AC78" i="6"/>
  <c r="BQ198" i="6"/>
  <c r="O131" i="2" s="1"/>
  <c r="N131" i="2"/>
  <c r="BT893" i="6"/>
  <c r="BP893" i="6"/>
  <c r="BR893" i="6"/>
  <c r="BT899" i="6"/>
  <c r="BP899" i="6"/>
  <c r="BP772" i="6"/>
  <c r="BR772" i="6"/>
  <c r="BP727" i="6"/>
  <c r="BT727" i="6"/>
  <c r="BP719" i="6"/>
  <c r="BT719" i="6"/>
  <c r="BR699" i="6"/>
  <c r="BT699" i="6"/>
  <c r="BT865" i="6"/>
  <c r="BR768" i="6"/>
  <c r="BT768" i="6"/>
  <c r="BP561" i="6"/>
  <c r="BR561" i="6"/>
  <c r="BT529" i="6"/>
  <c r="BP529" i="6"/>
  <c r="BP832" i="6"/>
  <c r="BR832" i="6"/>
  <c r="BT630" i="6"/>
  <c r="BP630" i="6"/>
  <c r="BP604" i="6"/>
  <c r="BR604" i="6"/>
  <c r="BT453" i="6"/>
  <c r="BP341" i="6"/>
  <c r="BT341" i="6"/>
  <c r="BP437" i="6"/>
  <c r="BT437" i="6"/>
  <c r="BP392" i="6"/>
  <c r="BT392" i="6"/>
  <c r="BP512" i="6"/>
  <c r="BT512" i="6"/>
  <c r="BP386" i="6"/>
  <c r="BT386" i="6"/>
  <c r="BR304" i="6"/>
  <c r="BP289" i="6"/>
  <c r="BR289" i="6"/>
  <c r="BT166" i="6"/>
  <c r="BP166" i="6"/>
  <c r="BR537" i="6"/>
  <c r="BT537" i="6"/>
  <c r="BP265" i="6"/>
  <c r="BT265" i="6"/>
  <c r="BP151" i="6"/>
  <c r="BR151" i="6"/>
  <c r="BT151" i="6"/>
  <c r="BP780" i="6"/>
  <c r="BR780" i="6"/>
  <c r="BT780" i="6"/>
  <c r="BT350" i="6"/>
  <c r="BP350" i="6"/>
  <c r="BR350" i="6"/>
  <c r="BP271" i="6"/>
  <c r="BR271" i="6"/>
  <c r="BP440" i="6"/>
  <c r="BR440" i="6"/>
  <c r="BP192" i="6"/>
  <c r="BR192" i="6"/>
  <c r="BP125" i="6"/>
  <c r="BT125" i="6"/>
  <c r="BR158" i="6"/>
  <c r="BT158" i="6"/>
  <c r="BP159" i="6"/>
  <c r="BR159" i="6"/>
  <c r="BT159" i="6"/>
  <c r="BQ130" i="6"/>
  <c r="O63" i="2" s="1"/>
  <c r="N63" i="2"/>
  <c r="BQ917" i="6"/>
  <c r="O850" i="2" s="1"/>
  <c r="N850" i="2"/>
  <c r="AZ892" i="6"/>
  <c r="BC892" i="6" s="1"/>
  <c r="AQ892" i="6"/>
  <c r="AS892" i="6" s="1"/>
  <c r="AM892" i="6"/>
  <c r="AO892" i="6" s="1"/>
  <c r="AU892" i="6"/>
  <c r="AX892" i="6" s="1"/>
  <c r="AH892" i="6"/>
  <c r="AK892" i="6" s="1"/>
  <c r="BP892" i="6" s="1"/>
  <c r="AC892" i="6"/>
  <c r="AZ874" i="6"/>
  <c r="BC874" i="6" s="1"/>
  <c r="AH874" i="6"/>
  <c r="AK874" i="6" s="1"/>
  <c r="BP874" i="6" s="1"/>
  <c r="AC874" i="6"/>
  <c r="AQ874" i="6"/>
  <c r="AS874" i="6" s="1"/>
  <c r="AM874" i="6"/>
  <c r="AO874" i="6" s="1"/>
  <c r="AU874" i="6"/>
  <c r="AX874" i="6" s="1"/>
  <c r="AZ762" i="6"/>
  <c r="BC762" i="6" s="1"/>
  <c r="AH762" i="6"/>
  <c r="AK762" i="6" s="1"/>
  <c r="BP762" i="6" s="1"/>
  <c r="AQ762" i="6"/>
  <c r="AS762" i="6" s="1"/>
  <c r="AM762" i="6"/>
  <c r="AO762" i="6" s="1"/>
  <c r="AU762" i="6"/>
  <c r="AX762" i="6" s="1"/>
  <c r="BT762" i="6" s="1"/>
  <c r="AC762" i="6"/>
  <c r="AZ726" i="6"/>
  <c r="BC726" i="6" s="1"/>
  <c r="AC726" i="6"/>
  <c r="AF726" i="6" s="1"/>
  <c r="AH726" i="6"/>
  <c r="AK726" i="6" s="1"/>
  <c r="AQ726" i="6"/>
  <c r="AS726" i="6" s="1"/>
  <c r="AM726" i="6"/>
  <c r="AO726" i="6" s="1"/>
  <c r="AU726" i="6"/>
  <c r="AX726" i="6" s="1"/>
  <c r="AZ718" i="6"/>
  <c r="AQ718" i="6"/>
  <c r="AS718" i="6" s="1"/>
  <c r="AM718" i="6"/>
  <c r="AO718" i="6" s="1"/>
  <c r="AU718" i="6"/>
  <c r="AX718" i="6" s="1"/>
  <c r="BT718" i="6" s="1"/>
  <c r="AC718" i="6"/>
  <c r="AF718" i="6" s="1"/>
  <c r="BP718" i="6" s="1"/>
  <c r="AH718" i="6"/>
  <c r="AZ922" i="6"/>
  <c r="BC922" i="6" s="1"/>
  <c r="AQ922" i="6"/>
  <c r="AS922" i="6" s="1"/>
  <c r="AU922" i="6"/>
  <c r="AX922" i="6" s="1"/>
  <c r="AH922" i="6"/>
  <c r="AK922" i="6" s="1"/>
  <c r="AC922" i="6"/>
  <c r="AF922" i="6" s="1"/>
  <c r="AM922" i="6"/>
  <c r="AO922" i="6" s="1"/>
  <c r="BR922" i="6" s="1"/>
  <c r="AZ864" i="6"/>
  <c r="BC864" i="6" s="1"/>
  <c r="AH864" i="6"/>
  <c r="AK864" i="6" s="1"/>
  <c r="BP864" i="6" s="1"/>
  <c r="AQ864" i="6"/>
  <c r="AS864" i="6" s="1"/>
  <c r="AC864" i="6"/>
  <c r="AM864" i="6"/>
  <c r="AO864" i="6" s="1"/>
  <c r="AU864" i="6"/>
  <c r="AX864" i="6" s="1"/>
  <c r="AZ759" i="6"/>
  <c r="BC759" i="6" s="1"/>
  <c r="AM759" i="6"/>
  <c r="AO759" i="6" s="1"/>
  <c r="AU759" i="6"/>
  <c r="AX759" i="6" s="1"/>
  <c r="AH759" i="6"/>
  <c r="AK759" i="6" s="1"/>
  <c r="BP759" i="6" s="1"/>
  <c r="AQ759" i="6"/>
  <c r="AS759" i="6" s="1"/>
  <c r="AC759" i="6"/>
  <c r="AZ560" i="6"/>
  <c r="BC560" i="6" s="1"/>
  <c r="AQ560" i="6"/>
  <c r="AS560" i="6" s="1"/>
  <c r="AM560" i="6"/>
  <c r="AO560" i="6" s="1"/>
  <c r="AU560" i="6"/>
  <c r="AX560" i="6" s="1"/>
  <c r="AH560" i="6"/>
  <c r="AK560" i="6" s="1"/>
  <c r="BP560" i="6" s="1"/>
  <c r="AC560" i="6"/>
  <c r="AZ528" i="6"/>
  <c r="BC528" i="6" s="1"/>
  <c r="AH528" i="6"/>
  <c r="AK528" i="6" s="1"/>
  <c r="BP528" i="6" s="1"/>
  <c r="AQ528" i="6"/>
  <c r="AS528" i="6" s="1"/>
  <c r="AM528" i="6"/>
  <c r="AO528" i="6" s="1"/>
  <c r="AU528" i="6"/>
  <c r="AX528" i="6" s="1"/>
  <c r="AC528" i="6"/>
  <c r="AZ828" i="6"/>
  <c r="BC828" i="6" s="1"/>
  <c r="AQ828" i="6"/>
  <c r="AS828" i="6" s="1"/>
  <c r="AM828" i="6"/>
  <c r="AO828" i="6" s="1"/>
  <c r="AU828" i="6"/>
  <c r="AX828" i="6" s="1"/>
  <c r="AC828" i="6"/>
  <c r="AF828" i="6" s="1"/>
  <c r="AH828" i="6"/>
  <c r="AK828" i="6" s="1"/>
  <c r="AZ852" i="6"/>
  <c r="BC852" i="6" s="1"/>
  <c r="AQ852" i="6"/>
  <c r="AS852" i="6" s="1"/>
  <c r="AM852" i="6"/>
  <c r="AO852" i="6" s="1"/>
  <c r="AU852" i="6"/>
  <c r="AX852" i="6" s="1"/>
  <c r="AC852" i="6"/>
  <c r="AF852" i="6" s="1"/>
  <c r="AH852" i="6"/>
  <c r="AK852" i="6" s="1"/>
  <c r="AZ551" i="6"/>
  <c r="BC551" i="6" s="1"/>
  <c r="AC551" i="6"/>
  <c r="AF551" i="6" s="1"/>
  <c r="AH551" i="6"/>
  <c r="AK551" i="6" s="1"/>
  <c r="AQ551" i="6"/>
  <c r="AS551" i="6" s="1"/>
  <c r="AM551" i="6"/>
  <c r="AO551" i="6" s="1"/>
  <c r="AU551" i="6"/>
  <c r="AX551" i="6" s="1"/>
  <c r="AZ452" i="6"/>
  <c r="BC452" i="6" s="1"/>
  <c r="AQ452" i="6"/>
  <c r="AS452" i="6" s="1"/>
  <c r="AM452" i="6"/>
  <c r="AO452" i="6" s="1"/>
  <c r="AU452" i="6"/>
  <c r="AX452" i="6" s="1"/>
  <c r="AH452" i="6"/>
  <c r="AK452" i="6" s="1"/>
  <c r="BP452" i="6" s="1"/>
  <c r="AC452" i="6"/>
  <c r="AZ335" i="6"/>
  <c r="AQ335" i="6"/>
  <c r="AS335" i="6" s="1"/>
  <c r="AM335" i="6"/>
  <c r="AO335" i="6" s="1"/>
  <c r="AU335" i="6"/>
  <c r="AX335" i="6" s="1"/>
  <c r="BT335" i="6" s="1"/>
  <c r="AC335" i="6"/>
  <c r="AH335" i="6"/>
  <c r="AZ423" i="6"/>
  <c r="BC423" i="6" s="1"/>
  <c r="AH423" i="6"/>
  <c r="AK423" i="6" s="1"/>
  <c r="BP423" i="6" s="1"/>
  <c r="AQ423" i="6"/>
  <c r="AS423" i="6" s="1"/>
  <c r="AM423" i="6"/>
  <c r="AO423" i="6" s="1"/>
  <c r="AU423" i="6"/>
  <c r="AX423" i="6" s="1"/>
  <c r="AC423" i="6"/>
  <c r="AZ391" i="6"/>
  <c r="BC391" i="6" s="1"/>
  <c r="AH391" i="6"/>
  <c r="AK391" i="6" s="1"/>
  <c r="BP391" i="6" s="1"/>
  <c r="AQ391" i="6"/>
  <c r="AS391" i="6" s="1"/>
  <c r="AM391" i="6"/>
  <c r="AO391" i="6" s="1"/>
  <c r="AU391" i="6"/>
  <c r="AX391" i="6" s="1"/>
  <c r="AC391" i="6"/>
  <c r="AZ480" i="6"/>
  <c r="BC480" i="6" s="1"/>
  <c r="AH480" i="6"/>
  <c r="AK480" i="6" s="1"/>
  <c r="BP480" i="6" s="1"/>
  <c r="AQ480" i="6"/>
  <c r="AS480" i="6" s="1"/>
  <c r="AM480" i="6"/>
  <c r="AO480" i="6" s="1"/>
  <c r="AU480" i="6"/>
  <c r="AX480" i="6" s="1"/>
  <c r="AC480" i="6"/>
  <c r="AZ330" i="6"/>
  <c r="BC330" i="6" s="1"/>
  <c r="AH330" i="6"/>
  <c r="AK330" i="6" s="1"/>
  <c r="BP330" i="6" s="1"/>
  <c r="AQ330" i="6"/>
  <c r="AS330" i="6" s="1"/>
  <c r="AM330" i="6"/>
  <c r="AO330" i="6" s="1"/>
  <c r="AU330" i="6"/>
  <c r="AX330" i="6" s="1"/>
  <c r="AC330" i="6"/>
  <c r="AZ303" i="6"/>
  <c r="BC303" i="6" s="1"/>
  <c r="AH303" i="6"/>
  <c r="AK303" i="6" s="1"/>
  <c r="BP303" i="6" s="1"/>
  <c r="AQ303" i="6"/>
  <c r="AS303" i="6" s="1"/>
  <c r="AM303" i="6"/>
  <c r="AO303" i="6" s="1"/>
  <c r="AU303" i="6"/>
  <c r="AX303" i="6" s="1"/>
  <c r="AC303" i="6"/>
  <c r="AZ261" i="6"/>
  <c r="BC261" i="6" s="1"/>
  <c r="AM261" i="6"/>
  <c r="AO261" i="6" s="1"/>
  <c r="AU261" i="6"/>
  <c r="AX261" i="6" s="1"/>
  <c r="AH261" i="6"/>
  <c r="AK261" i="6" s="1"/>
  <c r="BP261" i="6" s="1"/>
  <c r="AQ261" i="6"/>
  <c r="AS261" i="6" s="1"/>
  <c r="AC261" i="6"/>
  <c r="AZ165" i="6"/>
  <c r="BC165" i="6" s="1"/>
  <c r="AM165" i="6"/>
  <c r="AO165" i="6" s="1"/>
  <c r="AU165" i="6"/>
  <c r="AX165" i="6" s="1"/>
  <c r="AH165" i="6"/>
  <c r="AK165" i="6" s="1"/>
  <c r="BP165" i="6" s="1"/>
  <c r="AQ165" i="6"/>
  <c r="AS165" i="6" s="1"/>
  <c r="AC165" i="6"/>
  <c r="AZ476" i="6"/>
  <c r="BC476" i="6" s="1"/>
  <c r="AM476" i="6"/>
  <c r="AO476" i="6" s="1"/>
  <c r="AU476" i="6"/>
  <c r="AX476" i="6" s="1"/>
  <c r="AH476" i="6"/>
  <c r="AK476" i="6" s="1"/>
  <c r="BP476" i="6" s="1"/>
  <c r="AQ476" i="6"/>
  <c r="AS476" i="6" s="1"/>
  <c r="AC476" i="6"/>
  <c r="AZ264" i="6"/>
  <c r="BC264" i="6" s="1"/>
  <c r="AQ264" i="6"/>
  <c r="AS264" i="6" s="1"/>
  <c r="AM264" i="6"/>
  <c r="AO264" i="6" s="1"/>
  <c r="AU264" i="6"/>
  <c r="AX264" i="6" s="1"/>
  <c r="AH264" i="6"/>
  <c r="AK264" i="6" s="1"/>
  <c r="BP264" i="6" s="1"/>
  <c r="AC264" i="6"/>
  <c r="AZ221" i="6"/>
  <c r="BC221" i="6" s="1"/>
  <c r="AM221" i="6"/>
  <c r="AO221" i="6" s="1"/>
  <c r="AU221" i="6"/>
  <c r="AX221" i="6" s="1"/>
  <c r="AH221" i="6"/>
  <c r="AK221" i="6" s="1"/>
  <c r="BP221" i="6" s="1"/>
  <c r="AQ221" i="6"/>
  <c r="AS221" i="6" s="1"/>
  <c r="AC221" i="6"/>
  <c r="AZ150" i="6"/>
  <c r="BC150" i="6" s="1"/>
  <c r="AH150" i="6"/>
  <c r="AK150" i="6" s="1"/>
  <c r="BP150" i="6" s="1"/>
  <c r="AQ150" i="6"/>
  <c r="AS150" i="6" s="1"/>
  <c r="AU150" i="6"/>
  <c r="AX150" i="6" s="1"/>
  <c r="AM150" i="6"/>
  <c r="AO150" i="6" s="1"/>
  <c r="AC150" i="6"/>
  <c r="AZ626" i="6"/>
  <c r="BC626" i="6" s="1"/>
  <c r="AQ626" i="6"/>
  <c r="AS626" i="6" s="1"/>
  <c r="AH626" i="6"/>
  <c r="AK626" i="6" s="1"/>
  <c r="BP626" i="6" s="1"/>
  <c r="AU626" i="6"/>
  <c r="AX626" i="6" s="1"/>
  <c r="AM626" i="6"/>
  <c r="AO626" i="6" s="1"/>
  <c r="AC626" i="6"/>
  <c r="AZ286" i="6"/>
  <c r="BC286" i="6" s="1"/>
  <c r="AQ286" i="6"/>
  <c r="AS286" i="6" s="1"/>
  <c r="AM286" i="6"/>
  <c r="AO286" i="6" s="1"/>
  <c r="AU286" i="6"/>
  <c r="AX286" i="6" s="1"/>
  <c r="AH286" i="6"/>
  <c r="AK286" i="6" s="1"/>
  <c r="BP286" i="6" s="1"/>
  <c r="AC286" i="6"/>
  <c r="AZ856" i="6"/>
  <c r="BC856" i="6" s="1"/>
  <c r="AQ856" i="6"/>
  <c r="AS856" i="6" s="1"/>
  <c r="AM856" i="6"/>
  <c r="AO856" i="6" s="1"/>
  <c r="AU856" i="6"/>
  <c r="AX856" i="6" s="1"/>
  <c r="AC856" i="6"/>
  <c r="AF856" i="6" s="1"/>
  <c r="AH856" i="6"/>
  <c r="AK856" i="6" s="1"/>
  <c r="AZ385" i="6"/>
  <c r="BC385" i="6" s="1"/>
  <c r="AH385" i="6"/>
  <c r="AK385" i="6" s="1"/>
  <c r="BP385" i="6" s="1"/>
  <c r="AQ385" i="6"/>
  <c r="AS385" i="6" s="1"/>
  <c r="AM385" i="6"/>
  <c r="AO385" i="6" s="1"/>
  <c r="AU385" i="6"/>
  <c r="AX385" i="6" s="1"/>
  <c r="AC385" i="6"/>
  <c r="AZ178" i="6"/>
  <c r="BC178" i="6" s="1"/>
  <c r="AQ178" i="6"/>
  <c r="AS178" i="6" s="1"/>
  <c r="AU178" i="6"/>
  <c r="AX178" i="6" s="1"/>
  <c r="AH178" i="6"/>
  <c r="AK178" i="6" s="1"/>
  <c r="BP178" i="6" s="1"/>
  <c r="AM178" i="6"/>
  <c r="AO178" i="6" s="1"/>
  <c r="AC178" i="6"/>
  <c r="AZ91" i="6"/>
  <c r="BC91" i="6" s="1"/>
  <c r="AH91" i="6"/>
  <c r="AK91" i="6" s="1"/>
  <c r="BP91" i="6" s="1"/>
  <c r="AQ91" i="6"/>
  <c r="AS91" i="6" s="1"/>
  <c r="AM91" i="6"/>
  <c r="AO91" i="6" s="1"/>
  <c r="AU91" i="6"/>
  <c r="AX91" i="6" s="1"/>
  <c r="AC91" i="6"/>
  <c r="AZ126" i="6"/>
  <c r="BC126" i="6" s="1"/>
  <c r="AM126" i="6"/>
  <c r="AO126" i="6" s="1"/>
  <c r="AU126" i="6"/>
  <c r="AX126" i="6" s="1"/>
  <c r="AC126" i="6"/>
  <c r="AF126" i="6" s="1"/>
  <c r="AH126" i="6"/>
  <c r="AK126" i="6" s="1"/>
  <c r="AQ126" i="6"/>
  <c r="AS126" i="6" s="1"/>
  <c r="AZ142" i="6"/>
  <c r="AC142" i="6"/>
  <c r="AF142" i="6" s="1"/>
  <c r="BP142" i="6" s="1"/>
  <c r="AQ142" i="6"/>
  <c r="AS142" i="6" s="1"/>
  <c r="AU142" i="6"/>
  <c r="AX142" i="6" s="1"/>
  <c r="BT142" i="6" s="1"/>
  <c r="AM142" i="6"/>
  <c r="AO142" i="6" s="1"/>
  <c r="AH142" i="6"/>
  <c r="BQ189" i="6"/>
  <c r="O122" i="2" s="1"/>
  <c r="N122" i="2"/>
  <c r="AZ902" i="6"/>
  <c r="BC902" i="6" s="1"/>
  <c r="AM902" i="6"/>
  <c r="AO902" i="6" s="1"/>
  <c r="AU902" i="6"/>
  <c r="AX902" i="6" s="1"/>
  <c r="AC902" i="6"/>
  <c r="AH902" i="6"/>
  <c r="AK902" i="6" s="1"/>
  <c r="BP902" i="6" s="1"/>
  <c r="AQ902" i="6"/>
  <c r="AS902" i="6" s="1"/>
  <c r="AZ925" i="6"/>
  <c r="BC925" i="6" s="1"/>
  <c r="AU925" i="6"/>
  <c r="AX925" i="6" s="1"/>
  <c r="AM925" i="6"/>
  <c r="AO925" i="6" s="1"/>
  <c r="AH925" i="6"/>
  <c r="AK925" i="6" s="1"/>
  <c r="BP925" i="6" s="1"/>
  <c r="AQ925" i="6"/>
  <c r="AS925" i="6" s="1"/>
  <c r="AC925" i="6"/>
  <c r="AZ774" i="6"/>
  <c r="BC774" i="6" s="1"/>
  <c r="AH774" i="6"/>
  <c r="AK774" i="6" s="1"/>
  <c r="BP774" i="6" s="1"/>
  <c r="AQ774" i="6"/>
  <c r="AS774" i="6" s="1"/>
  <c r="AM774" i="6"/>
  <c r="AO774" i="6" s="1"/>
  <c r="AU774" i="6"/>
  <c r="AX774" i="6" s="1"/>
  <c r="AC774" i="6"/>
  <c r="AZ729" i="6"/>
  <c r="BC729" i="6" s="1"/>
  <c r="AM729" i="6"/>
  <c r="AO729" i="6" s="1"/>
  <c r="AU729" i="6"/>
  <c r="AX729" i="6" s="1"/>
  <c r="AC729" i="6"/>
  <c r="AF729" i="6" s="1"/>
  <c r="AH729" i="6"/>
  <c r="AK729" i="6" s="1"/>
  <c r="AQ729" i="6"/>
  <c r="AS729" i="6" s="1"/>
  <c r="AZ721" i="6"/>
  <c r="BC721" i="6" s="1"/>
  <c r="AM721" i="6"/>
  <c r="AO721" i="6" s="1"/>
  <c r="AU721" i="6"/>
  <c r="AX721" i="6" s="1"/>
  <c r="AC721" i="6"/>
  <c r="AF721" i="6" s="1"/>
  <c r="AH721" i="6"/>
  <c r="AK721" i="6" s="1"/>
  <c r="AQ721" i="6"/>
  <c r="AS721" i="6" s="1"/>
  <c r="AZ713" i="6"/>
  <c r="AC713" i="6"/>
  <c r="AF713" i="6" s="1"/>
  <c r="BP713" i="6" s="1"/>
  <c r="AQ713" i="6"/>
  <c r="AS713" i="6" s="1"/>
  <c r="AM713" i="6"/>
  <c r="AO713" i="6" s="1"/>
  <c r="AU713" i="6"/>
  <c r="AX713" i="6" s="1"/>
  <c r="BT713" i="6" s="1"/>
  <c r="AH713" i="6"/>
  <c r="AZ882" i="6"/>
  <c r="BC882" i="6" s="1"/>
  <c r="AM882" i="6"/>
  <c r="AO882" i="6" s="1"/>
  <c r="AU882" i="6"/>
  <c r="AX882" i="6" s="1"/>
  <c r="AC882" i="6"/>
  <c r="AH882" i="6"/>
  <c r="AK882" i="6" s="1"/>
  <c r="BP882" i="6" s="1"/>
  <c r="AQ882" i="6"/>
  <c r="AS882" i="6" s="1"/>
  <c r="AZ860" i="6"/>
  <c r="BC860" i="6" s="1"/>
  <c r="AH860" i="6"/>
  <c r="AK860" i="6" s="1"/>
  <c r="BP860" i="6" s="1"/>
  <c r="AQ860" i="6"/>
  <c r="AS860" i="6" s="1"/>
  <c r="AC860" i="6"/>
  <c r="AM860" i="6"/>
  <c r="AO860" i="6" s="1"/>
  <c r="AU860" i="6"/>
  <c r="AX860" i="6" s="1"/>
  <c r="AZ628" i="6"/>
  <c r="BC628" i="6" s="1"/>
  <c r="AQ628" i="6"/>
  <c r="AS628" i="6" s="1"/>
  <c r="AM628" i="6"/>
  <c r="AO628" i="6" s="1"/>
  <c r="AU628" i="6"/>
  <c r="AX628" i="6" s="1"/>
  <c r="AH628" i="6"/>
  <c r="AK628" i="6" s="1"/>
  <c r="BP628" i="6" s="1"/>
  <c r="AC628" i="6"/>
  <c r="AZ531" i="6"/>
  <c r="BC531" i="6" s="1"/>
  <c r="AH531" i="6"/>
  <c r="AK531" i="6" s="1"/>
  <c r="BP531" i="6" s="1"/>
  <c r="AQ531" i="6"/>
  <c r="AS531" i="6" s="1"/>
  <c r="AM531" i="6"/>
  <c r="AO531" i="6" s="1"/>
  <c r="AU531" i="6"/>
  <c r="AX531" i="6" s="1"/>
  <c r="BT531" i="6" s="1"/>
  <c r="AC531" i="6"/>
  <c r="AZ862" i="6"/>
  <c r="BC862" i="6" s="1"/>
  <c r="AH862" i="6"/>
  <c r="AK862" i="6" s="1"/>
  <c r="BP862" i="6" s="1"/>
  <c r="AQ862" i="6"/>
  <c r="AS862" i="6" s="1"/>
  <c r="AM862" i="6"/>
  <c r="AO862" i="6" s="1"/>
  <c r="AU862" i="6"/>
  <c r="AX862" i="6" s="1"/>
  <c r="AC862" i="6"/>
  <c r="AZ632" i="6"/>
  <c r="BC632" i="6" s="1"/>
  <c r="AM632" i="6"/>
  <c r="AO632" i="6" s="1"/>
  <c r="AU632" i="6"/>
  <c r="AX632" i="6" s="1"/>
  <c r="AC632" i="6"/>
  <c r="AF632" i="6" s="1"/>
  <c r="AH632" i="6"/>
  <c r="AK632" i="6" s="1"/>
  <c r="AQ632" i="6"/>
  <c r="AS632" i="6" s="1"/>
  <c r="AZ635" i="6"/>
  <c r="BC635" i="6" s="1"/>
  <c r="AQ635" i="6"/>
  <c r="AS635" i="6" s="1"/>
  <c r="AM635" i="6"/>
  <c r="AO635" i="6" s="1"/>
  <c r="AU635" i="6"/>
  <c r="AX635" i="6" s="1"/>
  <c r="AH635" i="6"/>
  <c r="AK635" i="6" s="1"/>
  <c r="BP635" i="6" s="1"/>
  <c r="AC635" i="6"/>
  <c r="AZ482" i="6"/>
  <c r="BC482" i="6" s="1"/>
  <c r="AH482" i="6"/>
  <c r="AK482" i="6" s="1"/>
  <c r="BP482" i="6" s="1"/>
  <c r="AQ482" i="6"/>
  <c r="AS482" i="6" s="1"/>
  <c r="AM482" i="6"/>
  <c r="AO482" i="6" s="1"/>
  <c r="AU482" i="6"/>
  <c r="AX482" i="6" s="1"/>
  <c r="BT482" i="6" s="1"/>
  <c r="AC482" i="6"/>
  <c r="AZ343" i="6"/>
  <c r="AQ343" i="6"/>
  <c r="AS343" i="6" s="1"/>
  <c r="AU343" i="6"/>
  <c r="AX343" i="6" s="1"/>
  <c r="BT343" i="6" s="1"/>
  <c r="AC343" i="6"/>
  <c r="AF343" i="6" s="1"/>
  <c r="BP343" i="6" s="1"/>
  <c r="AM343" i="6"/>
  <c r="AO343" i="6" s="1"/>
  <c r="AH343" i="6"/>
  <c r="AZ595" i="6"/>
  <c r="BC595" i="6" s="1"/>
  <c r="AM595" i="6"/>
  <c r="AO595" i="6" s="1"/>
  <c r="AU595" i="6"/>
  <c r="AX595" i="6" s="1"/>
  <c r="AC595" i="6"/>
  <c r="AF595" i="6" s="1"/>
  <c r="AH595" i="6"/>
  <c r="AK595" i="6" s="1"/>
  <c r="AQ595" i="6"/>
  <c r="AS595" i="6" s="1"/>
  <c r="AZ394" i="6"/>
  <c r="BC394" i="6" s="1"/>
  <c r="AM394" i="6"/>
  <c r="AO394" i="6" s="1"/>
  <c r="AU394" i="6"/>
  <c r="AX394" i="6" s="1"/>
  <c r="AH394" i="6"/>
  <c r="AK394" i="6" s="1"/>
  <c r="BP394" i="6" s="1"/>
  <c r="AQ394" i="6"/>
  <c r="AS394" i="6" s="1"/>
  <c r="AC394" i="6"/>
  <c r="AZ588" i="6"/>
  <c r="BC588" i="6" s="1"/>
  <c r="AC588" i="6"/>
  <c r="AF588" i="6" s="1"/>
  <c r="AH588" i="6"/>
  <c r="AK588" i="6" s="1"/>
  <c r="AQ588" i="6"/>
  <c r="AS588" i="6" s="1"/>
  <c r="AM588" i="6"/>
  <c r="AO588" i="6" s="1"/>
  <c r="AU588" i="6"/>
  <c r="AX588" i="6" s="1"/>
  <c r="AZ400" i="6"/>
  <c r="BC400" i="6" s="1"/>
  <c r="AH400" i="6"/>
  <c r="AK400" i="6" s="1"/>
  <c r="BP400" i="6" s="1"/>
  <c r="AQ400" i="6"/>
  <c r="AS400" i="6" s="1"/>
  <c r="AM400" i="6"/>
  <c r="AO400" i="6" s="1"/>
  <c r="AU400" i="6"/>
  <c r="AX400" i="6" s="1"/>
  <c r="BT400" i="6" s="1"/>
  <c r="AC400" i="6"/>
  <c r="AZ312" i="6"/>
  <c r="BC312" i="6" s="1"/>
  <c r="AQ312" i="6"/>
  <c r="AS312" i="6" s="1"/>
  <c r="AM312" i="6"/>
  <c r="AO312" i="6" s="1"/>
  <c r="AU312" i="6"/>
  <c r="AX312" i="6" s="1"/>
  <c r="AH312" i="6"/>
  <c r="AK312" i="6" s="1"/>
  <c r="BP312" i="6" s="1"/>
  <c r="AC312" i="6"/>
  <c r="AZ291" i="6"/>
  <c r="AM291" i="6"/>
  <c r="AO291" i="6" s="1"/>
  <c r="AU291" i="6"/>
  <c r="AX291" i="6" s="1"/>
  <c r="BT291" i="6" s="1"/>
  <c r="AC291" i="6"/>
  <c r="AF291" i="6" s="1"/>
  <c r="BP291" i="6" s="1"/>
  <c r="AQ291" i="6"/>
  <c r="AS291" i="6" s="1"/>
  <c r="AH291" i="6"/>
  <c r="AZ188" i="6"/>
  <c r="BC188" i="6" s="1"/>
  <c r="AH188" i="6"/>
  <c r="AK188" i="6" s="1"/>
  <c r="AQ188" i="6"/>
  <c r="AS188" i="6" s="1"/>
  <c r="AU188" i="6"/>
  <c r="AX188" i="6" s="1"/>
  <c r="AC188" i="6"/>
  <c r="AF188" i="6" s="1"/>
  <c r="AM188" i="6"/>
  <c r="AO188" i="6" s="1"/>
  <c r="AZ606" i="6"/>
  <c r="AC606" i="6"/>
  <c r="AF606" i="6" s="1"/>
  <c r="BP606" i="6" s="1"/>
  <c r="AQ606" i="6"/>
  <c r="AS606" i="6" s="1"/>
  <c r="AM606" i="6"/>
  <c r="AO606" i="6" s="1"/>
  <c r="AU606" i="6"/>
  <c r="AX606" i="6" s="1"/>
  <c r="BT606" i="6" s="1"/>
  <c r="AH606" i="6"/>
  <c r="AZ294" i="6"/>
  <c r="BC294" i="6" s="1"/>
  <c r="AM294" i="6"/>
  <c r="AO294" i="6" s="1"/>
  <c r="AU294" i="6"/>
  <c r="AX294" i="6" s="1"/>
  <c r="AH294" i="6"/>
  <c r="AK294" i="6" s="1"/>
  <c r="BP294" i="6" s="1"/>
  <c r="AQ294" i="6"/>
  <c r="AS294" i="6" s="1"/>
  <c r="AC294" i="6"/>
  <c r="AZ250" i="6"/>
  <c r="BC250" i="6" s="1"/>
  <c r="AH250" i="6"/>
  <c r="AK250" i="6" s="1"/>
  <c r="BP250" i="6" s="1"/>
  <c r="AQ250" i="6"/>
  <c r="AS250" i="6" s="1"/>
  <c r="AM250" i="6"/>
  <c r="AO250" i="6" s="1"/>
  <c r="AU250" i="6"/>
  <c r="AX250" i="6" s="1"/>
  <c r="AC250" i="6"/>
  <c r="AZ153" i="6"/>
  <c r="BC153" i="6" s="1"/>
  <c r="AC153" i="6"/>
  <c r="AF153" i="6" s="1"/>
  <c r="AH153" i="6"/>
  <c r="AK153" i="6" s="1"/>
  <c r="AQ153" i="6"/>
  <c r="AS153" i="6" s="1"/>
  <c r="AM153" i="6"/>
  <c r="AO153" i="6" s="1"/>
  <c r="AU153" i="6"/>
  <c r="AX153" i="6" s="1"/>
  <c r="AZ826" i="6"/>
  <c r="BC826" i="6" s="1"/>
  <c r="AQ826" i="6"/>
  <c r="AS826" i="6" s="1"/>
  <c r="AM826" i="6"/>
  <c r="AO826" i="6" s="1"/>
  <c r="AU826" i="6"/>
  <c r="AX826" i="6" s="1"/>
  <c r="AC826" i="6"/>
  <c r="AF826" i="6" s="1"/>
  <c r="AH826" i="6"/>
  <c r="AK826" i="6" s="1"/>
  <c r="AZ377" i="6"/>
  <c r="BC377" i="6" s="1"/>
  <c r="AH377" i="6"/>
  <c r="AK377" i="6" s="1"/>
  <c r="BP377" i="6" s="1"/>
  <c r="AQ377" i="6"/>
  <c r="AS377" i="6" s="1"/>
  <c r="AM377" i="6"/>
  <c r="AO377" i="6" s="1"/>
  <c r="AU377" i="6"/>
  <c r="AX377" i="6" s="1"/>
  <c r="BT377" i="6" s="1"/>
  <c r="AC377" i="6"/>
  <c r="AZ281" i="6"/>
  <c r="BC281" i="6" s="1"/>
  <c r="AC281" i="6"/>
  <c r="AF281" i="6" s="1"/>
  <c r="AH281" i="6"/>
  <c r="AK281" i="6" s="1"/>
  <c r="AQ281" i="6"/>
  <c r="AS281" i="6" s="1"/>
  <c r="AM281" i="6"/>
  <c r="AO281" i="6" s="1"/>
  <c r="AU281" i="6"/>
  <c r="AX281" i="6" s="1"/>
  <c r="AZ443" i="6"/>
  <c r="BC443" i="6" s="1"/>
  <c r="AH443" i="6"/>
  <c r="AK443" i="6" s="1"/>
  <c r="BP443" i="6" s="1"/>
  <c r="AQ443" i="6"/>
  <c r="AS443" i="6" s="1"/>
  <c r="AU443" i="6"/>
  <c r="AX443" i="6" s="1"/>
  <c r="AM443" i="6"/>
  <c r="AO443" i="6" s="1"/>
  <c r="AC443" i="6"/>
  <c r="AZ207" i="6"/>
  <c r="BC207" i="6" s="1"/>
  <c r="AH207" i="6"/>
  <c r="AK207" i="6" s="1"/>
  <c r="BP207" i="6" s="1"/>
  <c r="AQ207" i="6"/>
  <c r="AS207" i="6" s="1"/>
  <c r="AU207" i="6"/>
  <c r="AX207" i="6" s="1"/>
  <c r="AM207" i="6"/>
  <c r="AO207" i="6" s="1"/>
  <c r="AC207" i="6"/>
  <c r="AF207" i="6" s="1"/>
  <c r="AZ134" i="6"/>
  <c r="BC134" i="6" s="1"/>
  <c r="AC134" i="6"/>
  <c r="AF134" i="6" s="1"/>
  <c r="AH134" i="6"/>
  <c r="AK134" i="6" s="1"/>
  <c r="AQ134" i="6"/>
  <c r="AS134" i="6" s="1"/>
  <c r="AU134" i="6"/>
  <c r="AX134" i="6" s="1"/>
  <c r="AM134" i="6"/>
  <c r="AO134" i="6" s="1"/>
  <c r="AZ179" i="6"/>
  <c r="BC179" i="6" s="1"/>
  <c r="AH179" i="6"/>
  <c r="AK179" i="6" s="1"/>
  <c r="AQ179" i="6"/>
  <c r="AS179" i="6" s="1"/>
  <c r="AU179" i="6"/>
  <c r="AX179" i="6" s="1"/>
  <c r="AC179" i="6"/>
  <c r="AF179" i="6" s="1"/>
  <c r="AM179" i="6"/>
  <c r="AO179" i="6" s="1"/>
  <c r="AZ203" i="6"/>
  <c r="BC203" i="6" s="1"/>
  <c r="AM203" i="6"/>
  <c r="AO203" i="6" s="1"/>
  <c r="AU203" i="6"/>
  <c r="AX203" i="6" s="1"/>
  <c r="AH203" i="6"/>
  <c r="AK203" i="6" s="1"/>
  <c r="BP203" i="6" s="1"/>
  <c r="AQ203" i="6"/>
  <c r="AS203" i="6" s="1"/>
  <c r="AC203" i="6"/>
  <c r="AZ160" i="6"/>
  <c r="BC160" i="6" s="1"/>
  <c r="AM160" i="6"/>
  <c r="AO160" i="6" s="1"/>
  <c r="AU160" i="6"/>
  <c r="AX160" i="6" s="1"/>
  <c r="AH160" i="6"/>
  <c r="AK160" i="6" s="1"/>
  <c r="BP160" i="6" s="1"/>
  <c r="AQ160" i="6"/>
  <c r="AS160" i="6" s="1"/>
  <c r="AC160" i="6"/>
  <c r="AZ241" i="6"/>
  <c r="BC241" i="6" s="1"/>
  <c r="AM241" i="6"/>
  <c r="AO241" i="6" s="1"/>
  <c r="AU241" i="6"/>
  <c r="AX241" i="6" s="1"/>
  <c r="AC241" i="6"/>
  <c r="AF241" i="6" s="1"/>
  <c r="AH241" i="6"/>
  <c r="AK241" i="6" s="1"/>
  <c r="AQ241" i="6"/>
  <c r="AS241" i="6" s="1"/>
  <c r="R507" i="2" l="1"/>
  <c r="P511" i="2"/>
  <c r="BS574" i="6"/>
  <c r="Q507" i="2" s="1"/>
  <c r="P507" i="2"/>
  <c r="BT251" i="6"/>
  <c r="BU235" i="6"/>
  <c r="S168" i="2" s="1"/>
  <c r="R168" i="2"/>
  <c r="BS235" i="6"/>
  <c r="Q168" i="2" s="1"/>
  <c r="P168" i="2"/>
  <c r="BR861" i="6"/>
  <c r="BT903" i="6"/>
  <c r="R735" i="2"/>
  <c r="BU802" i="6"/>
  <c r="S735" i="2" s="1"/>
  <c r="BR161" i="6"/>
  <c r="BU110" i="6"/>
  <c r="S43" i="2" s="1"/>
  <c r="R43" i="2"/>
  <c r="P180" i="2"/>
  <c r="BS247" i="6"/>
  <c r="Q180" i="2" s="1"/>
  <c r="BP477" i="6"/>
  <c r="BU256" i="6"/>
  <c r="S189" i="2" s="1"/>
  <c r="R189" i="2"/>
  <c r="BU621" i="6"/>
  <c r="S554" i="2" s="1"/>
  <c r="R554" i="2"/>
  <c r="BU470" i="6"/>
  <c r="S403" i="2" s="1"/>
  <c r="R403" i="2"/>
  <c r="R779" i="2"/>
  <c r="BU846" i="6"/>
  <c r="S779" i="2" s="1"/>
  <c r="BT391" i="6"/>
  <c r="BT526" i="6"/>
  <c r="BU526" i="6" s="1"/>
  <c r="S459" i="2" s="1"/>
  <c r="BT904" i="6"/>
  <c r="BP149" i="6"/>
  <c r="BT149" i="6"/>
  <c r="BR149" i="6"/>
  <c r="BU665" i="6"/>
  <c r="S598" i="2" s="1"/>
  <c r="R598" i="2"/>
  <c r="BT878" i="6"/>
  <c r="BT329" i="6"/>
  <c r="BS802" i="6"/>
  <c r="Q735" i="2" s="1"/>
  <c r="P735" i="2"/>
  <c r="R200" i="2"/>
  <c r="BU267" i="6"/>
  <c r="S200" i="2" s="1"/>
  <c r="BU554" i="6"/>
  <c r="S487" i="2" s="1"/>
  <c r="R487" i="2"/>
  <c r="R387" i="2"/>
  <c r="BU454" i="6"/>
  <c r="S387" i="2" s="1"/>
  <c r="R172" i="2"/>
  <c r="BU239" i="6"/>
  <c r="S172" i="2" s="1"/>
  <c r="BS614" i="6"/>
  <c r="Q547" i="2" s="1"/>
  <c r="P547" i="2"/>
  <c r="P211" i="2"/>
  <c r="BS278" i="6"/>
  <c r="Q211" i="2" s="1"/>
  <c r="BS661" i="6"/>
  <c r="Q594" i="2" s="1"/>
  <c r="P594" i="2"/>
  <c r="BU793" i="6"/>
  <c r="S726" i="2" s="1"/>
  <c r="R726" i="2"/>
  <c r="R203" i="2"/>
  <c r="BU270" i="6"/>
  <c r="S203" i="2" s="1"/>
  <c r="P38" i="2"/>
  <c r="BS105" i="6"/>
  <c r="Q38" i="2" s="1"/>
  <c r="BS678" i="6"/>
  <c r="Q611" i="2" s="1"/>
  <c r="P611" i="2"/>
  <c r="R252" i="2"/>
  <c r="BU319" i="6"/>
  <c r="S252" i="2" s="1"/>
  <c r="BU538" i="6"/>
  <c r="S471" i="2" s="1"/>
  <c r="R471" i="2"/>
  <c r="BU246" i="6"/>
  <c r="S179" i="2" s="1"/>
  <c r="R179" i="2"/>
  <c r="BS493" i="6"/>
  <c r="Q426" i="2" s="1"/>
  <c r="P426" i="2"/>
  <c r="BU462" i="6"/>
  <c r="S395" i="2" s="1"/>
  <c r="R395" i="2"/>
  <c r="BS347" i="6"/>
  <c r="Q280" i="2" s="1"/>
  <c r="P280" i="2"/>
  <c r="BU702" i="6"/>
  <c r="S635" i="2" s="1"/>
  <c r="R635" i="2"/>
  <c r="P555" i="2"/>
  <c r="BS622" i="6"/>
  <c r="Q555" i="2" s="1"/>
  <c r="BS621" i="6"/>
  <c r="Q554" i="2" s="1"/>
  <c r="P554" i="2"/>
  <c r="BS254" i="6"/>
  <c r="Q187" i="2" s="1"/>
  <c r="P187" i="2"/>
  <c r="N104" i="2"/>
  <c r="R742" i="2"/>
  <c r="P288" i="2"/>
  <c r="BS355" i="6"/>
  <c r="Q288" i="2" s="1"/>
  <c r="BU751" i="6"/>
  <c r="S684" i="2" s="1"/>
  <c r="R684" i="2"/>
  <c r="P751" i="2"/>
  <c r="BS818" i="6"/>
  <c r="Q751" i="2" s="1"/>
  <c r="BS371" i="6"/>
  <c r="Q304" i="2" s="1"/>
  <c r="P304" i="2"/>
  <c r="BS694" i="6"/>
  <c r="Q627" i="2" s="1"/>
  <c r="P627" i="2"/>
  <c r="P535" i="2"/>
  <c r="BS602" i="6"/>
  <c r="Q535" i="2" s="1"/>
  <c r="P191" i="2"/>
  <c r="BS258" i="6"/>
  <c r="Q191" i="2" s="1"/>
  <c r="P46" i="2"/>
  <c r="BS113" i="6"/>
  <c r="Q46" i="2" s="1"/>
  <c r="BU513" i="6"/>
  <c r="S446" i="2" s="1"/>
  <c r="R446" i="2"/>
  <c r="BS334" i="6"/>
  <c r="Q267" i="2" s="1"/>
  <c r="P267" i="2"/>
  <c r="P348" i="2"/>
  <c r="BS415" i="6"/>
  <c r="Q348" i="2" s="1"/>
  <c r="P395" i="2"/>
  <c r="BS462" i="6"/>
  <c r="Q395" i="2" s="1"/>
  <c r="BS790" i="6"/>
  <c r="Q723" i="2" s="1"/>
  <c r="P723" i="2"/>
  <c r="BS789" i="6"/>
  <c r="Q722" i="2" s="1"/>
  <c r="P722" i="2"/>
  <c r="BU501" i="6"/>
  <c r="S434" i="2" s="1"/>
  <c r="R434" i="2"/>
  <c r="BU438" i="6"/>
  <c r="S371" i="2" s="1"/>
  <c r="R371" i="2"/>
  <c r="BS486" i="6"/>
  <c r="Q419" i="2" s="1"/>
  <c r="P419" i="2"/>
  <c r="BU662" i="6"/>
  <c r="S595" i="2" s="1"/>
  <c r="R595" i="2"/>
  <c r="BS586" i="6"/>
  <c r="Q519" i="2" s="1"/>
  <c r="P519" i="2"/>
  <c r="P402" i="2"/>
  <c r="BS469" i="6"/>
  <c r="Q402" i="2" s="1"/>
  <c r="BU457" i="6"/>
  <c r="S390" i="2" s="1"/>
  <c r="R390" i="2"/>
  <c r="BT528" i="6"/>
  <c r="BT184" i="6"/>
  <c r="BT561" i="6"/>
  <c r="BS514" i="6"/>
  <c r="Q447" i="2" s="1"/>
  <c r="P447" i="2"/>
  <c r="BS319" i="6"/>
  <c r="Q252" i="2" s="1"/>
  <c r="P252" i="2"/>
  <c r="BS698" i="6"/>
  <c r="Q631" i="2" s="1"/>
  <c r="P631" i="2"/>
  <c r="BU514" i="6"/>
  <c r="S447" i="2" s="1"/>
  <c r="R447" i="2"/>
  <c r="P248" i="2"/>
  <c r="BS315" i="6"/>
  <c r="Q248" i="2" s="1"/>
  <c r="P595" i="2"/>
  <c r="BS662" i="6"/>
  <c r="Q595" i="2" s="1"/>
  <c r="BS594" i="6"/>
  <c r="Q527" i="2" s="1"/>
  <c r="P527" i="2"/>
  <c r="R42" i="2"/>
  <c r="BU109" i="6"/>
  <c r="S42" i="2" s="1"/>
  <c r="P590" i="2"/>
  <c r="BS657" i="6"/>
  <c r="Q590" i="2" s="1"/>
  <c r="BS358" i="6"/>
  <c r="Q291" i="2" s="1"/>
  <c r="P291" i="2"/>
  <c r="P434" i="2"/>
  <c r="BS501" i="6"/>
  <c r="Q434" i="2" s="1"/>
  <c r="BS857" i="6"/>
  <c r="Q790" i="2" s="1"/>
  <c r="P790" i="2"/>
  <c r="BS223" i="6"/>
  <c r="Q156" i="2" s="1"/>
  <c r="P156" i="2"/>
  <c r="BS431" i="6"/>
  <c r="Q364" i="2" s="1"/>
  <c r="P364" i="2"/>
  <c r="BU566" i="6"/>
  <c r="S499" i="2" s="1"/>
  <c r="R499" i="2"/>
  <c r="BS466" i="6"/>
  <c r="Q399" i="2" s="1"/>
  <c r="P399" i="2"/>
  <c r="BU614" i="6"/>
  <c r="S547" i="2" s="1"/>
  <c r="R547" i="2"/>
  <c r="R590" i="2"/>
  <c r="BU657" i="6"/>
  <c r="S590" i="2" s="1"/>
  <c r="BU481" i="6"/>
  <c r="S414" i="2" s="1"/>
  <c r="R414" i="2"/>
  <c r="R767" i="2"/>
  <c r="BU834" i="6"/>
  <c r="S767" i="2" s="1"/>
  <c r="BS323" i="6"/>
  <c r="Q256" i="2" s="1"/>
  <c r="P256" i="2"/>
  <c r="BS646" i="6"/>
  <c r="Q579" i="2" s="1"/>
  <c r="P579" i="2"/>
  <c r="BU578" i="6"/>
  <c r="S511" i="2" s="1"/>
  <c r="R511" i="2"/>
  <c r="BU589" i="6"/>
  <c r="S522" i="2" s="1"/>
  <c r="R522" i="2"/>
  <c r="BS454" i="6"/>
  <c r="Q387" i="2" s="1"/>
  <c r="P387" i="2"/>
  <c r="BS307" i="6"/>
  <c r="Q240" i="2" s="1"/>
  <c r="P240" i="2"/>
  <c r="BS666" i="6"/>
  <c r="Q599" i="2" s="1"/>
  <c r="P599" i="2"/>
  <c r="BS474" i="6"/>
  <c r="Q407" i="2" s="1"/>
  <c r="P407" i="2"/>
  <c r="P192" i="2"/>
  <c r="BS259" i="6"/>
  <c r="Q192" i="2" s="1"/>
  <c r="BS638" i="6"/>
  <c r="Q571" i="2" s="1"/>
  <c r="P571" i="2"/>
  <c r="BS570" i="6"/>
  <c r="Q503" i="2" s="1"/>
  <c r="P503" i="2"/>
  <c r="BS109" i="6"/>
  <c r="Q42" i="2" s="1"/>
  <c r="P42" i="2"/>
  <c r="P367" i="2"/>
  <c r="BS434" i="6"/>
  <c r="Q367" i="2" s="1"/>
  <c r="P730" i="2"/>
  <c r="BS797" i="6"/>
  <c r="Q730" i="2" s="1"/>
  <c r="BS853" i="6"/>
  <c r="Q786" i="2" s="1"/>
  <c r="P786" i="2"/>
  <c r="BU493" i="6"/>
  <c r="S426" i="2" s="1"/>
  <c r="R426" i="2"/>
  <c r="BS834" i="6"/>
  <c r="Q767" i="2" s="1"/>
  <c r="P767" i="2"/>
  <c r="P296" i="2"/>
  <c r="BS363" i="6"/>
  <c r="Q296" i="2" s="1"/>
  <c r="BS854" i="6"/>
  <c r="Q787" i="2" s="1"/>
  <c r="P787" i="2"/>
  <c r="P779" i="2"/>
  <c r="BS846" i="6"/>
  <c r="Q779" i="2" s="1"/>
  <c r="BU594" i="6"/>
  <c r="S527" i="2" s="1"/>
  <c r="R527" i="2"/>
  <c r="BS414" i="6"/>
  <c r="Q347" i="2" s="1"/>
  <c r="P347" i="2"/>
  <c r="R343" i="2"/>
  <c r="BU410" i="6"/>
  <c r="S343" i="2" s="1"/>
  <c r="BS478" i="6"/>
  <c r="Q411" i="2" s="1"/>
  <c r="P411" i="2"/>
  <c r="BU411" i="6"/>
  <c r="S344" i="2" s="1"/>
  <c r="R344" i="2"/>
  <c r="BU259" i="6"/>
  <c r="S192" i="2" s="1"/>
  <c r="R192" i="2"/>
  <c r="BU638" i="6"/>
  <c r="S571" i="2" s="1"/>
  <c r="R571" i="2"/>
  <c r="BU562" i="6"/>
  <c r="S495" i="2" s="1"/>
  <c r="R495" i="2"/>
  <c r="BS270" i="6"/>
  <c r="Q203" i="2" s="1"/>
  <c r="P203" i="2"/>
  <c r="BS194" i="6"/>
  <c r="Q127" i="2" s="1"/>
  <c r="P127" i="2"/>
  <c r="R821" i="2"/>
  <c r="BU888" i="6"/>
  <c r="S821" i="2" s="1"/>
  <c r="BU509" i="6"/>
  <c r="S442" i="2" s="1"/>
  <c r="R442" i="2"/>
  <c r="BS461" i="6"/>
  <c r="Q394" i="2" s="1"/>
  <c r="P394" i="2"/>
  <c r="BS406" i="6"/>
  <c r="Q339" i="2" s="1"/>
  <c r="P339" i="2"/>
  <c r="BU113" i="6"/>
  <c r="S46" i="2" s="1"/>
  <c r="R46" i="2"/>
  <c r="BU473" i="6"/>
  <c r="S406" i="2" s="1"/>
  <c r="R406" i="2"/>
  <c r="BS77" i="6"/>
  <c r="Q10" i="2" s="1"/>
  <c r="P10" i="2"/>
  <c r="BU382" i="6"/>
  <c r="S315" i="2" s="1"/>
  <c r="R315" i="2"/>
  <c r="P414" i="2"/>
  <c r="BS481" i="6"/>
  <c r="Q414" i="2" s="1"/>
  <c r="BU415" i="6"/>
  <c r="S348" i="2" s="1"/>
  <c r="R348" i="2"/>
  <c r="P271" i="2"/>
  <c r="BS338" i="6"/>
  <c r="Q271" i="2" s="1"/>
  <c r="BS473" i="6"/>
  <c r="Q406" i="2" s="1"/>
  <c r="P406" i="2"/>
  <c r="BS665" i="6"/>
  <c r="Q598" i="2" s="1"/>
  <c r="P598" i="2"/>
  <c r="BS418" i="6"/>
  <c r="Q351" i="2" s="1"/>
  <c r="P351" i="2"/>
  <c r="P742" i="2"/>
  <c r="BS809" i="6"/>
  <c r="Q742" i="2" s="1"/>
  <c r="P28" i="2"/>
  <c r="BS95" i="6"/>
  <c r="Q28" i="2" s="1"/>
  <c r="BT192" i="6"/>
  <c r="BR166" i="6"/>
  <c r="BT604" i="6"/>
  <c r="BT832" i="6"/>
  <c r="BS849" i="6"/>
  <c r="Q782" i="2" s="1"/>
  <c r="P782" i="2"/>
  <c r="BS382" i="6"/>
  <c r="Q315" i="2" s="1"/>
  <c r="P315" i="2"/>
  <c r="BU338" i="6"/>
  <c r="S271" i="2" s="1"/>
  <c r="R271" i="2"/>
  <c r="BS370" i="6"/>
  <c r="Q303" i="2" s="1"/>
  <c r="P303" i="2"/>
  <c r="BS821" i="6"/>
  <c r="Q754" i="2" s="1"/>
  <c r="P754" i="2"/>
  <c r="BU358" i="6"/>
  <c r="S291" i="2" s="1"/>
  <c r="R291" i="2"/>
  <c r="BS625" i="6"/>
  <c r="Q558" i="2" s="1"/>
  <c r="P558" i="2"/>
  <c r="BS274" i="6"/>
  <c r="Q207" i="2" s="1"/>
  <c r="P207" i="2"/>
  <c r="BS410" i="6"/>
  <c r="Q343" i="2" s="1"/>
  <c r="P343" i="2"/>
  <c r="BU206" i="6"/>
  <c r="S139" i="2" s="1"/>
  <c r="R139" i="2"/>
  <c r="BS637" i="6"/>
  <c r="Q570" i="2" s="1"/>
  <c r="P570" i="2"/>
  <c r="BS465" i="6"/>
  <c r="Q398" i="2" s="1"/>
  <c r="P398" i="2"/>
  <c r="BS262" i="6"/>
  <c r="Q195" i="2" s="1"/>
  <c r="P195" i="2"/>
  <c r="BU354" i="6"/>
  <c r="S287" i="2" s="1"/>
  <c r="R287" i="2"/>
  <c r="BU801" i="6"/>
  <c r="S734" i="2" s="1"/>
  <c r="R734" i="2"/>
  <c r="BU912" i="6"/>
  <c r="S845" i="2" s="1"/>
  <c r="R845" i="2"/>
  <c r="P66" i="2"/>
  <c r="BS133" i="6"/>
  <c r="Q66" i="2" s="1"/>
  <c r="BS326" i="6"/>
  <c r="Q259" i="2" s="1"/>
  <c r="P259" i="2"/>
  <c r="BS912" i="6"/>
  <c r="Q845" i="2" s="1"/>
  <c r="P845" i="2"/>
  <c r="P430" i="2"/>
  <c r="BS497" i="6"/>
  <c r="Q430" i="2" s="1"/>
  <c r="BS346" i="6"/>
  <c r="Q279" i="2" s="1"/>
  <c r="P279" i="2"/>
  <c r="P841" i="2"/>
  <c r="BS908" i="6"/>
  <c r="Q841" i="2" s="1"/>
  <c r="BS354" i="6"/>
  <c r="Q287" i="2" s="1"/>
  <c r="P287" i="2"/>
  <c r="BU505" i="6"/>
  <c r="S438" i="2" s="1"/>
  <c r="R438" i="2"/>
  <c r="BS801" i="6"/>
  <c r="Q734" i="2" s="1"/>
  <c r="P734" i="2"/>
  <c r="BS438" i="6"/>
  <c r="Q371" i="2" s="1"/>
  <c r="P371" i="2"/>
  <c r="R114" i="2"/>
  <c r="BU181" i="6"/>
  <c r="S114" i="2" s="1"/>
  <c r="BS517" i="6"/>
  <c r="Q450" i="2" s="1"/>
  <c r="P450" i="2"/>
  <c r="BU238" i="6"/>
  <c r="S171" i="2" s="1"/>
  <c r="R171" i="2"/>
  <c r="BS873" i="6"/>
  <c r="Q806" i="2" s="1"/>
  <c r="P806" i="2"/>
  <c r="BS85" i="6"/>
  <c r="Q18" i="2" s="1"/>
  <c r="P18" i="2"/>
  <c r="BU625" i="6"/>
  <c r="S558" i="2" s="1"/>
  <c r="R558" i="2"/>
  <c r="R454" i="2"/>
  <c r="BU521" i="6"/>
  <c r="S454" i="2" s="1"/>
  <c r="BS880" i="6"/>
  <c r="Q813" i="2" s="1"/>
  <c r="P813" i="2"/>
  <c r="BT134" i="6"/>
  <c r="BP367" i="6"/>
  <c r="BP756" i="6"/>
  <c r="BT886" i="6"/>
  <c r="BP724" i="6"/>
  <c r="BR208" i="6"/>
  <c r="BT252" i="6"/>
  <c r="BT81" i="6"/>
  <c r="BR342" i="6"/>
  <c r="BU219" i="6"/>
  <c r="S152" i="2" s="1"/>
  <c r="R152" i="2"/>
  <c r="BS505" i="6"/>
  <c r="Q438" i="2" s="1"/>
  <c r="P438" i="2"/>
  <c r="P171" i="2"/>
  <c r="BS238" i="6"/>
  <c r="Q171" i="2" s="1"/>
  <c r="BU849" i="6"/>
  <c r="S782" i="2" s="1"/>
  <c r="R782" i="2"/>
  <c r="P179" i="2"/>
  <c r="BS246" i="6"/>
  <c r="Q179" i="2" s="1"/>
  <c r="BU461" i="6"/>
  <c r="S394" i="2" s="1"/>
  <c r="R394" i="2"/>
  <c r="P454" i="2"/>
  <c r="BS521" i="6"/>
  <c r="Q454" i="2" s="1"/>
  <c r="P311" i="2"/>
  <c r="BS378" i="6"/>
  <c r="Q311" i="2" s="1"/>
  <c r="P738" i="2"/>
  <c r="BS805" i="6"/>
  <c r="Q738" i="2" s="1"/>
  <c r="BU497" i="6"/>
  <c r="S430" i="2" s="1"/>
  <c r="R430" i="2"/>
  <c r="P442" i="2"/>
  <c r="BS509" i="6"/>
  <c r="Q442" i="2" s="1"/>
  <c r="P446" i="2"/>
  <c r="BS513" i="6"/>
  <c r="Q446" i="2" s="1"/>
  <c r="BS813" i="6"/>
  <c r="Q746" i="2" s="1"/>
  <c r="P746" i="2"/>
  <c r="P418" i="2"/>
  <c r="BS485" i="6"/>
  <c r="Q418" i="2" s="1"/>
  <c r="BS457" i="6"/>
  <c r="Q390" i="2" s="1"/>
  <c r="P390" i="2"/>
  <c r="BU378" i="6"/>
  <c r="S311" i="2" s="1"/>
  <c r="R311" i="2"/>
  <c r="BT534" i="6"/>
  <c r="BS146" i="6"/>
  <c r="Q79" i="2" s="1"/>
  <c r="P79" i="2"/>
  <c r="BU146" i="6"/>
  <c r="S79" i="2" s="1"/>
  <c r="R79" i="2"/>
  <c r="BS86" i="6"/>
  <c r="Q19" i="2" s="1"/>
  <c r="P19" i="2"/>
  <c r="BS118" i="6"/>
  <c r="Q51" i="2" s="1"/>
  <c r="P51" i="2"/>
  <c r="BS214" i="6"/>
  <c r="Q147" i="2" s="1"/>
  <c r="P147" i="2"/>
  <c r="BT774" i="6"/>
  <c r="BT153" i="6"/>
  <c r="BR250" i="6"/>
  <c r="BR294" i="6"/>
  <c r="BS294" i="6" s="1"/>
  <c r="Q227" i="2" s="1"/>
  <c r="BR606" i="6"/>
  <c r="BR400" i="6"/>
  <c r="BT588" i="6"/>
  <c r="BT860" i="6"/>
  <c r="R793" i="2" s="1"/>
  <c r="BS231" i="6"/>
  <c r="Q164" i="2" s="1"/>
  <c r="P164" i="2"/>
  <c r="P114" i="2"/>
  <c r="BS181" i="6"/>
  <c r="Q114" i="2" s="1"/>
  <c r="BS189" i="6"/>
  <c r="Q122" i="2" s="1"/>
  <c r="P122" i="2"/>
  <c r="BU310" i="6"/>
  <c r="S243" i="2" s="1"/>
  <c r="R243" i="2"/>
  <c r="BS185" i="6"/>
  <c r="Q118" i="2" s="1"/>
  <c r="P118" i="2"/>
  <c r="BT250" i="6"/>
  <c r="BT385" i="6"/>
  <c r="BU385" i="6" s="1"/>
  <c r="S318" i="2" s="1"/>
  <c r="BT212" i="6"/>
  <c r="BT779" i="6"/>
  <c r="BS186" i="6"/>
  <c r="Q119" i="2" s="1"/>
  <c r="P119" i="2"/>
  <c r="BS190" i="6"/>
  <c r="Q123" i="2" s="1"/>
  <c r="P123" i="2"/>
  <c r="R66" i="2"/>
  <c r="BU133" i="6"/>
  <c r="S66" i="2" s="1"/>
  <c r="BU223" i="6"/>
  <c r="S156" i="2" s="1"/>
  <c r="R156" i="2"/>
  <c r="BU131" i="6"/>
  <c r="S64" i="2" s="1"/>
  <c r="R64" i="2"/>
  <c r="R239" i="2"/>
  <c r="BU306" i="6"/>
  <c r="S239" i="2" s="1"/>
  <c r="BU86" i="6"/>
  <c r="S19" i="2" s="1"/>
  <c r="R19" i="2"/>
  <c r="BS310" i="6"/>
  <c r="Q243" i="2" s="1"/>
  <c r="P243" i="2"/>
  <c r="BT330" i="6"/>
  <c r="BT626" i="6"/>
  <c r="R559" i="2" s="1"/>
  <c r="BT828" i="6"/>
  <c r="BT560" i="6"/>
  <c r="BP726" i="6"/>
  <c r="BT892" i="6"/>
  <c r="R825" i="2" s="1"/>
  <c r="P44" i="2"/>
  <c r="BS111" i="6"/>
  <c r="Q44" i="2" s="1"/>
  <c r="BS182" i="6"/>
  <c r="Q115" i="2" s="1"/>
  <c r="P115" i="2"/>
  <c r="P39" i="2"/>
  <c r="BS106" i="6"/>
  <c r="Q39" i="2" s="1"/>
  <c r="BS215" i="6"/>
  <c r="Q148" i="2" s="1"/>
  <c r="P148" i="2"/>
  <c r="BU190" i="6"/>
  <c r="S123" i="2" s="1"/>
  <c r="R123" i="2"/>
  <c r="BU106" i="6"/>
  <c r="S39" i="2" s="1"/>
  <c r="R39" i="2"/>
  <c r="BS88" i="6"/>
  <c r="Q21" i="2" s="1"/>
  <c r="P21" i="2"/>
  <c r="BT862" i="6"/>
  <c r="BT303" i="6"/>
  <c r="BU303" i="6" s="1"/>
  <c r="S236" i="2" s="1"/>
  <c r="BT423" i="6"/>
  <c r="BP158" i="6"/>
  <c r="BT440" i="6"/>
  <c r="BR512" i="6"/>
  <c r="BS512" i="6" s="1"/>
  <c r="Q445" i="2" s="1"/>
  <c r="BR341" i="6"/>
  <c r="BR453" i="6"/>
  <c r="BP453" i="6"/>
  <c r="BR630" i="6"/>
  <c r="BR529" i="6"/>
  <c r="BR865" i="6"/>
  <c r="BT772" i="6"/>
  <c r="BU98" i="6"/>
  <c r="S31" i="2" s="1"/>
  <c r="R31" i="2"/>
  <c r="BS275" i="6"/>
  <c r="Q208" i="2" s="1"/>
  <c r="P208" i="2"/>
  <c r="P853" i="2"/>
  <c r="BS920" i="6"/>
  <c r="Q853" i="2" s="1"/>
  <c r="BU924" i="6"/>
  <c r="S857" i="2" s="1"/>
  <c r="R857" i="2"/>
  <c r="N208" i="2"/>
  <c r="BQ275" i="6"/>
  <c r="O208" i="2" s="1"/>
  <c r="BU298" i="6"/>
  <c r="S231" i="2" s="1"/>
  <c r="R231" i="2"/>
  <c r="BS924" i="6"/>
  <c r="Q857" i="2" s="1"/>
  <c r="P857" i="2"/>
  <c r="P189" i="2"/>
  <c r="BS256" i="6"/>
  <c r="Q189" i="2" s="1"/>
  <c r="BU920" i="6"/>
  <c r="S853" i="2" s="1"/>
  <c r="R853" i="2"/>
  <c r="BS616" i="6"/>
  <c r="Q549" i="2" s="1"/>
  <c r="P549" i="2"/>
  <c r="BS98" i="6"/>
  <c r="Q31" i="2" s="1"/>
  <c r="P31" i="2"/>
  <c r="BU932" i="6"/>
  <c r="S865" i="2" s="1"/>
  <c r="R865" i="2"/>
  <c r="BU118" i="6"/>
  <c r="S51" i="2" s="1"/>
  <c r="R51" i="2"/>
  <c r="P139" i="2"/>
  <c r="BS206" i="6"/>
  <c r="Q139" i="2" s="1"/>
  <c r="BS558" i="6"/>
  <c r="Q491" i="2" s="1"/>
  <c r="P491" i="2"/>
  <c r="BS114" i="6"/>
  <c r="Q47" i="2" s="1"/>
  <c r="P47" i="2"/>
  <c r="BU214" i="6"/>
  <c r="S147" i="2" s="1"/>
  <c r="R147" i="2"/>
  <c r="BT91" i="6"/>
  <c r="BT480" i="6"/>
  <c r="BR203" i="6"/>
  <c r="BT179" i="6"/>
  <c r="BR134" i="6"/>
  <c r="BP134" i="6"/>
  <c r="BT207" i="6"/>
  <c r="BU207" i="6" s="1"/>
  <c r="S140" i="2" s="1"/>
  <c r="BT826" i="6"/>
  <c r="BP153" i="6"/>
  <c r="BR188" i="6"/>
  <c r="BP588" i="6"/>
  <c r="BQ588" i="6" s="1"/>
  <c r="O521" i="2" s="1"/>
  <c r="BT635" i="6"/>
  <c r="BR862" i="6"/>
  <c r="BT628" i="6"/>
  <c r="BP721" i="6"/>
  <c r="BQ721" i="6" s="1"/>
  <c r="O654" i="2" s="1"/>
  <c r="BR774" i="6"/>
  <c r="BT925" i="6"/>
  <c r="BR91" i="6"/>
  <c r="BR385" i="6"/>
  <c r="P318" i="2" s="1"/>
  <c r="BT286" i="6"/>
  <c r="BT150" i="6"/>
  <c r="BR221" i="6"/>
  <c r="BT264" i="6"/>
  <c r="R197" i="2" s="1"/>
  <c r="BR476" i="6"/>
  <c r="BR261" i="6"/>
  <c r="BR303" i="6"/>
  <c r="P236" i="2" s="1"/>
  <c r="BR480" i="6"/>
  <c r="P413" i="2" s="1"/>
  <c r="BR423" i="6"/>
  <c r="BT452" i="6"/>
  <c r="BT551" i="6"/>
  <c r="BP551" i="6"/>
  <c r="BQ551" i="6" s="1"/>
  <c r="O484" i="2" s="1"/>
  <c r="BT852" i="6"/>
  <c r="R785" i="2" s="1"/>
  <c r="BR528" i="6"/>
  <c r="BT864" i="6"/>
  <c r="BS110" i="6"/>
  <c r="Q43" i="2" s="1"/>
  <c r="P43" i="2"/>
  <c r="BU189" i="6"/>
  <c r="S122" i="2" s="1"/>
  <c r="R122" i="2"/>
  <c r="P865" i="2"/>
  <c r="BS932" i="6"/>
  <c r="Q865" i="2" s="1"/>
  <c r="R173" i="2"/>
  <c r="BU240" i="6"/>
  <c r="S173" i="2" s="1"/>
  <c r="P231" i="2"/>
  <c r="BS298" i="6"/>
  <c r="Q231" i="2" s="1"/>
  <c r="R118" i="2"/>
  <c r="BU185" i="6"/>
  <c r="S118" i="2" s="1"/>
  <c r="BT167" i="6"/>
  <c r="BT394" i="6"/>
  <c r="BT759" i="6"/>
  <c r="BR864" i="6"/>
  <c r="P797" i="2" s="1"/>
  <c r="BT922" i="6"/>
  <c r="BR328" i="6"/>
  <c r="BT928" i="6"/>
  <c r="BR90" i="6"/>
  <c r="BS90" i="6" s="1"/>
  <c r="Q23" i="2" s="1"/>
  <c r="BR218" i="6"/>
  <c r="BR196" i="6"/>
  <c r="P104" i="2"/>
  <c r="BU669" i="6"/>
  <c r="S602" i="2" s="1"/>
  <c r="R602" i="2"/>
  <c r="BS629" i="6"/>
  <c r="Q562" i="2" s="1"/>
  <c r="P562" i="2"/>
  <c r="BT160" i="6"/>
  <c r="BU160" i="6" s="1"/>
  <c r="S93" i="2" s="1"/>
  <c r="BR443" i="6"/>
  <c r="BR160" i="6"/>
  <c r="BR179" i="6"/>
  <c r="BT443" i="6"/>
  <c r="BU443" i="6" s="1"/>
  <c r="S376" i="2" s="1"/>
  <c r="BT281" i="6"/>
  <c r="R214" i="2" s="1"/>
  <c r="BP281" i="6"/>
  <c r="BR377" i="6"/>
  <c r="BT188" i="6"/>
  <c r="BU188" i="6" s="1"/>
  <c r="S121" i="2" s="1"/>
  <c r="BR291" i="6"/>
  <c r="BS291" i="6" s="1"/>
  <c r="Q224" i="2" s="1"/>
  <c r="BT312" i="6"/>
  <c r="BR394" i="6"/>
  <c r="BP595" i="6"/>
  <c r="BQ595" i="6" s="1"/>
  <c r="O528" i="2" s="1"/>
  <c r="BR482" i="6"/>
  <c r="BS482" i="6" s="1"/>
  <c r="Q415" i="2" s="1"/>
  <c r="BP632" i="6"/>
  <c r="BR531" i="6"/>
  <c r="BR713" i="6"/>
  <c r="BS713" i="6" s="1"/>
  <c r="Q646" i="2" s="1"/>
  <c r="BP729" i="6"/>
  <c r="N662" i="2" s="1"/>
  <c r="BP126" i="6"/>
  <c r="BT856" i="6"/>
  <c r="BR165" i="6"/>
  <c r="BS165" i="6" s="1"/>
  <c r="Q98" i="2" s="1"/>
  <c r="BR330" i="6"/>
  <c r="P263" i="2" s="1"/>
  <c r="BR391" i="6"/>
  <c r="BR759" i="6"/>
  <c r="BT726" i="6"/>
  <c r="BU726" i="6" s="1"/>
  <c r="S659" i="2" s="1"/>
  <c r="BR762" i="6"/>
  <c r="P695" i="2" s="1"/>
  <c r="BT874" i="6"/>
  <c r="BR284" i="6"/>
  <c r="BR477" i="6"/>
  <c r="P410" i="2" s="1"/>
  <c r="BR84" i="6"/>
  <c r="BS84" i="6" s="1"/>
  <c r="Q17" i="2" s="1"/>
  <c r="BR367" i="6"/>
  <c r="BR825" i="6"/>
  <c r="BR756" i="6"/>
  <c r="BS756" i="6" s="1"/>
  <c r="Q689" i="2" s="1"/>
  <c r="BR141" i="6"/>
  <c r="BS141" i="6" s="1"/>
  <c r="Q74" i="2" s="1"/>
  <c r="BR308" i="6"/>
  <c r="BT300" i="6"/>
  <c r="BR407" i="6"/>
  <c r="BS407" i="6" s="1"/>
  <c r="Q340" i="2" s="1"/>
  <c r="BR884" i="6"/>
  <c r="P817" i="2" s="1"/>
  <c r="BR715" i="6"/>
  <c r="BR285" i="6"/>
  <c r="BR446" i="6"/>
  <c r="BS446" i="6" s="1"/>
  <c r="Q379" i="2" s="1"/>
  <c r="BR921" i="6"/>
  <c r="BS921" i="6" s="1"/>
  <c r="Q854" i="2" s="1"/>
  <c r="BR822" i="6"/>
  <c r="BR746" i="6"/>
  <c r="BR154" i="6"/>
  <c r="BS154" i="6" s="1"/>
  <c r="Q87" i="2" s="1"/>
  <c r="BR611" i="6"/>
  <c r="BS611" i="6" s="1"/>
  <c r="Q544" i="2" s="1"/>
  <c r="BR491" i="6"/>
  <c r="P424" i="2" s="1"/>
  <c r="BR734" i="6"/>
  <c r="BR532" i="6"/>
  <c r="BS532" i="6" s="1"/>
  <c r="Q465" i="2" s="1"/>
  <c r="BR722" i="6"/>
  <c r="BS722" i="6" s="1"/>
  <c r="Q655" i="2" s="1"/>
  <c r="BR293" i="6"/>
  <c r="BR398" i="6"/>
  <c r="BR556" i="6"/>
  <c r="BS556" i="6" s="1"/>
  <c r="Q489" i="2" s="1"/>
  <c r="BR515" i="6"/>
  <c r="P448" i="2" s="1"/>
  <c r="BR851" i="6"/>
  <c r="BR597" i="6"/>
  <c r="BR720" i="6"/>
  <c r="P653" i="2" s="1"/>
  <c r="R491" i="2"/>
  <c r="BU558" i="6"/>
  <c r="S491" i="2" s="1"/>
  <c r="BU331" i="6"/>
  <c r="S264" i="2" s="1"/>
  <c r="R264" i="2"/>
  <c r="BR632" i="6"/>
  <c r="P565" i="2" s="1"/>
  <c r="BS244" i="6"/>
  <c r="Q177" i="2" s="1"/>
  <c r="P177" i="2"/>
  <c r="P33" i="2"/>
  <c r="BS100" i="6"/>
  <c r="Q33" i="2" s="1"/>
  <c r="BT632" i="6"/>
  <c r="BT729" i="6"/>
  <c r="BR925" i="6"/>
  <c r="BS925" i="6" s="1"/>
  <c r="Q858" i="2" s="1"/>
  <c r="BR142" i="6"/>
  <c r="BS142" i="6" s="1"/>
  <c r="Q75" i="2" s="1"/>
  <c r="BT126" i="6"/>
  <c r="BT178" i="6"/>
  <c r="BR150" i="6"/>
  <c r="BS150" i="6" s="1"/>
  <c r="Q83" i="2" s="1"/>
  <c r="BT221" i="6"/>
  <c r="BU221" i="6" s="1"/>
  <c r="S154" i="2" s="1"/>
  <c r="BT476" i="6"/>
  <c r="BU476" i="6" s="1"/>
  <c r="S409" i="2" s="1"/>
  <c r="BT261" i="6"/>
  <c r="BR339" i="6"/>
  <c r="BT327" i="6"/>
  <c r="BR788" i="6"/>
  <c r="BP74" i="6"/>
  <c r="BS122" i="6"/>
  <c r="Q55" i="2" s="1"/>
  <c r="P55" i="2"/>
  <c r="BS93" i="6"/>
  <c r="Q26" i="2" s="1"/>
  <c r="P26" i="2"/>
  <c r="P602" i="2"/>
  <c r="BS669" i="6"/>
  <c r="Q602" i="2" s="1"/>
  <c r="P159" i="2"/>
  <c r="BS226" i="6"/>
  <c r="Q159" i="2" s="1"/>
  <c r="BU516" i="6"/>
  <c r="S449" i="2" s="1"/>
  <c r="R449" i="2"/>
  <c r="P169" i="2"/>
  <c r="BS236" i="6"/>
  <c r="Q169" i="2" s="1"/>
  <c r="BR125" i="6"/>
  <c r="P58" i="2" s="1"/>
  <c r="BR265" i="6"/>
  <c r="BR386" i="6"/>
  <c r="BR392" i="6"/>
  <c r="BR437" i="6"/>
  <c r="BS437" i="6" s="1"/>
  <c r="Q370" i="2" s="1"/>
  <c r="BR719" i="6"/>
  <c r="BR727" i="6"/>
  <c r="BR899" i="6"/>
  <c r="BS463" i="6"/>
  <c r="Q396" i="2" s="1"/>
  <c r="P396" i="2"/>
  <c r="BU115" i="6"/>
  <c r="S48" i="2" s="1"/>
  <c r="R48" i="2"/>
  <c r="BS222" i="6"/>
  <c r="Q155" i="2" s="1"/>
  <c r="P155" i="2"/>
  <c r="BU616" i="6"/>
  <c r="S549" i="2" s="1"/>
  <c r="R549" i="2"/>
  <c r="BS516" i="6"/>
  <c r="Q449" i="2" s="1"/>
  <c r="P449" i="2"/>
  <c r="R159" i="2"/>
  <c r="BU226" i="6"/>
  <c r="S159" i="2" s="1"/>
  <c r="BU236" i="6"/>
  <c r="S169" i="2" s="1"/>
  <c r="R169" i="2"/>
  <c r="BU320" i="6"/>
  <c r="S253" i="2" s="1"/>
  <c r="R253" i="2"/>
  <c r="BR595" i="6"/>
  <c r="P528" i="2" s="1"/>
  <c r="BR184" i="6"/>
  <c r="BS184" i="6" s="1"/>
  <c r="Q117" i="2" s="1"/>
  <c r="BP403" i="6"/>
  <c r="BT885" i="6"/>
  <c r="BT216" i="6"/>
  <c r="R149" i="2" s="1"/>
  <c r="BP300" i="6"/>
  <c r="BQ300" i="6" s="1"/>
  <c r="O233" i="2" s="1"/>
  <c r="BR923" i="6"/>
  <c r="BR210" i="6"/>
  <c r="BR180" i="6"/>
  <c r="BS180" i="6" s="1"/>
  <c r="Q113" i="2" s="1"/>
  <c r="BR897" i="6"/>
  <c r="BS897" i="6" s="1"/>
  <c r="Q830" i="2" s="1"/>
  <c r="R55" i="2"/>
  <c r="BU122" i="6"/>
  <c r="S55" i="2" s="1"/>
  <c r="BU93" i="6"/>
  <c r="S26" i="2" s="1"/>
  <c r="R26" i="2"/>
  <c r="BS240" i="6"/>
  <c r="Q173" i="2" s="1"/>
  <c r="P173" i="2"/>
  <c r="BU100" i="6"/>
  <c r="S33" i="2" s="1"/>
  <c r="R33" i="2"/>
  <c r="P264" i="2"/>
  <c r="BS331" i="6"/>
  <c r="Q264" i="2" s="1"/>
  <c r="BS653" i="6"/>
  <c r="Q586" i="2" s="1"/>
  <c r="P586" i="2"/>
  <c r="BU88" i="6"/>
  <c r="S21" i="2" s="1"/>
  <c r="R21" i="2"/>
  <c r="BR241" i="6"/>
  <c r="BS241" i="6" s="1"/>
  <c r="Q174" i="2" s="1"/>
  <c r="BR126" i="6"/>
  <c r="P59" i="2" s="1"/>
  <c r="BT492" i="6"/>
  <c r="BT76" i="6"/>
  <c r="BT180" i="6"/>
  <c r="BU180" i="6" s="1"/>
  <c r="S113" i="2" s="1"/>
  <c r="BR826" i="6"/>
  <c r="BR153" i="6"/>
  <c r="BP188" i="6"/>
  <c r="BR588" i="6"/>
  <c r="P521" i="2" s="1"/>
  <c r="BR635" i="6"/>
  <c r="P568" i="2" s="1"/>
  <c r="BR628" i="6"/>
  <c r="BR860" i="6"/>
  <c r="BT882" i="6"/>
  <c r="R815" i="2" s="1"/>
  <c r="BT721" i="6"/>
  <c r="BT902" i="6"/>
  <c r="BR178" i="6"/>
  <c r="BP856" i="6"/>
  <c r="BQ856" i="6" s="1"/>
  <c r="O789" i="2" s="1"/>
  <c r="BR286" i="6"/>
  <c r="BR626" i="6"/>
  <c r="BR264" i="6"/>
  <c r="BT165" i="6"/>
  <c r="BU165" i="6" s="1"/>
  <c r="S98" i="2" s="1"/>
  <c r="BR452" i="6"/>
  <c r="BS452" i="6" s="1"/>
  <c r="Q385" i="2" s="1"/>
  <c r="BR551" i="6"/>
  <c r="BR852" i="6"/>
  <c r="BS852" i="6" s="1"/>
  <c r="Q785" i="2" s="1"/>
  <c r="BP828" i="6"/>
  <c r="BQ828" i="6" s="1"/>
  <c r="O761" i="2" s="1"/>
  <c r="BT79" i="6"/>
  <c r="BU79" i="6" s="1"/>
  <c r="S12" i="2" s="1"/>
  <c r="BP157" i="6"/>
  <c r="BT458" i="6"/>
  <c r="BT284" i="6"/>
  <c r="R217" i="2" s="1"/>
  <c r="BP284" i="6"/>
  <c r="N217" i="2" s="1"/>
  <c r="BT477" i="6"/>
  <c r="BU477" i="6" s="1"/>
  <c r="S410" i="2" s="1"/>
  <c r="BP84" i="6"/>
  <c r="BT84" i="6"/>
  <c r="R17" i="2" s="1"/>
  <c r="BT217" i="6"/>
  <c r="BR301" i="6"/>
  <c r="BT367" i="6"/>
  <c r="BT825" i="6"/>
  <c r="R758" i="2" s="1"/>
  <c r="BT756" i="6"/>
  <c r="R689" i="2" s="1"/>
  <c r="BR534" i="6"/>
  <c r="BR886" i="6"/>
  <c r="BP885" i="6"/>
  <c r="N818" i="2" s="1"/>
  <c r="BR716" i="6"/>
  <c r="BS716" i="6" s="1"/>
  <c r="Q649" i="2" s="1"/>
  <c r="BR724" i="6"/>
  <c r="BR732" i="6"/>
  <c r="BR905" i="6"/>
  <c r="BS905" i="6" s="1"/>
  <c r="Q838" i="2" s="1"/>
  <c r="BT308" i="6"/>
  <c r="BP308" i="6"/>
  <c r="BT456" i="6"/>
  <c r="BR252" i="6"/>
  <c r="P185" i="2" s="1"/>
  <c r="BR81" i="6"/>
  <c r="BR327" i="6"/>
  <c r="BT407" i="6"/>
  <c r="BR396" i="6"/>
  <c r="BS396" i="6" s="1"/>
  <c r="Q329" i="2" s="1"/>
  <c r="BR656" i="6"/>
  <c r="BR492" i="6"/>
  <c r="BR754" i="6"/>
  <c r="BR752" i="6"/>
  <c r="P685" i="2" s="1"/>
  <c r="BR878" i="6"/>
  <c r="BT884" i="6"/>
  <c r="BR723" i="6"/>
  <c r="BR782" i="6"/>
  <c r="BS782" i="6" s="1"/>
  <c r="Q715" i="2" s="1"/>
  <c r="BR927" i="6"/>
  <c r="BS927" i="6" s="1"/>
  <c r="Q860" i="2" s="1"/>
  <c r="BR76" i="6"/>
  <c r="BP92" i="6"/>
  <c r="BT161" i="6"/>
  <c r="BU161" i="6" s="1"/>
  <c r="S94" i="2" s="1"/>
  <c r="BT285" i="6"/>
  <c r="BP285" i="6"/>
  <c r="BR479" i="6"/>
  <c r="BT220" i="6"/>
  <c r="R153" i="2" s="1"/>
  <c r="BT446" i="6"/>
  <c r="BR129" i="6"/>
  <c r="BR329" i="6"/>
  <c r="BR422" i="6"/>
  <c r="P355" i="2" s="1"/>
  <c r="BR435" i="6"/>
  <c r="BR550" i="6"/>
  <c r="BT822" i="6"/>
  <c r="BP540" i="6"/>
  <c r="N473" i="2" s="1"/>
  <c r="BR911" i="6"/>
  <c r="BR725" i="6"/>
  <c r="BT746" i="6"/>
  <c r="BR887" i="6"/>
  <c r="BS887" i="6" s="1"/>
  <c r="Q820" i="2" s="1"/>
  <c r="BT919" i="6"/>
  <c r="R852" i="2" s="1"/>
  <c r="BP138" i="6"/>
  <c r="BT209" i="6"/>
  <c r="BP196" i="6"/>
  <c r="N129" i="2" s="1"/>
  <c r="BR211" i="6"/>
  <c r="BP211" i="6"/>
  <c r="BR445" i="6"/>
  <c r="BP384" i="6"/>
  <c r="BQ384" i="6" s="1"/>
  <c r="O317" i="2" s="1"/>
  <c r="BR74" i="6"/>
  <c r="BT154" i="6"/>
  <c r="BR251" i="6"/>
  <c r="BR299" i="6"/>
  <c r="P232" i="2" s="1"/>
  <c r="BR322" i="6"/>
  <c r="BT611" i="6"/>
  <c r="BT491" i="6"/>
  <c r="R424" i="2" s="1"/>
  <c r="BT734" i="6"/>
  <c r="R667" i="2" s="1"/>
  <c r="BP734" i="6"/>
  <c r="BR740" i="6"/>
  <c r="BR520" i="6"/>
  <c r="BT532" i="6"/>
  <c r="R465" i="2" s="1"/>
  <c r="BR692" i="6"/>
  <c r="BR883" i="6"/>
  <c r="BT722" i="6"/>
  <c r="BP722" i="6"/>
  <c r="BQ722" i="6" s="1"/>
  <c r="O655" i="2" s="1"/>
  <c r="BR730" i="6"/>
  <c r="BR195" i="6"/>
  <c r="BT442" i="6"/>
  <c r="BR811" i="6"/>
  <c r="P744" i="2" s="1"/>
  <c r="BP152" i="6"/>
  <c r="BR249" i="6"/>
  <c r="BS249" i="6" s="1"/>
  <c r="Q182" i="2" s="1"/>
  <c r="BT293" i="6"/>
  <c r="BR167" i="6"/>
  <c r="P100" i="2" s="1"/>
  <c r="BT398" i="6"/>
  <c r="BP398" i="6"/>
  <c r="BT556" i="6"/>
  <c r="BT515" i="6"/>
  <c r="BU515" i="6" s="1"/>
  <c r="S448" i="2" s="1"/>
  <c r="BT460" i="6"/>
  <c r="BR613" i="6"/>
  <c r="BT851" i="6"/>
  <c r="BT597" i="6"/>
  <c r="BU597" i="6" s="1"/>
  <c r="S530" i="2" s="1"/>
  <c r="BP597" i="6"/>
  <c r="BR871" i="6"/>
  <c r="BP712" i="6"/>
  <c r="BT720" i="6"/>
  <c r="BU720" i="6" s="1"/>
  <c r="S653" i="2" s="1"/>
  <c r="BP720" i="6"/>
  <c r="BR773" i="6"/>
  <c r="BT897" i="6"/>
  <c r="BR894" i="6"/>
  <c r="P827" i="2" s="1"/>
  <c r="BR729" i="6"/>
  <c r="P662" i="2" s="1"/>
  <c r="BT656" i="6"/>
  <c r="BT752" i="6"/>
  <c r="BT322" i="6"/>
  <c r="R255" i="2" s="1"/>
  <c r="BR882" i="6"/>
  <c r="BS882" i="6" s="1"/>
  <c r="Q815" i="2" s="1"/>
  <c r="BR902" i="6"/>
  <c r="BT78" i="6"/>
  <c r="R11" i="2" s="1"/>
  <c r="BR79" i="6"/>
  <c r="P12" i="2" s="1"/>
  <c r="BT157" i="6"/>
  <c r="R90" i="2" s="1"/>
  <c r="BR458" i="6"/>
  <c r="BT441" i="6"/>
  <c r="R374" i="2" s="1"/>
  <c r="BR117" i="6"/>
  <c r="BS117" i="6" s="1"/>
  <c r="Q50" i="2" s="1"/>
  <c r="BT518" i="6"/>
  <c r="R451" i="2" s="1"/>
  <c r="BR456" i="6"/>
  <c r="BT427" i="6"/>
  <c r="R360" i="2" s="1"/>
  <c r="BT155" i="6"/>
  <c r="BU155" i="6" s="1"/>
  <c r="S88" i="2" s="1"/>
  <c r="BT533" i="6"/>
  <c r="BU533" i="6" s="1"/>
  <c r="S466" i="2" s="1"/>
  <c r="BT927" i="6"/>
  <c r="BR121" i="6"/>
  <c r="BS121" i="6" s="1"/>
  <c r="Q54" i="2" s="1"/>
  <c r="BT92" i="6"/>
  <c r="R25" i="2" s="1"/>
  <c r="BT464" i="6"/>
  <c r="R397" i="2" s="1"/>
  <c r="BR302" i="6"/>
  <c r="BT390" i="6"/>
  <c r="BU390" i="6" s="1"/>
  <c r="S323" i="2" s="1"/>
  <c r="BT788" i="6"/>
  <c r="BU788" i="6" s="1"/>
  <c r="S721" i="2" s="1"/>
  <c r="BT540" i="6"/>
  <c r="R473" i="2" s="1"/>
  <c r="BT139" i="6"/>
  <c r="BT384" i="6"/>
  <c r="R317" i="2" s="1"/>
  <c r="BT926" i="6"/>
  <c r="BU926" i="6" s="1"/>
  <c r="S859" i="2" s="1"/>
  <c r="BR442" i="6"/>
  <c r="BS442" i="6" s="1"/>
  <c r="Q375" i="2" s="1"/>
  <c r="BT152" i="6"/>
  <c r="BR290" i="6"/>
  <c r="P223" i="2" s="1"/>
  <c r="BR460" i="6"/>
  <c r="BS460" i="6" s="1"/>
  <c r="Q393" i="2" s="1"/>
  <c r="BT712" i="6"/>
  <c r="BU712" i="6" s="1"/>
  <c r="S645" i="2" s="1"/>
  <c r="BT479" i="6"/>
  <c r="BP241" i="6"/>
  <c r="BQ241" i="6" s="1"/>
  <c r="O174" i="2" s="1"/>
  <c r="BR721" i="6"/>
  <c r="BS721" i="6" s="1"/>
  <c r="Q654" i="2" s="1"/>
  <c r="BT241" i="6"/>
  <c r="BU241" i="6" s="1"/>
  <c r="S174" i="2" s="1"/>
  <c r="BT203" i="6"/>
  <c r="BP179" i="6"/>
  <c r="N112" i="2" s="1"/>
  <c r="BR207" i="6"/>
  <c r="BS207" i="6" s="1"/>
  <c r="Q140" i="2" s="1"/>
  <c r="BR281" i="6"/>
  <c r="P214" i="2" s="1"/>
  <c r="BP826" i="6"/>
  <c r="BT294" i="6"/>
  <c r="R227" i="2" s="1"/>
  <c r="BR312" i="6"/>
  <c r="P245" i="2" s="1"/>
  <c r="BT595" i="6"/>
  <c r="BU595" i="6" s="1"/>
  <c r="S528" i="2" s="1"/>
  <c r="BR343" i="6"/>
  <c r="BR856" i="6"/>
  <c r="P789" i="2" s="1"/>
  <c r="BR335" i="6"/>
  <c r="BS335" i="6" s="1"/>
  <c r="Q268" i="2" s="1"/>
  <c r="BP852" i="6"/>
  <c r="BQ852" i="6" s="1"/>
  <c r="O785" i="2" s="1"/>
  <c r="BR828" i="6"/>
  <c r="BR560" i="6"/>
  <c r="P493" i="2" s="1"/>
  <c r="BP922" i="6"/>
  <c r="N855" i="2" s="1"/>
  <c r="BR718" i="6"/>
  <c r="BS718" i="6" s="1"/>
  <c r="Q651" i="2" s="1"/>
  <c r="BR726" i="6"/>
  <c r="BR874" i="6"/>
  <c r="BS874" i="6" s="1"/>
  <c r="Q807" i="2" s="1"/>
  <c r="BR892" i="6"/>
  <c r="BS892" i="6" s="1"/>
  <c r="Q825" i="2" s="1"/>
  <c r="BR78" i="6"/>
  <c r="BS78" i="6" s="1"/>
  <c r="Q11" i="2" s="1"/>
  <c r="BT103" i="6"/>
  <c r="BR212" i="6"/>
  <c r="P145" i="2" s="1"/>
  <c r="BR157" i="6"/>
  <c r="P90" i="2" s="1"/>
  <c r="BT309" i="6"/>
  <c r="BU309" i="6" s="1"/>
  <c r="S242" i="2" s="1"/>
  <c r="BR253" i="6"/>
  <c r="BS253" i="6" s="1"/>
  <c r="Q186" i="2" s="1"/>
  <c r="BP441" i="6"/>
  <c r="N374" i="2" s="1"/>
  <c r="BR441" i="6"/>
  <c r="BS441" i="6" s="1"/>
  <c r="Q374" i="2" s="1"/>
  <c r="BP301" i="6"/>
  <c r="BQ301" i="6" s="1"/>
  <c r="O234" i="2" s="1"/>
  <c r="BR426" i="6"/>
  <c r="BT403" i="6"/>
  <c r="R336" i="2" s="1"/>
  <c r="BR430" i="6"/>
  <c r="P363" i="2" s="1"/>
  <c r="BR518" i="6"/>
  <c r="P451" i="2" s="1"/>
  <c r="BR779" i="6"/>
  <c r="BR526" i="6"/>
  <c r="P459" i="2" s="1"/>
  <c r="BT755" i="6"/>
  <c r="BU755" i="6" s="1"/>
  <c r="S688" i="2" s="1"/>
  <c r="BR885" i="6"/>
  <c r="BS885" i="6" s="1"/>
  <c r="Q818" i="2" s="1"/>
  <c r="BR830" i="6"/>
  <c r="BP90" i="6"/>
  <c r="N23" i="2" s="1"/>
  <c r="BT101" i="6"/>
  <c r="R34" i="2" s="1"/>
  <c r="BR213" i="6"/>
  <c r="BS213" i="6" s="1"/>
  <c r="Q146" i="2" s="1"/>
  <c r="BR283" i="6"/>
  <c r="BR427" i="6"/>
  <c r="P360" i="2" s="1"/>
  <c r="BR83" i="6"/>
  <c r="BS83" i="6" s="1"/>
  <c r="Q16" i="2" s="1"/>
  <c r="BR155" i="6"/>
  <c r="P88" i="2" s="1"/>
  <c r="BR216" i="6"/>
  <c r="BR300" i="6"/>
  <c r="P233" i="2" s="1"/>
  <c r="BT923" i="6"/>
  <c r="R856" i="2" s="1"/>
  <c r="BR381" i="6"/>
  <c r="BS381" i="6" s="1"/>
  <c r="Q314" i="2" s="1"/>
  <c r="BP754" i="6"/>
  <c r="BR525" i="6"/>
  <c r="P458" i="2" s="1"/>
  <c r="BR533" i="6"/>
  <c r="BS533" i="6" s="1"/>
  <c r="Q466" i="2" s="1"/>
  <c r="BR739" i="6"/>
  <c r="P672" i="2" s="1"/>
  <c r="BP723" i="6"/>
  <c r="BR731" i="6"/>
  <c r="P664" i="2" s="1"/>
  <c r="BR904" i="6"/>
  <c r="BS904" i="6" s="1"/>
  <c r="Q837" i="2" s="1"/>
  <c r="BT121" i="6"/>
  <c r="BU121" i="6" s="1"/>
  <c r="S54" i="2" s="1"/>
  <c r="BR92" i="6"/>
  <c r="BT242" i="6"/>
  <c r="R175" i="2" s="1"/>
  <c r="BR316" i="6"/>
  <c r="BS316" i="6" s="1"/>
  <c r="Q249" i="2" s="1"/>
  <c r="BP464" i="6"/>
  <c r="BQ464" i="6" s="1"/>
  <c r="O397" i="2" s="1"/>
  <c r="BR464" i="6"/>
  <c r="BR263" i="6"/>
  <c r="P196" i="2" s="1"/>
  <c r="BT302" i="6"/>
  <c r="R235" i="2" s="1"/>
  <c r="BT428" i="6"/>
  <c r="R361" i="2" s="1"/>
  <c r="BR390" i="6"/>
  <c r="BP422" i="6"/>
  <c r="N355" i="2" s="1"/>
  <c r="BT527" i="6"/>
  <c r="BU527" i="6" s="1"/>
  <c r="S460" i="2" s="1"/>
  <c r="BR540" i="6"/>
  <c r="P473" i="2" s="1"/>
  <c r="BT758" i="6"/>
  <c r="BT900" i="6"/>
  <c r="R833" i="2" s="1"/>
  <c r="BP900" i="6"/>
  <c r="N833" i="2" s="1"/>
  <c r="BT717" i="6"/>
  <c r="R650" i="2" s="1"/>
  <c r="BP717" i="6"/>
  <c r="BP725" i="6"/>
  <c r="N658" i="2" s="1"/>
  <c r="BR868" i="6"/>
  <c r="BS868" i="6" s="1"/>
  <c r="Q801" i="2" s="1"/>
  <c r="BT138" i="6"/>
  <c r="BU138" i="6" s="1"/>
  <c r="S71" i="2" s="1"/>
  <c r="BR139" i="6"/>
  <c r="BP445" i="6"/>
  <c r="N378" i="2" s="1"/>
  <c r="BT282" i="6"/>
  <c r="R215" i="2" s="1"/>
  <c r="BR384" i="6"/>
  <c r="BS384" i="6" s="1"/>
  <c r="Q317" i="2" s="1"/>
  <c r="BT295" i="6"/>
  <c r="BP295" i="6"/>
  <c r="N228" i="2" s="1"/>
  <c r="BT737" i="6"/>
  <c r="BU737" i="6" s="1"/>
  <c r="S670" i="2" s="1"/>
  <c r="BR600" i="6"/>
  <c r="P533" i="2" s="1"/>
  <c r="BR395" i="6"/>
  <c r="BT380" i="6"/>
  <c r="R313" i="2" s="1"/>
  <c r="BT861" i="6"/>
  <c r="R794" i="2" s="1"/>
  <c r="BP883" i="6"/>
  <c r="BQ883" i="6" s="1"/>
  <c r="O816" i="2" s="1"/>
  <c r="BR714" i="6"/>
  <c r="BR775" i="6"/>
  <c r="P708" i="2" s="1"/>
  <c r="BR903" i="6"/>
  <c r="P836" i="2" s="1"/>
  <c r="BR162" i="6"/>
  <c r="BS162" i="6" s="1"/>
  <c r="Q95" i="2" s="1"/>
  <c r="BR132" i="6"/>
  <c r="BR280" i="6"/>
  <c r="P213" i="2" s="1"/>
  <c r="BT364" i="6"/>
  <c r="R297" i="2" s="1"/>
  <c r="BP364" i="6"/>
  <c r="BQ364" i="6" s="1"/>
  <c r="O297" i="2" s="1"/>
  <c r="BT811" i="6"/>
  <c r="BR152" i="6"/>
  <c r="P85" i="2" s="1"/>
  <c r="BR568" i="6"/>
  <c r="BS568" i="6" s="1"/>
  <c r="Q501" i="2" s="1"/>
  <c r="BT311" i="6"/>
  <c r="BU311" i="6" s="1"/>
  <c r="S244" i="2" s="1"/>
  <c r="BP311" i="6"/>
  <c r="BT393" i="6"/>
  <c r="R326" i="2" s="1"/>
  <c r="BR631" i="6"/>
  <c r="P564" i="2" s="1"/>
  <c r="BT530" i="6"/>
  <c r="BU530" i="6" s="1"/>
  <c r="S463" i="2" s="1"/>
  <c r="BP530" i="6"/>
  <c r="BT827" i="6"/>
  <c r="R760" i="2" s="1"/>
  <c r="BP827" i="6"/>
  <c r="N760" i="2" s="1"/>
  <c r="BP871" i="6"/>
  <c r="BQ871" i="6" s="1"/>
  <c r="O804" i="2" s="1"/>
  <c r="BR712" i="6"/>
  <c r="BT728" i="6"/>
  <c r="R661" i="2" s="1"/>
  <c r="BP728" i="6"/>
  <c r="BQ728" i="6" s="1"/>
  <c r="O661" i="2" s="1"/>
  <c r="BS160" i="6"/>
  <c r="Q93" i="2" s="1"/>
  <c r="P93" i="2"/>
  <c r="BQ203" i="6"/>
  <c r="O136" i="2" s="1"/>
  <c r="N136" i="2"/>
  <c r="BS179" i="6"/>
  <c r="Q112" i="2" s="1"/>
  <c r="P112" i="2"/>
  <c r="BQ207" i="6"/>
  <c r="O140" i="2" s="1"/>
  <c r="N140" i="2"/>
  <c r="BU281" i="6"/>
  <c r="S214" i="2" s="1"/>
  <c r="BQ281" i="6"/>
  <c r="O214" i="2" s="1"/>
  <c r="N214" i="2"/>
  <c r="BS377" i="6"/>
  <c r="Q310" i="2" s="1"/>
  <c r="P310" i="2"/>
  <c r="BQ250" i="6"/>
  <c r="O183" i="2" s="1"/>
  <c r="N183" i="2"/>
  <c r="BQ294" i="6"/>
  <c r="O227" i="2" s="1"/>
  <c r="N227" i="2"/>
  <c r="BQ606" i="6"/>
  <c r="O539" i="2" s="1"/>
  <c r="N539" i="2"/>
  <c r="R121" i="2"/>
  <c r="BU312" i="6"/>
  <c r="S245" i="2" s="1"/>
  <c r="R245" i="2"/>
  <c r="BQ400" i="6"/>
  <c r="O333" i="2" s="1"/>
  <c r="N333" i="2"/>
  <c r="BS394" i="6"/>
  <c r="Q327" i="2" s="1"/>
  <c r="P327" i="2"/>
  <c r="BQ632" i="6"/>
  <c r="O565" i="2" s="1"/>
  <c r="N565" i="2"/>
  <c r="BQ862" i="6"/>
  <c r="O795" i="2" s="1"/>
  <c r="N795" i="2"/>
  <c r="BS531" i="6"/>
  <c r="Q464" i="2" s="1"/>
  <c r="P464" i="2"/>
  <c r="P654" i="2"/>
  <c r="BQ729" i="6"/>
  <c r="O662" i="2" s="1"/>
  <c r="BQ774" i="6"/>
  <c r="O707" i="2" s="1"/>
  <c r="N707" i="2"/>
  <c r="BQ925" i="6"/>
  <c r="O858" i="2" s="1"/>
  <c r="N858" i="2"/>
  <c r="BS902" i="6"/>
  <c r="Q835" i="2" s="1"/>
  <c r="P835" i="2"/>
  <c r="BQ142" i="6"/>
  <c r="O75" i="2" s="1"/>
  <c r="N75" i="2"/>
  <c r="BQ126" i="6"/>
  <c r="O59" i="2" s="1"/>
  <c r="N59" i="2"/>
  <c r="BQ91" i="6"/>
  <c r="O24" i="2" s="1"/>
  <c r="N24" i="2"/>
  <c r="BQ178" i="6"/>
  <c r="O111" i="2" s="1"/>
  <c r="N111" i="2"/>
  <c r="BQ385" i="6"/>
  <c r="O318" i="2" s="1"/>
  <c r="N318" i="2"/>
  <c r="BU856" i="6"/>
  <c r="S789" i="2" s="1"/>
  <c r="R789" i="2"/>
  <c r="BU626" i="6"/>
  <c r="S559" i="2" s="1"/>
  <c r="BQ150" i="6"/>
  <c r="O83" i="2" s="1"/>
  <c r="N83" i="2"/>
  <c r="BQ221" i="6"/>
  <c r="O154" i="2" s="1"/>
  <c r="N154" i="2"/>
  <c r="BQ476" i="6"/>
  <c r="O409" i="2" s="1"/>
  <c r="N409" i="2"/>
  <c r="BQ261" i="6"/>
  <c r="O194" i="2" s="1"/>
  <c r="N194" i="2"/>
  <c r="BQ303" i="6"/>
  <c r="O236" i="2" s="1"/>
  <c r="N236" i="2"/>
  <c r="BS330" i="6"/>
  <c r="Q263" i="2" s="1"/>
  <c r="BQ480" i="6"/>
  <c r="O413" i="2" s="1"/>
  <c r="N413" i="2"/>
  <c r="BS391" i="6"/>
  <c r="Q324" i="2" s="1"/>
  <c r="P324" i="2"/>
  <c r="BQ423" i="6"/>
  <c r="O356" i="2" s="1"/>
  <c r="N356" i="2"/>
  <c r="BU335" i="6"/>
  <c r="S268" i="2" s="1"/>
  <c r="R268" i="2"/>
  <c r="BU828" i="6"/>
  <c r="S761" i="2" s="1"/>
  <c r="R761" i="2"/>
  <c r="BQ528" i="6"/>
  <c r="O461" i="2" s="1"/>
  <c r="N461" i="2"/>
  <c r="BU560" i="6"/>
  <c r="S493" i="2" s="1"/>
  <c r="R493" i="2"/>
  <c r="BS759" i="6"/>
  <c r="Q692" i="2" s="1"/>
  <c r="P692" i="2"/>
  <c r="BS922" i="6"/>
  <c r="Q855" i="2" s="1"/>
  <c r="P855" i="2"/>
  <c r="BU718" i="6"/>
  <c r="S651" i="2" s="1"/>
  <c r="R651" i="2"/>
  <c r="BQ726" i="6"/>
  <c r="O659" i="2" s="1"/>
  <c r="N659" i="2"/>
  <c r="BS762" i="6"/>
  <c r="Q695" i="2" s="1"/>
  <c r="BU874" i="6"/>
  <c r="S807" i="2" s="1"/>
  <c r="R807" i="2"/>
  <c r="BQ874" i="6"/>
  <c r="O807" i="2" s="1"/>
  <c r="N807" i="2"/>
  <c r="BQ103" i="6"/>
  <c r="O36" i="2" s="1"/>
  <c r="N36" i="2"/>
  <c r="BU212" i="6"/>
  <c r="S145" i="2" s="1"/>
  <c r="R145" i="2"/>
  <c r="BU157" i="6"/>
  <c r="S90" i="2" s="1"/>
  <c r="BQ309" i="6"/>
  <c r="O242" i="2" s="1"/>
  <c r="N242" i="2"/>
  <c r="BS458" i="6"/>
  <c r="Q391" i="2" s="1"/>
  <c r="P391" i="2"/>
  <c r="BS284" i="6"/>
  <c r="Q217" i="2" s="1"/>
  <c r="P217" i="2"/>
  <c r="BS477" i="6"/>
  <c r="Q410" i="2" s="1"/>
  <c r="P117" i="2"/>
  <c r="BU253" i="6"/>
  <c r="S186" i="2" s="1"/>
  <c r="R186" i="2"/>
  <c r="BU441" i="6"/>
  <c r="S374" i="2" s="1"/>
  <c r="BQ328" i="6"/>
  <c r="O261" i="2" s="1"/>
  <c r="N261" i="2"/>
  <c r="BU426" i="6"/>
  <c r="S359" i="2" s="1"/>
  <c r="R359" i="2"/>
  <c r="BS367" i="6"/>
  <c r="Q300" i="2" s="1"/>
  <c r="P300" i="2"/>
  <c r="BQ403" i="6"/>
  <c r="O336" i="2" s="1"/>
  <c r="N336" i="2"/>
  <c r="BS825" i="6"/>
  <c r="Q758" i="2" s="1"/>
  <c r="P758" i="2"/>
  <c r="BU430" i="6"/>
  <c r="S363" i="2" s="1"/>
  <c r="R363" i="2"/>
  <c r="BU518" i="6"/>
  <c r="S451" i="2" s="1"/>
  <c r="BU779" i="6"/>
  <c r="S712" i="2" s="1"/>
  <c r="R712" i="2"/>
  <c r="P689" i="2"/>
  <c r="BQ755" i="6"/>
  <c r="O688" i="2" s="1"/>
  <c r="N688" i="2"/>
  <c r="BU885" i="6"/>
  <c r="S818" i="2" s="1"/>
  <c r="R818" i="2"/>
  <c r="BU830" i="6"/>
  <c r="S763" i="2" s="1"/>
  <c r="R763" i="2"/>
  <c r="BQ101" i="6"/>
  <c r="O34" i="2" s="1"/>
  <c r="N34" i="2"/>
  <c r="BU213" i="6"/>
  <c r="S146" i="2" s="1"/>
  <c r="R146" i="2"/>
  <c r="BU208" i="6"/>
  <c r="S141" i="2" s="1"/>
  <c r="R141" i="2"/>
  <c r="P74" i="2"/>
  <c r="BS308" i="6"/>
  <c r="Q241" i="2" s="1"/>
  <c r="P241" i="2"/>
  <c r="BS456" i="6"/>
  <c r="Q389" i="2" s="1"/>
  <c r="P389" i="2"/>
  <c r="BU283" i="6"/>
  <c r="S216" i="2" s="1"/>
  <c r="R216" i="2"/>
  <c r="BU427" i="6"/>
  <c r="S360" i="2" s="1"/>
  <c r="BU83" i="6"/>
  <c r="S16" i="2" s="1"/>
  <c r="R16" i="2"/>
  <c r="BU216" i="6"/>
  <c r="S149" i="2" s="1"/>
  <c r="BU300" i="6"/>
  <c r="S233" i="2" s="1"/>
  <c r="R233" i="2"/>
  <c r="BS923" i="6"/>
  <c r="Q856" i="2" s="1"/>
  <c r="P856" i="2"/>
  <c r="BU381" i="6"/>
  <c r="S314" i="2" s="1"/>
  <c r="R314" i="2"/>
  <c r="BU525" i="6"/>
  <c r="S458" i="2" s="1"/>
  <c r="R458" i="2"/>
  <c r="BU739" i="6"/>
  <c r="S672" i="2" s="1"/>
  <c r="R672" i="2"/>
  <c r="BS715" i="6"/>
  <c r="Q648" i="2" s="1"/>
  <c r="P648" i="2"/>
  <c r="BU731" i="6"/>
  <c r="S664" i="2" s="1"/>
  <c r="R664" i="2"/>
  <c r="BU927" i="6"/>
  <c r="S860" i="2" s="1"/>
  <c r="R860" i="2"/>
  <c r="BU904" i="6"/>
  <c r="S837" i="2" s="1"/>
  <c r="R837" i="2"/>
  <c r="BU92" i="6"/>
  <c r="S25" i="2" s="1"/>
  <c r="BQ242" i="6"/>
  <c r="O175" i="2" s="1"/>
  <c r="N175" i="2"/>
  <c r="BU316" i="6"/>
  <c r="S249" i="2" s="1"/>
  <c r="R249" i="2"/>
  <c r="BU464" i="6"/>
  <c r="S397" i="2" s="1"/>
  <c r="BS285" i="6"/>
  <c r="Q218" i="2" s="1"/>
  <c r="P218" i="2"/>
  <c r="BQ149" i="6"/>
  <c r="O82" i="2" s="1"/>
  <c r="N82" i="2"/>
  <c r="BU263" i="6"/>
  <c r="S196" i="2" s="1"/>
  <c r="R196" i="2"/>
  <c r="BU218" i="6"/>
  <c r="S151" i="2" s="1"/>
  <c r="R151" i="2"/>
  <c r="BS302" i="6"/>
  <c r="Q235" i="2" s="1"/>
  <c r="P235" i="2"/>
  <c r="BQ428" i="6"/>
  <c r="O361" i="2" s="1"/>
  <c r="N361" i="2"/>
  <c r="BS822" i="6"/>
  <c r="Q755" i="2" s="1"/>
  <c r="P755" i="2"/>
  <c r="BQ527" i="6"/>
  <c r="O460" i="2" s="1"/>
  <c r="N460" i="2"/>
  <c r="BU540" i="6"/>
  <c r="S473" i="2" s="1"/>
  <c r="BQ758" i="6"/>
  <c r="O691" i="2" s="1"/>
  <c r="N691" i="2"/>
  <c r="BQ911" i="6"/>
  <c r="O844" i="2" s="1"/>
  <c r="N844" i="2"/>
  <c r="BS746" i="6"/>
  <c r="Q679" i="2" s="1"/>
  <c r="P679" i="2"/>
  <c r="R801" i="2"/>
  <c r="BU868" i="6"/>
  <c r="S801" i="2" s="1"/>
  <c r="BS210" i="6"/>
  <c r="Q143" i="2" s="1"/>
  <c r="P143" i="2"/>
  <c r="BU196" i="6"/>
  <c r="S129" i="2" s="1"/>
  <c r="R129" i="2"/>
  <c r="BU139" i="6"/>
  <c r="S72" i="2" s="1"/>
  <c r="R72" i="2"/>
  <c r="BU211" i="6"/>
  <c r="S144" i="2" s="1"/>
  <c r="R144" i="2"/>
  <c r="BQ282" i="6"/>
  <c r="O215" i="2" s="1"/>
  <c r="N215" i="2"/>
  <c r="P87" i="2"/>
  <c r="BQ737" i="6"/>
  <c r="O670" i="2" s="1"/>
  <c r="N670" i="2"/>
  <c r="BQ405" i="6"/>
  <c r="O338" i="2" s="1"/>
  <c r="N338" i="2"/>
  <c r="BU600" i="6"/>
  <c r="S533" i="2" s="1"/>
  <c r="R533" i="2"/>
  <c r="BU395" i="6"/>
  <c r="S328" i="2" s="1"/>
  <c r="R328" i="2"/>
  <c r="BQ380" i="6"/>
  <c r="O313" i="2" s="1"/>
  <c r="N313" i="2"/>
  <c r="BS491" i="6"/>
  <c r="Q424" i="2" s="1"/>
  <c r="BS734" i="6"/>
  <c r="Q667" i="2" s="1"/>
  <c r="P667" i="2"/>
  <c r="N794" i="2"/>
  <c r="BQ861" i="6"/>
  <c r="O794" i="2" s="1"/>
  <c r="BU714" i="6"/>
  <c r="S647" i="2" s="1"/>
  <c r="R647" i="2"/>
  <c r="BU775" i="6"/>
  <c r="S708" i="2" s="1"/>
  <c r="R708" i="2"/>
  <c r="R859" i="2"/>
  <c r="BU903" i="6"/>
  <c r="S836" i="2" s="1"/>
  <c r="R836" i="2"/>
  <c r="P113" i="2"/>
  <c r="BU162" i="6"/>
  <c r="S95" i="2" s="1"/>
  <c r="R95" i="2"/>
  <c r="BU132" i="6"/>
  <c r="S65" i="2" s="1"/>
  <c r="R65" i="2"/>
  <c r="BU280" i="6"/>
  <c r="S213" i="2" s="1"/>
  <c r="R213" i="2"/>
  <c r="BU152" i="6"/>
  <c r="S85" i="2" s="1"/>
  <c r="R85" i="2"/>
  <c r="BS293" i="6"/>
  <c r="Q226" i="2" s="1"/>
  <c r="P226" i="2"/>
  <c r="BU568" i="6"/>
  <c r="S501" i="2" s="1"/>
  <c r="R501" i="2"/>
  <c r="BS290" i="6"/>
  <c r="Q223" i="2" s="1"/>
  <c r="BS398" i="6"/>
  <c r="Q331" i="2" s="1"/>
  <c r="P331" i="2"/>
  <c r="BQ393" i="6"/>
  <c r="O326" i="2" s="1"/>
  <c r="N326" i="2"/>
  <c r="BS515" i="6"/>
  <c r="Q448" i="2" s="1"/>
  <c r="BU342" i="6"/>
  <c r="S275" i="2" s="1"/>
  <c r="R275" i="2"/>
  <c r="BU631" i="6"/>
  <c r="S564" i="2" s="1"/>
  <c r="R564" i="2"/>
  <c r="BS851" i="6"/>
  <c r="Q784" i="2" s="1"/>
  <c r="P784" i="2"/>
  <c r="BS597" i="6"/>
  <c r="Q530" i="2" s="1"/>
  <c r="P530" i="2"/>
  <c r="BS720" i="6"/>
  <c r="Q653" i="2" s="1"/>
  <c r="R174" i="2"/>
  <c r="BU203" i="6"/>
  <c r="S136" i="2" s="1"/>
  <c r="R136" i="2"/>
  <c r="BQ179" i="6"/>
  <c r="O112" i="2" s="1"/>
  <c r="BS281" i="6"/>
  <c r="Q214" i="2" s="1"/>
  <c r="BQ826" i="6"/>
  <c r="O759" i="2" s="1"/>
  <c r="N759" i="2"/>
  <c r="BU250" i="6"/>
  <c r="S183" i="2" s="1"/>
  <c r="R183" i="2"/>
  <c r="BU606" i="6"/>
  <c r="S539" i="2" s="1"/>
  <c r="R539" i="2"/>
  <c r="BU400" i="6"/>
  <c r="S333" i="2" s="1"/>
  <c r="R333" i="2"/>
  <c r="BS343" i="6"/>
  <c r="Q276" i="2" s="1"/>
  <c r="P276" i="2"/>
  <c r="BQ635" i="6"/>
  <c r="O568" i="2" s="1"/>
  <c r="N568" i="2"/>
  <c r="BU632" i="6"/>
  <c r="S565" i="2" s="1"/>
  <c r="R565" i="2"/>
  <c r="BU862" i="6"/>
  <c r="S795" i="2" s="1"/>
  <c r="R795" i="2"/>
  <c r="BQ628" i="6"/>
  <c r="O561" i="2" s="1"/>
  <c r="N561" i="2"/>
  <c r="BQ882" i="6"/>
  <c r="O815" i="2" s="1"/>
  <c r="N815" i="2"/>
  <c r="BU729" i="6"/>
  <c r="S662" i="2" s="1"/>
  <c r="R662" i="2"/>
  <c r="BU774" i="6"/>
  <c r="S707" i="2" s="1"/>
  <c r="R707" i="2"/>
  <c r="N835" i="2"/>
  <c r="BQ902" i="6"/>
  <c r="O835" i="2" s="1"/>
  <c r="BU126" i="6"/>
  <c r="S59" i="2" s="1"/>
  <c r="R59" i="2"/>
  <c r="BU91" i="6"/>
  <c r="S24" i="2" s="1"/>
  <c r="R24" i="2"/>
  <c r="BU178" i="6"/>
  <c r="S111" i="2" s="1"/>
  <c r="R111" i="2"/>
  <c r="R318" i="2"/>
  <c r="BQ286" i="6"/>
  <c r="O219" i="2" s="1"/>
  <c r="N219" i="2"/>
  <c r="BQ626" i="6"/>
  <c r="O559" i="2" s="1"/>
  <c r="N559" i="2"/>
  <c r="BQ264" i="6"/>
  <c r="O197" i="2" s="1"/>
  <c r="N197" i="2"/>
  <c r="R409" i="2"/>
  <c r="BU261" i="6"/>
  <c r="S194" i="2" s="1"/>
  <c r="R194" i="2"/>
  <c r="BU480" i="6"/>
  <c r="S413" i="2" s="1"/>
  <c r="R413" i="2"/>
  <c r="BU423" i="6"/>
  <c r="S356" i="2" s="1"/>
  <c r="R356" i="2"/>
  <c r="BQ452" i="6"/>
  <c r="O385" i="2" s="1"/>
  <c r="N385" i="2"/>
  <c r="BS828" i="6"/>
  <c r="Q761" i="2" s="1"/>
  <c r="P761" i="2"/>
  <c r="BU528" i="6"/>
  <c r="S461" i="2" s="1"/>
  <c r="R461" i="2"/>
  <c r="BS560" i="6"/>
  <c r="Q493" i="2" s="1"/>
  <c r="BQ922" i="6"/>
  <c r="O855" i="2" s="1"/>
  <c r="BS726" i="6"/>
  <c r="Q659" i="2" s="1"/>
  <c r="P659" i="2"/>
  <c r="P807" i="2"/>
  <c r="P825" i="2"/>
  <c r="P11" i="2"/>
  <c r="BU103" i="6"/>
  <c r="S36" i="2" s="1"/>
  <c r="R36" i="2"/>
  <c r="BQ79" i="6"/>
  <c r="O12" i="2" s="1"/>
  <c r="N12" i="2"/>
  <c r="BS212" i="6"/>
  <c r="Q145" i="2" s="1"/>
  <c r="BS157" i="6"/>
  <c r="Q90" i="2" s="1"/>
  <c r="R242" i="2"/>
  <c r="BQ458" i="6"/>
  <c r="O391" i="2" s="1"/>
  <c r="N391" i="2"/>
  <c r="BQ184" i="6"/>
  <c r="O117" i="2" s="1"/>
  <c r="N117" i="2"/>
  <c r="BQ441" i="6"/>
  <c r="O374" i="2" s="1"/>
  <c r="P374" i="2"/>
  <c r="BU117" i="6"/>
  <c r="S50" i="2" s="1"/>
  <c r="R50" i="2"/>
  <c r="BQ217" i="6"/>
  <c r="O150" i="2" s="1"/>
  <c r="N150" i="2"/>
  <c r="BS426" i="6"/>
  <c r="Q359" i="2" s="1"/>
  <c r="P359" i="2"/>
  <c r="BQ825" i="6"/>
  <c r="O758" i="2" s="1"/>
  <c r="N758" i="2"/>
  <c r="BS430" i="6"/>
  <c r="Q363" i="2" s="1"/>
  <c r="BS518" i="6"/>
  <c r="Q451" i="2" s="1"/>
  <c r="BS779" i="6"/>
  <c r="Q712" i="2" s="1"/>
  <c r="P712" i="2"/>
  <c r="BS526" i="6"/>
  <c r="Q459" i="2" s="1"/>
  <c r="BQ534" i="6"/>
  <c r="O467" i="2" s="1"/>
  <c r="N467" i="2"/>
  <c r="BQ886" i="6"/>
  <c r="O819" i="2" s="1"/>
  <c r="N819" i="2"/>
  <c r="BQ716" i="6"/>
  <c r="O649" i="2" s="1"/>
  <c r="N649" i="2"/>
  <c r="BQ732" i="6"/>
  <c r="O665" i="2" s="1"/>
  <c r="N665" i="2"/>
  <c r="BS830" i="6"/>
  <c r="Q763" i="2" s="1"/>
  <c r="P763" i="2"/>
  <c r="BQ928" i="6"/>
  <c r="O861" i="2" s="1"/>
  <c r="N861" i="2"/>
  <c r="BQ90" i="6"/>
  <c r="O23" i="2" s="1"/>
  <c r="BU101" i="6"/>
  <c r="S34" i="2" s="1"/>
  <c r="BQ456" i="6"/>
  <c r="O389" i="2" s="1"/>
  <c r="N389" i="2"/>
  <c r="BS283" i="6"/>
  <c r="Q216" i="2" s="1"/>
  <c r="P216" i="2"/>
  <c r="BS427" i="6"/>
  <c r="Q360" i="2" s="1"/>
  <c r="BS155" i="6"/>
  <c r="Q88" i="2" s="1"/>
  <c r="BQ252" i="6"/>
  <c r="O185" i="2" s="1"/>
  <c r="N185" i="2"/>
  <c r="BS339" i="6"/>
  <c r="Q272" i="2" s="1"/>
  <c r="P272" i="2"/>
  <c r="BQ81" i="6"/>
  <c r="O14" i="2" s="1"/>
  <c r="N14" i="2"/>
  <c r="BS216" i="6"/>
  <c r="Q149" i="2" s="1"/>
  <c r="P149" i="2"/>
  <c r="BS300" i="6"/>
  <c r="Q233" i="2" s="1"/>
  <c r="BU327" i="6"/>
  <c r="S260" i="2" s="1"/>
  <c r="R260" i="2"/>
  <c r="BU923" i="6"/>
  <c r="S856" i="2" s="1"/>
  <c r="BQ396" i="6"/>
  <c r="O329" i="2" s="1"/>
  <c r="N329" i="2"/>
  <c r="BQ656" i="6"/>
  <c r="O589" i="2" s="1"/>
  <c r="N589" i="2"/>
  <c r="BQ492" i="6"/>
  <c r="O425" i="2" s="1"/>
  <c r="N425" i="2"/>
  <c r="BQ754" i="6"/>
  <c r="O687" i="2" s="1"/>
  <c r="N687" i="2"/>
  <c r="BQ752" i="6"/>
  <c r="O685" i="2" s="1"/>
  <c r="N685" i="2"/>
  <c r="BS525" i="6"/>
  <c r="Q458" i="2" s="1"/>
  <c r="P466" i="2"/>
  <c r="BS739" i="6"/>
  <c r="Q672" i="2" s="1"/>
  <c r="BQ878" i="6"/>
  <c r="O811" i="2" s="1"/>
  <c r="N811" i="2"/>
  <c r="BQ723" i="6"/>
  <c r="O656" i="2" s="1"/>
  <c r="N656" i="2"/>
  <c r="BS731" i="6"/>
  <c r="Q664" i="2" s="1"/>
  <c r="BQ782" i="6"/>
  <c r="O715" i="2" s="1"/>
  <c r="N715" i="2"/>
  <c r="BQ76" i="6"/>
  <c r="O9" i="2" s="1"/>
  <c r="N9" i="2"/>
  <c r="R54" i="2"/>
  <c r="BS92" i="6"/>
  <c r="Q25" i="2" s="1"/>
  <c r="P25" i="2"/>
  <c r="BQ161" i="6"/>
  <c r="O94" i="2" s="1"/>
  <c r="N94" i="2"/>
  <c r="BS464" i="6"/>
  <c r="Q397" i="2" s="1"/>
  <c r="P397" i="2"/>
  <c r="BQ479" i="6"/>
  <c r="O412" i="2" s="1"/>
  <c r="N412" i="2"/>
  <c r="BU149" i="6"/>
  <c r="S82" i="2" s="1"/>
  <c r="R82" i="2"/>
  <c r="BQ220" i="6"/>
  <c r="O153" i="2" s="1"/>
  <c r="N153" i="2"/>
  <c r="BQ129" i="6"/>
  <c r="O62" i="2" s="1"/>
  <c r="N62" i="2"/>
  <c r="BU302" i="6"/>
  <c r="S235" i="2" s="1"/>
  <c r="BQ329" i="6"/>
  <c r="O262" i="2" s="1"/>
  <c r="N262" i="2"/>
  <c r="BU428" i="6"/>
  <c r="S361" i="2" s="1"/>
  <c r="BS390" i="6"/>
  <c r="Q323" i="2" s="1"/>
  <c r="P323" i="2"/>
  <c r="BQ422" i="6"/>
  <c r="O355" i="2" s="1"/>
  <c r="BQ435" i="6"/>
  <c r="O368" i="2" s="1"/>
  <c r="N368" i="2"/>
  <c r="BQ550" i="6"/>
  <c r="O483" i="2" s="1"/>
  <c r="N483" i="2"/>
  <c r="BS788" i="6"/>
  <c r="Q721" i="2" s="1"/>
  <c r="P721" i="2"/>
  <c r="R460" i="2"/>
  <c r="BS540" i="6"/>
  <c r="Q473" i="2" s="1"/>
  <c r="BU758" i="6"/>
  <c r="S691" i="2" s="1"/>
  <c r="R691" i="2"/>
  <c r="BU717" i="6"/>
  <c r="S650" i="2" s="1"/>
  <c r="BQ717" i="6"/>
  <c r="O650" i="2" s="1"/>
  <c r="N650" i="2"/>
  <c r="BQ725" i="6"/>
  <c r="O658" i="2" s="1"/>
  <c r="BQ887" i="6"/>
  <c r="O820" i="2" s="1"/>
  <c r="N820" i="2"/>
  <c r="BQ919" i="6"/>
  <c r="O852" i="2" s="1"/>
  <c r="N852" i="2"/>
  <c r="BQ210" i="6"/>
  <c r="O143" i="2" s="1"/>
  <c r="N143" i="2"/>
  <c r="R71" i="2"/>
  <c r="BQ209" i="6"/>
  <c r="O142" i="2" s="1"/>
  <c r="N142" i="2"/>
  <c r="BS139" i="6"/>
  <c r="Q72" i="2" s="1"/>
  <c r="P72" i="2"/>
  <c r="BQ445" i="6"/>
  <c r="O378" i="2" s="1"/>
  <c r="BU282" i="6"/>
  <c r="S215" i="2" s="1"/>
  <c r="P317" i="2"/>
  <c r="BQ74" i="6"/>
  <c r="O7" i="2" s="1"/>
  <c r="N7" i="2"/>
  <c r="BQ251" i="6"/>
  <c r="O184" i="2" s="1"/>
  <c r="N184" i="2"/>
  <c r="BU295" i="6"/>
  <c r="S228" i="2" s="1"/>
  <c r="R228" i="2"/>
  <c r="R670" i="2"/>
  <c r="BQ199" i="6"/>
  <c r="O132" i="2" s="1"/>
  <c r="N132" i="2"/>
  <c r="BQ299" i="6"/>
  <c r="O232" i="2" s="1"/>
  <c r="N232" i="2"/>
  <c r="BQ322" i="6"/>
  <c r="O255" i="2" s="1"/>
  <c r="N255" i="2"/>
  <c r="BU405" i="6"/>
  <c r="S338" i="2" s="1"/>
  <c r="R338" i="2"/>
  <c r="BS600" i="6"/>
  <c r="Q533" i="2" s="1"/>
  <c r="BS395" i="6"/>
  <c r="Q328" i="2" s="1"/>
  <c r="P328" i="2"/>
  <c r="BQ740" i="6"/>
  <c r="O673" i="2" s="1"/>
  <c r="N673" i="2"/>
  <c r="BQ520" i="6"/>
  <c r="O453" i="2" s="1"/>
  <c r="N453" i="2"/>
  <c r="BQ692" i="6"/>
  <c r="O625" i="2" s="1"/>
  <c r="N625" i="2"/>
  <c r="BU861" i="6"/>
  <c r="S794" i="2" s="1"/>
  <c r="N816" i="2"/>
  <c r="BS714" i="6"/>
  <c r="Q647" i="2" s="1"/>
  <c r="P647" i="2"/>
  <c r="BQ730" i="6"/>
  <c r="O663" i="2" s="1"/>
  <c r="N663" i="2"/>
  <c r="BS775" i="6"/>
  <c r="Q708" i="2" s="1"/>
  <c r="BQ926" i="6"/>
  <c r="O859" i="2" s="1"/>
  <c r="N859" i="2"/>
  <c r="BS903" i="6"/>
  <c r="Q836" i="2" s="1"/>
  <c r="BQ180" i="6"/>
  <c r="O113" i="2" s="1"/>
  <c r="N113" i="2"/>
  <c r="P95" i="2"/>
  <c r="BS132" i="6"/>
  <c r="Q65" i="2" s="1"/>
  <c r="P65" i="2"/>
  <c r="BQ195" i="6"/>
  <c r="O128" i="2" s="1"/>
  <c r="N128" i="2"/>
  <c r="BQ442" i="6"/>
  <c r="O375" i="2" s="1"/>
  <c r="N375" i="2"/>
  <c r="BS280" i="6"/>
  <c r="Q213" i="2" s="1"/>
  <c r="BU364" i="6"/>
  <c r="S297" i="2" s="1"/>
  <c r="BU811" i="6"/>
  <c r="S744" i="2" s="1"/>
  <c r="R744" i="2"/>
  <c r="BQ249" i="6"/>
  <c r="O182" i="2" s="1"/>
  <c r="N182" i="2"/>
  <c r="BQ167" i="6"/>
  <c r="O100" i="2" s="1"/>
  <c r="N100" i="2"/>
  <c r="BU290" i="6"/>
  <c r="S223" i="2" s="1"/>
  <c r="R223" i="2"/>
  <c r="R244" i="2"/>
  <c r="BQ311" i="6"/>
  <c r="O244" i="2" s="1"/>
  <c r="N244" i="2"/>
  <c r="BU393" i="6"/>
  <c r="S326" i="2" s="1"/>
  <c r="BQ460" i="6"/>
  <c r="O393" i="2" s="1"/>
  <c r="N393" i="2"/>
  <c r="BQ613" i="6"/>
  <c r="O546" i="2" s="1"/>
  <c r="N546" i="2"/>
  <c r="BS631" i="6"/>
  <c r="Q564" i="2" s="1"/>
  <c r="BQ530" i="6"/>
  <c r="O463" i="2" s="1"/>
  <c r="N463" i="2"/>
  <c r="BQ827" i="6"/>
  <c r="O760" i="2" s="1"/>
  <c r="BS712" i="6"/>
  <c r="Q645" i="2" s="1"/>
  <c r="P645" i="2"/>
  <c r="BQ894" i="6"/>
  <c r="O827" i="2" s="1"/>
  <c r="N827" i="2"/>
  <c r="P174" i="2"/>
  <c r="BQ160" i="6"/>
  <c r="O93" i="2" s="1"/>
  <c r="N93" i="2"/>
  <c r="BS203" i="6"/>
  <c r="Q136" i="2" s="1"/>
  <c r="P136" i="2"/>
  <c r="BU179" i="6"/>
  <c r="S112" i="2" s="1"/>
  <c r="R112" i="2"/>
  <c r="BS134" i="6"/>
  <c r="Q67" i="2" s="1"/>
  <c r="P67" i="2"/>
  <c r="BQ134" i="6"/>
  <c r="O67" i="2" s="1"/>
  <c r="N67" i="2"/>
  <c r="R140" i="2"/>
  <c r="BQ443" i="6"/>
  <c r="O376" i="2" s="1"/>
  <c r="N376" i="2"/>
  <c r="BQ377" i="6"/>
  <c r="O310" i="2" s="1"/>
  <c r="N310" i="2"/>
  <c r="R759" i="2"/>
  <c r="BU826" i="6"/>
  <c r="S759" i="2" s="1"/>
  <c r="BU153" i="6"/>
  <c r="S86" i="2" s="1"/>
  <c r="R86" i="2"/>
  <c r="BQ153" i="6"/>
  <c r="O86" i="2" s="1"/>
  <c r="N86" i="2"/>
  <c r="BS250" i="6"/>
  <c r="Q183" i="2" s="1"/>
  <c r="P183" i="2"/>
  <c r="BS606" i="6"/>
  <c r="Q539" i="2" s="1"/>
  <c r="P539" i="2"/>
  <c r="BS188" i="6"/>
  <c r="Q121" i="2" s="1"/>
  <c r="P121" i="2"/>
  <c r="BQ291" i="6"/>
  <c r="O224" i="2" s="1"/>
  <c r="N224" i="2"/>
  <c r="BS400" i="6"/>
  <c r="Q333" i="2" s="1"/>
  <c r="P333" i="2"/>
  <c r="BU588" i="6"/>
  <c r="S521" i="2" s="1"/>
  <c r="R521" i="2"/>
  <c r="BQ394" i="6"/>
  <c r="O327" i="2" s="1"/>
  <c r="N327" i="2"/>
  <c r="BS595" i="6"/>
  <c r="Q528" i="2" s="1"/>
  <c r="BQ343" i="6"/>
  <c r="O276" i="2" s="1"/>
  <c r="N276" i="2"/>
  <c r="BQ482" i="6"/>
  <c r="O415" i="2" s="1"/>
  <c r="N415" i="2"/>
  <c r="BU635" i="6"/>
  <c r="S568" i="2" s="1"/>
  <c r="R568" i="2"/>
  <c r="BS632" i="6"/>
  <c r="Q565" i="2" s="1"/>
  <c r="P795" i="2"/>
  <c r="BS862" i="6"/>
  <c r="Q795" i="2" s="1"/>
  <c r="BQ531" i="6"/>
  <c r="O464" i="2" s="1"/>
  <c r="N464" i="2"/>
  <c r="BU628" i="6"/>
  <c r="S561" i="2" s="1"/>
  <c r="R561" i="2"/>
  <c r="BU860" i="6"/>
  <c r="S793" i="2" s="1"/>
  <c r="N793" i="2"/>
  <c r="BQ860" i="6"/>
  <c r="O793" i="2" s="1"/>
  <c r="BQ713" i="6"/>
  <c r="O646" i="2" s="1"/>
  <c r="N646" i="2"/>
  <c r="N654" i="2"/>
  <c r="BS729" i="6"/>
  <c r="Q662" i="2" s="1"/>
  <c r="BS774" i="6"/>
  <c r="Q707" i="2" s="1"/>
  <c r="P707" i="2"/>
  <c r="BU925" i="6"/>
  <c r="S858" i="2" s="1"/>
  <c r="R858" i="2"/>
  <c r="BU142" i="6"/>
  <c r="S75" i="2" s="1"/>
  <c r="R75" i="2"/>
  <c r="BS126" i="6"/>
  <c r="Q59" i="2" s="1"/>
  <c r="BS91" i="6"/>
  <c r="Q24" i="2" s="1"/>
  <c r="P24" i="2"/>
  <c r="BS385" i="6"/>
  <c r="Q318" i="2" s="1"/>
  <c r="BU286" i="6"/>
  <c r="S219" i="2" s="1"/>
  <c r="R219" i="2"/>
  <c r="BU150" i="6"/>
  <c r="S83" i="2" s="1"/>
  <c r="R83" i="2"/>
  <c r="BS221" i="6"/>
  <c r="Q154" i="2" s="1"/>
  <c r="P154" i="2"/>
  <c r="BU264" i="6"/>
  <c r="S197" i="2" s="1"/>
  <c r="BS476" i="6"/>
  <c r="Q409" i="2" s="1"/>
  <c r="P409" i="2"/>
  <c r="BQ165" i="6"/>
  <c r="O98" i="2" s="1"/>
  <c r="N98" i="2"/>
  <c r="BS261" i="6"/>
  <c r="Q194" i="2" s="1"/>
  <c r="P194" i="2"/>
  <c r="BQ330" i="6"/>
  <c r="O263" i="2" s="1"/>
  <c r="N263" i="2"/>
  <c r="BS480" i="6"/>
  <c r="Q413" i="2" s="1"/>
  <c r="BQ391" i="6"/>
  <c r="O324" i="2" s="1"/>
  <c r="N324" i="2"/>
  <c r="BS423" i="6"/>
  <c r="Q356" i="2" s="1"/>
  <c r="P356" i="2"/>
  <c r="BU452" i="6"/>
  <c r="S385" i="2" s="1"/>
  <c r="R385" i="2"/>
  <c r="BU551" i="6"/>
  <c r="S484" i="2" s="1"/>
  <c r="R484" i="2"/>
  <c r="N484" i="2"/>
  <c r="BU852" i="6"/>
  <c r="S785" i="2" s="1"/>
  <c r="BS528" i="6"/>
  <c r="Q461" i="2" s="1"/>
  <c r="P461" i="2"/>
  <c r="BQ759" i="6"/>
  <c r="O692" i="2" s="1"/>
  <c r="N692" i="2"/>
  <c r="BU864" i="6"/>
  <c r="S797" i="2" s="1"/>
  <c r="R797" i="2"/>
  <c r="BQ864" i="6"/>
  <c r="O797" i="2" s="1"/>
  <c r="N797" i="2"/>
  <c r="BQ762" i="6"/>
  <c r="O695" i="2" s="1"/>
  <c r="N695" i="2"/>
  <c r="BQ78" i="6"/>
  <c r="O11" i="2" s="1"/>
  <c r="N11" i="2"/>
  <c r="BS103" i="6"/>
  <c r="Q36" i="2" s="1"/>
  <c r="P36" i="2"/>
  <c r="BQ212" i="6"/>
  <c r="O145" i="2" s="1"/>
  <c r="N145" i="2"/>
  <c r="BS309" i="6"/>
  <c r="Q242" i="2" s="1"/>
  <c r="P242" i="2"/>
  <c r="BQ477" i="6"/>
  <c r="O410" i="2" s="1"/>
  <c r="N410" i="2"/>
  <c r="BU184" i="6"/>
  <c r="S117" i="2" s="1"/>
  <c r="R117" i="2"/>
  <c r="BS217" i="6"/>
  <c r="Q150" i="2" s="1"/>
  <c r="P150" i="2"/>
  <c r="BU301" i="6"/>
  <c r="S234" i="2" s="1"/>
  <c r="R234" i="2"/>
  <c r="BU328" i="6"/>
  <c r="S261" i="2" s="1"/>
  <c r="R261" i="2"/>
  <c r="BQ367" i="6"/>
  <c r="O300" i="2" s="1"/>
  <c r="N300" i="2"/>
  <c r="BS403" i="6"/>
  <c r="Q336" i="2" s="1"/>
  <c r="P336" i="2"/>
  <c r="BQ756" i="6"/>
  <c r="O689" i="2" s="1"/>
  <c r="N689" i="2"/>
  <c r="BU534" i="6"/>
  <c r="S467" i="2" s="1"/>
  <c r="R467" i="2"/>
  <c r="BS755" i="6"/>
  <c r="Q688" i="2" s="1"/>
  <c r="P688" i="2"/>
  <c r="BU886" i="6"/>
  <c r="S819" i="2" s="1"/>
  <c r="R819" i="2"/>
  <c r="BU716" i="6"/>
  <c r="S649" i="2" s="1"/>
  <c r="R649" i="2"/>
  <c r="BU724" i="6"/>
  <c r="S657" i="2" s="1"/>
  <c r="R657" i="2"/>
  <c r="BQ724" i="6"/>
  <c r="O657" i="2" s="1"/>
  <c r="N657" i="2"/>
  <c r="BU732" i="6"/>
  <c r="S665" i="2" s="1"/>
  <c r="R665" i="2"/>
  <c r="BS928" i="6"/>
  <c r="Q861" i="2" s="1"/>
  <c r="P861" i="2"/>
  <c r="R838" i="2"/>
  <c r="BU905" i="6"/>
  <c r="S838" i="2" s="1"/>
  <c r="N838" i="2"/>
  <c r="BQ905" i="6"/>
  <c r="O838" i="2" s="1"/>
  <c r="BU90" i="6"/>
  <c r="S23" i="2" s="1"/>
  <c r="R23" i="2"/>
  <c r="BS101" i="6"/>
  <c r="Q34" i="2" s="1"/>
  <c r="P34" i="2"/>
  <c r="BS208" i="6"/>
  <c r="Q141" i="2" s="1"/>
  <c r="P141" i="2"/>
  <c r="BQ141" i="6"/>
  <c r="O74" i="2" s="1"/>
  <c r="N74" i="2"/>
  <c r="BU252" i="6"/>
  <c r="S185" i="2" s="1"/>
  <c r="R185" i="2"/>
  <c r="BU339" i="6"/>
  <c r="S272" i="2" s="1"/>
  <c r="R272" i="2"/>
  <c r="BQ339" i="6"/>
  <c r="O272" i="2" s="1"/>
  <c r="N272" i="2"/>
  <c r="BU81" i="6"/>
  <c r="S14" i="2" s="1"/>
  <c r="R14" i="2"/>
  <c r="BQ327" i="6"/>
  <c r="O260" i="2" s="1"/>
  <c r="N260" i="2"/>
  <c r="BQ407" i="6"/>
  <c r="O340" i="2" s="1"/>
  <c r="N340" i="2"/>
  <c r="BQ923" i="6"/>
  <c r="O856" i="2" s="1"/>
  <c r="N856" i="2"/>
  <c r="BU396" i="6"/>
  <c r="S329" i="2" s="1"/>
  <c r="R329" i="2"/>
  <c r="BU656" i="6"/>
  <c r="S589" i="2" s="1"/>
  <c r="R589" i="2"/>
  <c r="BU492" i="6"/>
  <c r="S425" i="2" s="1"/>
  <c r="R425" i="2"/>
  <c r="BU754" i="6"/>
  <c r="S687" i="2" s="1"/>
  <c r="R687" i="2"/>
  <c r="BU752" i="6"/>
  <c r="S685" i="2" s="1"/>
  <c r="R685" i="2"/>
  <c r="BU878" i="6"/>
  <c r="S811" i="2" s="1"/>
  <c r="R811" i="2"/>
  <c r="BQ884" i="6"/>
  <c r="O817" i="2" s="1"/>
  <c r="N817" i="2"/>
  <c r="BQ715" i="6"/>
  <c r="O648" i="2" s="1"/>
  <c r="N648" i="2"/>
  <c r="BU723" i="6"/>
  <c r="S656" i="2" s="1"/>
  <c r="R656" i="2"/>
  <c r="BU782" i="6"/>
  <c r="S715" i="2" s="1"/>
  <c r="R715" i="2"/>
  <c r="BQ927" i="6"/>
  <c r="O860" i="2" s="1"/>
  <c r="N860" i="2"/>
  <c r="BU76" i="6"/>
  <c r="S9" i="2" s="1"/>
  <c r="R9" i="2"/>
  <c r="BS242" i="6"/>
  <c r="Q175" i="2" s="1"/>
  <c r="P175" i="2"/>
  <c r="BS161" i="6"/>
  <c r="Q94" i="2" s="1"/>
  <c r="P94" i="2"/>
  <c r="BU479" i="6"/>
  <c r="S412" i="2" s="1"/>
  <c r="R412" i="2"/>
  <c r="BS149" i="6"/>
  <c r="Q82" i="2" s="1"/>
  <c r="P82" i="2"/>
  <c r="BS220" i="6"/>
  <c r="Q153" i="2" s="1"/>
  <c r="P153" i="2"/>
  <c r="BQ446" i="6"/>
  <c r="O379" i="2" s="1"/>
  <c r="N379" i="2"/>
  <c r="BU129" i="6"/>
  <c r="S62" i="2" s="1"/>
  <c r="R62" i="2"/>
  <c r="BU329" i="6"/>
  <c r="S262" i="2" s="1"/>
  <c r="R262" i="2"/>
  <c r="BS428" i="6"/>
  <c r="Q361" i="2" s="1"/>
  <c r="P361" i="2"/>
  <c r="BU422" i="6"/>
  <c r="S355" i="2" s="1"/>
  <c r="R355" i="2"/>
  <c r="R854" i="2"/>
  <c r="BU921" i="6"/>
  <c r="S854" i="2" s="1"/>
  <c r="BU435" i="6"/>
  <c r="S368" i="2" s="1"/>
  <c r="R368" i="2"/>
  <c r="BU550" i="6"/>
  <c r="S483" i="2" s="1"/>
  <c r="R483" i="2"/>
  <c r="N721" i="2"/>
  <c r="BQ788" i="6"/>
  <c r="O721" i="2" s="1"/>
  <c r="BS527" i="6"/>
  <c r="Q460" i="2" s="1"/>
  <c r="P460" i="2"/>
  <c r="BS758" i="6"/>
  <c r="Q691" i="2" s="1"/>
  <c r="P691" i="2"/>
  <c r="BS900" i="6"/>
  <c r="Q833" i="2" s="1"/>
  <c r="P833" i="2"/>
  <c r="BU911" i="6"/>
  <c r="S844" i="2" s="1"/>
  <c r="R844" i="2"/>
  <c r="BS717" i="6"/>
  <c r="Q650" i="2" s="1"/>
  <c r="P650" i="2"/>
  <c r="BU725" i="6"/>
  <c r="S658" i="2" s="1"/>
  <c r="R658" i="2"/>
  <c r="BQ746" i="6"/>
  <c r="O679" i="2" s="1"/>
  <c r="N679" i="2"/>
  <c r="R820" i="2"/>
  <c r="BU887" i="6"/>
  <c r="S820" i="2" s="1"/>
  <c r="BS919" i="6"/>
  <c r="Q852" i="2" s="1"/>
  <c r="P852" i="2"/>
  <c r="BU210" i="6"/>
  <c r="S143" i="2" s="1"/>
  <c r="R143" i="2"/>
  <c r="BS138" i="6"/>
  <c r="Q71" i="2" s="1"/>
  <c r="P71" i="2"/>
  <c r="BS209" i="6"/>
  <c r="Q142" i="2" s="1"/>
  <c r="P142" i="2"/>
  <c r="BU445" i="6"/>
  <c r="S378" i="2" s="1"/>
  <c r="R378" i="2"/>
  <c r="BS282" i="6"/>
  <c r="Q215" i="2" s="1"/>
  <c r="P215" i="2"/>
  <c r="BU74" i="6"/>
  <c r="S7" i="2" s="1"/>
  <c r="R7" i="2"/>
  <c r="BQ154" i="6"/>
  <c r="O87" i="2" s="1"/>
  <c r="N87" i="2"/>
  <c r="BU251" i="6"/>
  <c r="S184" i="2" s="1"/>
  <c r="R184" i="2"/>
  <c r="BS295" i="6"/>
  <c r="Q228" i="2" s="1"/>
  <c r="P228" i="2"/>
  <c r="BS737" i="6"/>
  <c r="Q670" i="2" s="1"/>
  <c r="P670" i="2"/>
  <c r="BS199" i="6"/>
  <c r="Q132" i="2" s="1"/>
  <c r="P132" i="2"/>
  <c r="BU299" i="6"/>
  <c r="S232" i="2" s="1"/>
  <c r="R232" i="2"/>
  <c r="BU322" i="6"/>
  <c r="S255" i="2" s="1"/>
  <c r="BS405" i="6"/>
  <c r="Q338" i="2" s="1"/>
  <c r="P338" i="2"/>
  <c r="BQ611" i="6"/>
  <c r="O544" i="2" s="1"/>
  <c r="N544" i="2"/>
  <c r="BS380" i="6"/>
  <c r="Q313" i="2" s="1"/>
  <c r="P313" i="2"/>
  <c r="BQ491" i="6"/>
  <c r="O424" i="2" s="1"/>
  <c r="N424" i="2"/>
  <c r="BU740" i="6"/>
  <c r="S673" i="2" s="1"/>
  <c r="R673" i="2"/>
  <c r="BU520" i="6"/>
  <c r="S453" i="2" s="1"/>
  <c r="R453" i="2"/>
  <c r="BQ532" i="6"/>
  <c r="O465" i="2" s="1"/>
  <c r="N465" i="2"/>
  <c r="BU692" i="6"/>
  <c r="S625" i="2" s="1"/>
  <c r="R625" i="2"/>
  <c r="P794" i="2"/>
  <c r="BS861" i="6"/>
  <c r="Q794" i="2" s="1"/>
  <c r="BU883" i="6"/>
  <c r="S816" i="2" s="1"/>
  <c r="R816" i="2"/>
  <c r="BU730" i="6"/>
  <c r="S663" i="2" s="1"/>
  <c r="R663" i="2"/>
  <c r="BS926" i="6"/>
  <c r="Q859" i="2" s="1"/>
  <c r="P859" i="2"/>
  <c r="R113" i="2"/>
  <c r="BU195" i="6"/>
  <c r="S128" i="2" s="1"/>
  <c r="R128" i="2"/>
  <c r="BS364" i="6"/>
  <c r="Q297" i="2" s="1"/>
  <c r="P297" i="2"/>
  <c r="BU249" i="6"/>
  <c r="S182" i="2" s="1"/>
  <c r="R182" i="2"/>
  <c r="BQ293" i="6"/>
  <c r="O226" i="2" s="1"/>
  <c r="N226" i="2"/>
  <c r="BU167" i="6"/>
  <c r="S100" i="2" s="1"/>
  <c r="R100" i="2"/>
  <c r="BS311" i="6"/>
  <c r="Q244" i="2" s="1"/>
  <c r="P244" i="2"/>
  <c r="BQ556" i="6"/>
  <c r="O489" i="2" s="1"/>
  <c r="N489" i="2"/>
  <c r="BS393" i="6"/>
  <c r="Q326" i="2" s="1"/>
  <c r="P326" i="2"/>
  <c r="BQ515" i="6"/>
  <c r="O448" i="2" s="1"/>
  <c r="N448" i="2"/>
  <c r="BS342" i="6"/>
  <c r="Q275" i="2" s="1"/>
  <c r="P275" i="2"/>
  <c r="BU613" i="6"/>
  <c r="S546" i="2" s="1"/>
  <c r="R546" i="2"/>
  <c r="BQ851" i="6"/>
  <c r="O784" i="2" s="1"/>
  <c r="N784" i="2"/>
  <c r="BS530" i="6"/>
  <c r="Q463" i="2" s="1"/>
  <c r="P463" i="2"/>
  <c r="BS827" i="6"/>
  <c r="Q760" i="2" s="1"/>
  <c r="P760" i="2"/>
  <c r="BU871" i="6"/>
  <c r="S804" i="2" s="1"/>
  <c r="R804" i="2"/>
  <c r="BS728" i="6"/>
  <c r="Q661" i="2" s="1"/>
  <c r="P661" i="2"/>
  <c r="BU773" i="6"/>
  <c r="S706" i="2" s="1"/>
  <c r="R706" i="2"/>
  <c r="BQ897" i="6"/>
  <c r="O830" i="2" s="1"/>
  <c r="N830" i="2"/>
  <c r="BU894" i="6"/>
  <c r="S827" i="2" s="1"/>
  <c r="R827" i="2"/>
  <c r="R93" i="2"/>
  <c r="BU134" i="6"/>
  <c r="S67" i="2" s="1"/>
  <c r="R67" i="2"/>
  <c r="BS443" i="6"/>
  <c r="Q376" i="2" s="1"/>
  <c r="P376" i="2"/>
  <c r="BU377" i="6"/>
  <c r="S310" i="2" s="1"/>
  <c r="R310" i="2"/>
  <c r="BS826" i="6"/>
  <c r="Q759" i="2" s="1"/>
  <c r="P759" i="2"/>
  <c r="BS153" i="6"/>
  <c r="Q86" i="2" s="1"/>
  <c r="P86" i="2"/>
  <c r="BQ188" i="6"/>
  <c r="O121" i="2" s="1"/>
  <c r="N121" i="2"/>
  <c r="BU291" i="6"/>
  <c r="S224" i="2" s="1"/>
  <c r="R224" i="2"/>
  <c r="BQ312" i="6"/>
  <c r="O245" i="2" s="1"/>
  <c r="N245" i="2"/>
  <c r="BS588" i="6"/>
  <c r="Q521" i="2" s="1"/>
  <c r="BU394" i="6"/>
  <c r="S327" i="2" s="1"/>
  <c r="R327" i="2"/>
  <c r="BU343" i="6"/>
  <c r="S276" i="2" s="1"/>
  <c r="R276" i="2"/>
  <c r="BU482" i="6"/>
  <c r="S415" i="2" s="1"/>
  <c r="R415" i="2"/>
  <c r="BS635" i="6"/>
  <c r="Q568" i="2" s="1"/>
  <c r="BU531" i="6"/>
  <c r="S464" i="2" s="1"/>
  <c r="R464" i="2"/>
  <c r="BS628" i="6"/>
  <c r="Q561" i="2" s="1"/>
  <c r="P561" i="2"/>
  <c r="BS860" i="6"/>
  <c r="Q793" i="2" s="1"/>
  <c r="P793" i="2"/>
  <c r="BU882" i="6"/>
  <c r="S815" i="2" s="1"/>
  <c r="BU713" i="6"/>
  <c r="S646" i="2" s="1"/>
  <c r="R646" i="2"/>
  <c r="BU721" i="6"/>
  <c r="S654" i="2" s="1"/>
  <c r="R654" i="2"/>
  <c r="BU902" i="6"/>
  <c r="S835" i="2" s="1"/>
  <c r="R835" i="2"/>
  <c r="BS178" i="6"/>
  <c r="Q111" i="2" s="1"/>
  <c r="P111" i="2"/>
  <c r="BS286" i="6"/>
  <c r="Q219" i="2" s="1"/>
  <c r="P219" i="2"/>
  <c r="BS626" i="6"/>
  <c r="Q559" i="2" s="1"/>
  <c r="P559" i="2"/>
  <c r="BS264" i="6"/>
  <c r="Q197" i="2" s="1"/>
  <c r="P197" i="2"/>
  <c r="R98" i="2"/>
  <c r="BU330" i="6"/>
  <c r="S263" i="2" s="1"/>
  <c r="R263" i="2"/>
  <c r="BU391" i="6"/>
  <c r="S324" i="2" s="1"/>
  <c r="R324" i="2"/>
  <c r="P385" i="2"/>
  <c r="BS551" i="6"/>
  <c r="Q484" i="2" s="1"/>
  <c r="P484" i="2"/>
  <c r="N761" i="2"/>
  <c r="BQ560" i="6"/>
  <c r="O493" i="2" s="1"/>
  <c r="N493" i="2"/>
  <c r="BU759" i="6"/>
  <c r="S692" i="2" s="1"/>
  <c r="R692" i="2"/>
  <c r="BS864" i="6"/>
  <c r="Q797" i="2" s="1"/>
  <c r="BU922" i="6"/>
  <c r="S855" i="2" s="1"/>
  <c r="R855" i="2"/>
  <c r="BQ718" i="6"/>
  <c r="O651" i="2" s="1"/>
  <c r="N651" i="2"/>
  <c r="BU762" i="6"/>
  <c r="S695" i="2" s="1"/>
  <c r="R695" i="2"/>
  <c r="BQ892" i="6"/>
  <c r="O825" i="2" s="1"/>
  <c r="N825" i="2"/>
  <c r="R12" i="2"/>
  <c r="BQ157" i="6"/>
  <c r="O90" i="2" s="1"/>
  <c r="N90" i="2"/>
  <c r="BU458" i="6"/>
  <c r="S391" i="2" s="1"/>
  <c r="R391" i="2"/>
  <c r="BU284" i="6"/>
  <c r="S217" i="2" s="1"/>
  <c r="BQ284" i="6"/>
  <c r="O217" i="2" s="1"/>
  <c r="BQ84" i="6"/>
  <c r="O17" i="2" s="1"/>
  <c r="N17" i="2"/>
  <c r="BU84" i="6"/>
  <c r="S17" i="2" s="1"/>
  <c r="BQ253" i="6"/>
  <c r="O186" i="2" s="1"/>
  <c r="N186" i="2"/>
  <c r="BQ117" i="6"/>
  <c r="O50" i="2" s="1"/>
  <c r="N50" i="2"/>
  <c r="BU217" i="6"/>
  <c r="S150" i="2" s="1"/>
  <c r="R150" i="2"/>
  <c r="BS301" i="6"/>
  <c r="Q234" i="2" s="1"/>
  <c r="P234" i="2"/>
  <c r="BS328" i="6"/>
  <c r="Q261" i="2" s="1"/>
  <c r="P261" i="2"/>
  <c r="BQ426" i="6"/>
  <c r="O359" i="2" s="1"/>
  <c r="N359" i="2"/>
  <c r="BU367" i="6"/>
  <c r="S300" i="2" s="1"/>
  <c r="R300" i="2"/>
  <c r="BU825" i="6"/>
  <c r="S758" i="2" s="1"/>
  <c r="BQ430" i="6"/>
  <c r="O363" i="2" s="1"/>
  <c r="N363" i="2"/>
  <c r="BQ518" i="6"/>
  <c r="O451" i="2" s="1"/>
  <c r="N451" i="2"/>
  <c r="BQ779" i="6"/>
  <c r="O712" i="2" s="1"/>
  <c r="N712" i="2"/>
  <c r="BU756" i="6"/>
  <c r="S689" i="2" s="1"/>
  <c r="BQ526" i="6"/>
  <c r="O459" i="2" s="1"/>
  <c r="N459" i="2"/>
  <c r="BS534" i="6"/>
  <c r="Q467" i="2" s="1"/>
  <c r="P467" i="2"/>
  <c r="BS886" i="6"/>
  <c r="Q819" i="2" s="1"/>
  <c r="P819" i="2"/>
  <c r="BQ885" i="6"/>
  <c r="O818" i="2" s="1"/>
  <c r="P649" i="2"/>
  <c r="BS724" i="6"/>
  <c r="Q657" i="2" s="1"/>
  <c r="P657" i="2"/>
  <c r="BS732" i="6"/>
  <c r="Q665" i="2" s="1"/>
  <c r="P665" i="2"/>
  <c r="BQ830" i="6"/>
  <c r="O763" i="2" s="1"/>
  <c r="N763" i="2"/>
  <c r="BU928" i="6"/>
  <c r="S861" i="2" s="1"/>
  <c r="R861" i="2"/>
  <c r="P838" i="2"/>
  <c r="P23" i="2"/>
  <c r="BQ213" i="6"/>
  <c r="O146" i="2" s="1"/>
  <c r="N146" i="2"/>
  <c r="BQ208" i="6"/>
  <c r="O141" i="2" s="1"/>
  <c r="N141" i="2"/>
  <c r="BU141" i="6"/>
  <c r="S74" i="2" s="1"/>
  <c r="R74" i="2"/>
  <c r="BU308" i="6"/>
  <c r="S241" i="2" s="1"/>
  <c r="R241" i="2"/>
  <c r="BQ308" i="6"/>
  <c r="O241" i="2" s="1"/>
  <c r="N241" i="2"/>
  <c r="BU456" i="6"/>
  <c r="S389" i="2" s="1"/>
  <c r="R389" i="2"/>
  <c r="BQ283" i="6"/>
  <c r="O216" i="2" s="1"/>
  <c r="N216" i="2"/>
  <c r="BQ427" i="6"/>
  <c r="O360" i="2" s="1"/>
  <c r="N360" i="2"/>
  <c r="BQ83" i="6"/>
  <c r="O16" i="2" s="1"/>
  <c r="N16" i="2"/>
  <c r="BQ155" i="6"/>
  <c r="O88" i="2" s="1"/>
  <c r="N88" i="2"/>
  <c r="BS252" i="6"/>
  <c r="Q185" i="2" s="1"/>
  <c r="BS81" i="6"/>
  <c r="Q14" i="2" s="1"/>
  <c r="P14" i="2"/>
  <c r="BQ216" i="6"/>
  <c r="O149" i="2" s="1"/>
  <c r="N149" i="2"/>
  <c r="BS327" i="6"/>
  <c r="Q260" i="2" s="1"/>
  <c r="P260" i="2"/>
  <c r="BU407" i="6"/>
  <c r="S340" i="2" s="1"/>
  <c r="R340" i="2"/>
  <c r="P329" i="2"/>
  <c r="BS656" i="6"/>
  <c r="Q589" i="2" s="1"/>
  <c r="P589" i="2"/>
  <c r="BQ381" i="6"/>
  <c r="O314" i="2" s="1"/>
  <c r="N314" i="2"/>
  <c r="BS492" i="6"/>
  <c r="Q425" i="2" s="1"/>
  <c r="P425" i="2"/>
  <c r="BS754" i="6"/>
  <c r="Q687" i="2" s="1"/>
  <c r="P687" i="2"/>
  <c r="BS752" i="6"/>
  <c r="Q685" i="2" s="1"/>
  <c r="BQ525" i="6"/>
  <c r="O458" i="2" s="1"/>
  <c r="N458" i="2"/>
  <c r="BQ533" i="6"/>
  <c r="O466" i="2" s="1"/>
  <c r="N466" i="2"/>
  <c r="BQ739" i="6"/>
  <c r="O672" i="2" s="1"/>
  <c r="N672" i="2"/>
  <c r="P811" i="2"/>
  <c r="BS878" i="6"/>
  <c r="Q811" i="2" s="1"/>
  <c r="BU884" i="6"/>
  <c r="S817" i="2" s="1"/>
  <c r="R817" i="2"/>
  <c r="BU715" i="6"/>
  <c r="S648" i="2" s="1"/>
  <c r="R648" i="2"/>
  <c r="BS723" i="6"/>
  <c r="Q656" i="2" s="1"/>
  <c r="P656" i="2"/>
  <c r="BQ731" i="6"/>
  <c r="O664" i="2" s="1"/>
  <c r="N664" i="2"/>
  <c r="P715" i="2"/>
  <c r="P860" i="2"/>
  <c r="BQ904" i="6"/>
  <c r="O837" i="2" s="1"/>
  <c r="N837" i="2"/>
  <c r="BS76" i="6"/>
  <c r="Q9" i="2" s="1"/>
  <c r="P9" i="2"/>
  <c r="BQ121" i="6"/>
  <c r="O54" i="2" s="1"/>
  <c r="N54" i="2"/>
  <c r="BQ92" i="6"/>
  <c r="O25" i="2" s="1"/>
  <c r="N25" i="2"/>
  <c r="R94" i="2"/>
  <c r="BQ316" i="6"/>
  <c r="O249" i="2" s="1"/>
  <c r="N249" i="2"/>
  <c r="BU285" i="6"/>
  <c r="S218" i="2" s="1"/>
  <c r="R218" i="2"/>
  <c r="BQ285" i="6"/>
  <c r="O218" i="2" s="1"/>
  <c r="N218" i="2"/>
  <c r="BS479" i="6"/>
  <c r="Q412" i="2" s="1"/>
  <c r="P412" i="2"/>
  <c r="BU220" i="6"/>
  <c r="S153" i="2" s="1"/>
  <c r="BQ263" i="6"/>
  <c r="O196" i="2" s="1"/>
  <c r="N196" i="2"/>
  <c r="BU446" i="6"/>
  <c r="S379" i="2" s="1"/>
  <c r="R379" i="2"/>
  <c r="BS129" i="6"/>
  <c r="Q62" i="2" s="1"/>
  <c r="P62" i="2"/>
  <c r="BS218" i="6"/>
  <c r="Q151" i="2" s="1"/>
  <c r="P151" i="2"/>
  <c r="BQ302" i="6"/>
  <c r="O235" i="2" s="1"/>
  <c r="N235" i="2"/>
  <c r="BS329" i="6"/>
  <c r="Q262" i="2" s="1"/>
  <c r="P262" i="2"/>
  <c r="BQ390" i="6"/>
  <c r="O323" i="2" s="1"/>
  <c r="N323" i="2"/>
  <c r="BS422" i="6"/>
  <c r="Q355" i="2" s="1"/>
  <c r="BQ921" i="6"/>
  <c r="O854" i="2" s="1"/>
  <c r="N854" i="2"/>
  <c r="BS435" i="6"/>
  <c r="Q368" i="2" s="1"/>
  <c r="P368" i="2"/>
  <c r="BS550" i="6"/>
  <c r="Q483" i="2" s="1"/>
  <c r="P483" i="2"/>
  <c r="BU822" i="6"/>
  <c r="S755" i="2" s="1"/>
  <c r="R755" i="2"/>
  <c r="N755" i="2"/>
  <c r="BQ822" i="6"/>
  <c r="O755" i="2" s="1"/>
  <c r="BQ540" i="6"/>
  <c r="O473" i="2" s="1"/>
  <c r="BS911" i="6"/>
  <c r="Q844" i="2" s="1"/>
  <c r="P844" i="2"/>
  <c r="BS725" i="6"/>
  <c r="Q658" i="2" s="1"/>
  <c r="P658" i="2"/>
  <c r="BU746" i="6"/>
  <c r="S679" i="2" s="1"/>
  <c r="R679" i="2"/>
  <c r="BQ868" i="6"/>
  <c r="O801" i="2" s="1"/>
  <c r="N801" i="2"/>
  <c r="P820" i="2"/>
  <c r="BU919" i="6"/>
  <c r="S852" i="2" s="1"/>
  <c r="BQ138" i="6"/>
  <c r="O71" i="2" s="1"/>
  <c r="N71" i="2"/>
  <c r="BU209" i="6"/>
  <c r="S142" i="2" s="1"/>
  <c r="R142" i="2"/>
  <c r="BS196" i="6"/>
  <c r="Q129" i="2" s="1"/>
  <c r="P129" i="2"/>
  <c r="BQ196" i="6"/>
  <c r="O129" i="2" s="1"/>
  <c r="BQ139" i="6"/>
  <c r="O72" i="2" s="1"/>
  <c r="N72" i="2"/>
  <c r="BS211" i="6"/>
  <c r="Q144" i="2" s="1"/>
  <c r="P144" i="2"/>
  <c r="BQ211" i="6"/>
  <c r="O144" i="2" s="1"/>
  <c r="N144" i="2"/>
  <c r="BS445" i="6"/>
  <c r="Q378" i="2" s="1"/>
  <c r="P378" i="2"/>
  <c r="N317" i="2"/>
  <c r="BS74" i="6"/>
  <c r="Q7" i="2" s="1"/>
  <c r="P7" i="2"/>
  <c r="BU154" i="6"/>
  <c r="S87" i="2" s="1"/>
  <c r="R87" i="2"/>
  <c r="BS251" i="6"/>
  <c r="Q184" i="2" s="1"/>
  <c r="P184" i="2"/>
  <c r="BU199" i="6"/>
  <c r="S132" i="2" s="1"/>
  <c r="R132" i="2"/>
  <c r="BS299" i="6"/>
  <c r="Q232" i="2" s="1"/>
  <c r="BS322" i="6"/>
  <c r="Q255" i="2" s="1"/>
  <c r="P255" i="2"/>
  <c r="BQ600" i="6"/>
  <c r="O533" i="2" s="1"/>
  <c r="N533" i="2"/>
  <c r="BQ395" i="6"/>
  <c r="O328" i="2" s="1"/>
  <c r="N328" i="2"/>
  <c r="BU611" i="6"/>
  <c r="S544" i="2" s="1"/>
  <c r="R544" i="2"/>
  <c r="BU491" i="6"/>
  <c r="S424" i="2" s="1"/>
  <c r="BU734" i="6"/>
  <c r="S667" i="2" s="1"/>
  <c r="BQ734" i="6"/>
  <c r="O667" i="2" s="1"/>
  <c r="N667" i="2"/>
  <c r="BS740" i="6"/>
  <c r="Q673" i="2" s="1"/>
  <c r="P673" i="2"/>
  <c r="BS520" i="6"/>
  <c r="Q453" i="2" s="1"/>
  <c r="P453" i="2"/>
  <c r="BU532" i="6"/>
  <c r="S465" i="2" s="1"/>
  <c r="BS692" i="6"/>
  <c r="Q625" i="2" s="1"/>
  <c r="P625" i="2"/>
  <c r="BS883" i="6"/>
  <c r="Q816" i="2" s="1"/>
  <c r="P816" i="2"/>
  <c r="BQ714" i="6"/>
  <c r="O647" i="2" s="1"/>
  <c r="N647" i="2"/>
  <c r="BU722" i="6"/>
  <c r="S655" i="2" s="1"/>
  <c r="R655" i="2"/>
  <c r="N655" i="2"/>
  <c r="BS730" i="6"/>
  <c r="Q663" i="2" s="1"/>
  <c r="P663" i="2"/>
  <c r="BQ775" i="6"/>
  <c r="O708" i="2" s="1"/>
  <c r="N708" i="2"/>
  <c r="BQ903" i="6"/>
  <c r="O836" i="2" s="1"/>
  <c r="N836" i="2"/>
  <c r="BQ162" i="6"/>
  <c r="O95" i="2" s="1"/>
  <c r="N95" i="2"/>
  <c r="BQ132" i="6"/>
  <c r="O65" i="2" s="1"/>
  <c r="N65" i="2"/>
  <c r="BS195" i="6"/>
  <c r="Q128" i="2" s="1"/>
  <c r="P128" i="2"/>
  <c r="BU442" i="6"/>
  <c r="S375" i="2" s="1"/>
  <c r="R375" i="2"/>
  <c r="BQ280" i="6"/>
  <c r="O213" i="2" s="1"/>
  <c r="N213" i="2"/>
  <c r="BS811" i="6"/>
  <c r="Q744" i="2" s="1"/>
  <c r="BQ811" i="6"/>
  <c r="O744" i="2" s="1"/>
  <c r="N744" i="2"/>
  <c r="BQ152" i="6"/>
  <c r="O85" i="2" s="1"/>
  <c r="N85" i="2"/>
  <c r="BU293" i="6"/>
  <c r="S226" i="2" s="1"/>
  <c r="R226" i="2"/>
  <c r="BQ568" i="6"/>
  <c r="O501" i="2" s="1"/>
  <c r="N501" i="2"/>
  <c r="BS167" i="6"/>
  <c r="Q100" i="2" s="1"/>
  <c r="BQ290" i="6"/>
  <c r="O223" i="2" s="1"/>
  <c r="N223" i="2"/>
  <c r="BU398" i="6"/>
  <c r="S331" i="2" s="1"/>
  <c r="R331" i="2"/>
  <c r="BQ398" i="6"/>
  <c r="O331" i="2" s="1"/>
  <c r="N331" i="2"/>
  <c r="BU556" i="6"/>
  <c r="S489" i="2" s="1"/>
  <c r="R489" i="2"/>
  <c r="R448" i="2"/>
  <c r="BQ342" i="6"/>
  <c r="O275" i="2" s="1"/>
  <c r="N275" i="2"/>
  <c r="BU460" i="6"/>
  <c r="S393" i="2" s="1"/>
  <c r="R393" i="2"/>
  <c r="BS613" i="6"/>
  <c r="Q546" i="2" s="1"/>
  <c r="P546" i="2"/>
  <c r="BQ631" i="6"/>
  <c r="O564" i="2" s="1"/>
  <c r="N564" i="2"/>
  <c r="BU851" i="6"/>
  <c r="S784" i="2" s="1"/>
  <c r="R784" i="2"/>
  <c r="R530" i="2"/>
  <c r="BQ597" i="6"/>
  <c r="O530" i="2" s="1"/>
  <c r="N530" i="2"/>
  <c r="BS871" i="6"/>
  <c r="Q804" i="2" s="1"/>
  <c r="P804" i="2"/>
  <c r="BQ712" i="6"/>
  <c r="O645" i="2" s="1"/>
  <c r="N645" i="2"/>
  <c r="R653" i="2"/>
  <c r="BQ720" i="6"/>
  <c r="O653" i="2" s="1"/>
  <c r="N653" i="2"/>
  <c r="BQ773" i="6"/>
  <c r="O706" i="2" s="1"/>
  <c r="N706" i="2"/>
  <c r="BS773" i="6"/>
  <c r="Q706" i="2" s="1"/>
  <c r="P706" i="2"/>
  <c r="R830" i="2"/>
  <c r="BU897" i="6"/>
  <c r="S830" i="2" s="1"/>
  <c r="BS894" i="6"/>
  <c r="Q827" i="2" s="1"/>
  <c r="BQ159" i="6"/>
  <c r="O92" i="2" s="1"/>
  <c r="N92" i="2"/>
  <c r="BU125" i="6"/>
  <c r="S58" i="2" s="1"/>
  <c r="R58" i="2"/>
  <c r="BS192" i="6"/>
  <c r="Q125" i="2" s="1"/>
  <c r="P125" i="2"/>
  <c r="BQ440" i="6"/>
  <c r="O373" i="2" s="1"/>
  <c r="N373" i="2"/>
  <c r="BS350" i="6"/>
  <c r="Q283" i="2" s="1"/>
  <c r="P283" i="2"/>
  <c r="BS780" i="6"/>
  <c r="Q713" i="2" s="1"/>
  <c r="P713" i="2"/>
  <c r="BQ151" i="6"/>
  <c r="O84" i="2" s="1"/>
  <c r="N84" i="2"/>
  <c r="BU537" i="6"/>
  <c r="S470" i="2" s="1"/>
  <c r="R470" i="2"/>
  <c r="BQ166" i="6"/>
  <c r="O99" i="2" s="1"/>
  <c r="N99" i="2"/>
  <c r="BQ289" i="6"/>
  <c r="O222" i="2" s="1"/>
  <c r="N222" i="2"/>
  <c r="BU386" i="6"/>
  <c r="S319" i="2" s="1"/>
  <c r="R319" i="2"/>
  <c r="BQ392" i="6"/>
  <c r="O325" i="2" s="1"/>
  <c r="N325" i="2"/>
  <c r="BU341" i="6"/>
  <c r="S274" i="2" s="1"/>
  <c r="R274" i="2"/>
  <c r="BS453" i="6"/>
  <c r="Q386" i="2" s="1"/>
  <c r="P386" i="2"/>
  <c r="BU604" i="6"/>
  <c r="S537" i="2" s="1"/>
  <c r="R537" i="2"/>
  <c r="BS832" i="6"/>
  <c r="Q765" i="2" s="1"/>
  <c r="P765" i="2"/>
  <c r="BQ529" i="6"/>
  <c r="O462" i="2" s="1"/>
  <c r="N462" i="2"/>
  <c r="BU561" i="6"/>
  <c r="S494" i="2" s="1"/>
  <c r="R494" i="2"/>
  <c r="BS865" i="6"/>
  <c r="Q798" i="2" s="1"/>
  <c r="P798" i="2"/>
  <c r="BS699" i="6"/>
  <c r="Q632" i="2" s="1"/>
  <c r="P632" i="2"/>
  <c r="BQ719" i="6"/>
  <c r="O652" i="2" s="1"/>
  <c r="N652" i="2"/>
  <c r="BS772" i="6"/>
  <c r="Q705" i="2" s="1"/>
  <c r="P705" i="2"/>
  <c r="BQ899" i="6"/>
  <c r="O832" i="2" s="1"/>
  <c r="N832" i="2"/>
  <c r="BU893" i="6"/>
  <c r="S826" i="2" s="1"/>
  <c r="R826" i="2"/>
  <c r="BQ218" i="6"/>
  <c r="O151" i="2" s="1"/>
  <c r="N151" i="2"/>
  <c r="BU158" i="6"/>
  <c r="S91" i="2" s="1"/>
  <c r="R91" i="2"/>
  <c r="BS125" i="6"/>
  <c r="Q58" i="2" s="1"/>
  <c r="BQ192" i="6"/>
  <c r="O125" i="2" s="1"/>
  <c r="N125" i="2"/>
  <c r="BS271" i="6"/>
  <c r="Q204" i="2" s="1"/>
  <c r="P204" i="2"/>
  <c r="BQ350" i="6"/>
  <c r="O283" i="2" s="1"/>
  <c r="N283" i="2"/>
  <c r="BQ780" i="6"/>
  <c r="O713" i="2" s="1"/>
  <c r="N713" i="2"/>
  <c r="BU265" i="6"/>
  <c r="S198" i="2" s="1"/>
  <c r="R198" i="2"/>
  <c r="BS537" i="6"/>
  <c r="Q470" i="2" s="1"/>
  <c r="P470" i="2"/>
  <c r="BU166" i="6"/>
  <c r="S99" i="2" s="1"/>
  <c r="R99" i="2"/>
  <c r="BU304" i="6"/>
  <c r="S237" i="2" s="1"/>
  <c r="R237" i="2"/>
  <c r="BS386" i="6"/>
  <c r="Q319" i="2" s="1"/>
  <c r="P319" i="2"/>
  <c r="BQ512" i="6"/>
  <c r="O445" i="2" s="1"/>
  <c r="N445" i="2"/>
  <c r="BU437" i="6"/>
  <c r="S370" i="2" s="1"/>
  <c r="R370" i="2"/>
  <c r="BQ341" i="6"/>
  <c r="O274" i="2" s="1"/>
  <c r="N274" i="2"/>
  <c r="BQ453" i="6"/>
  <c r="O386" i="2" s="1"/>
  <c r="N386" i="2"/>
  <c r="BS630" i="6"/>
  <c r="Q563" i="2" s="1"/>
  <c r="P563" i="2"/>
  <c r="BQ832" i="6"/>
  <c r="O765" i="2" s="1"/>
  <c r="N765" i="2"/>
  <c r="BU529" i="6"/>
  <c r="S462" i="2" s="1"/>
  <c r="R462" i="2"/>
  <c r="BU768" i="6"/>
  <c r="S701" i="2" s="1"/>
  <c r="R701" i="2"/>
  <c r="BQ865" i="6"/>
  <c r="O798" i="2" s="1"/>
  <c r="N798" i="2"/>
  <c r="BQ699" i="6"/>
  <c r="O632" i="2" s="1"/>
  <c r="N632" i="2"/>
  <c r="BU727" i="6"/>
  <c r="S660" i="2" s="1"/>
  <c r="R660" i="2"/>
  <c r="BQ772" i="6"/>
  <c r="O705" i="2" s="1"/>
  <c r="N705" i="2"/>
  <c r="BU899" i="6"/>
  <c r="S832" i="2" s="1"/>
  <c r="R832" i="2"/>
  <c r="BQ335" i="6"/>
  <c r="O268" i="2" s="1"/>
  <c r="N268" i="2"/>
  <c r="BU159" i="6"/>
  <c r="S92" i="2" s="1"/>
  <c r="R92" i="2"/>
  <c r="BS158" i="6"/>
  <c r="Q91" i="2" s="1"/>
  <c r="P91" i="2"/>
  <c r="BQ125" i="6"/>
  <c r="O58" i="2" s="1"/>
  <c r="N58" i="2"/>
  <c r="BU440" i="6"/>
  <c r="S373" i="2" s="1"/>
  <c r="R373" i="2"/>
  <c r="BQ271" i="6"/>
  <c r="O204" i="2" s="1"/>
  <c r="N204" i="2"/>
  <c r="BU350" i="6"/>
  <c r="S283" i="2" s="1"/>
  <c r="R283" i="2"/>
  <c r="BU151" i="6"/>
  <c r="S84" i="2" s="1"/>
  <c r="R84" i="2"/>
  <c r="BS265" i="6"/>
  <c r="Q198" i="2" s="1"/>
  <c r="P198" i="2"/>
  <c r="BQ537" i="6"/>
  <c r="O470" i="2" s="1"/>
  <c r="N470" i="2"/>
  <c r="BU289" i="6"/>
  <c r="S222" i="2" s="1"/>
  <c r="R222" i="2"/>
  <c r="BS304" i="6"/>
  <c r="Q237" i="2" s="1"/>
  <c r="P237" i="2"/>
  <c r="BQ386" i="6"/>
  <c r="O319" i="2" s="1"/>
  <c r="N319" i="2"/>
  <c r="BU392" i="6"/>
  <c r="S325" i="2" s="1"/>
  <c r="R325" i="2"/>
  <c r="P370" i="2"/>
  <c r="BS341" i="6"/>
  <c r="Q274" i="2" s="1"/>
  <c r="P274" i="2"/>
  <c r="BS604" i="6"/>
  <c r="Q537" i="2" s="1"/>
  <c r="P537" i="2"/>
  <c r="BQ630" i="6"/>
  <c r="O563" i="2" s="1"/>
  <c r="N563" i="2"/>
  <c r="BU832" i="6"/>
  <c r="S765" i="2" s="1"/>
  <c r="R765" i="2"/>
  <c r="BS561" i="6"/>
  <c r="Q494" i="2" s="1"/>
  <c r="P494" i="2"/>
  <c r="BS768" i="6"/>
  <c r="Q701" i="2" s="1"/>
  <c r="P701" i="2"/>
  <c r="R798" i="2"/>
  <c r="BU865" i="6"/>
  <c r="S798" i="2" s="1"/>
  <c r="BU719" i="6"/>
  <c r="S652" i="2" s="1"/>
  <c r="R652" i="2"/>
  <c r="BS727" i="6"/>
  <c r="Q660" i="2" s="1"/>
  <c r="P660" i="2"/>
  <c r="BU772" i="6"/>
  <c r="S705" i="2" s="1"/>
  <c r="R705" i="2"/>
  <c r="BS893" i="6"/>
  <c r="Q826" i="2" s="1"/>
  <c r="P826" i="2"/>
  <c r="BS234" i="6"/>
  <c r="Q167" i="2" s="1"/>
  <c r="P167" i="2"/>
  <c r="BS159" i="6"/>
  <c r="Q92" i="2" s="1"/>
  <c r="P92" i="2"/>
  <c r="BQ158" i="6"/>
  <c r="O91" i="2" s="1"/>
  <c r="N91" i="2"/>
  <c r="BU192" i="6"/>
  <c r="S125" i="2" s="1"/>
  <c r="R125" i="2"/>
  <c r="BS440" i="6"/>
  <c r="Q373" i="2" s="1"/>
  <c r="P373" i="2"/>
  <c r="BU271" i="6"/>
  <c r="S204" i="2" s="1"/>
  <c r="R204" i="2"/>
  <c r="BU780" i="6"/>
  <c r="S713" i="2" s="1"/>
  <c r="R713" i="2"/>
  <c r="BS151" i="6"/>
  <c r="Q84" i="2" s="1"/>
  <c r="P84" i="2"/>
  <c r="BQ265" i="6"/>
  <c r="O198" i="2" s="1"/>
  <c r="N198" i="2"/>
  <c r="BS166" i="6"/>
  <c r="Q99" i="2" s="1"/>
  <c r="P99" i="2"/>
  <c r="BS289" i="6"/>
  <c r="Q222" i="2" s="1"/>
  <c r="P222" i="2"/>
  <c r="BQ304" i="6"/>
  <c r="O237" i="2" s="1"/>
  <c r="N237" i="2"/>
  <c r="BU512" i="6"/>
  <c r="S445" i="2" s="1"/>
  <c r="R445" i="2"/>
  <c r="BS392" i="6"/>
  <c r="Q325" i="2" s="1"/>
  <c r="P325" i="2"/>
  <c r="BQ437" i="6"/>
  <c r="O370" i="2" s="1"/>
  <c r="N370" i="2"/>
  <c r="BU453" i="6"/>
  <c r="S386" i="2" s="1"/>
  <c r="R386" i="2"/>
  <c r="BQ604" i="6"/>
  <c r="O537" i="2" s="1"/>
  <c r="N537" i="2"/>
  <c r="BU630" i="6"/>
  <c r="S563" i="2" s="1"/>
  <c r="R563" i="2"/>
  <c r="BS529" i="6"/>
  <c r="Q462" i="2" s="1"/>
  <c r="P462" i="2"/>
  <c r="BQ561" i="6"/>
  <c r="O494" i="2" s="1"/>
  <c r="N494" i="2"/>
  <c r="BQ768" i="6"/>
  <c r="O701" i="2" s="1"/>
  <c r="N701" i="2"/>
  <c r="BU699" i="6"/>
  <c r="S632" i="2" s="1"/>
  <c r="R632" i="2"/>
  <c r="BS719" i="6"/>
  <c r="Q652" i="2" s="1"/>
  <c r="P652" i="2"/>
  <c r="BQ727" i="6"/>
  <c r="O660" i="2" s="1"/>
  <c r="N660" i="2"/>
  <c r="BS899" i="6"/>
  <c r="Q832" i="2" s="1"/>
  <c r="P832" i="2"/>
  <c r="BQ893" i="6"/>
  <c r="O826" i="2" s="1"/>
  <c r="N826" i="2"/>
  <c r="R459" i="2" l="1"/>
  <c r="P182" i="2"/>
  <c r="P186" i="2"/>
  <c r="P445" i="2"/>
  <c r="BS856" i="6"/>
  <c r="Q789" i="2" s="1"/>
  <c r="N789" i="2"/>
  <c r="P785" i="2"/>
  <c r="R410" i="2"/>
  <c r="BS303" i="6"/>
  <c r="Q236" i="2" s="1"/>
  <c r="N804" i="2"/>
  <c r="P314" i="2"/>
  <c r="P75" i="2"/>
  <c r="R528" i="2"/>
  <c r="R645" i="2"/>
  <c r="P854" i="2"/>
  <c r="BU892" i="6"/>
  <c r="S825" i="2" s="1"/>
  <c r="N521" i="2"/>
  <c r="P227" i="2"/>
  <c r="R463" i="2"/>
  <c r="N297" i="2"/>
  <c r="N397" i="2"/>
  <c r="P146" i="2"/>
  <c r="P818" i="2"/>
  <c r="N234" i="2"/>
  <c r="P651" i="2"/>
  <c r="N785" i="2"/>
  <c r="R236" i="2"/>
  <c r="R154" i="2"/>
  <c r="P830" i="2"/>
  <c r="P375" i="2"/>
  <c r="P655" i="2"/>
  <c r="P544" i="2"/>
  <c r="BS884" i="6"/>
  <c r="Q817" i="2" s="1"/>
  <c r="R466" i="2"/>
  <c r="N233" i="2"/>
  <c r="P17" i="2"/>
  <c r="P815" i="2"/>
  <c r="P415" i="2"/>
  <c r="P224" i="2"/>
  <c r="BS79" i="6"/>
  <c r="Q12" i="2" s="1"/>
  <c r="BS312" i="6"/>
  <c r="Q245" i="2" s="1"/>
  <c r="N661" i="2"/>
  <c r="P837" i="2"/>
  <c r="P858" i="2"/>
  <c r="P393" i="2"/>
  <c r="P489" i="2"/>
  <c r="R721" i="2"/>
  <c r="P379" i="2"/>
  <c r="P340" i="2"/>
  <c r="R88" i="2"/>
  <c r="BQ900" i="6"/>
  <c r="O833" i="2" s="1"/>
  <c r="BU827" i="6"/>
  <c r="S760" i="2" s="1"/>
  <c r="P501" i="2"/>
  <c r="BS152" i="6"/>
  <c r="Q85" i="2" s="1"/>
  <c r="BQ295" i="6"/>
  <c r="O228" i="2" s="1"/>
  <c r="P801" i="2"/>
  <c r="P249" i="2"/>
  <c r="BU242" i="6"/>
  <c r="S175" i="2" s="1"/>
  <c r="P16" i="2"/>
  <c r="R688" i="2"/>
  <c r="P268" i="2"/>
  <c r="P83" i="2"/>
  <c r="P140" i="2"/>
  <c r="P465" i="2"/>
  <c r="BU384" i="6"/>
  <c r="S317" i="2" s="1"/>
  <c r="P50" i="2"/>
  <c r="R659" i="2"/>
  <c r="P98" i="2"/>
  <c r="P646" i="2"/>
  <c r="N528" i="2"/>
  <c r="R376" i="2"/>
  <c r="BU728" i="6"/>
  <c r="S661" i="2" s="1"/>
  <c r="BU380" i="6"/>
  <c r="S313" i="2" s="1"/>
  <c r="BU900" i="6"/>
  <c r="S833" i="2" s="1"/>
  <c r="BS263" i="6"/>
  <c r="Q196" i="2" s="1"/>
  <c r="BU403" i="6"/>
  <c r="S336" i="2" s="1"/>
  <c r="BU294" i="6"/>
  <c r="S227" i="2" s="1"/>
  <c r="BU78" i="6"/>
  <c r="S11" i="2" s="1"/>
  <c r="R323" i="2"/>
  <c r="P54" i="2"/>
  <c r="N174" i="2"/>
</calcChain>
</file>

<file path=xl/sharedStrings.xml><?xml version="1.0" encoding="utf-8"?>
<sst xmlns="http://schemas.openxmlformats.org/spreadsheetml/2006/main" count="7671" uniqueCount="1977">
  <si>
    <t>EXPOSURE PARAMETERS</t>
  </si>
  <si>
    <t>Target cancer risk</t>
  </si>
  <si>
    <t>TR</t>
  </si>
  <si>
    <t>Target Hazard Quotient</t>
  </si>
  <si>
    <t>THQ</t>
  </si>
  <si>
    <t>Body weight, adult (kg)</t>
  </si>
  <si>
    <t>BW_adult</t>
  </si>
  <si>
    <t>Body wt, age 1-6 (kg)</t>
  </si>
  <si>
    <t>Averaging time (years of life):</t>
  </si>
  <si>
    <t>AT</t>
  </si>
  <si>
    <t>VF_W</t>
  </si>
  <si>
    <t>PEF</t>
  </si>
  <si>
    <t>Soil ingestion - adult resident (mg/d)</t>
  </si>
  <si>
    <t>Soil ingestion - age 1-6 (mg/d)</t>
  </si>
  <si>
    <t>Soil ingestion - occupational (mg/d)</t>
  </si>
  <si>
    <t>Exposure frequency (d/yr)</t>
  </si>
  <si>
    <t>EF_R</t>
  </si>
  <si>
    <t>ED_C</t>
  </si>
  <si>
    <t>Exposure duration, adult (yr)</t>
  </si>
  <si>
    <t>ED_A</t>
  </si>
  <si>
    <t>Exposure frequency-indoor (d/yr)</t>
  </si>
  <si>
    <t>EF_O</t>
  </si>
  <si>
    <t>Exposure frequency-outdoor (d/yr)</t>
  </si>
  <si>
    <t>EF_OUT</t>
  </si>
  <si>
    <t>ED_O</t>
  </si>
  <si>
    <t>TOXICITY INFORMATION</t>
  </si>
  <si>
    <t>PHYSICAL/CHEMICAL DATA</t>
  </si>
  <si>
    <t>RESIDENTIAL SOIL</t>
  </si>
  <si>
    <t>AMBIENT AIR</t>
  </si>
  <si>
    <t xml:space="preserve"> RESIDENTIAL WATER       </t>
  </si>
  <si>
    <t>CONTAMINANT</t>
  </si>
  <si>
    <t>skin</t>
  </si>
  <si>
    <t>Cancer Risk</t>
  </si>
  <si>
    <t>Chronic</t>
  </si>
  <si>
    <t>MCLG</t>
  </si>
  <si>
    <t>MCL</t>
  </si>
  <si>
    <t>SFo</t>
  </si>
  <si>
    <t>RfDo</t>
  </si>
  <si>
    <t>abs.</t>
  </si>
  <si>
    <t>MW</t>
  </si>
  <si>
    <t>S=</t>
  </si>
  <si>
    <t>H</t>
  </si>
  <si>
    <t>H'</t>
  </si>
  <si>
    <t>Di,a</t>
  </si>
  <si>
    <t>Di,w</t>
  </si>
  <si>
    <t>Koc</t>
  </si>
  <si>
    <t>Kd</t>
  </si>
  <si>
    <t>S</t>
  </si>
  <si>
    <t>Da</t>
  </si>
  <si>
    <t>VF</t>
  </si>
  <si>
    <t>SAT</t>
  </si>
  <si>
    <t>HQ = 1</t>
  </si>
  <si>
    <t>CAS No.</t>
  </si>
  <si>
    <t xml:space="preserve">Residential </t>
  </si>
  <si>
    <t>Ambient Air</t>
  </si>
  <si>
    <t>Residential Water</t>
  </si>
  <si>
    <t>DAF 1</t>
  </si>
  <si>
    <t>Chemical Constituents</t>
  </si>
  <si>
    <t>1/(mg/kg-d)</t>
  </si>
  <si>
    <t>(mg/kg-d)</t>
  </si>
  <si>
    <t>soils</t>
  </si>
  <si>
    <t>(g/mol)</t>
  </si>
  <si>
    <t>Solid</t>
  </si>
  <si>
    <t>(dimensionless)</t>
  </si>
  <si>
    <t>(mg/L-water)</t>
  </si>
  <si>
    <t>(mg/kg)</t>
  </si>
  <si>
    <t xml:space="preserve">     (mg/kg)</t>
  </si>
  <si>
    <t>Soil (mg/kg)</t>
  </si>
  <si>
    <t>Acetaldehyde</t>
  </si>
  <si>
    <t>75-07-0</t>
  </si>
  <si>
    <t>Acetochlor</t>
  </si>
  <si>
    <t>r</t>
  </si>
  <si>
    <t>34256-82-1</t>
  </si>
  <si>
    <t>Acetone</t>
  </si>
  <si>
    <t/>
  </si>
  <si>
    <t>67-64-1</t>
  </si>
  <si>
    <t>Acetonitrile</t>
  </si>
  <si>
    <t>75-05-8</t>
  </si>
  <si>
    <t>Acetophenone</t>
  </si>
  <si>
    <t>98-86-2</t>
  </si>
  <si>
    <t>Acrolein</t>
  </si>
  <si>
    <t>107-02-8</t>
  </si>
  <si>
    <t>Acrylamide</t>
  </si>
  <si>
    <t>79-06-1</t>
  </si>
  <si>
    <t>79-10-7</t>
  </si>
  <si>
    <t>Acrylonitrile</t>
  </si>
  <si>
    <t>107-13-1</t>
  </si>
  <si>
    <t>Alachlor</t>
  </si>
  <si>
    <t>15972-60-8</t>
  </si>
  <si>
    <t>1596-84-5</t>
  </si>
  <si>
    <t>Aldicarb</t>
  </si>
  <si>
    <t>116-06-3</t>
  </si>
  <si>
    <t>1646-88-4</t>
  </si>
  <si>
    <t>Aldrin</t>
  </si>
  <si>
    <t>309-00-2</t>
  </si>
  <si>
    <t>107-05-1</t>
  </si>
  <si>
    <t>Aluminum</t>
  </si>
  <si>
    <t>7429-90-5</t>
  </si>
  <si>
    <t>67485-29-4</t>
  </si>
  <si>
    <t>504-24-5</t>
  </si>
  <si>
    <t>Ammonia</t>
  </si>
  <si>
    <t>7664-41-7</t>
  </si>
  <si>
    <t>Aniline</t>
  </si>
  <si>
    <t>62-53-3</t>
  </si>
  <si>
    <t>7440-36-0</t>
  </si>
  <si>
    <t>1314-60-9</t>
  </si>
  <si>
    <t>1332-81-6</t>
  </si>
  <si>
    <t>1309-64-4</t>
  </si>
  <si>
    <t>7440-38-2</t>
  </si>
  <si>
    <t>A</t>
  </si>
  <si>
    <t>Arsine</t>
  </si>
  <si>
    <t>7784-42-1</t>
  </si>
  <si>
    <t>76578-14-8</t>
  </si>
  <si>
    <t>Atrazine</t>
  </si>
  <si>
    <t>1912-24-9</t>
  </si>
  <si>
    <t>Azobenzene</t>
  </si>
  <si>
    <t>103-33-3</t>
  </si>
  <si>
    <t>7440-39-3</t>
  </si>
  <si>
    <t>114-26-1</t>
  </si>
  <si>
    <t>68359-37-5</t>
  </si>
  <si>
    <t>Bentazon</t>
  </si>
  <si>
    <t>25057-89-0</t>
  </si>
  <si>
    <t>Benzaldehyde</t>
  </si>
  <si>
    <t>100-52-7</t>
  </si>
  <si>
    <t>Benzene</t>
  </si>
  <si>
    <t>71-43-2</t>
  </si>
  <si>
    <t>Benzidine</t>
  </si>
  <si>
    <t>92-87-5</t>
  </si>
  <si>
    <t>65-85-0</t>
  </si>
  <si>
    <t>100-51-6</t>
  </si>
  <si>
    <t>100-44-7</t>
  </si>
  <si>
    <t>Beryllium and compounds</t>
  </si>
  <si>
    <t>7440-41-7</t>
  </si>
  <si>
    <t>92-52-4</t>
  </si>
  <si>
    <t>Bis(2-chloroethyl)ether</t>
  </si>
  <si>
    <t>111-44-4</t>
  </si>
  <si>
    <t>Bis(2-chloro-1-methylethyl) ether</t>
  </si>
  <si>
    <t>108-60-1</t>
  </si>
  <si>
    <t>Bis(chloromethyl)ether</t>
  </si>
  <si>
    <t>542-88-1</t>
  </si>
  <si>
    <t>117-81-7</t>
  </si>
  <si>
    <t>Boron</t>
  </si>
  <si>
    <t>7440-42-8</t>
  </si>
  <si>
    <t>7637-07-2</t>
  </si>
  <si>
    <t>Bromobenzene</t>
  </si>
  <si>
    <t>108-86-1</t>
  </si>
  <si>
    <t>Bromodichloromethane</t>
  </si>
  <si>
    <t>75-27-4</t>
  </si>
  <si>
    <t>75-25-2</t>
  </si>
  <si>
    <t>Bromomethane</t>
  </si>
  <si>
    <t>74-83-9</t>
  </si>
  <si>
    <t>Bromophos</t>
  </si>
  <si>
    <t>2104-96-3</t>
  </si>
  <si>
    <t>Bromoxynil</t>
  </si>
  <si>
    <t>1689-84-5</t>
  </si>
  <si>
    <t>106-99-0</t>
  </si>
  <si>
    <t>71-36-3</t>
  </si>
  <si>
    <t>Butylate</t>
  </si>
  <si>
    <t>2008-41-5</t>
  </si>
  <si>
    <t>104-51-8</t>
  </si>
  <si>
    <t>135-98-8</t>
  </si>
  <si>
    <t>98-06-6</t>
  </si>
  <si>
    <t>85-68-7</t>
  </si>
  <si>
    <t>x</t>
  </si>
  <si>
    <t>7440-43-9</t>
  </si>
  <si>
    <t>Caprolactam</t>
  </si>
  <si>
    <t>105-60-2</t>
  </si>
  <si>
    <t>Captan</t>
  </si>
  <si>
    <t>133-06-2</t>
  </si>
  <si>
    <t>Carbaryl</t>
  </si>
  <si>
    <t>63-25-2</t>
  </si>
  <si>
    <t>Carbazole</t>
  </si>
  <si>
    <t>86-74-8</t>
  </si>
  <si>
    <t>Carbofuran</t>
  </si>
  <si>
    <t>1563-66-2</t>
  </si>
  <si>
    <t>75-15-0</t>
  </si>
  <si>
    <t>56-23-5</t>
  </si>
  <si>
    <t>Carbosulfan</t>
  </si>
  <si>
    <t>55285-14-8</t>
  </si>
  <si>
    <t>302-17-0</t>
  </si>
  <si>
    <t>Chloranil</t>
  </si>
  <si>
    <t>118-75-2</t>
  </si>
  <si>
    <t>Chlordane</t>
  </si>
  <si>
    <t>Chlorine</t>
  </si>
  <si>
    <t>7782-50-5</t>
  </si>
  <si>
    <t>10049-04-4</t>
  </si>
  <si>
    <t>79-11-8</t>
  </si>
  <si>
    <t>106-47-8</t>
  </si>
  <si>
    <t>Chlorobenzene</t>
  </si>
  <si>
    <t>108-90-7</t>
  </si>
  <si>
    <t>Chlorobenzilate</t>
  </si>
  <si>
    <t>510-15-6</t>
  </si>
  <si>
    <t>74-11-3</t>
  </si>
  <si>
    <t>98-56-6</t>
  </si>
  <si>
    <t>126-99-8</t>
  </si>
  <si>
    <t>109-69-3</t>
  </si>
  <si>
    <t>75-68-3</t>
  </si>
  <si>
    <t>Chlorodifluoromethane</t>
  </si>
  <si>
    <t>75-45-6</t>
  </si>
  <si>
    <t>Chloroform</t>
  </si>
  <si>
    <t>67-66-3</t>
  </si>
  <si>
    <t>Chloromethane</t>
  </si>
  <si>
    <t>74-87-3</t>
  </si>
  <si>
    <t>95-69-2</t>
  </si>
  <si>
    <t>91-58-7</t>
  </si>
  <si>
    <t>88-73-3</t>
  </si>
  <si>
    <t>100-00-5</t>
  </si>
  <si>
    <t>95-57-8</t>
  </si>
  <si>
    <t>75-29-6</t>
  </si>
  <si>
    <t>95-49-8</t>
  </si>
  <si>
    <t>Chlorpyrifos</t>
  </si>
  <si>
    <t>2921-88-2</t>
  </si>
  <si>
    <t>5598-13-0</t>
  </si>
  <si>
    <t>16065-83-1</t>
  </si>
  <si>
    <t>18540-29-9</t>
  </si>
  <si>
    <t>Cobalt</t>
  </si>
  <si>
    <t>7440-48-4</t>
  </si>
  <si>
    <t>Coke Oven Emissions</t>
  </si>
  <si>
    <t>7440-50-8</t>
  </si>
  <si>
    <t>123-73-9</t>
  </si>
  <si>
    <t>98-82-8</t>
  </si>
  <si>
    <t>Cyanazine</t>
  </si>
  <si>
    <t>21725-46-2</t>
  </si>
  <si>
    <t>Cyanides</t>
  </si>
  <si>
    <t>542-62-1</t>
  </si>
  <si>
    <t>592-01-8</t>
  </si>
  <si>
    <t>544-92-3</t>
  </si>
  <si>
    <t>460-19-5</t>
  </si>
  <si>
    <t>506-68-3</t>
  </si>
  <si>
    <t>506-77-4</t>
  </si>
  <si>
    <t>57-12-5</t>
  </si>
  <si>
    <t>74-90-8</t>
  </si>
  <si>
    <t>151-50-8</t>
  </si>
  <si>
    <t>506-61-6</t>
  </si>
  <si>
    <t>506-64-9</t>
  </si>
  <si>
    <t>143-33-9</t>
  </si>
  <si>
    <t>557-21-1</t>
  </si>
  <si>
    <t>Cyclohexane</t>
  </si>
  <si>
    <t>110-82-7</t>
  </si>
  <si>
    <t>Cyclohexanone</t>
  </si>
  <si>
    <t>108-94-1</t>
  </si>
  <si>
    <t>68085-85-8</t>
  </si>
  <si>
    <t>Cypermethrin</t>
  </si>
  <si>
    <t>52315-07-8</t>
  </si>
  <si>
    <t>1861-32-1</t>
  </si>
  <si>
    <t>Dalapon</t>
  </si>
  <si>
    <t>75-99-0</t>
  </si>
  <si>
    <t>DDD</t>
  </si>
  <si>
    <t>72-54-8</t>
  </si>
  <si>
    <t>72-55-9</t>
  </si>
  <si>
    <t>DDT</t>
  </si>
  <si>
    <t>50-29-3</t>
  </si>
  <si>
    <t>Diazinon</t>
  </si>
  <si>
    <t>333-41-5</t>
  </si>
  <si>
    <t>132-64-9</t>
  </si>
  <si>
    <t>106-37-6</t>
  </si>
  <si>
    <t>Dibromochloromethane</t>
  </si>
  <si>
    <t>124-48-1</t>
  </si>
  <si>
    <t>96-12-8</t>
  </si>
  <si>
    <t>106-93-4</t>
  </si>
  <si>
    <t>84-74-2</t>
  </si>
  <si>
    <t>Dicamba</t>
  </si>
  <si>
    <t>1918-00-9</t>
  </si>
  <si>
    <t>95-50-1</t>
  </si>
  <si>
    <t>541-73-1</t>
  </si>
  <si>
    <t>106-46-7</t>
  </si>
  <si>
    <t>91-94-1</t>
  </si>
  <si>
    <t>764-41-0</t>
  </si>
  <si>
    <t>Dichlorodifluoromethane</t>
  </si>
  <si>
    <t>75-71-8</t>
  </si>
  <si>
    <t>75-34-3</t>
  </si>
  <si>
    <t>107-06-2</t>
  </si>
  <si>
    <t>75-35-4</t>
  </si>
  <si>
    <t>156-59-2</t>
  </si>
  <si>
    <t>156-60-5</t>
  </si>
  <si>
    <t>120-83-2</t>
  </si>
  <si>
    <t>94-82-6</t>
  </si>
  <si>
    <t>94-75-7</t>
  </si>
  <si>
    <t>78-87-5</t>
  </si>
  <si>
    <t>142-28-9</t>
  </si>
  <si>
    <t>542-75-6</t>
  </si>
  <si>
    <t>616-23-9</t>
  </si>
  <si>
    <t>Dichlorvos</t>
  </si>
  <si>
    <t>62-73-7</t>
  </si>
  <si>
    <t>Dicofol</t>
  </si>
  <si>
    <t>115-32-2</t>
  </si>
  <si>
    <t>Dicyclopentadiene</t>
  </si>
  <si>
    <t>77-73-6</t>
  </si>
  <si>
    <t>Dieldrin</t>
  </si>
  <si>
    <t>60-57-1</t>
  </si>
  <si>
    <t>112-34-5</t>
  </si>
  <si>
    <t>111-90-0</t>
  </si>
  <si>
    <t>Di(2-ethylhexyl)adipate</t>
  </si>
  <si>
    <t>103-23-1</t>
  </si>
  <si>
    <t>84-66-2</t>
  </si>
  <si>
    <t>Diethylstilbestrol</t>
  </si>
  <si>
    <t>56-53-1</t>
  </si>
  <si>
    <t>43222-48-6</t>
  </si>
  <si>
    <t>75-37-6</t>
  </si>
  <si>
    <t>1445-75-6</t>
  </si>
  <si>
    <t>119-90-4</t>
  </si>
  <si>
    <t>Dimethylamine</t>
  </si>
  <si>
    <t>124-40-3</t>
  </si>
  <si>
    <t>121-69-7</t>
  </si>
  <si>
    <t>95-68-1</t>
  </si>
  <si>
    <t>21436-96-4</t>
  </si>
  <si>
    <t>119-93-7</t>
  </si>
  <si>
    <t>57-14-7</t>
  </si>
  <si>
    <t>540-73-8</t>
  </si>
  <si>
    <t>Dimethylphenethylamine</t>
  </si>
  <si>
    <t>122-09-8</t>
  </si>
  <si>
    <t>105-67-9</t>
  </si>
  <si>
    <t>576-26-1</t>
  </si>
  <si>
    <t>95-65-8</t>
  </si>
  <si>
    <t>Dimethyl phthalate</t>
  </si>
  <si>
    <t>131-11-3</t>
  </si>
  <si>
    <t>131-89-5</t>
  </si>
  <si>
    <t>528-29-0</t>
  </si>
  <si>
    <t>99-65-0</t>
  </si>
  <si>
    <t>100-25-4</t>
  </si>
  <si>
    <t>51-28-5</t>
  </si>
  <si>
    <t>25321-14-6</t>
  </si>
  <si>
    <t>121-14-2</t>
  </si>
  <si>
    <t>606-20-2</t>
  </si>
  <si>
    <t>Dinoseb</t>
  </si>
  <si>
    <t>88-85-7</t>
  </si>
  <si>
    <t>117-84-0</t>
  </si>
  <si>
    <t>123-91-1</t>
  </si>
  <si>
    <t>1746-01-6</t>
  </si>
  <si>
    <t>Diphenylamine</t>
  </si>
  <si>
    <t>122-39-4</t>
  </si>
  <si>
    <t>122-66-7</t>
  </si>
  <si>
    <t>127-63-9</t>
  </si>
  <si>
    <t>Diquat</t>
  </si>
  <si>
    <t>85-00-7</t>
  </si>
  <si>
    <t>Disulfoton</t>
  </si>
  <si>
    <t>298-04-4</t>
  </si>
  <si>
    <t>505-29-3</t>
  </si>
  <si>
    <t>Diuron</t>
  </si>
  <si>
    <t>330-54-1</t>
  </si>
  <si>
    <t>Endosulfan</t>
  </si>
  <si>
    <t>115-29-7</t>
  </si>
  <si>
    <t>Endothall</t>
  </si>
  <si>
    <t>145-73-3</t>
  </si>
  <si>
    <t>Endrin</t>
  </si>
  <si>
    <t>72-20-8</t>
  </si>
  <si>
    <t>Epichlorohydrin</t>
  </si>
  <si>
    <t>106-89-8</t>
  </si>
  <si>
    <t>Ethion</t>
  </si>
  <si>
    <t>563-12-2</t>
  </si>
  <si>
    <t>110-80-5</t>
  </si>
  <si>
    <t>111-15-9</t>
  </si>
  <si>
    <t>141-78-6</t>
  </si>
  <si>
    <t>Ethylbenzene</t>
  </si>
  <si>
    <t>100-41-4</t>
  </si>
  <si>
    <t>75-00-3</t>
  </si>
  <si>
    <t>107-15-3</t>
  </si>
  <si>
    <t>107-21-1</t>
  </si>
  <si>
    <t>111-76-2</t>
  </si>
  <si>
    <t>75-21-8</t>
  </si>
  <si>
    <t>96-45-7</t>
  </si>
  <si>
    <t>60-29-7</t>
  </si>
  <si>
    <t>97-63-2</t>
  </si>
  <si>
    <t>Fenamiphos</t>
  </si>
  <si>
    <t>22224-92-6</t>
  </si>
  <si>
    <t>Fluometuron</t>
  </si>
  <si>
    <t>2164-17-2</t>
  </si>
  <si>
    <t>Fluoride</t>
  </si>
  <si>
    <t>16984-48-8</t>
  </si>
  <si>
    <t>Fomesafen</t>
  </si>
  <si>
    <t>72178-02-0</t>
  </si>
  <si>
    <t>Fonofos</t>
  </si>
  <si>
    <t>944-22-9</t>
  </si>
  <si>
    <t>Formaldehyde</t>
  </si>
  <si>
    <t>50-00-0</t>
  </si>
  <si>
    <t>Formic Acid</t>
  </si>
  <si>
    <t>64-18-6</t>
  </si>
  <si>
    <t>110-00-9</t>
  </si>
  <si>
    <t>Furazolidone</t>
  </si>
  <si>
    <t>67-45-8</t>
  </si>
  <si>
    <t>Furfural</t>
  </si>
  <si>
    <t>98-01-1</t>
  </si>
  <si>
    <t>765-34-4</t>
  </si>
  <si>
    <t>Glyphosate</t>
  </si>
  <si>
    <t>1071-83-6</t>
  </si>
  <si>
    <t>2691-41-0</t>
  </si>
  <si>
    <t>Heptachlor</t>
  </si>
  <si>
    <t>76-44-8</t>
  </si>
  <si>
    <t>1024-57-3</t>
  </si>
  <si>
    <t>Hexabromobenzene</t>
  </si>
  <si>
    <t>87-82-1</t>
  </si>
  <si>
    <t>Hexachlorobenzene</t>
  </si>
  <si>
    <t>118-74-1</t>
  </si>
  <si>
    <t>Hexachlorobutadiene</t>
  </si>
  <si>
    <t>87-68-3</t>
  </si>
  <si>
    <t>319-84-6</t>
  </si>
  <si>
    <t>319-85-7</t>
  </si>
  <si>
    <t>58-89-9</t>
  </si>
  <si>
    <t>Hexachlorocyclopentadiene</t>
  </si>
  <si>
    <t>77-47-4</t>
  </si>
  <si>
    <t>Hexachloroethane</t>
  </si>
  <si>
    <t>67-72-1</t>
  </si>
  <si>
    <t>Hexachlorophene</t>
  </si>
  <si>
    <t>70-30-4</t>
  </si>
  <si>
    <t>121-82-4</t>
  </si>
  <si>
    <t>822-06-0</t>
  </si>
  <si>
    <t>110-54-3</t>
  </si>
  <si>
    <t>Hexazinone</t>
  </si>
  <si>
    <t>51235-04-2</t>
  </si>
  <si>
    <t>302-01-2</t>
  </si>
  <si>
    <t>7647-01-0</t>
  </si>
  <si>
    <t>7783-06-4</t>
  </si>
  <si>
    <t>123-31-9</t>
  </si>
  <si>
    <t>Iron</t>
  </si>
  <si>
    <t>7439-89-6</t>
  </si>
  <si>
    <t>78-83-1</t>
  </si>
  <si>
    <t>Isophorone</t>
  </si>
  <si>
    <t>78-59-1</t>
  </si>
  <si>
    <t>Isopropalin</t>
  </si>
  <si>
    <t>33820-53-0</t>
  </si>
  <si>
    <t>1832-54-8</t>
  </si>
  <si>
    <t>143-50-0</t>
  </si>
  <si>
    <t>7439-92-1</t>
  </si>
  <si>
    <t>78-00-2</t>
  </si>
  <si>
    <t>Lithium</t>
  </si>
  <si>
    <t>7439-93-2</t>
  </si>
  <si>
    <t>Malathion</t>
  </si>
  <si>
    <t>121-75-5</t>
  </si>
  <si>
    <t>108-31-6</t>
  </si>
  <si>
    <t>7439-96-5</t>
  </si>
  <si>
    <t>Mephosfolan</t>
  </si>
  <si>
    <t>950-10-7</t>
  </si>
  <si>
    <t>24307-26-4</t>
  </si>
  <si>
    <t>2-Mercaptobenzothiazole</t>
  </si>
  <si>
    <t>149-30-4</t>
  </si>
  <si>
    <t>7487-94-7</t>
  </si>
  <si>
    <t>7439-97-6</t>
  </si>
  <si>
    <t>22967-92-6</t>
  </si>
  <si>
    <t>Methacrylonitrile</t>
  </si>
  <si>
    <t>126-98-7</t>
  </si>
  <si>
    <t>Methanol</t>
  </si>
  <si>
    <t>67-56-1</t>
  </si>
  <si>
    <t>Methidathion</t>
  </si>
  <si>
    <t>950-37-8</t>
  </si>
  <si>
    <t>Methoxychlor</t>
  </si>
  <si>
    <t>72-43-5</t>
  </si>
  <si>
    <t>79-20-9</t>
  </si>
  <si>
    <t>96-33-3</t>
  </si>
  <si>
    <t>95-53-4</t>
  </si>
  <si>
    <t>94-74-6</t>
  </si>
  <si>
    <t>94-81-5</t>
  </si>
  <si>
    <t>93-65-2</t>
  </si>
  <si>
    <t>2-(2-Methyl-1,4-chlorophenoxy) propionic acid (MCPP)</t>
  </si>
  <si>
    <t>16484-77-8</t>
  </si>
  <si>
    <t>Methylcyclohexane</t>
  </si>
  <si>
    <t>108-87-2</t>
  </si>
  <si>
    <t>101-14-4</t>
  </si>
  <si>
    <t>101-61-1</t>
  </si>
  <si>
    <t>74-95-3</t>
  </si>
  <si>
    <t>75-09-2</t>
  </si>
  <si>
    <t>101-68-8</t>
  </si>
  <si>
    <t>78-93-3</t>
  </si>
  <si>
    <t>60-34-4</t>
  </si>
  <si>
    <t>108-10-1</t>
  </si>
  <si>
    <t>Methyl mercaptan</t>
  </si>
  <si>
    <t>74-93-1</t>
  </si>
  <si>
    <t>80-62-6</t>
  </si>
  <si>
    <t>99-55-8</t>
  </si>
  <si>
    <t>298-00-0</t>
  </si>
  <si>
    <t>95-48-7</t>
  </si>
  <si>
    <t>108-39-4</t>
  </si>
  <si>
    <t>106-44-5</t>
  </si>
  <si>
    <t>993-13-5</t>
  </si>
  <si>
    <t>25013-15-4</t>
  </si>
  <si>
    <t>98-83-9</t>
  </si>
  <si>
    <t>1634-04-4</t>
  </si>
  <si>
    <t>51218-45-2</t>
  </si>
  <si>
    <t>Mirex</t>
  </si>
  <si>
    <t>2385-85-5</t>
  </si>
  <si>
    <t>Molybdenum</t>
  </si>
  <si>
    <t>7439-98-7</t>
  </si>
  <si>
    <t>Monochloramine</t>
  </si>
  <si>
    <t>10599-90-3</t>
  </si>
  <si>
    <t>Naled</t>
  </si>
  <si>
    <t>300-76-5</t>
  </si>
  <si>
    <t>7440-02-0</t>
  </si>
  <si>
    <t>12035-72-2</t>
  </si>
  <si>
    <t>Nitrate</t>
  </si>
  <si>
    <t>14797-55-8</t>
  </si>
  <si>
    <t>Nitric Oxide</t>
  </si>
  <si>
    <t>10102-43-9</t>
  </si>
  <si>
    <t>Nitrite</t>
  </si>
  <si>
    <t>14797-65-0</t>
  </si>
  <si>
    <t>88-74-4</t>
  </si>
  <si>
    <t>Nitrobenzene</t>
  </si>
  <si>
    <t>98-95-3</t>
  </si>
  <si>
    <t>Nitrofurantoin</t>
  </si>
  <si>
    <t>67-20-9</t>
  </si>
  <si>
    <t>Nitrofurazone</t>
  </si>
  <si>
    <t>59-87-0</t>
  </si>
  <si>
    <t>Nitrogen dioxide</t>
  </si>
  <si>
    <t>10102-44-0</t>
  </si>
  <si>
    <t>Nitroglycerin</t>
  </si>
  <si>
    <t>4-Nitrophenol</t>
  </si>
  <si>
    <t>100-02-7</t>
  </si>
  <si>
    <t>79-46-9</t>
  </si>
  <si>
    <t>924-16-3</t>
  </si>
  <si>
    <t>1116-54-7</t>
  </si>
  <si>
    <t>55-18-5</t>
  </si>
  <si>
    <t>62-75-9</t>
  </si>
  <si>
    <t>86-30-6</t>
  </si>
  <si>
    <t>621-64-7</t>
  </si>
  <si>
    <t>10595-95-6</t>
  </si>
  <si>
    <t>930-55-2</t>
  </si>
  <si>
    <t>99-08-1</t>
  </si>
  <si>
    <t>88-72-2</t>
  </si>
  <si>
    <t>99-99-0</t>
  </si>
  <si>
    <t>85509-19-9</t>
  </si>
  <si>
    <t>Oryzalin</t>
  </si>
  <si>
    <t>19044-88-3</t>
  </si>
  <si>
    <t>Oxadiazon</t>
  </si>
  <si>
    <t>19666-30-9</t>
  </si>
  <si>
    <t>Oxamyl</t>
  </si>
  <si>
    <t>23135-22-0</t>
  </si>
  <si>
    <t>Oxyfluorfen</t>
  </si>
  <si>
    <t>42874-03-3</t>
  </si>
  <si>
    <t>Paraquat</t>
  </si>
  <si>
    <t>4685-14-7</t>
  </si>
  <si>
    <t>Parathion</t>
  </si>
  <si>
    <t>56-38-2</t>
  </si>
  <si>
    <t>Pentachlorobenzene</t>
  </si>
  <si>
    <t>608-93-5</t>
  </si>
  <si>
    <t>Pentachloronitrobenzene</t>
  </si>
  <si>
    <t>82-68-8</t>
  </si>
  <si>
    <t>Pentachlorophenol</t>
  </si>
  <si>
    <t>87-86-5</t>
  </si>
  <si>
    <t>Perchlorate</t>
  </si>
  <si>
    <t>N</t>
  </si>
  <si>
    <t>Permethrin</t>
  </si>
  <si>
    <t>52645-53-1</t>
  </si>
  <si>
    <t>Phenol</t>
  </si>
  <si>
    <t>108-95-2</t>
  </si>
  <si>
    <t>Phenothiazine</t>
  </si>
  <si>
    <t>92-84-2</t>
  </si>
  <si>
    <t>108-45-2</t>
  </si>
  <si>
    <t>106-50-3</t>
  </si>
  <si>
    <t>62-38-4</t>
  </si>
  <si>
    <t>90-43-7</t>
  </si>
  <si>
    <t>Phosphine</t>
  </si>
  <si>
    <t>7803-51-2</t>
  </si>
  <si>
    <t>7664-38-2</t>
  </si>
  <si>
    <t>7723-14-0</t>
  </si>
  <si>
    <t>100-21-0</t>
  </si>
  <si>
    <t>85-44-9</t>
  </si>
  <si>
    <t>1336-36-3</t>
  </si>
  <si>
    <t>12674-11-2</t>
  </si>
  <si>
    <t>11104-28-2</t>
  </si>
  <si>
    <t>11141-16-5</t>
  </si>
  <si>
    <t>53469-21-9</t>
  </si>
  <si>
    <t>12672-29-6</t>
  </si>
  <si>
    <t>11097-69-1</t>
  </si>
  <si>
    <t>11096-82-5</t>
  </si>
  <si>
    <t>83-32-9</t>
  </si>
  <si>
    <t>120-12-7</t>
  </si>
  <si>
    <t>56-55-3</t>
  </si>
  <si>
    <t>205-99-2</t>
  </si>
  <si>
    <t>207-08-9</t>
  </si>
  <si>
    <t>50-32-8</t>
  </si>
  <si>
    <t>218-01-9</t>
  </si>
  <si>
    <t>53-70-3</t>
  </si>
  <si>
    <t>206-44-0</t>
  </si>
  <si>
    <t>86-73-7</t>
  </si>
  <si>
    <t>193-39-5</t>
  </si>
  <si>
    <t>91-20-3</t>
  </si>
  <si>
    <t>129-00-0</t>
  </si>
  <si>
    <t>Prometon</t>
  </si>
  <si>
    <t>1610-18-0</t>
  </si>
  <si>
    <t>Prometryn</t>
  </si>
  <si>
    <t>7287-19-6</t>
  </si>
  <si>
    <t>Propachlor</t>
  </si>
  <si>
    <t>1918-16-7</t>
  </si>
  <si>
    <t>Propanil</t>
  </si>
  <si>
    <t>709-98-8</t>
  </si>
  <si>
    <t>Propargite</t>
  </si>
  <si>
    <t>2312-35-8</t>
  </si>
  <si>
    <t>107-19-7</t>
  </si>
  <si>
    <t>Propazine</t>
  </si>
  <si>
    <t>139-40-2</t>
  </si>
  <si>
    <t>Propiconazole</t>
  </si>
  <si>
    <t>60207-90-1</t>
  </si>
  <si>
    <t>103-65-1</t>
  </si>
  <si>
    <t>57-55-6</t>
  </si>
  <si>
    <t>Propylene glycol, monoethyl ether</t>
  </si>
  <si>
    <t>111-35-3</t>
  </si>
  <si>
    <t>107-98-2</t>
  </si>
  <si>
    <t>75-56-9</t>
  </si>
  <si>
    <t>81335-77-5</t>
  </si>
  <si>
    <t>Pyridine</t>
  </si>
  <si>
    <t>110-86-1</t>
  </si>
  <si>
    <t>Quinoline</t>
  </si>
  <si>
    <t>91-22-5</t>
  </si>
  <si>
    <t>Resmethrin</t>
  </si>
  <si>
    <t>10453-86-8</t>
  </si>
  <si>
    <t>Ronnel</t>
  </si>
  <si>
    <t>299-84-3</t>
  </si>
  <si>
    <t>Rotenone</t>
  </si>
  <si>
    <t>83-79-4</t>
  </si>
  <si>
    <t>Selenious Acid</t>
  </si>
  <si>
    <t>7783-00-8</t>
  </si>
  <si>
    <t>7782-49-2</t>
  </si>
  <si>
    <t>7440-22-4</t>
  </si>
  <si>
    <t>Simazine</t>
  </si>
  <si>
    <t>122-34-9</t>
  </si>
  <si>
    <t>26628-22-8</t>
  </si>
  <si>
    <t>148-18-5</t>
  </si>
  <si>
    <t>62-74-8</t>
  </si>
  <si>
    <t>13718-26-8</t>
  </si>
  <si>
    <t>7440-24-6</t>
  </si>
  <si>
    <t>Strychnine</t>
  </si>
  <si>
    <t>57-24-9</t>
  </si>
  <si>
    <t>Styrene</t>
  </si>
  <si>
    <t>100-42-5</t>
  </si>
  <si>
    <t>95-94-3</t>
  </si>
  <si>
    <t>630-20-6</t>
  </si>
  <si>
    <t>79-34-5</t>
  </si>
  <si>
    <t>127-18-4</t>
  </si>
  <si>
    <t>58-90-2</t>
  </si>
  <si>
    <t>5216-25-1</t>
  </si>
  <si>
    <t>961-11-5</t>
  </si>
  <si>
    <t>109-99-9</t>
  </si>
  <si>
    <t>1314-32-5</t>
  </si>
  <si>
    <t>563-68-8</t>
  </si>
  <si>
    <t>6533-73-9</t>
  </si>
  <si>
    <t>7791-12-0</t>
  </si>
  <si>
    <t>10102-45-1</t>
  </si>
  <si>
    <t>12039-52-0</t>
  </si>
  <si>
    <t>7446-18-6</t>
  </si>
  <si>
    <t>Thiobencarb</t>
  </si>
  <si>
    <t>28249-77-6</t>
  </si>
  <si>
    <t>Toluene</t>
  </si>
  <si>
    <t>108-88-3</t>
  </si>
  <si>
    <t>Toluene-2,4-diamine</t>
  </si>
  <si>
    <t>95-80-7</t>
  </si>
  <si>
    <t>Toluene-2,5-diamine</t>
  </si>
  <si>
    <t>95-70-5</t>
  </si>
  <si>
    <t>Toluene-2,6-diamine</t>
  </si>
  <si>
    <t>823-40-5</t>
  </si>
  <si>
    <t>106-49-0</t>
  </si>
  <si>
    <t>Toxaphene</t>
  </si>
  <si>
    <t>8001-35-2</t>
  </si>
  <si>
    <t>615-54-3</t>
  </si>
  <si>
    <t>56-35-9</t>
  </si>
  <si>
    <t>634-93-5</t>
  </si>
  <si>
    <t>120-82-1</t>
  </si>
  <si>
    <t>71-55-6</t>
  </si>
  <si>
    <t>79-00-5</t>
  </si>
  <si>
    <t>79-01-6</t>
  </si>
  <si>
    <t>Trichlorofluoromethane</t>
  </si>
  <si>
    <t>75-69-4</t>
  </si>
  <si>
    <t>95-95-4</t>
  </si>
  <si>
    <t>88-06-2</t>
  </si>
  <si>
    <t>93-76-5</t>
  </si>
  <si>
    <t>93-72-1</t>
  </si>
  <si>
    <t>598-77-6</t>
  </si>
  <si>
    <t>96-18-4</t>
  </si>
  <si>
    <t>96-19-5</t>
  </si>
  <si>
    <t>76-13-1</t>
  </si>
  <si>
    <t>Triethylamine</t>
  </si>
  <si>
    <t>121-44-8</t>
  </si>
  <si>
    <t>95-63-6</t>
  </si>
  <si>
    <t>108-67-8</t>
  </si>
  <si>
    <t>512-56-1</t>
  </si>
  <si>
    <t>99-35-4</t>
  </si>
  <si>
    <t>479-45-8</t>
  </si>
  <si>
    <t>118-96-7</t>
  </si>
  <si>
    <t>7440-62-2</t>
  </si>
  <si>
    <t>1314-62-1</t>
  </si>
  <si>
    <t>Vinclozolin</t>
  </si>
  <si>
    <t>50471-44-8</t>
  </si>
  <si>
    <t>108-05-4</t>
  </si>
  <si>
    <t>593-60-2</t>
  </si>
  <si>
    <t>75-01-4</t>
  </si>
  <si>
    <t>Warfarin</t>
  </si>
  <si>
    <t>81-81-2</t>
  </si>
  <si>
    <t>108-38-3</t>
  </si>
  <si>
    <t>95-47-6</t>
  </si>
  <si>
    <t>106-42-3</t>
  </si>
  <si>
    <t>Xylenes</t>
  </si>
  <si>
    <t>1330-20-7</t>
  </si>
  <si>
    <t>7440-66-6</t>
  </si>
  <si>
    <t>1314-84-7</t>
  </si>
  <si>
    <t>Zineb</t>
  </si>
  <si>
    <t>12122-67-7</t>
  </si>
  <si>
    <t>Residential</t>
  </si>
  <si>
    <t>Industrial/Commercial</t>
  </si>
  <si>
    <t>DAF 20</t>
  </si>
  <si>
    <t xml:space="preserve">                             COMPARISON LEVELS</t>
  </si>
  <si>
    <r>
      <t>(</t>
    </r>
    <r>
      <rPr>
        <b/>
        <sz val="12"/>
        <rFont val="Calibri"/>
        <family val="2"/>
      </rPr>
      <t>µ</t>
    </r>
    <r>
      <rPr>
        <b/>
        <sz val="12"/>
        <rFont val="Arial"/>
        <family val="2"/>
      </rPr>
      <t>g/l)</t>
    </r>
  </si>
  <si>
    <r>
      <t>(</t>
    </r>
    <r>
      <rPr>
        <b/>
        <sz val="12"/>
        <rFont val="Calibri"/>
        <family val="2"/>
      </rPr>
      <t>µ</t>
    </r>
    <r>
      <rPr>
        <b/>
        <sz val="12"/>
        <rFont val="Arial"/>
        <family val="2"/>
      </rPr>
      <t>g/m</t>
    </r>
    <r>
      <rPr>
        <b/>
        <vertAlign val="superscript"/>
        <sz val="12"/>
        <rFont val="Arial"/>
        <family val="2"/>
      </rPr>
      <t>3</t>
    </r>
    <r>
      <rPr>
        <b/>
        <sz val="12"/>
        <rFont val="Arial"/>
        <family val="2"/>
      </rPr>
      <t>)</t>
    </r>
  </si>
  <si>
    <t>Industrial/ Commercial  Worker</t>
  </si>
  <si>
    <t>Key</t>
  </si>
  <si>
    <t>Target Risk = 1E-06</t>
  </si>
  <si>
    <r>
      <t xml:space="preserve">     (</t>
    </r>
    <r>
      <rPr>
        <b/>
        <sz val="12"/>
        <rFont val="Calibri"/>
        <family val="2"/>
      </rPr>
      <t>µ</t>
    </r>
    <r>
      <rPr>
        <b/>
        <sz val="12"/>
        <rFont val="Arial"/>
        <family val="2"/>
      </rPr>
      <t>g/m</t>
    </r>
    <r>
      <rPr>
        <b/>
        <vertAlign val="superscript"/>
        <sz val="12"/>
        <rFont val="Arial"/>
        <family val="2"/>
      </rPr>
      <t>3</t>
    </r>
    <r>
      <rPr>
        <b/>
        <sz val="12"/>
        <rFont val="Arial"/>
        <family val="2"/>
      </rPr>
      <t>)</t>
    </r>
  </si>
  <si>
    <r>
      <t xml:space="preserve">     (ug/m</t>
    </r>
    <r>
      <rPr>
        <b/>
        <vertAlign val="superscript"/>
        <sz val="12"/>
        <rFont val="Arial"/>
        <family val="2"/>
      </rPr>
      <t>3</t>
    </r>
    <r>
      <rPr>
        <b/>
        <sz val="12"/>
        <rFont val="Arial"/>
        <family val="2"/>
      </rPr>
      <t>)</t>
    </r>
  </si>
  <si>
    <t>Soil (dermal)</t>
  </si>
  <si>
    <t>Soil (ingestion)</t>
  </si>
  <si>
    <t>Soil (inhalation)</t>
  </si>
  <si>
    <t>Soil Integrated</t>
  </si>
  <si>
    <t>VOC</t>
  </si>
  <si>
    <r>
      <t>(atm-m</t>
    </r>
    <r>
      <rPr>
        <b/>
        <vertAlign val="superscript"/>
        <sz val="12"/>
        <rFont val="Arial"/>
        <family val="2"/>
      </rPr>
      <t>3</t>
    </r>
    <r>
      <rPr>
        <b/>
        <sz val="12"/>
        <rFont val="Arial"/>
        <family val="2"/>
      </rPr>
      <t>/mol)</t>
    </r>
  </si>
  <si>
    <r>
      <t>cm</t>
    </r>
    <r>
      <rPr>
        <b/>
        <vertAlign val="superscript"/>
        <sz val="12"/>
        <rFont val="Arial"/>
        <family val="2"/>
      </rPr>
      <t>2</t>
    </r>
    <r>
      <rPr>
        <b/>
        <sz val="12"/>
        <rFont val="Arial"/>
        <family val="2"/>
      </rPr>
      <t>/s</t>
    </r>
  </si>
  <si>
    <r>
      <t>cm</t>
    </r>
    <r>
      <rPr>
        <b/>
        <vertAlign val="superscript"/>
        <sz val="12"/>
        <rFont val="Arial"/>
        <family val="2"/>
      </rPr>
      <t>3</t>
    </r>
    <r>
      <rPr>
        <b/>
        <sz val="12"/>
        <rFont val="Arial"/>
        <family val="2"/>
      </rPr>
      <t>/g</t>
    </r>
  </si>
  <si>
    <r>
      <t>(m</t>
    </r>
    <r>
      <rPr>
        <b/>
        <vertAlign val="superscript"/>
        <sz val="12"/>
        <rFont val="Arial"/>
        <family val="2"/>
      </rPr>
      <t>3</t>
    </r>
    <r>
      <rPr>
        <b/>
        <sz val="12"/>
        <rFont val="Arial"/>
        <family val="2"/>
      </rPr>
      <t>/kg)</t>
    </r>
  </si>
  <si>
    <t>Key: VOC=1, chemical is considered to be volatile; VOC=0, chemical is not considered to be volatile</t>
  </si>
  <si>
    <t>CAS Number</t>
  </si>
  <si>
    <t>Cancer Risk = 1E-06</t>
  </si>
  <si>
    <t>Chronic HQ = 1</t>
  </si>
  <si>
    <t>Skin</t>
  </si>
  <si>
    <t>Abs.</t>
  </si>
  <si>
    <t>Soils</t>
  </si>
  <si>
    <t>191-24-2</t>
  </si>
  <si>
    <t>85-01-8</t>
  </si>
  <si>
    <t>Diethyl phosphorodithioate</t>
  </si>
  <si>
    <t>Dimethyl phosphorodithioate</t>
  </si>
  <si>
    <t>298-06-6</t>
  </si>
  <si>
    <t>756-80-9</t>
  </si>
  <si>
    <t>121-91-5</t>
  </si>
  <si>
    <t>88-99-3</t>
  </si>
  <si>
    <t>Benzene sulfonic acid</t>
  </si>
  <si>
    <t>98-66-8</t>
  </si>
  <si>
    <t>98-11-3</t>
  </si>
  <si>
    <r>
      <t>VOC</t>
    </r>
    <r>
      <rPr>
        <b/>
        <vertAlign val="superscript"/>
        <sz val="12"/>
        <rFont val="Arial"/>
        <family val="2"/>
      </rPr>
      <t>c</t>
    </r>
  </si>
  <si>
    <t>Leaching Based</t>
  </si>
  <si>
    <t>NDEP Basic Comparison Levels</t>
  </si>
  <si>
    <t>NDEP Basic Screening Levels</t>
  </si>
  <si>
    <t xml:space="preserve">                        Cancer Risk = 1E-06</t>
  </si>
  <si>
    <t xml:space="preserve">                         Chronic HQ = 1</t>
  </si>
  <si>
    <t>soil-inhale</t>
  </si>
  <si>
    <t>soil-ingest</t>
  </si>
  <si>
    <t>integrated</t>
  </si>
  <si>
    <t>w/o dermal (mg/kg)</t>
  </si>
  <si>
    <t>w/o Dermal (mg/kg)</t>
  </si>
  <si>
    <t>Titanium</t>
  </si>
  <si>
    <t>Tungsten</t>
  </si>
  <si>
    <t>Uranium</t>
  </si>
  <si>
    <t>NDEP Basic Comparison</t>
  </si>
  <si>
    <t>Magnesium</t>
  </si>
  <si>
    <t>7439-95-4</t>
  </si>
  <si>
    <t>Chemical</t>
  </si>
  <si>
    <r>
      <t>RBGC (mg/L</t>
    </r>
    <r>
      <rPr>
        <b/>
        <vertAlign val="subscript"/>
        <sz val="12"/>
        <rFont val="Arial"/>
        <family val="2"/>
      </rPr>
      <t>w</t>
    </r>
    <r>
      <rPr>
        <b/>
        <sz val="12"/>
        <rFont val="Arial"/>
        <family val="2"/>
      </rPr>
      <t>)</t>
    </r>
  </si>
  <si>
    <r>
      <t>K</t>
    </r>
    <r>
      <rPr>
        <b/>
        <vertAlign val="subscript"/>
        <sz val="12"/>
        <rFont val="Arial"/>
        <family val="2"/>
      </rPr>
      <t>d</t>
    </r>
    <r>
      <rPr>
        <b/>
        <sz val="12"/>
        <rFont val="Arial"/>
        <family val="2"/>
      </rPr>
      <t xml:space="preserve"> (L</t>
    </r>
    <r>
      <rPr>
        <b/>
        <vertAlign val="subscript"/>
        <sz val="12"/>
        <rFont val="Arial"/>
        <family val="2"/>
      </rPr>
      <t>w</t>
    </r>
    <r>
      <rPr>
        <b/>
        <sz val="12"/>
        <rFont val="Arial"/>
        <family val="2"/>
      </rPr>
      <t>/kg</t>
    </r>
    <r>
      <rPr>
        <b/>
        <vertAlign val="subscript"/>
        <sz val="12"/>
        <rFont val="Arial"/>
        <family val="2"/>
      </rPr>
      <t>s</t>
    </r>
    <r>
      <rPr>
        <b/>
        <sz val="12"/>
        <rFont val="Arial"/>
        <family val="2"/>
      </rPr>
      <t>)</t>
    </r>
  </si>
  <si>
    <r>
      <t>q</t>
    </r>
    <r>
      <rPr>
        <b/>
        <vertAlign val="subscript"/>
        <sz val="12"/>
        <rFont val="Arial"/>
        <family val="2"/>
      </rPr>
      <t>w</t>
    </r>
    <r>
      <rPr>
        <b/>
        <sz val="12"/>
        <rFont val="Arial"/>
        <family val="2"/>
      </rPr>
      <t xml:space="preserve"> (L</t>
    </r>
    <r>
      <rPr>
        <b/>
        <vertAlign val="subscript"/>
        <sz val="12"/>
        <rFont val="Arial"/>
        <family val="2"/>
      </rPr>
      <t>w</t>
    </r>
    <r>
      <rPr>
        <b/>
        <sz val="12"/>
        <rFont val="Arial"/>
        <family val="2"/>
      </rPr>
      <t>/L</t>
    </r>
    <r>
      <rPr>
        <b/>
        <vertAlign val="subscript"/>
        <sz val="12"/>
        <rFont val="Arial"/>
        <family val="2"/>
      </rPr>
      <t>T</t>
    </r>
    <r>
      <rPr>
        <b/>
        <sz val="12"/>
        <rFont val="Arial"/>
        <family val="2"/>
      </rPr>
      <t>)</t>
    </r>
  </si>
  <si>
    <r>
      <t>r</t>
    </r>
    <r>
      <rPr>
        <b/>
        <vertAlign val="subscript"/>
        <sz val="12"/>
        <rFont val="Arial"/>
        <family val="2"/>
      </rPr>
      <t>b</t>
    </r>
    <r>
      <rPr>
        <b/>
        <sz val="12"/>
        <rFont val="Arial"/>
        <family val="2"/>
      </rPr>
      <t xml:space="preserve"> (kg</t>
    </r>
    <r>
      <rPr>
        <b/>
        <vertAlign val="subscript"/>
        <sz val="12"/>
        <rFont val="Arial"/>
        <family val="2"/>
      </rPr>
      <t>s</t>
    </r>
    <r>
      <rPr>
        <b/>
        <sz val="12"/>
        <rFont val="Arial"/>
        <family val="2"/>
      </rPr>
      <t>/L</t>
    </r>
    <r>
      <rPr>
        <b/>
        <vertAlign val="subscript"/>
        <sz val="12"/>
        <rFont val="Arial"/>
        <family val="2"/>
      </rPr>
      <t>T</t>
    </r>
    <r>
      <rPr>
        <b/>
        <sz val="12"/>
        <rFont val="Arial"/>
        <family val="2"/>
      </rPr>
      <t>)</t>
    </r>
  </si>
  <si>
    <r>
      <t>q</t>
    </r>
    <r>
      <rPr>
        <b/>
        <vertAlign val="subscript"/>
        <sz val="12"/>
        <rFont val="Arial"/>
        <family val="2"/>
      </rPr>
      <t>a</t>
    </r>
    <r>
      <rPr>
        <b/>
        <sz val="12"/>
        <rFont val="Arial"/>
        <family val="2"/>
      </rPr>
      <t xml:space="preserve"> (L</t>
    </r>
    <r>
      <rPr>
        <b/>
        <vertAlign val="subscript"/>
        <sz val="12"/>
        <rFont val="Arial"/>
        <family val="2"/>
      </rPr>
      <t>a</t>
    </r>
    <r>
      <rPr>
        <b/>
        <sz val="12"/>
        <rFont val="Arial"/>
        <family val="2"/>
      </rPr>
      <t>/L</t>
    </r>
    <r>
      <rPr>
        <b/>
        <vertAlign val="subscript"/>
        <sz val="12"/>
        <rFont val="Arial"/>
        <family val="2"/>
      </rPr>
      <t>T</t>
    </r>
    <r>
      <rPr>
        <b/>
        <sz val="12"/>
        <rFont val="Arial"/>
        <family val="2"/>
      </rPr>
      <t>)</t>
    </r>
  </si>
  <si>
    <r>
      <t>K'</t>
    </r>
    <r>
      <rPr>
        <b/>
        <vertAlign val="subscript"/>
        <sz val="12"/>
        <rFont val="Arial"/>
        <family val="2"/>
      </rPr>
      <t>H</t>
    </r>
    <r>
      <rPr>
        <b/>
        <sz val="12"/>
        <rFont val="Arial"/>
        <family val="2"/>
      </rPr>
      <t xml:space="preserve"> (L</t>
    </r>
    <r>
      <rPr>
        <b/>
        <vertAlign val="subscript"/>
        <sz val="12"/>
        <rFont val="Arial"/>
        <family val="2"/>
      </rPr>
      <t>w</t>
    </r>
    <r>
      <rPr>
        <b/>
        <sz val="12"/>
        <rFont val="Arial"/>
        <family val="2"/>
      </rPr>
      <t>/L</t>
    </r>
    <r>
      <rPr>
        <b/>
        <vertAlign val="subscript"/>
        <sz val="12"/>
        <rFont val="Arial"/>
        <family val="2"/>
      </rPr>
      <t>a</t>
    </r>
    <r>
      <rPr>
        <b/>
        <sz val="12"/>
        <rFont val="Arial"/>
        <family val="2"/>
      </rPr>
      <t>)</t>
    </r>
  </si>
  <si>
    <r>
      <t>DAF</t>
    </r>
    <r>
      <rPr>
        <b/>
        <sz val="12"/>
        <rFont val="Arial"/>
        <family val="2"/>
      </rPr>
      <t xml:space="preserve"> = 1</t>
    </r>
  </si>
  <si>
    <r>
      <t>DAF</t>
    </r>
    <r>
      <rPr>
        <b/>
        <sz val="12"/>
        <rFont val="Arial"/>
        <family val="2"/>
      </rPr>
      <t xml:space="preserve"> = 20</t>
    </r>
  </si>
  <si>
    <t>MCL Notes</t>
  </si>
  <si>
    <r>
      <t>K</t>
    </r>
    <r>
      <rPr>
        <b/>
        <vertAlign val="subscript"/>
        <sz val="12"/>
        <rFont val="Arial"/>
        <family val="2"/>
      </rPr>
      <t>d</t>
    </r>
    <r>
      <rPr>
        <b/>
        <sz val="12"/>
        <rFont val="Arial"/>
        <family val="2"/>
      </rPr>
      <t xml:space="preserve"> Notes</t>
    </r>
  </si>
  <si>
    <r>
      <t>K'</t>
    </r>
    <r>
      <rPr>
        <b/>
        <vertAlign val="subscript"/>
        <sz val="12"/>
        <rFont val="Arial"/>
        <family val="2"/>
      </rPr>
      <t>H</t>
    </r>
    <r>
      <rPr>
        <b/>
        <sz val="12"/>
        <rFont val="Arial"/>
        <family val="2"/>
      </rPr>
      <t xml:space="preserve"> Notes</t>
    </r>
  </si>
  <si>
    <t>a</t>
  </si>
  <si>
    <t>Kd a</t>
  </si>
  <si>
    <t>-</t>
  </si>
  <si>
    <t>b</t>
  </si>
  <si>
    <t>Copper</t>
  </si>
  <si>
    <t>c</t>
  </si>
  <si>
    <t>d</t>
  </si>
  <si>
    <t>Manganese</t>
  </si>
  <si>
    <t>Mercury</t>
  </si>
  <si>
    <t>Kd b</t>
  </si>
  <si>
    <t>KH a</t>
  </si>
  <si>
    <t>Silver</t>
  </si>
  <si>
    <t>SYMBOLS</t>
  </si>
  <si>
    <t>UNITS</t>
  </si>
  <si>
    <t>mg = milligrams</t>
  </si>
  <si>
    <t>LBCL = Leaching-based comparison level</t>
  </si>
  <si>
    <t>RBCL = Risk-based groundwater concentrations</t>
  </si>
  <si>
    <t>Notes</t>
  </si>
  <si>
    <t>All MCLs from http://www.epa.gov/safewater/consumer/pdf/mcl.pdf and are primary MCLs unless otherwise noted.</t>
  </si>
  <si>
    <t>b - NDEP, 2009 tap water basic comparison level (BCL).</t>
  </si>
  <si>
    <t>c - Secondary MCL.</t>
  </si>
  <si>
    <t>Kd a - Value from Figure 2.31 of Baes et al., 1984.</t>
  </si>
  <si>
    <t>Kd b - Value from Table 46 of USEPA, 1996 (at default pH value of 6.8 [page 40 of USEPA, 1996]).</t>
  </si>
  <si>
    <t>Hierarchy of values used for RBGCs as follows: 1) Primary Federal (USEPA) MCL, 2) Secondary USEPA MCL, 3) USEPA tap water PRG (USEPA, 2004), and 4) NDEP tap water basic comparison levels (NDEP, 2009 BCLs).</t>
  </si>
  <si>
    <t>LBCLs</t>
  </si>
  <si>
    <t>DRAFT Leaching Based Basic Comparison Levels (LBCLs)</t>
  </si>
  <si>
    <t xml:space="preserve">Table D-1.  </t>
  </si>
  <si>
    <t>IUR</t>
  </si>
  <si>
    <t>key</t>
  </si>
  <si>
    <t>RfCi</t>
  </si>
  <si>
    <t>I</t>
  </si>
  <si>
    <t>P</t>
  </si>
  <si>
    <t>O</t>
  </si>
  <si>
    <t>CA</t>
  </si>
  <si>
    <t>3457-46-3</t>
  </si>
  <si>
    <r>
      <t>(ug/m</t>
    </r>
    <r>
      <rPr>
        <b/>
        <vertAlign val="superscript"/>
        <sz val="14"/>
        <rFont val="Arial"/>
        <family val="2"/>
      </rPr>
      <t>3</t>
    </r>
    <r>
      <rPr>
        <b/>
        <sz val="14"/>
        <rFont val="Arial"/>
        <family val="2"/>
      </rPr>
      <t>)</t>
    </r>
    <r>
      <rPr>
        <b/>
        <vertAlign val="superscript"/>
        <sz val="14"/>
        <rFont val="Arial"/>
        <family val="2"/>
      </rPr>
      <t>-1</t>
    </r>
  </si>
  <si>
    <r>
      <t>(mg/m</t>
    </r>
    <r>
      <rPr>
        <b/>
        <vertAlign val="superscript"/>
        <sz val="14"/>
        <rFont val="Arial"/>
        <family val="2"/>
      </rPr>
      <t>3</t>
    </r>
    <r>
      <rPr>
        <b/>
        <sz val="14"/>
        <rFont val="Arial"/>
        <family val="2"/>
      </rPr>
      <t>)</t>
    </r>
  </si>
  <si>
    <t>INDOOR COMMERCIAL/INDUSTRIAL WORKER</t>
  </si>
  <si>
    <t>OUTDOOR COMMERCIAL/INDUSTRIAL WORKER</t>
  </si>
  <si>
    <t>Outdoor Industrial/ Commercial  Worker</t>
  </si>
  <si>
    <t>Indoor Industrial/ Commercial Worker</t>
  </si>
  <si>
    <t>Aminopyridine, 4-</t>
  </si>
  <si>
    <t>Biphenyl, 1,1'-</t>
  </si>
  <si>
    <t>Butadiene, 1,3-</t>
  </si>
  <si>
    <t>Chlorobenzotrifluoride, 4-</t>
  </si>
  <si>
    <t>Chloro-1,3-butadiene, 2-</t>
  </si>
  <si>
    <t>Chlorobutane, 1-</t>
  </si>
  <si>
    <t>Chloro-1,1-difluoroethane, 1-</t>
  </si>
  <si>
    <t>Chloro-2-methylaniline, 4-</t>
  </si>
  <si>
    <t>Chlorophenol, 2-</t>
  </si>
  <si>
    <t>Chloropropane, 2-</t>
  </si>
  <si>
    <t>Barium cyanide</t>
  </si>
  <si>
    <t>Cyanogen</t>
  </si>
  <si>
    <t>Cyanide (CN-)</t>
  </si>
  <si>
    <t>Bromoform</t>
  </si>
  <si>
    <t>591-78-6</t>
  </si>
  <si>
    <t>4-Isopropyltoluene</t>
  </si>
  <si>
    <t>99-87-6</t>
  </si>
  <si>
    <t>Methyl Iodide</t>
  </si>
  <si>
    <t>74-88-4</t>
  </si>
  <si>
    <t>622-96-8</t>
  </si>
  <si>
    <t>Isobutylbenzene</t>
  </si>
  <si>
    <t>538-93-2</t>
  </si>
  <si>
    <t>67-63-0</t>
  </si>
  <si>
    <t>75-65-0</t>
  </si>
  <si>
    <t>Propyl Alcohol</t>
  </si>
  <si>
    <t>71-23-8</t>
  </si>
  <si>
    <t xml:space="preserve">Key: C=CANCER  N=NONCANCER  sat=SOIL SATURATION  max=CEILING LIMIT </t>
  </si>
  <si>
    <t>S=sec Butyl Alcohol</t>
  </si>
  <si>
    <t>S=Cumene</t>
  </si>
  <si>
    <t>S=1,2-Dichlorobenzene</t>
  </si>
  <si>
    <t>S=Naphthalene</t>
  </si>
  <si>
    <t>Key:  C = Cancer endpoint; N = Noncancer endpoint; sat = Saturation Limit; max = Ceiling Limit</t>
  </si>
  <si>
    <r>
      <t>Default skin surface area for soil contact , adult (cm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>/day)</t>
    </r>
  </si>
  <si>
    <r>
      <t>Default skin surface area for soil contact, worker (cm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>/day)</t>
    </r>
  </si>
  <si>
    <r>
      <t>Default skin surface area for soil contact , child (cm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>/day)</t>
    </r>
  </si>
  <si>
    <r>
      <t>Default adherence factor, adult (mg/cm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>)</t>
    </r>
  </si>
  <si>
    <r>
      <t>Default adherence factor, child (mg/cm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>)</t>
    </r>
  </si>
  <si>
    <r>
      <t>Default adherence factor, adult-industrial (mg/cm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>)</t>
    </r>
  </si>
  <si>
    <r>
      <t>Volatilization factor - water (L/m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)</t>
    </r>
  </si>
  <si>
    <r>
      <t>Particulate emission factor (m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/kg)</t>
    </r>
  </si>
  <si>
    <t>Levels</t>
  </si>
  <si>
    <t>Exposure time, residential (h/day)</t>
  </si>
  <si>
    <t>55-63-0</t>
  </si>
  <si>
    <t>7440-28-0</t>
  </si>
  <si>
    <t>463-56-9</t>
  </si>
  <si>
    <t>7440-31-5</t>
  </si>
  <si>
    <t>7440-32-6</t>
  </si>
  <si>
    <t>7440-33-7</t>
  </si>
  <si>
    <t>142-82-5</t>
  </si>
  <si>
    <t>Ethanol</t>
  </si>
  <si>
    <t>64-17-5</t>
  </si>
  <si>
    <t>1717-00-6</t>
  </si>
  <si>
    <t>*</t>
  </si>
  <si>
    <t>HCH (alpha) noncancer</t>
  </si>
  <si>
    <t>HCH (beta) noncancer</t>
  </si>
  <si>
    <t>Kd c  - Value is Koc from Appendix C, Table C-3 of the USEPA (1996) Soil Screening Guidance multiplied by the default fraction of organic carbon in soil of 0.002.</t>
  </si>
  <si>
    <t>Kd d - Value is from Serne (2007).</t>
  </si>
  <si>
    <t>KH b</t>
  </si>
  <si>
    <t>Kd c</t>
  </si>
  <si>
    <t>Kd d</t>
  </si>
  <si>
    <t>Kd e</t>
  </si>
  <si>
    <t>Kd e - Value is from Clausen et al. (2007).</t>
  </si>
  <si>
    <t>d - Primary MCL.</t>
  </si>
  <si>
    <t>KH a - Value is from Appendix C, Table C-3 of the USEPA (1996) Soil Screening Guidance.</t>
  </si>
  <si>
    <t>KH b - Value is for elemental mercury as listed in USEPA PRG chemical-specific parameters table (http://www.epa.gov/region09/superfund/prg/pdf/params_sl_table_bwrun_12SEP2008.pdf).</t>
  </si>
  <si>
    <r>
      <t>K</t>
    </r>
    <r>
      <rPr>
        <vertAlign val="subscript"/>
        <sz val="10"/>
        <rFont val="Arial"/>
        <family val="2"/>
      </rPr>
      <t>d</t>
    </r>
    <r>
      <rPr>
        <sz val="10"/>
        <color theme="1"/>
        <rFont val="Arial"/>
        <family val="2"/>
      </rPr>
      <t xml:space="preserve"> (L</t>
    </r>
    <r>
      <rPr>
        <vertAlign val="subscript"/>
        <sz val="10"/>
        <rFont val="Arial"/>
        <family val="2"/>
      </rPr>
      <t>W</t>
    </r>
    <r>
      <rPr>
        <sz val="10"/>
        <color theme="1"/>
        <rFont val="Arial"/>
        <family val="2"/>
      </rPr>
      <t>/kg</t>
    </r>
    <r>
      <rPr>
        <vertAlign val="subscript"/>
        <sz val="10"/>
        <rFont val="Arial"/>
        <family val="2"/>
      </rPr>
      <t>S</t>
    </r>
    <r>
      <rPr>
        <sz val="10"/>
        <color theme="1"/>
        <rFont val="Arial"/>
        <family val="2"/>
      </rPr>
      <t>) = soil-water partition coefficient</t>
    </r>
  </si>
  <si>
    <r>
      <t>q</t>
    </r>
    <r>
      <rPr>
        <vertAlign val="subscript"/>
        <sz val="10"/>
        <rFont val="Arial"/>
        <family val="2"/>
      </rPr>
      <t>w</t>
    </r>
    <r>
      <rPr>
        <sz val="10"/>
        <color theme="1"/>
        <rFont val="Arial"/>
        <family val="2"/>
      </rPr>
      <t xml:space="preserve"> (L</t>
    </r>
    <r>
      <rPr>
        <vertAlign val="subscript"/>
        <sz val="10"/>
        <rFont val="Arial"/>
        <family val="2"/>
      </rPr>
      <t>W</t>
    </r>
    <r>
      <rPr>
        <sz val="10"/>
        <color theme="1"/>
        <rFont val="Arial"/>
        <family val="2"/>
      </rPr>
      <t>/L</t>
    </r>
    <r>
      <rPr>
        <vertAlign val="subscript"/>
        <sz val="10"/>
        <rFont val="Arial"/>
        <family val="2"/>
      </rPr>
      <t>T</t>
    </r>
    <r>
      <rPr>
        <sz val="10"/>
        <color theme="1"/>
        <rFont val="Arial"/>
        <family val="2"/>
      </rPr>
      <t>) = moisture content (value from USEPA, 1996; page 36)</t>
    </r>
  </si>
  <si>
    <r>
      <t>L</t>
    </r>
    <r>
      <rPr>
        <vertAlign val="subscript"/>
        <sz val="10"/>
        <rFont val="Arial"/>
        <family val="2"/>
      </rPr>
      <t>W</t>
    </r>
    <r>
      <rPr>
        <sz val="10"/>
        <color theme="1"/>
        <rFont val="Arial"/>
        <family val="2"/>
      </rPr>
      <t xml:space="preserve"> = liters of water</t>
    </r>
  </si>
  <si>
    <r>
      <t>r</t>
    </r>
    <r>
      <rPr>
        <vertAlign val="subscript"/>
        <sz val="10"/>
        <rFont val="Arial"/>
        <family val="2"/>
      </rPr>
      <t>b</t>
    </r>
    <r>
      <rPr>
        <sz val="10"/>
        <color theme="1"/>
        <rFont val="Arial"/>
        <family val="2"/>
      </rPr>
      <t xml:space="preserve"> (kg</t>
    </r>
    <r>
      <rPr>
        <vertAlign val="subscript"/>
        <sz val="10"/>
        <rFont val="Arial"/>
        <family val="2"/>
      </rPr>
      <t>S</t>
    </r>
    <r>
      <rPr>
        <sz val="10"/>
        <color theme="1"/>
        <rFont val="Arial"/>
        <family val="2"/>
      </rPr>
      <t>/L</t>
    </r>
    <r>
      <rPr>
        <vertAlign val="subscript"/>
        <sz val="10"/>
        <rFont val="Arial"/>
        <family val="2"/>
      </rPr>
      <t>T</t>
    </r>
    <r>
      <rPr>
        <sz val="10"/>
        <color theme="1"/>
        <rFont val="Arial"/>
        <family val="2"/>
      </rPr>
      <t>) = dry bulk density (default value from USEPA, 1996; page 36)</t>
    </r>
  </si>
  <si>
    <r>
      <t>L</t>
    </r>
    <r>
      <rPr>
        <vertAlign val="subscript"/>
        <sz val="10"/>
        <rFont val="Arial"/>
        <family val="2"/>
      </rPr>
      <t>A</t>
    </r>
    <r>
      <rPr>
        <sz val="10"/>
        <color theme="1"/>
        <rFont val="Arial"/>
        <family val="2"/>
      </rPr>
      <t xml:space="preserve"> = liters of air</t>
    </r>
  </si>
  <si>
    <r>
      <t>q</t>
    </r>
    <r>
      <rPr>
        <vertAlign val="subscript"/>
        <sz val="10"/>
        <rFont val="Arial"/>
        <family val="2"/>
      </rPr>
      <t>a</t>
    </r>
    <r>
      <rPr>
        <sz val="10"/>
        <color theme="1"/>
        <rFont val="Arial"/>
        <family val="2"/>
      </rPr>
      <t xml:space="preserve"> (L</t>
    </r>
    <r>
      <rPr>
        <vertAlign val="subscript"/>
        <sz val="10"/>
        <rFont val="Arial"/>
        <family val="2"/>
      </rPr>
      <t>A</t>
    </r>
    <r>
      <rPr>
        <sz val="10"/>
        <color theme="1"/>
        <rFont val="Arial"/>
        <family val="2"/>
      </rPr>
      <t>/L</t>
    </r>
    <r>
      <rPr>
        <vertAlign val="subscript"/>
        <sz val="10"/>
        <rFont val="Arial"/>
        <family val="2"/>
      </rPr>
      <t>T</t>
    </r>
    <r>
      <rPr>
        <sz val="10"/>
        <color theme="1"/>
        <rFont val="Arial"/>
        <family val="2"/>
      </rPr>
      <t>) = air-filled porosity (default value from USEPA, 1996; page 36)</t>
    </r>
  </si>
  <si>
    <r>
      <t>L</t>
    </r>
    <r>
      <rPr>
        <vertAlign val="subscript"/>
        <sz val="10"/>
        <rFont val="Arial"/>
        <family val="2"/>
      </rPr>
      <t>T</t>
    </r>
    <r>
      <rPr>
        <sz val="10"/>
        <color theme="1"/>
        <rFont val="Arial"/>
        <family val="2"/>
      </rPr>
      <t xml:space="preserve"> = liters of total bulk soil (soil air, soil water, and soil)</t>
    </r>
  </si>
  <si>
    <r>
      <t>K'</t>
    </r>
    <r>
      <rPr>
        <vertAlign val="subscript"/>
        <sz val="10"/>
        <rFont val="Arial"/>
        <family val="2"/>
      </rPr>
      <t>H</t>
    </r>
    <r>
      <rPr>
        <sz val="10"/>
        <color theme="1"/>
        <rFont val="Arial"/>
        <family val="2"/>
      </rPr>
      <t xml:space="preserve"> (L</t>
    </r>
    <r>
      <rPr>
        <vertAlign val="subscript"/>
        <sz val="10"/>
        <rFont val="Arial"/>
        <family val="2"/>
      </rPr>
      <t>W</t>
    </r>
    <r>
      <rPr>
        <sz val="10"/>
        <color theme="1"/>
        <rFont val="Arial"/>
        <family val="2"/>
      </rPr>
      <t>/L</t>
    </r>
    <r>
      <rPr>
        <vertAlign val="subscript"/>
        <sz val="10"/>
        <rFont val="Arial"/>
        <family val="2"/>
      </rPr>
      <t>A</t>
    </r>
    <r>
      <rPr>
        <sz val="10"/>
        <color theme="1"/>
        <rFont val="Arial"/>
        <family val="2"/>
      </rPr>
      <t>) = dimensionless Henry's constant</t>
    </r>
  </si>
  <si>
    <r>
      <t>DAF (C</t>
    </r>
    <r>
      <rPr>
        <vertAlign val="subscript"/>
        <sz val="10"/>
        <rFont val="Arial"/>
        <family val="2"/>
      </rPr>
      <t>leachate</t>
    </r>
    <r>
      <rPr>
        <sz val="10"/>
        <color theme="1"/>
        <rFont val="Arial"/>
        <family val="2"/>
      </rPr>
      <t>/MCL) = dilution-attenuation factor</t>
    </r>
  </si>
  <si>
    <r>
      <t>a - Minimum of range given for secondary MCL for aluminum (0.05 to 0.2 mg/L</t>
    </r>
    <r>
      <rPr>
        <vertAlign val="subscript"/>
        <sz val="10"/>
        <rFont val="Arial"/>
        <family val="2"/>
      </rPr>
      <t>W</t>
    </r>
    <r>
      <rPr>
        <sz val="10"/>
        <color theme="1"/>
        <rFont val="Arial"/>
        <family val="2"/>
      </rPr>
      <t>).</t>
    </r>
  </si>
  <si>
    <t>Version 3.0</t>
  </si>
  <si>
    <t>Kurt Fehling</t>
  </si>
  <si>
    <t>Acephate</t>
  </si>
  <si>
    <t>30560-19-1</t>
  </si>
  <si>
    <t>Acetone Cyanohydrin</t>
  </si>
  <si>
    <t>75-86-5</t>
  </si>
  <si>
    <t>Acetylaminofluorene, 2-</t>
  </si>
  <si>
    <t>53-96-3</t>
  </si>
  <si>
    <t>Acrylic Acid</t>
  </si>
  <si>
    <t>Adiponitrile</t>
  </si>
  <si>
    <t>111-69-3</t>
  </si>
  <si>
    <t>Aldicarb Sulfone</t>
  </si>
  <si>
    <t>Aldicarb sulfoxide</t>
  </si>
  <si>
    <t>1646-87-3</t>
  </si>
  <si>
    <t>Allyl Alcohol</t>
  </si>
  <si>
    <t>107-18-6</t>
  </si>
  <si>
    <t>Allyl Chloride</t>
  </si>
  <si>
    <t>Aluminum Phosphide</t>
  </si>
  <si>
    <t>20859-73-8</t>
  </si>
  <si>
    <t>Ametryn</t>
  </si>
  <si>
    <t>834-12-8</t>
  </si>
  <si>
    <t>Aminobiphenyl, 4-</t>
  </si>
  <si>
    <t>92-67-1</t>
  </si>
  <si>
    <t>Aminophenol, m-</t>
  </si>
  <si>
    <t>591-27-5</t>
  </si>
  <si>
    <t>Aminophenol, p-</t>
  </si>
  <si>
    <t>123-30-8</t>
  </si>
  <si>
    <t>Amitraz</t>
  </si>
  <si>
    <t>33089-61-1</t>
  </si>
  <si>
    <t>Ammonium Sulfamate</t>
  </si>
  <si>
    <t>7773-06-0</t>
  </si>
  <si>
    <t>Amyl Alcohol, tert-</t>
  </si>
  <si>
    <t>75-85-4</t>
  </si>
  <si>
    <t>Anthraquinone, 9,10-</t>
  </si>
  <si>
    <t>84-65-1</t>
  </si>
  <si>
    <t>Antimony (metallic)</t>
  </si>
  <si>
    <t>Antimony Pentoxide</t>
  </si>
  <si>
    <t>Antimony Tetroxide</t>
  </si>
  <si>
    <t>Antimony Trioxide</t>
  </si>
  <si>
    <t>Arsenic, Inorganic</t>
  </si>
  <si>
    <t>Asulam</t>
  </si>
  <si>
    <t>3337-71-1</t>
  </si>
  <si>
    <t>Auramine</t>
  </si>
  <si>
    <t>492-80-8</t>
  </si>
  <si>
    <t>Avermectin B1</t>
  </si>
  <si>
    <t>65195-55-3</t>
  </si>
  <si>
    <t>Azinphos-methyl</t>
  </si>
  <si>
    <t>86-50-0</t>
  </si>
  <si>
    <t>Azodicarbonamide</t>
  </si>
  <si>
    <t>123-77-3</t>
  </si>
  <si>
    <t>Barium Chromate</t>
  </si>
  <si>
    <t>10294-40-3</t>
  </si>
  <si>
    <t>Benfluralin</t>
  </si>
  <si>
    <t>1861-40-1</t>
  </si>
  <si>
    <t>Benomyl</t>
  </si>
  <si>
    <t>17804-35-2</t>
  </si>
  <si>
    <t>Bensulfuron-methyl</t>
  </si>
  <si>
    <t>83055-99-6</t>
  </si>
  <si>
    <t>Benzenediamine-2-methyl sulfate, 1,4-</t>
  </si>
  <si>
    <t>6369-59-1</t>
  </si>
  <si>
    <t>Benzenethiol</t>
  </si>
  <si>
    <t>108-98-5</t>
  </si>
  <si>
    <t>Benzoic Acid</t>
  </si>
  <si>
    <t>Benzotrichloride</t>
  </si>
  <si>
    <t>98-07-7</t>
  </si>
  <si>
    <t>Benzyl Alcohol</t>
  </si>
  <si>
    <t>Benzyl Chloride</t>
  </si>
  <si>
    <t>Bifenox</t>
  </si>
  <si>
    <t>42576-02-3</t>
  </si>
  <si>
    <t>Biphenthrin</t>
  </si>
  <si>
    <t>82657-04-3</t>
  </si>
  <si>
    <t>Bis(2-chloroethoxy)methane</t>
  </si>
  <si>
    <t>111-91-1</t>
  </si>
  <si>
    <t>Bisphenol A</t>
  </si>
  <si>
    <t>80-05-7</t>
  </si>
  <si>
    <t>Boron And Borates Only</t>
  </si>
  <si>
    <t>Boron Trichloride</t>
  </si>
  <si>
    <t>10294-34-5</t>
  </si>
  <si>
    <t>Boron Trifluoride</t>
  </si>
  <si>
    <t>Bromate</t>
  </si>
  <si>
    <t>15541-45-4</t>
  </si>
  <si>
    <t>Bromo-2-chloroethane, 1-</t>
  </si>
  <si>
    <t>107-04-0</t>
  </si>
  <si>
    <t>Bromochloromethane</t>
  </si>
  <si>
    <t>74-97-5</t>
  </si>
  <si>
    <t>Bromoxynil Octanoate</t>
  </si>
  <si>
    <t>1689-99-2</t>
  </si>
  <si>
    <t>Butanol, N-</t>
  </si>
  <si>
    <t>Butyl alcohol, sec-</t>
  </si>
  <si>
    <t>78-92-2</t>
  </si>
  <si>
    <t>Butylated hydroxyanisole</t>
  </si>
  <si>
    <t>25013-16-5</t>
  </si>
  <si>
    <t>Butylated hydroxytoluene</t>
  </si>
  <si>
    <t>128-37-0</t>
  </si>
  <si>
    <t>Butylbenzene, n-</t>
  </si>
  <si>
    <t>Butylbenzene, sec-</t>
  </si>
  <si>
    <t>Butylbenzene, tert-</t>
  </si>
  <si>
    <t>Cacodylic Acid</t>
  </si>
  <si>
    <t>75-60-5</t>
  </si>
  <si>
    <t>Cadmium (Diet)</t>
  </si>
  <si>
    <t>Calcium Chromate</t>
  </si>
  <si>
    <t>13765-19-0</t>
  </si>
  <si>
    <t>Captafol</t>
  </si>
  <si>
    <t>2425-06-1</t>
  </si>
  <si>
    <t>Carbon Disulfide</t>
  </si>
  <si>
    <t>Carbon Tetrachloride</t>
  </si>
  <si>
    <t>Carbonyl Sulfide</t>
  </si>
  <si>
    <t>463-58-1</t>
  </si>
  <si>
    <t>Carboxin</t>
  </si>
  <si>
    <t>5234-68-4</t>
  </si>
  <si>
    <t>Ceric oxide</t>
  </si>
  <si>
    <t>1306-38-3</t>
  </si>
  <si>
    <t>Chloral Hydrate</t>
  </si>
  <si>
    <t>Chloramben</t>
  </si>
  <si>
    <t>133-90-4</t>
  </si>
  <si>
    <t>12789-03-6</t>
  </si>
  <si>
    <t>Chlordecone (Kepone)</t>
  </si>
  <si>
    <t>Chlorfenvinphos</t>
  </si>
  <si>
    <t>470-90-6</t>
  </si>
  <si>
    <t>Chlorimuron, Ethyl-</t>
  </si>
  <si>
    <t>90982-32-4</t>
  </si>
  <si>
    <t>Chlorine Dioxide</t>
  </si>
  <si>
    <t>Chlorite (Sodium Salt)</t>
  </si>
  <si>
    <t>7758-19-2</t>
  </si>
  <si>
    <t>Chloro-2-methylaniline HCl, 4-</t>
  </si>
  <si>
    <t>3165-93-3</t>
  </si>
  <si>
    <t>Chloroacetaldehyde, 2-</t>
  </si>
  <si>
    <t>107-20-0</t>
  </si>
  <si>
    <t>Chloroacetic Acid</t>
  </si>
  <si>
    <t>Chloroacetophenone, 2-</t>
  </si>
  <si>
    <t>532-27-4</t>
  </si>
  <si>
    <t>Chloroaniline, p-</t>
  </si>
  <si>
    <t>Chlorobenzoic Acid, p-</t>
  </si>
  <si>
    <t>Chloroethanol, 2-</t>
  </si>
  <si>
    <t>107-07-3</t>
  </si>
  <si>
    <t>Chloromethyl Methyl Ether</t>
  </si>
  <si>
    <t>107-30-2</t>
  </si>
  <si>
    <t>Chloronitrobenzene, o-</t>
  </si>
  <si>
    <t>Chloronitrobenzene, p-</t>
  </si>
  <si>
    <t>Chloropicrin</t>
  </si>
  <si>
    <t>76-06-2</t>
  </si>
  <si>
    <t>Chlorothalonil</t>
  </si>
  <si>
    <t>1897-45-6</t>
  </si>
  <si>
    <t>Chlorotoluene, o-</t>
  </si>
  <si>
    <t>Chlorotoluene, p-</t>
  </si>
  <si>
    <t>106-43-4</t>
  </si>
  <si>
    <t>Chlorozotocin</t>
  </si>
  <si>
    <t>54749-90-5</t>
  </si>
  <si>
    <t>Chlorpropham</t>
  </si>
  <si>
    <t>101-21-3</t>
  </si>
  <si>
    <t>Chlorpyrifos Methyl</t>
  </si>
  <si>
    <t>Chlorsulfuron</t>
  </si>
  <si>
    <t>64902-72-3</t>
  </si>
  <si>
    <t>Chlorthal-dimethyl</t>
  </si>
  <si>
    <t>Chlorthiophos</t>
  </si>
  <si>
    <t>60238-56-4</t>
  </si>
  <si>
    <t>Chromium(III), Insoluble Salts</t>
  </si>
  <si>
    <t>Chromium(VI)</t>
  </si>
  <si>
    <t>Clofentezine</t>
  </si>
  <si>
    <t>74115-24-5</t>
  </si>
  <si>
    <t>Cresol, m-</t>
  </si>
  <si>
    <t>Cresol, o-</t>
  </si>
  <si>
    <t>Cresol, p-</t>
  </si>
  <si>
    <t>Cresol, p-chloro-m-</t>
  </si>
  <si>
    <t>59-50-7</t>
  </si>
  <si>
    <t>Cresols</t>
  </si>
  <si>
    <t>1319-77-3</t>
  </si>
  <si>
    <t>Crotonaldehyde, trans-</t>
  </si>
  <si>
    <t>Cumene</t>
  </si>
  <si>
    <t>Cupferron</t>
  </si>
  <si>
    <t>135-20-6</t>
  </si>
  <si>
    <t>NA</t>
  </si>
  <si>
    <t>Cyclohexane, 1,2,3,4,5-pentabromo-6-chloro-</t>
  </si>
  <si>
    <t>87-84-3</t>
  </si>
  <si>
    <t>Cyclohexene</t>
  </si>
  <si>
    <t>110-83-8</t>
  </si>
  <si>
    <t>Cyclohexylamine</t>
  </si>
  <si>
    <t>108-91-8</t>
  </si>
  <si>
    <t>Cyfluthrin</t>
  </si>
  <si>
    <t>Cyhalothrin</t>
  </si>
  <si>
    <t>Cyromazine</t>
  </si>
  <si>
    <t>66215-27-8</t>
  </si>
  <si>
    <t>Daminozide</t>
  </si>
  <si>
    <t>Decabromodiphenyl ether, 2,2',3,3',4,4',5,5',6,6'- (BDE-209)</t>
  </si>
  <si>
    <t>1163-19-5</t>
  </si>
  <si>
    <t>Demeton</t>
  </si>
  <si>
    <t>8065-48-3</t>
  </si>
  <si>
    <t>Diallate</t>
  </si>
  <si>
    <t>2303-16-4</t>
  </si>
  <si>
    <t>Dibenzothiophene</t>
  </si>
  <si>
    <t>132-65-0</t>
  </si>
  <si>
    <t>Dibromo-3-chloropropane, 1,2-</t>
  </si>
  <si>
    <t>Dibromobenzene, 1,3-</t>
  </si>
  <si>
    <t>108-36-1</t>
  </si>
  <si>
    <t>Dibromobenzene, 1,4-</t>
  </si>
  <si>
    <t>Dibromoethane, 1,2-</t>
  </si>
  <si>
    <t>Dibromomethane (Methylene Bromide)</t>
  </si>
  <si>
    <t>Dibutyltin Compounds</t>
  </si>
  <si>
    <t>Dichloro-2-butene, 1,4-</t>
  </si>
  <si>
    <t>Dichloro-2-butene, cis-1,4-</t>
  </si>
  <si>
    <t>1476-11-5</t>
  </si>
  <si>
    <t>Dichloro-2-butene, trans-1,4-</t>
  </si>
  <si>
    <t>110-57-6</t>
  </si>
  <si>
    <t>Dichloroacetic Acid</t>
  </si>
  <si>
    <t>79-43-6</t>
  </si>
  <si>
    <t>Dichlorobenzene, 1,2-</t>
  </si>
  <si>
    <t>Dichlorobenzene, 1,4-</t>
  </si>
  <si>
    <t>Dichlorobenzidine, 3,3'-</t>
  </si>
  <si>
    <t>Dichlorobenzophenone, 4,4'-</t>
  </si>
  <si>
    <t>90-98-2</t>
  </si>
  <si>
    <t>Dichloroethane, 1,1-</t>
  </si>
  <si>
    <t>Dichloroethane, 1,2-</t>
  </si>
  <si>
    <t>Dichloroethylene, 1,1-</t>
  </si>
  <si>
    <t>Dichloroethylene, 1,2-cis-</t>
  </si>
  <si>
    <t>Dichloroethylene, 1,2-trans-</t>
  </si>
  <si>
    <t>Dichlorophenol, 2,4-</t>
  </si>
  <si>
    <t>Dichlorophenoxy Acetic Acid, 2,4-</t>
  </si>
  <si>
    <t>Dichlorophenoxy)butyric Acid, 4-(2,4-</t>
  </si>
  <si>
    <t>Dichloropropane, 1,2-</t>
  </si>
  <si>
    <t>Dichloropropane, 1,3-</t>
  </si>
  <si>
    <t>Dichloropropanol, 2,3-</t>
  </si>
  <si>
    <t>Dichloropropene, 1,3-</t>
  </si>
  <si>
    <t>Dicrotophos</t>
  </si>
  <si>
    <t>141-66-2</t>
  </si>
  <si>
    <t>Diesel Engine Exhaust</t>
  </si>
  <si>
    <t>Diethanolamine</t>
  </si>
  <si>
    <t>111-42-2</t>
  </si>
  <si>
    <t>Diethylene Glycol Monobutyl Ether</t>
  </si>
  <si>
    <t>Diethylene Glycol Monoethyl Ether</t>
  </si>
  <si>
    <t>Diethylformamide</t>
  </si>
  <si>
    <t>617-84-5</t>
  </si>
  <si>
    <t>Difenzoquat</t>
  </si>
  <si>
    <t>Diflubenzuron</t>
  </si>
  <si>
    <t>35367-38-5</t>
  </si>
  <si>
    <t>Difluoroethane, 1,1-</t>
  </si>
  <si>
    <t>Dihydrosafrole</t>
  </si>
  <si>
    <t>94-58-6</t>
  </si>
  <si>
    <t>Diisopropyl Ether</t>
  </si>
  <si>
    <t>108-20-3</t>
  </si>
  <si>
    <t>Diisopropyl Methylphosphonate</t>
  </si>
  <si>
    <t>Dimethipin</t>
  </si>
  <si>
    <t>55290-64-7</t>
  </si>
  <si>
    <t>Dimethoate</t>
  </si>
  <si>
    <t>60-51-5</t>
  </si>
  <si>
    <t>Dimethoxybenzidine, 3,3'-</t>
  </si>
  <si>
    <t>Dimethyl methylphosphonate</t>
  </si>
  <si>
    <t>756-79-6</t>
  </si>
  <si>
    <t>Dimethylamino azobenzene [p-]</t>
  </si>
  <si>
    <t>60-11-7</t>
  </si>
  <si>
    <t>Dimethylaniline HCl, 2,4-</t>
  </si>
  <si>
    <t>Dimethylaniline, 2,4-</t>
  </si>
  <si>
    <t>Dimethylaniline, N,N-</t>
  </si>
  <si>
    <t>Dimethylbenzidine, 3,3'-</t>
  </si>
  <si>
    <t>Dimethylformamide</t>
  </si>
  <si>
    <t>68-12-2</t>
  </si>
  <si>
    <t>Dimethylhydrazine, 1,1-</t>
  </si>
  <si>
    <t>Dimethylhydrazine, 1,2-</t>
  </si>
  <si>
    <t>Dimethylphenol, 2,4-</t>
  </si>
  <si>
    <t>Dimethylphenol, 2,6-</t>
  </si>
  <si>
    <t>Dimethylphenol, 3,4-</t>
  </si>
  <si>
    <t>Dimethylvinylchloride</t>
  </si>
  <si>
    <t>513-37-1</t>
  </si>
  <si>
    <t>Dinitro-o-cresol, 4,6-</t>
  </si>
  <si>
    <t>534-52-1</t>
  </si>
  <si>
    <t>Dinitro-o-cyclohexyl Phenol, 4,6-</t>
  </si>
  <si>
    <t>Dinitrobenzene, 1,2-</t>
  </si>
  <si>
    <t>Dinitrobenzene, 1,3-</t>
  </si>
  <si>
    <t>Dinitrobenzene, 1,4-</t>
  </si>
  <si>
    <t>Dinitrophenol, 2,4-</t>
  </si>
  <si>
    <t>Dinitrotoluene Mixture, 2,4/2,6-</t>
  </si>
  <si>
    <t>Dinitrotoluene, 2,4-</t>
  </si>
  <si>
    <t>Dinitrotoluene, 2,6-</t>
  </si>
  <si>
    <t>Dinitrotoluene, 2-Amino-4,6-</t>
  </si>
  <si>
    <t>35572-78-2</t>
  </si>
  <si>
    <t>Dinitrotoluene, 4-Amino-2,6-</t>
  </si>
  <si>
    <t>19406-51-0</t>
  </si>
  <si>
    <t>Dinitrotoluene, Technical grade</t>
  </si>
  <si>
    <t>Dioxane, 1,4-</t>
  </si>
  <si>
    <t>Dioxins</t>
  </si>
  <si>
    <t>Diphenamid</t>
  </si>
  <si>
    <t>957-51-7</t>
  </si>
  <si>
    <t>Diphenyl Sulfone</t>
  </si>
  <si>
    <t>Diphenylhydrazine, 1,2-</t>
  </si>
  <si>
    <t>Direct Black 38</t>
  </si>
  <si>
    <t>1937-37-7</t>
  </si>
  <si>
    <t>Direct Blue 6</t>
  </si>
  <si>
    <t>2602-46-2</t>
  </si>
  <si>
    <t>Direct Brown 95</t>
  </si>
  <si>
    <t>16071-86-6</t>
  </si>
  <si>
    <t>Dithiane, 1,4-</t>
  </si>
  <si>
    <t>Dodine</t>
  </si>
  <si>
    <t>2439-10-3</t>
  </si>
  <si>
    <t>EPTC</t>
  </si>
  <si>
    <t>759-94-4</t>
  </si>
  <si>
    <t>Epoxybutane, 1,2-</t>
  </si>
  <si>
    <t>106-88-7</t>
  </si>
  <si>
    <t>Ethanol, 2-(2-methoxyethoxy)-</t>
  </si>
  <si>
    <t>111-77-3</t>
  </si>
  <si>
    <t>Ethephon</t>
  </si>
  <si>
    <t>16672-87-0</t>
  </si>
  <si>
    <t>Ethoxyethanol Acetate, 2-</t>
  </si>
  <si>
    <t>Ethoxyethanol, 2-</t>
  </si>
  <si>
    <t>Ethyl Acetate</t>
  </si>
  <si>
    <t>Ethyl Acrylate</t>
  </si>
  <si>
    <t>140-88-5</t>
  </si>
  <si>
    <t>Ethyl Chloride (Chloroethane)</t>
  </si>
  <si>
    <t>Ethyl Ether</t>
  </si>
  <si>
    <t>Ethyl Methacrylate</t>
  </si>
  <si>
    <t>Ethyl-p-nitrophenyl Phosphonate</t>
  </si>
  <si>
    <t>2104-64-5</t>
  </si>
  <si>
    <t>Ethylene Cyanohydrin</t>
  </si>
  <si>
    <t>109-78-4</t>
  </si>
  <si>
    <t>Ethylene Diamine</t>
  </si>
  <si>
    <t>Ethylene Glycol</t>
  </si>
  <si>
    <t>Ethylene Glycol Monobutyl Ether</t>
  </si>
  <si>
    <t>Ethylene Oxide</t>
  </si>
  <si>
    <t>Ethylene Thiourea</t>
  </si>
  <si>
    <t>Ethyleneimine</t>
  </si>
  <si>
    <t>151-56-4</t>
  </si>
  <si>
    <t>Ethylphthalyl Ethyl Glycolate</t>
  </si>
  <si>
    <t>84-72-0</t>
  </si>
  <si>
    <t xml:space="preserve"> </t>
  </si>
  <si>
    <t>X</t>
  </si>
  <si>
    <t>V</t>
  </si>
  <si>
    <t xml:space="preserve">Barium  </t>
  </si>
  <si>
    <t>Butyl Alcohol, tert-</t>
  </si>
  <si>
    <t>Cadmium (Water)</t>
  </si>
  <si>
    <t>Chromium, Total</t>
  </si>
  <si>
    <t>7440-47-3</t>
  </si>
  <si>
    <t>Calcium Cyanide</t>
  </si>
  <si>
    <t>Copper Cyanide</t>
  </si>
  <si>
    <t>Cyanogen Bromide</t>
  </si>
  <si>
    <t>Cyanogen Chloride</t>
  </si>
  <si>
    <t>Hydrogen Cyanide</t>
  </si>
  <si>
    <t>Potassium Cyanide</t>
  </si>
  <si>
    <t>Potassium Silver Cyanide</t>
  </si>
  <si>
    <t>Silver Cyanide</t>
  </si>
  <si>
    <t>Sodium Cyanide</t>
  </si>
  <si>
    <t>Thiocyanates</t>
  </si>
  <si>
    <t>Thiocyanic Acid</t>
  </si>
  <si>
    <t>Zinc Cyanide</t>
  </si>
  <si>
    <t>Dichlorobenzene, 1,3-</t>
  </si>
  <si>
    <t>Hexachlorodibenzo-p-dioxin, Mixture</t>
  </si>
  <si>
    <t>TCDD, 2,3,7,8-</t>
  </si>
  <si>
    <t>Ethyltoluene, para-</t>
  </si>
  <si>
    <t>Dichlorotetrafluorethane, 1,2-</t>
  </si>
  <si>
    <t>Dichlorobenzil, 4,4-</t>
  </si>
  <si>
    <t>Chlorobenzene, p- sulfonic acid</t>
  </si>
  <si>
    <t>Fenpropathrin</t>
  </si>
  <si>
    <t>39515-41-8</t>
  </si>
  <si>
    <t>Fenvalerate</t>
  </si>
  <si>
    <t>51630-58-1</t>
  </si>
  <si>
    <t>Fluorine (Soluble Fluoride)</t>
  </si>
  <si>
    <t>7782-41-4</t>
  </si>
  <si>
    <t>Fluridone</t>
  </si>
  <si>
    <t>59756-60-4</t>
  </si>
  <si>
    <t>Flurprimidol</t>
  </si>
  <si>
    <t>56425-91-3</t>
  </si>
  <si>
    <t>Flusilazole</t>
  </si>
  <si>
    <t>Flutolanil</t>
  </si>
  <si>
    <t>66332-96-5</t>
  </si>
  <si>
    <t>Fluvalinate</t>
  </si>
  <si>
    <t>69409-94-5</t>
  </si>
  <si>
    <t>Folpet</t>
  </si>
  <si>
    <t>133-07-3</t>
  </si>
  <si>
    <t>Fosetyl-AL</t>
  </si>
  <si>
    <t>39148-24-8</t>
  </si>
  <si>
    <t>Furans</t>
  </si>
  <si>
    <t>Furium</t>
  </si>
  <si>
    <t>531-82-8</t>
  </si>
  <si>
    <t>Furmecyclox</t>
  </si>
  <si>
    <t>60568-05-0</t>
  </si>
  <si>
    <t>Glufosinate, Ammonium</t>
  </si>
  <si>
    <t>77182-82-2</t>
  </si>
  <si>
    <t>Glutaraldehyde</t>
  </si>
  <si>
    <t>111-30-8</t>
  </si>
  <si>
    <t>Glycidyl</t>
  </si>
  <si>
    <t>Guanidine</t>
  </si>
  <si>
    <t>113-00-8</t>
  </si>
  <si>
    <t>Guanidine Chloride</t>
  </si>
  <si>
    <t>50-01-1</t>
  </si>
  <si>
    <t>Haloxyfop, Methyl</t>
  </si>
  <si>
    <t>69806-40-2</t>
  </si>
  <si>
    <t>Heptachlor Epoxide</t>
  </si>
  <si>
    <t>Hexabromodiphenyl ether, 2,2',4,4',5,5'- (BDE-153)</t>
  </si>
  <si>
    <t>68631-49-2</t>
  </si>
  <si>
    <t>Hexachlorocyclohexane, Alpha-</t>
  </si>
  <si>
    <t>Hexachlorocyclohexane, Beta-</t>
  </si>
  <si>
    <t>Hexachlorocyclohexane, Gamma- (Lindane)</t>
  </si>
  <si>
    <t>Hexachlorocyclohexane, Technical</t>
  </si>
  <si>
    <t>608-73-1</t>
  </si>
  <si>
    <t>Hexahydro-1,3,5-trinitro-1,3,5-triazine (RDX)</t>
  </si>
  <si>
    <t>Hexamethylene Diisocyanate, 1,6-</t>
  </si>
  <si>
    <t>Hexamethylphosphoramide</t>
  </si>
  <si>
    <t>680-31-9</t>
  </si>
  <si>
    <t>Hexane, N-</t>
  </si>
  <si>
    <t>Hexanedioic Acid</t>
  </si>
  <si>
    <t>124-04-9</t>
  </si>
  <si>
    <t>Hexanone, 2-</t>
  </si>
  <si>
    <t>Hexythiazox</t>
  </si>
  <si>
    <t>78587-05-0</t>
  </si>
  <si>
    <t>Hydramethylnon</t>
  </si>
  <si>
    <t>Hydrazine</t>
  </si>
  <si>
    <t>Hydrazine Sulfate</t>
  </si>
  <si>
    <t>10034-93-2</t>
  </si>
  <si>
    <t>Hydrogen Chloride</t>
  </si>
  <si>
    <t>Hydrogen Fluoride</t>
  </si>
  <si>
    <t>7664-39-3</t>
  </si>
  <si>
    <t>Hydrogen Sulfide</t>
  </si>
  <si>
    <t>Hydroquinone</t>
  </si>
  <si>
    <t>Imazalil</t>
  </si>
  <si>
    <t>35554-44-0</t>
  </si>
  <si>
    <t>Imazaquin</t>
  </si>
  <si>
    <t>81335-37-7</t>
  </si>
  <si>
    <t>Imazethapyr</t>
  </si>
  <si>
    <t>Iodine</t>
  </si>
  <si>
    <t>7553-56-2</t>
  </si>
  <si>
    <t>Iprodione</t>
  </si>
  <si>
    <t>36734-19-7</t>
  </si>
  <si>
    <t>Isobutyl Alcohol</t>
  </si>
  <si>
    <t>Isopropanol</t>
  </si>
  <si>
    <t>Isopropyl Methyl Phosphonic Acid</t>
  </si>
  <si>
    <t>Isoxaben</t>
  </si>
  <si>
    <t>82558-50-7</t>
  </si>
  <si>
    <t>Lactofen</t>
  </si>
  <si>
    <t>77501-63-4</t>
  </si>
  <si>
    <t>Lead Compounds</t>
  </si>
  <si>
    <t>7758-97-6</t>
  </si>
  <si>
    <t>7446-27-7</t>
  </si>
  <si>
    <t>301-04-2</t>
  </si>
  <si>
    <t>1335-32-6</t>
  </si>
  <si>
    <t>Lewisite</t>
  </si>
  <si>
    <t>541-25-3</t>
  </si>
  <si>
    <t>Linuron</t>
  </si>
  <si>
    <t>330-55-2</t>
  </si>
  <si>
    <t>Heptane, n-</t>
  </si>
  <si>
    <t>MCPA</t>
  </si>
  <si>
    <t>MCPB</t>
  </si>
  <si>
    <t>MCPP</t>
  </si>
  <si>
    <t>Maleic Anhydride</t>
  </si>
  <si>
    <t>Maleic Hydrazide</t>
  </si>
  <si>
    <t>123-33-1</t>
  </si>
  <si>
    <t>Malononitrile</t>
  </si>
  <si>
    <t>109-77-3</t>
  </si>
  <si>
    <t>Mancozeb</t>
  </si>
  <si>
    <t>8018-01-7</t>
  </si>
  <si>
    <t>Maneb</t>
  </si>
  <si>
    <t>12427-38-2</t>
  </si>
  <si>
    <t>Manganese (Diet)</t>
  </si>
  <si>
    <t>Manganese (Non-diet)</t>
  </si>
  <si>
    <t>Mepiquat Chloride</t>
  </si>
  <si>
    <t>Mercury Compounds</t>
  </si>
  <si>
    <t>Merphos</t>
  </si>
  <si>
    <t>150-50-5</t>
  </si>
  <si>
    <t>Merphos Oxide</t>
  </si>
  <si>
    <t>78-48-8</t>
  </si>
  <si>
    <t>Metalaxyl</t>
  </si>
  <si>
    <t>57837-19-1</t>
  </si>
  <si>
    <t>Methamidophos</t>
  </si>
  <si>
    <t>10265-92-6</t>
  </si>
  <si>
    <t>Methomyl</t>
  </si>
  <si>
    <t>16752-77-5</t>
  </si>
  <si>
    <t>Methoxy-5-nitroaniline, 2-</t>
  </si>
  <si>
    <t>99-59-2</t>
  </si>
  <si>
    <t>Methoxyethanol Acetate, 2-</t>
  </si>
  <si>
    <t>110-49-6</t>
  </si>
  <si>
    <t>Methoxyethanol, 2-</t>
  </si>
  <si>
    <t>109-86-4</t>
  </si>
  <si>
    <t>Methyl Acetate</t>
  </si>
  <si>
    <t>Methyl Acrylate</t>
  </si>
  <si>
    <t>Methyl Ethyl Ketone (2-Butanone)</t>
  </si>
  <si>
    <t>Methyl Hydrazine</t>
  </si>
  <si>
    <t>Methyl Isobutyl Ketone (4-methyl-2-pentanone)</t>
  </si>
  <si>
    <t>Methyl Isocyanate</t>
  </si>
  <si>
    <t>624-83-9</t>
  </si>
  <si>
    <t>Methyl Methacrylate</t>
  </si>
  <si>
    <t>Methyl Parathion</t>
  </si>
  <si>
    <t>Methyl Phosphonic Acid</t>
  </si>
  <si>
    <t>Methyl Styrene (Mixed Isomers)</t>
  </si>
  <si>
    <t>Methyl methanesulfonate</t>
  </si>
  <si>
    <t>66-27-3</t>
  </si>
  <si>
    <t>Methyl tert-Butyl Ether (MTBE)</t>
  </si>
  <si>
    <t>Methyl-1,4-benzenediamine dihydrochloride, 2-</t>
  </si>
  <si>
    <t>615-45-2</t>
  </si>
  <si>
    <t>Methyl-5-Nitroaniline, 2-</t>
  </si>
  <si>
    <t>Methyl-N-nitro-N-nitrosoguanidine, N-</t>
  </si>
  <si>
    <t>70-25-7</t>
  </si>
  <si>
    <t>Methylaniline Hydrochloride, 2-</t>
  </si>
  <si>
    <t>636-21-5</t>
  </si>
  <si>
    <t>Methylarsonic acid</t>
  </si>
  <si>
    <t>124-58-3</t>
  </si>
  <si>
    <t>Methylbenzene,1-4-diamine monohydrochloride, 2-</t>
  </si>
  <si>
    <t>74612-12-7</t>
  </si>
  <si>
    <t>Methylbenzene-1,4-diamine sulfate, 2-</t>
  </si>
  <si>
    <t>615-50-9</t>
  </si>
  <si>
    <t>Methylcholanthrene, 3-</t>
  </si>
  <si>
    <t>56-49-5</t>
  </si>
  <si>
    <t>Methylene Chloride</t>
  </si>
  <si>
    <t>Methylene-bis(2-chloroaniline), 4,4'-</t>
  </si>
  <si>
    <t>Methylene-bis(N,N-dimethyl) Aniline, 4,4'-</t>
  </si>
  <si>
    <t>Methylenebisbenzenamine, 4,4'-</t>
  </si>
  <si>
    <t>101-77-9</t>
  </si>
  <si>
    <t>Methylenediphenyl Diisocyanate</t>
  </si>
  <si>
    <t>Methylstyrene, Alpha-</t>
  </si>
  <si>
    <t>Metolachlor</t>
  </si>
  <si>
    <t>Metribuzin</t>
  </si>
  <si>
    <t>21087-64-9</t>
  </si>
  <si>
    <t>Metsulfuron-methyl</t>
  </si>
  <si>
    <t>74223-64-6</t>
  </si>
  <si>
    <t>Mineral oils</t>
  </si>
  <si>
    <t>8012-95-1</t>
  </si>
  <si>
    <t>Molinate</t>
  </si>
  <si>
    <t>2212-67-1</t>
  </si>
  <si>
    <t>Monomethylaniline</t>
  </si>
  <si>
    <t>100-61-8</t>
  </si>
  <si>
    <t>Myclobutanil</t>
  </si>
  <si>
    <t>88671-89-0</t>
  </si>
  <si>
    <t>N,N'-Diphenyl-1,4-benzenediamine</t>
  </si>
  <si>
    <t>74-31-7</t>
  </si>
  <si>
    <t>Naphtha, High Flash Aromatic (HFAN)</t>
  </si>
  <si>
    <t>64742-95-6</t>
  </si>
  <si>
    <t>Naphthylamine, 2-</t>
  </si>
  <si>
    <t>91-59-8</t>
  </si>
  <si>
    <t>Napropamide</t>
  </si>
  <si>
    <t>15299-99-7</t>
  </si>
  <si>
    <t>Nickel Acetate</t>
  </si>
  <si>
    <t>373-02-4</t>
  </si>
  <si>
    <t>Nickel Carbonate</t>
  </si>
  <si>
    <t>3333-67-3</t>
  </si>
  <si>
    <t>Nickel Carbonyl</t>
  </si>
  <si>
    <t>13463-39-3</t>
  </si>
  <si>
    <t>Nickel Hydroxide</t>
  </si>
  <si>
    <t>12054-48-7</t>
  </si>
  <si>
    <t>Nickel Oxide</t>
  </si>
  <si>
    <t>1313-99-1</t>
  </si>
  <si>
    <t>Nickel Refinery Dust</t>
  </si>
  <si>
    <t>Nickel Soluble Salts</t>
  </si>
  <si>
    <t>Nickel Subsulfide</t>
  </si>
  <si>
    <t>Nickelocene</t>
  </si>
  <si>
    <t>1271-28-9</t>
  </si>
  <si>
    <t>Nitrate + Nitrite (as N)</t>
  </si>
  <si>
    <t>Nitroaniline, 2-</t>
  </si>
  <si>
    <t>Nitroaniline, 4-</t>
  </si>
  <si>
    <t>100-01-6</t>
  </si>
  <si>
    <t>Nitrocellulose</t>
  </si>
  <si>
    <t>9004-70-0</t>
  </si>
  <si>
    <t>Nitroguanidine</t>
  </si>
  <si>
    <t>556-88-7</t>
  </si>
  <si>
    <t>Nitromethane</t>
  </si>
  <si>
    <t>75-52-5</t>
  </si>
  <si>
    <t>Nitropropane, 2-</t>
  </si>
  <si>
    <t>Nitroso-N-ethylurea, N-</t>
  </si>
  <si>
    <t>759-73-9</t>
  </si>
  <si>
    <t>Nitroso-N-methylurea, N-</t>
  </si>
  <si>
    <t>684-93-5</t>
  </si>
  <si>
    <t>Nitroso-di-N-butylamine, N-</t>
  </si>
  <si>
    <t>Nitroso-di-N-propylamine, N-</t>
  </si>
  <si>
    <t>Nitrosodiethanolamine, N-</t>
  </si>
  <si>
    <t>Nitrosodiethylamine, N-</t>
  </si>
  <si>
    <t>Nitrosodimethylamine, N-</t>
  </si>
  <si>
    <t>Nitrosodiphenylamine, N-</t>
  </si>
  <si>
    <t>Nitrosomethylethylamine, N-</t>
  </si>
  <si>
    <t>Nitrosomorpholine [N-]</t>
  </si>
  <si>
    <t>59-89-2</t>
  </si>
  <si>
    <t>Nitrosopiperidine [N-]</t>
  </si>
  <si>
    <t>100-75-4</t>
  </si>
  <si>
    <t>Nitrosopyrrolidine, N-</t>
  </si>
  <si>
    <t>Nitrotoluene, m-</t>
  </si>
  <si>
    <t>Nitrotoluene, o-</t>
  </si>
  <si>
    <t>Nitrotoluene, p-</t>
  </si>
  <si>
    <t>Nonane, n-</t>
  </si>
  <si>
    <t>111-84-2</t>
  </si>
  <si>
    <t>Norflurazon</t>
  </si>
  <si>
    <t>27314-13-2</t>
  </si>
  <si>
    <t>Octabromodiphenyl Ether</t>
  </si>
  <si>
    <t>32536-52-0</t>
  </si>
  <si>
    <t>Octahydro-1,3,5,7-tetranitro-1,3,5,7-tetrazocine (HMX)</t>
  </si>
  <si>
    <t>Octamethylpyrophosphoramide</t>
  </si>
  <si>
    <t>152-16-9</t>
  </si>
  <si>
    <t>Paclobutrazol</t>
  </si>
  <si>
    <t>76738-62-0</t>
  </si>
  <si>
    <t>Paraquat Dichloride</t>
  </si>
  <si>
    <t>1910-42-5</t>
  </si>
  <si>
    <t>Pebulate</t>
  </si>
  <si>
    <t>1114-71-2</t>
  </si>
  <si>
    <t>Pendimethalin</t>
  </si>
  <si>
    <t>40487-42-1</t>
  </si>
  <si>
    <t>Pentabromodiphenyl Ether</t>
  </si>
  <si>
    <t>32534-81-9</t>
  </si>
  <si>
    <t>Pentabromodiphenyl ether, 2,2',4,4',5- (BDE-99)</t>
  </si>
  <si>
    <t>60348-60-9</t>
  </si>
  <si>
    <t>Pentachloroethane</t>
  </si>
  <si>
    <t>76-01-7</t>
  </si>
  <si>
    <t>Pentaerythritol tetranitrate (PETN)</t>
  </si>
  <si>
    <t>78-11-5</t>
  </si>
  <si>
    <t>Pentane, n-</t>
  </si>
  <si>
    <t>109-66-0</t>
  </si>
  <si>
    <t>Perchlorates</t>
  </si>
  <si>
    <t>7790-98-9</t>
  </si>
  <si>
    <t>7791-03-9</t>
  </si>
  <si>
    <t>14797-73-0</t>
  </si>
  <si>
    <t>7778-74-7</t>
  </si>
  <si>
    <t>7601-89-0</t>
  </si>
  <si>
    <t>Perfluorobutane Sulfonate</t>
  </si>
  <si>
    <t>375-73-5</t>
  </si>
  <si>
    <t>Phenacetin</t>
  </si>
  <si>
    <t>62-44-2</t>
  </si>
  <si>
    <t>Phenmedipham</t>
  </si>
  <si>
    <t>13684-63-4</t>
  </si>
  <si>
    <t>Phenol, 2-(1-methylethoxy)-, methylcarbamate</t>
  </si>
  <si>
    <t>Phenylenediamine, m-</t>
  </si>
  <si>
    <t>Phenylenediamine, o-</t>
  </si>
  <si>
    <t>95-54-5</t>
  </si>
  <si>
    <t>Phenylenediamine, p-</t>
  </si>
  <si>
    <t>Phenylphenol, 2-</t>
  </si>
  <si>
    <t>Phorate</t>
  </si>
  <si>
    <t>298-02-2</t>
  </si>
  <si>
    <t>Phosgene</t>
  </si>
  <si>
    <t>75-44-5</t>
  </si>
  <si>
    <t>Phosmet</t>
  </si>
  <si>
    <t>732-11-6</t>
  </si>
  <si>
    <t>Phosphates, Inorganic</t>
  </si>
  <si>
    <t>13776-88-0</t>
  </si>
  <si>
    <t>68333-79-9</t>
  </si>
  <si>
    <t>7790-76-3</t>
  </si>
  <si>
    <t>7783-28-0</t>
  </si>
  <si>
    <t>7757-93-9</t>
  </si>
  <si>
    <t>7782-75-4</t>
  </si>
  <si>
    <t>7758-11-4</t>
  </si>
  <si>
    <t>7558-79-4</t>
  </si>
  <si>
    <t>13530-50-2</t>
  </si>
  <si>
    <t>7722-76-1</t>
  </si>
  <si>
    <t>7758-23-8</t>
  </si>
  <si>
    <t>7757-86-0</t>
  </si>
  <si>
    <t>7778-77-0</t>
  </si>
  <si>
    <t>7558-80-7</t>
  </si>
  <si>
    <t>8017-16-1</t>
  </si>
  <si>
    <t>13845-36-8</t>
  </si>
  <si>
    <t>7758-16-9</t>
  </si>
  <si>
    <t>7785-88-8</t>
  </si>
  <si>
    <t>10279-59-1</t>
  </si>
  <si>
    <t>10305-76-7</t>
  </si>
  <si>
    <t>10124-56-8</t>
  </si>
  <si>
    <t>68915-31-1</t>
  </si>
  <si>
    <t>7785-84-4</t>
  </si>
  <si>
    <t>7758-29-4</t>
  </si>
  <si>
    <t>7320-34-5</t>
  </si>
  <si>
    <t>7722-88-5</t>
  </si>
  <si>
    <t>15136-87-5</t>
  </si>
  <si>
    <t>7758-87-4</t>
  </si>
  <si>
    <t>7757-87-1</t>
  </si>
  <si>
    <t>7778-53-2</t>
  </si>
  <si>
    <t>7601-54-9</t>
  </si>
  <si>
    <t>Phosphoric Acid</t>
  </si>
  <si>
    <t>Phosphorus, White</t>
  </si>
  <si>
    <t>Phthalates</t>
  </si>
  <si>
    <t>85-70-1</t>
  </si>
  <si>
    <t>120-61-6</t>
  </si>
  <si>
    <t>Picloram</t>
  </si>
  <si>
    <t>1918-02-1</t>
  </si>
  <si>
    <t>Picramic Acid (2-Amino-4,6-dinitrophenol)</t>
  </si>
  <si>
    <t>96-91-3</t>
  </si>
  <si>
    <t>Picric Acid (2,4,6-Trinitrophenol)</t>
  </si>
  <si>
    <t>88-89-1</t>
  </si>
  <si>
    <t>Pirimiphos, Methyl</t>
  </si>
  <si>
    <t>29232-93-7</t>
  </si>
  <si>
    <t>Polybrominated Biphenyls</t>
  </si>
  <si>
    <t>Polychlorinated Biphenyls (PCBs)</t>
  </si>
  <si>
    <t>11126-42-4</t>
  </si>
  <si>
    <t>39635-31-9</t>
  </si>
  <si>
    <t>52663-72-6</t>
  </si>
  <si>
    <t>69782-90-7</t>
  </si>
  <si>
    <t>38380-08-4</t>
  </si>
  <si>
    <t>32774-16-6</t>
  </si>
  <si>
    <t>65510-44-3</t>
  </si>
  <si>
    <t>31508-00-6</t>
  </si>
  <si>
    <t>32598-14-4</t>
  </si>
  <si>
    <t>74472-37-0</t>
  </si>
  <si>
    <t>57465-28-8</t>
  </si>
  <si>
    <t>32598-13-3</t>
  </si>
  <si>
    <t>70362-50-4</t>
  </si>
  <si>
    <t>Polymeric Methylene Diphenyl Diisocyanate (PMDI)</t>
  </si>
  <si>
    <t>9016-87-9</t>
  </si>
  <si>
    <t>Polynuclear Aromatic Hydrocarbons (PAHs)</t>
  </si>
  <si>
    <t>205-82-3</t>
  </si>
  <si>
    <t>192-65-4</t>
  </si>
  <si>
    <t>57-97-6</t>
  </si>
  <si>
    <t>90-12-0</t>
  </si>
  <si>
    <t>91-57-6</t>
  </si>
  <si>
    <t>57835-92-4</t>
  </si>
  <si>
    <t>Potassium Perfluorobutane Sulfonate</t>
  </si>
  <si>
    <t>29420-49-3</t>
  </si>
  <si>
    <t>Prochloraz</t>
  </si>
  <si>
    <t>67747-09-5</t>
  </si>
  <si>
    <t>Profluralin</t>
  </si>
  <si>
    <t>26399-36-0</t>
  </si>
  <si>
    <t>Propargyl Alcohol</t>
  </si>
  <si>
    <t>Propham</t>
  </si>
  <si>
    <t>122-42-9</t>
  </si>
  <si>
    <t>Propionaldehyde</t>
  </si>
  <si>
    <t>123-38-6</t>
  </si>
  <si>
    <t>Propyl benzene</t>
  </si>
  <si>
    <t>Propylene</t>
  </si>
  <si>
    <t>115-07-1</t>
  </si>
  <si>
    <t>Propylene Glycol</t>
  </si>
  <si>
    <t>Propylene Glycol Dinitrate</t>
  </si>
  <si>
    <t>6423-43-4</t>
  </si>
  <si>
    <t>Propylene Glycol Monomethyl Ether</t>
  </si>
  <si>
    <t>Propylene Oxide</t>
  </si>
  <si>
    <t>Propyzamide</t>
  </si>
  <si>
    <t>23950-58-5</t>
  </si>
  <si>
    <t>Quinalphos</t>
  </si>
  <si>
    <t>13593-03-8</t>
  </si>
  <si>
    <t>Quizalofop-ethyl</t>
  </si>
  <si>
    <t>Perfluorooctanoic Acid</t>
  </si>
  <si>
    <t>335-67-1</t>
  </si>
  <si>
    <t>1763-23-1</t>
  </si>
  <si>
    <t>E</t>
  </si>
  <si>
    <t>Perfluorosulfonic Acid</t>
  </si>
  <si>
    <t>Refractory Ceramic Fibers</t>
  </si>
  <si>
    <t>Safrole</t>
  </si>
  <si>
    <t>94-59-7</t>
  </si>
  <si>
    <t>Selenium</t>
  </si>
  <si>
    <t>Selenium Sulfide</t>
  </si>
  <si>
    <t>7446-34-6</t>
  </si>
  <si>
    <t>Sethoxydim</t>
  </si>
  <si>
    <t>74051-80-2</t>
  </si>
  <si>
    <t>Silica (crystalline, respirable)</t>
  </si>
  <si>
    <t>7631-86-9</t>
  </si>
  <si>
    <t>Sodium Acifluorfen</t>
  </si>
  <si>
    <t>62476-59-9</t>
  </si>
  <si>
    <t>Sodium Azide</t>
  </si>
  <si>
    <t>Sodium Dichromate</t>
  </si>
  <si>
    <t>10588-01-9</t>
  </si>
  <si>
    <t>Sodium Diethyldithiocarbamate</t>
  </si>
  <si>
    <t>Sodium Fluoride</t>
  </si>
  <si>
    <t>7681-49-4</t>
  </si>
  <si>
    <t>Sodium Fluoroacetate</t>
  </si>
  <si>
    <t>Sodium Metavanadate</t>
  </si>
  <si>
    <t>Sodium Tungstate</t>
  </si>
  <si>
    <t>13472-45-2</t>
  </si>
  <si>
    <t>Sodium Tungstate Dihydrate</t>
  </si>
  <si>
    <t>10213-10-2</t>
  </si>
  <si>
    <t>Stirofos (Tetrachlorovinphos)</t>
  </si>
  <si>
    <t>Strontium Chromate</t>
  </si>
  <si>
    <t>7789-06-2</t>
  </si>
  <si>
    <t>Strontium, Stable</t>
  </si>
  <si>
    <t>Styrene-Acrylonitrile (SAN) Trimer</t>
  </si>
  <si>
    <t>Sulfolane</t>
  </si>
  <si>
    <t>126-33-0</t>
  </si>
  <si>
    <t>Sulfonylbis(4-chlorobenzene), 1,1'-</t>
  </si>
  <si>
    <t>80-07-9</t>
  </si>
  <si>
    <t>Sulfur Trioxide</t>
  </si>
  <si>
    <t>7446-11-9</t>
  </si>
  <si>
    <t>Sulfuric Acid</t>
  </si>
  <si>
    <t>7664-93-9</t>
  </si>
  <si>
    <t>Sulfurous acid, 2-chloroethyl 2-[4-(1,1-dimethylethyl)phenoxy]-1-methylethyl ester</t>
  </si>
  <si>
    <t>140-57-8</t>
  </si>
  <si>
    <t>TCMTB</t>
  </si>
  <si>
    <t>21564-17-0</t>
  </si>
  <si>
    <t>Tebuthiuron</t>
  </si>
  <si>
    <t>34014-18-1</t>
  </si>
  <si>
    <t>Temephos</t>
  </si>
  <si>
    <t>3383-96-8</t>
  </si>
  <si>
    <t>Terbacil</t>
  </si>
  <si>
    <t>5902-51-2</t>
  </si>
  <si>
    <t>Terbufos</t>
  </si>
  <si>
    <t>13071-79-9</t>
  </si>
  <si>
    <t>Terbutryn</t>
  </si>
  <si>
    <t>886-50-0</t>
  </si>
  <si>
    <t>Tetrabromodiphenyl ether, 2,2',4,4'- (BDE-47)</t>
  </si>
  <si>
    <t>5436-43-1</t>
  </si>
  <si>
    <t>Tetrachlorobenzene, 1,2,4,5-</t>
  </si>
  <si>
    <t>Tetrachloroethane, 1,1,1,2-</t>
  </si>
  <si>
    <t>Tetrachloroethane, 1,1,2,2-</t>
  </si>
  <si>
    <t>Tetrachloroethylene</t>
  </si>
  <si>
    <t>Tetrachlorophenol, 2,3,4,6-</t>
  </si>
  <si>
    <t>Tetrachlorotoluene, p- alpha, alpha, alpha-</t>
  </si>
  <si>
    <t>Tetraethyl Dithiopyrophosphate</t>
  </si>
  <si>
    <t>3689-24-5</t>
  </si>
  <si>
    <t>Tetrafluoroethane, 1,1,1,2-</t>
  </si>
  <si>
    <t>811-97-2</t>
  </si>
  <si>
    <t>Tetryl (Trinitrophenylmethylnitramine)</t>
  </si>
  <si>
    <t>Thallic Oxide</t>
  </si>
  <si>
    <t>Thallium (I) Nitrate</t>
  </si>
  <si>
    <t>Thallium (Soluble Salts)</t>
  </si>
  <si>
    <t>Thallium Acetate</t>
  </si>
  <si>
    <t>Thallium Carbonate</t>
  </si>
  <si>
    <t>Thallium Chloride</t>
  </si>
  <si>
    <t>Thallium Selenite</t>
  </si>
  <si>
    <t>Thallium Sulfate</t>
  </si>
  <si>
    <t>Thifensulfuron-methyl</t>
  </si>
  <si>
    <t>79277-27-3</t>
  </si>
  <si>
    <t>Thiodiglycol</t>
  </si>
  <si>
    <t>111-48-8</t>
  </si>
  <si>
    <t>Thiofanox</t>
  </si>
  <si>
    <t>39196-18-4</t>
  </si>
  <si>
    <t>Thiophanate, Methyl</t>
  </si>
  <si>
    <t>23564-05-8</t>
  </si>
  <si>
    <t>Thiram</t>
  </si>
  <si>
    <t>137-26-8</t>
  </si>
  <si>
    <t>Tin</t>
  </si>
  <si>
    <t>Titanium Tetrachloride</t>
  </si>
  <si>
    <t>7550-45-0</t>
  </si>
  <si>
    <t>Toluene-2,4-diisocyante</t>
  </si>
  <si>
    <t>584-84-9</t>
  </si>
  <si>
    <t>Toluene-2,6-diisocyante</t>
  </si>
  <si>
    <t>91-08-7</t>
  </si>
  <si>
    <t>Toluidine, o- (Methylaniline, 2-)</t>
  </si>
  <si>
    <t>Toluidine, p-</t>
  </si>
  <si>
    <t>Tralomethrin</t>
  </si>
  <si>
    <t>66841-25-6</t>
  </si>
  <si>
    <t>Tri-n-butyltin</t>
  </si>
  <si>
    <t>688-73-3</t>
  </si>
  <si>
    <t>Triacetin</t>
  </si>
  <si>
    <t>102-76-1</t>
  </si>
  <si>
    <t>Triadimefon</t>
  </si>
  <si>
    <t>43121-43-3</t>
  </si>
  <si>
    <t>Triallate</t>
  </si>
  <si>
    <t>2303-17-5</t>
  </si>
  <si>
    <t>Triasulfuron</t>
  </si>
  <si>
    <t>82097-50-5</t>
  </si>
  <si>
    <t>Tribenuron-methyl</t>
  </si>
  <si>
    <t>101200-48-0</t>
  </si>
  <si>
    <t>Tribromobenzene, 1,2,4-</t>
  </si>
  <si>
    <t>Tributyl Phosphate</t>
  </si>
  <si>
    <t>126-73-8</t>
  </si>
  <si>
    <t>Tributyltin Compounds</t>
  </si>
  <si>
    <t>Tributyltin Oxide</t>
  </si>
  <si>
    <t>Trichloro-1,2,2-trifluoroethane, 1,1,2-</t>
  </si>
  <si>
    <t>Trichloroacetic Acid</t>
  </si>
  <si>
    <t>76-03-9</t>
  </si>
  <si>
    <t>Trichloroaniline HCl, 2,4,6-</t>
  </si>
  <si>
    <t>33663-50-2</t>
  </si>
  <si>
    <t>Trichloroaniline, 2,4,6-</t>
  </si>
  <si>
    <t>Trichlorobenzene, 1,2,3-</t>
  </si>
  <si>
    <t>87-61-6</t>
  </si>
  <si>
    <t>Trichlorobenzene, 1,2,4-</t>
  </si>
  <si>
    <t>Trichloroethane, 1,1,1-</t>
  </si>
  <si>
    <t>Trichloroethane, 1,1,2-</t>
  </si>
  <si>
    <t>Trichloroethylene</t>
  </si>
  <si>
    <t>Trichlorophenol, 2,4,5-</t>
  </si>
  <si>
    <t>Trichlorophenol, 2,4,6-</t>
  </si>
  <si>
    <t>Trichlorophenoxyacetic Acid, 2,4,5-</t>
  </si>
  <si>
    <t>Trichlorophenoxypropionic acid, -2,4,5</t>
  </si>
  <si>
    <t>Trichloropropane, 1,1,2-</t>
  </si>
  <si>
    <t>Trichloropropane, 1,2,3-</t>
  </si>
  <si>
    <t>Trichloropropene, 1,2,3-</t>
  </si>
  <si>
    <t>Tricresyl Phosphate (TCP)</t>
  </si>
  <si>
    <t>1330-78-5</t>
  </si>
  <si>
    <t>Tridiphane</t>
  </si>
  <si>
    <t>58138-08-2</t>
  </si>
  <si>
    <t>Triethylene Glycol</t>
  </si>
  <si>
    <t>112-27-6</t>
  </si>
  <si>
    <t>Trifluoroethane, 1,1,1-</t>
  </si>
  <si>
    <t>420-46-2</t>
  </si>
  <si>
    <t>Trifluralin</t>
  </si>
  <si>
    <t>1582-09-8</t>
  </si>
  <si>
    <t>Trimethyl Phosphate</t>
  </si>
  <si>
    <t>Trimethylbenzene, 1,2,3-</t>
  </si>
  <si>
    <t>526-73-8</t>
  </si>
  <si>
    <t>Trimethylbenzene, 1,2,4-</t>
  </si>
  <si>
    <t>Trimethylbenzene, 1,3,5-</t>
  </si>
  <si>
    <t>Trimethylpentene, 2,4,4-</t>
  </si>
  <si>
    <t>25167-70-8</t>
  </si>
  <si>
    <t>Trinitrobenzene, 1,3,5-</t>
  </si>
  <si>
    <t>Trinitrotoluene, 2,4,6-</t>
  </si>
  <si>
    <t>Triphenylphosphine Oxide</t>
  </si>
  <si>
    <t>791-28-6</t>
  </si>
  <si>
    <t>Tris(1,3-Dichloro-2-propyl) Phosphate</t>
  </si>
  <si>
    <t>13674-87-8</t>
  </si>
  <si>
    <t>Tris(1-chloro-2-propyl)phosphate</t>
  </si>
  <si>
    <t>13674-84-5</t>
  </si>
  <si>
    <t>Tris(2,3-dibromopropyl)phosphate</t>
  </si>
  <si>
    <t>126-72-7</t>
  </si>
  <si>
    <t>Tris(2-chloroethyl)phosphate</t>
  </si>
  <si>
    <t>115-96-8</t>
  </si>
  <si>
    <t>Tris(2-ethylhexyl)phosphate</t>
  </si>
  <si>
    <t>78-42-2</t>
  </si>
  <si>
    <t>Uranium (Soluble Salts)</t>
  </si>
  <si>
    <t>Urethane</t>
  </si>
  <si>
    <t>51-79-6</t>
  </si>
  <si>
    <t>Vanadium Pentoxide</t>
  </si>
  <si>
    <t>Vanadium and Compounds</t>
  </si>
  <si>
    <t>Vernolate</t>
  </si>
  <si>
    <t>1929-77-7</t>
  </si>
  <si>
    <t>Vinyl Acetate</t>
  </si>
  <si>
    <t>Vinyl Bromide</t>
  </si>
  <si>
    <t>Vinyl Chloride</t>
  </si>
  <si>
    <t>Xylene, P-</t>
  </si>
  <si>
    <t>Xylene, m-</t>
  </si>
  <si>
    <t>Xylene, o-</t>
  </si>
  <si>
    <t>Zinc Phosphide</t>
  </si>
  <si>
    <t>Zinc and Compounds</t>
  </si>
  <si>
    <t>Zirconium</t>
  </si>
  <si>
    <t>7440-67-7</t>
  </si>
  <si>
    <t>Key:  I=IRIS; P= PPRTV; N=NCEA; H=HEAST;  A=ATSDR; O=Other Documents;  CA=CalEPA  S=Surrogate X=Appendix PPRTV E=Based on TEF scheme r=Route Extrapolation *=see BCL guidance document</t>
  </si>
  <si>
    <t>(ug/m3)-1</t>
  </si>
  <si>
    <t>(mg/m3)</t>
  </si>
  <si>
    <t>Dibenzofuran</t>
  </si>
  <si>
    <t>Furan</t>
  </si>
  <si>
    <t>Tetrahydrofuran</t>
  </si>
  <si>
    <t>Lead Chromate</t>
  </si>
  <si>
    <t>Lead Phosphate</t>
  </si>
  <si>
    <t>Lead acetate</t>
  </si>
  <si>
    <t>Lead and Compounds</t>
  </si>
  <si>
    <t>Lead subacetate</t>
  </si>
  <si>
    <t>Tetraethyl Lead</t>
  </si>
  <si>
    <t>Mercuric Chloride (and other Mercury salts)</t>
  </si>
  <si>
    <t>Mercury (elemental)</t>
  </si>
  <si>
    <t>Methyl Mercury</t>
  </si>
  <si>
    <t>Phenylmercuric Acetate</t>
  </si>
  <si>
    <t>Ammonium Perchlorate</t>
  </si>
  <si>
    <t>Lithium Perchlorate</t>
  </si>
  <si>
    <t>Perchlorate and Perchlorate Salts</t>
  </si>
  <si>
    <t>Potassium Perchlorate</t>
  </si>
  <si>
    <t>Sodium Perchlorate</t>
  </si>
  <si>
    <t>Aluminum metaphosphate</t>
  </si>
  <si>
    <t>Ammonium polyphosphate</t>
  </si>
  <si>
    <t>Calcium pyrophosphate</t>
  </si>
  <si>
    <t>Diammonium phosphate</t>
  </si>
  <si>
    <t>Dicalcium phosphate</t>
  </si>
  <si>
    <t>Dimagnesium phosphate</t>
  </si>
  <si>
    <t>Dipotassium phosphate</t>
  </si>
  <si>
    <t>Disodium phosphate</t>
  </si>
  <si>
    <t>Monoaluminum phosphate</t>
  </si>
  <si>
    <t>Monoammonium phosphate</t>
  </si>
  <si>
    <t>Monocalcium phosphate</t>
  </si>
  <si>
    <t>Monomagnesium phosphate</t>
  </si>
  <si>
    <t>Monopotassium phosphate</t>
  </si>
  <si>
    <t>Monosodium phosphate</t>
  </si>
  <si>
    <t>Polyphosphoric acid</t>
  </si>
  <si>
    <t>Potassium tripolyphosphate</t>
  </si>
  <si>
    <t>Sodium acid pyrophosphate</t>
  </si>
  <si>
    <t>Sodium aluminum phosphate (acidic)</t>
  </si>
  <si>
    <t>Sodium aluminum phosphate (anhydrous)</t>
  </si>
  <si>
    <t>Sodium aluminum phosphate (tetrahydrate)</t>
  </si>
  <si>
    <t>Sodium hexametaphosphate</t>
  </si>
  <si>
    <t>Sodium polyphosphate</t>
  </si>
  <si>
    <t>Sodium trimetaphosphate</t>
  </si>
  <si>
    <t>Sodium tripolyphosphate</t>
  </si>
  <si>
    <t>Tetrapotassium phosphate</t>
  </si>
  <si>
    <t>Tetrasodium pyrophosphate</t>
  </si>
  <si>
    <t>Trialuminum sodium tetra decahydrogenoctaorthophosphate (dihydrate)</t>
  </si>
  <si>
    <t>Tricalcium phosphate</t>
  </si>
  <si>
    <t>Trimagnesium phosphate</t>
  </si>
  <si>
    <t>Tripotassium phosphate</t>
  </si>
  <si>
    <t>Trisodium phosphate</t>
  </si>
  <si>
    <t>Bis(2-ethylhexyl)phthalate</t>
  </si>
  <si>
    <t>Butyl Benzyl Phthalate</t>
  </si>
  <si>
    <t>Butylphthalyl Butylglycolate</t>
  </si>
  <si>
    <t>Dibutyl Phthalate</t>
  </si>
  <si>
    <t>Diethyl Phthalate</t>
  </si>
  <si>
    <t>Dimethylterephthalate</t>
  </si>
  <si>
    <t>Octyl Phthalate, di-N-</t>
  </si>
  <si>
    <t>Phthalic Acid, P-</t>
  </si>
  <si>
    <t>Phthalic Anhydride</t>
  </si>
  <si>
    <t>Phthalic acid, M-</t>
  </si>
  <si>
    <t>Phthalic acid, O-</t>
  </si>
  <si>
    <t>Total Petroleum Hydrocarbons</t>
  </si>
  <si>
    <t>Aliphatic High MW</t>
  </si>
  <si>
    <t>Aliphatic Low MW</t>
  </si>
  <si>
    <t>Aliphatic Medium MW</t>
  </si>
  <si>
    <t>Aromatic High MW</t>
  </si>
  <si>
    <t>Aromatic Low MW</t>
  </si>
  <si>
    <t>Aromatic Medium MW</t>
  </si>
  <si>
    <t>Aroclor 1016</t>
  </si>
  <si>
    <t>Aroclor 1221</t>
  </si>
  <si>
    <t>Aroclor 1232</t>
  </si>
  <si>
    <t>Aroclor 1242</t>
  </si>
  <si>
    <t>Aroclor 1248</t>
  </si>
  <si>
    <t>Aroclor 1254</t>
  </si>
  <si>
    <t>Aroclor 1260</t>
  </si>
  <si>
    <t>Aroclor 5460</t>
  </si>
  <si>
    <t>Heptachlorobiphenyl, 2,3,3',4,4',5,5'- (PCB 189)</t>
  </si>
  <si>
    <t>Hexachlorobiphenyl, 2,3',4,4',5,5'- (PCB 167)</t>
  </si>
  <si>
    <t>Hexachlorobiphenyl, 2,3,3',4,4',5'- (PCB 157)</t>
  </si>
  <si>
    <t>Hexachlorobiphenyl, 2,3,3',4,4',5- (PCB 156)</t>
  </si>
  <si>
    <t>Hexachlorobiphenyl, 3,3',4,4',5,5'- (PCB 169)</t>
  </si>
  <si>
    <t>Pentachlorobiphenyl, 2',3,4,4',5- (PCB 123)</t>
  </si>
  <si>
    <t>Pentachlorobiphenyl, 2,3',4,4',5- (PCB 118)</t>
  </si>
  <si>
    <t>Pentachlorobiphenyl, 2,3,3',4,4'- (PCB 105)</t>
  </si>
  <si>
    <t>Pentachlorobiphenyl, 2,3,4,4',5- (PCB 114)</t>
  </si>
  <si>
    <t>Pentachlorobiphenyl, 3,3',4,4',5- (PCB 126)</t>
  </si>
  <si>
    <t>Polychlorinated Biphenyls (high risk)</t>
  </si>
  <si>
    <t>Polychlorinated Biphenyls (low risk)</t>
  </si>
  <si>
    <t>Polychlorinated Biphenyls (lowest risk)</t>
  </si>
  <si>
    <t>Tetrachlorobiphenyl, 3,3',4,4'- (PCB 77)</t>
  </si>
  <si>
    <t>Tetrachlorobiphenyl, 3,4,4',5- (PCB 81)</t>
  </si>
  <si>
    <t>Acenaphthene</t>
  </si>
  <si>
    <t>Anthracene</t>
  </si>
  <si>
    <t>Benz[a]anthracene</t>
  </si>
  <si>
    <t>Benzo(j)fluoranthene</t>
  </si>
  <si>
    <t>Benzo[a]pyrene</t>
  </si>
  <si>
    <t>Benzo[b]fluoranthene</t>
  </si>
  <si>
    <t>Benzo[ghi]perylene</t>
  </si>
  <si>
    <t>Benzo[k]fluoranthene</t>
  </si>
  <si>
    <t>Chloronaphthalene, Beta-</t>
  </si>
  <si>
    <t>Chrysene</t>
  </si>
  <si>
    <t>Dibenz[a,h]anthracene</t>
  </si>
  <si>
    <t>Dibenzo(a,e)pyrene</t>
  </si>
  <si>
    <t>Dimethylbenz(a)anthracene, 7,12-</t>
  </si>
  <si>
    <t>Fluoranthene</t>
  </si>
  <si>
    <t>Fluorene</t>
  </si>
  <si>
    <t>Indeno[1,2,3-cd]pyrene</t>
  </si>
  <si>
    <t>Methylnaphthalene, 1-</t>
  </si>
  <si>
    <t>Methylnaphthalene, 2-</t>
  </si>
  <si>
    <t>Naphthalene</t>
  </si>
  <si>
    <t>Nitropyrene, 4-</t>
  </si>
  <si>
    <t>Phenanthrene</t>
  </si>
  <si>
    <t>Pyrene</t>
  </si>
  <si>
    <t>DDE</t>
  </si>
  <si>
    <t>Bromide</t>
  </si>
  <si>
    <t>Chlorate</t>
  </si>
  <si>
    <t>HCH (delta) noncancer</t>
  </si>
  <si>
    <t>Kd f</t>
  </si>
  <si>
    <t>Niobium</t>
  </si>
  <si>
    <t>Platinum</t>
  </si>
  <si>
    <t xml:space="preserve">Kd f - Value is from RAIS online database:  http://rais.ornl.gov/ </t>
  </si>
  <si>
    <t>S=alpha HCH</t>
  </si>
  <si>
    <t>319-86-8</t>
  </si>
  <si>
    <t>Hexachlorocyclohexane, Delta</t>
  </si>
  <si>
    <t>7440-06-4</t>
  </si>
  <si>
    <t>7726-95-6</t>
  </si>
  <si>
    <t>14866-68-3</t>
  </si>
  <si>
    <t>BCL</t>
  </si>
  <si>
    <t>RSL</t>
  </si>
  <si>
    <t>Exposure duration, child, age 1-6 (yr)</t>
  </si>
  <si>
    <t xml:space="preserve">Ingestion factor for soils  ([mg*yr]/[kg*d])  </t>
  </si>
  <si>
    <t>Skin contact  factor for soils  ([mg*yr]/[kg*d])</t>
  </si>
  <si>
    <t xml:space="preserve">Ingestion factor for water ([l*yr]/[kg-d])  </t>
  </si>
  <si>
    <t>Ingestion factor for water ([l*yr]/[kg-d]) mutagenic chemicals</t>
  </si>
  <si>
    <t>Skin contact  factor for soils  ([mg*yr]/[kg*d]) mutagenic chemicals</t>
  </si>
  <si>
    <t>Ingestion factor for soils  ([mg*yr]/[kg*d])  mutagenic chemicals</t>
  </si>
  <si>
    <t>Drinking water ingestion (L/d) adult</t>
  </si>
  <si>
    <t>Drinking water ingestion (L/d) child</t>
  </si>
  <si>
    <t>BW_child</t>
  </si>
  <si>
    <t>SA_ADULT</t>
  </si>
  <si>
    <t>SA_CHILD</t>
  </si>
  <si>
    <t>SA_WORK</t>
  </si>
  <si>
    <t>AF_ADULT</t>
  </si>
  <si>
    <t>AF_CHILD</t>
  </si>
  <si>
    <t>AF_WORK</t>
  </si>
  <si>
    <t>IRW_ADULT</t>
  </si>
  <si>
    <t>IRW_CHILD</t>
  </si>
  <si>
    <t>IRS_ADULT</t>
  </si>
  <si>
    <t>IRS_CHILD</t>
  </si>
  <si>
    <t>IRS_WORK</t>
  </si>
  <si>
    <t>IFS_ADJ</t>
  </si>
  <si>
    <t>IFS_MADJ</t>
  </si>
  <si>
    <t>SFS_ADJ</t>
  </si>
  <si>
    <t>SFS_MADJ</t>
  </si>
  <si>
    <t>IFW_ADJ</t>
  </si>
  <si>
    <t>IFW_MADJ</t>
  </si>
  <si>
    <t>June 2020</t>
  </si>
  <si>
    <t>General</t>
  </si>
  <si>
    <t>FATE AND TRANSPORT PARAMETERS</t>
  </si>
  <si>
    <t>Fraction organic carbon (unitless)</t>
  </si>
  <si>
    <t>Foc</t>
  </si>
  <si>
    <t>Soil bulk density (g/cm3)</t>
  </si>
  <si>
    <t>Pb</t>
  </si>
  <si>
    <t>Volumetric air content (cm3/cm3)</t>
  </si>
  <si>
    <t>Volumetric water content (cm3/cm3)</t>
  </si>
  <si>
    <t>VF exposure interval (sec)</t>
  </si>
  <si>
    <t>Air dispersion factor (g/m2-sec per kg/m3)</t>
  </si>
  <si>
    <t>THETA_AIR</t>
  </si>
  <si>
    <t>THETA_WATER</t>
  </si>
  <si>
    <t>T</t>
  </si>
  <si>
    <t>QC</t>
  </si>
  <si>
    <t>Total Porosity (cm3/cm3)</t>
  </si>
  <si>
    <t>n</t>
  </si>
  <si>
    <t>Mutagen</t>
  </si>
  <si>
    <t>ET_R</t>
  </si>
  <si>
    <t>M</t>
  </si>
  <si>
    <t>E649830</t>
  </si>
  <si>
    <t>E1790664</t>
  </si>
  <si>
    <t>E1790660</t>
  </si>
  <si>
    <t>E17136615</t>
  </si>
  <si>
    <t>E1615210</t>
  </si>
  <si>
    <t>34465-46-8</t>
  </si>
  <si>
    <t>36355-01-8</t>
  </si>
  <si>
    <t>E715557</t>
  </si>
  <si>
    <t>57964-39-3</t>
  </si>
  <si>
    <t>E1790670</t>
  </si>
  <si>
    <t>E1790666</t>
  </si>
  <si>
    <t>E1790668</t>
  </si>
  <si>
    <t>E1790676</t>
  </si>
  <si>
    <t>E1790672</t>
  </si>
  <si>
    <t>E1790674</t>
  </si>
  <si>
    <t>7440-03-1</t>
  </si>
  <si>
    <t>OP</t>
  </si>
  <si>
    <t>Exposure duration, mutagen (yrs)</t>
  </si>
  <si>
    <t>ED_m</t>
  </si>
  <si>
    <t>RBA</t>
  </si>
  <si>
    <t>Exposure time, worker (hrs/d)</t>
  </si>
  <si>
    <t>ET_I</t>
  </si>
  <si>
    <t>Acenaphthylene</t>
  </si>
  <si>
    <t>208-96-8</t>
  </si>
  <si>
    <t>E715532</t>
  </si>
  <si>
    <t>E701177</t>
  </si>
  <si>
    <t>E1790679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</si>
</sst>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E+00_)"/>
    <numFmt numFmtId="165" formatCode="0.0E+00"/>
    <numFmt numFmtId="166" formatCode="0E+00_)"/>
    <numFmt numFmtId="167" formatCode="0.0_)"/>
    <numFmt numFmtId="168" formatCode="0.00E+00_)"/>
    <numFmt numFmtId="169" formatCode="0_)"/>
    <numFmt numFmtId="170" formatCode="0.00_)"/>
    <numFmt numFmtId="171" formatCode="0.000_)"/>
    <numFmt numFmtId="172" formatCode="0.0"/>
  </numFmts>
  <fonts count="30" x14ac:knownFonts="1">
    <font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b/>
      <sz val="26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sz val="16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20"/>
      <color indexed="8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Calibri"/>
      <family val="2"/>
    </font>
    <font>
      <b/>
      <vertAlign val="superscript"/>
      <sz val="12"/>
      <name val="Arial"/>
      <family val="2"/>
    </font>
    <font>
      <sz val="11"/>
      <color indexed="8"/>
      <name val="Arial"/>
      <family val="2"/>
    </font>
    <font>
      <sz val="8"/>
      <name val="Calibri"/>
      <family val="2"/>
    </font>
    <font>
      <b/>
      <vertAlign val="subscript"/>
      <sz val="12"/>
      <name val="Arial"/>
      <family val="2"/>
    </font>
    <font>
      <b/>
      <sz val="12"/>
      <name val="Symbol"/>
      <family val="1"/>
      <charset val="2"/>
    </font>
    <font>
      <b/>
      <sz val="10"/>
      <name val="Arial"/>
      <family val="2"/>
    </font>
    <font>
      <b/>
      <u/>
      <sz val="10"/>
      <name val="Arial"/>
      <family val="2"/>
    </font>
    <font>
      <vertAlign val="subscript"/>
      <sz val="10"/>
      <name val="Arial"/>
      <family val="2"/>
    </font>
    <font>
      <b/>
      <vertAlign val="superscript"/>
      <sz val="14"/>
      <name val="Arial"/>
      <family val="2"/>
    </font>
    <font>
      <sz val="11"/>
      <name val="Calibri"/>
      <family val="2"/>
    </font>
    <font>
      <vertAlign val="superscript"/>
      <sz val="12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sz val="11"/>
      <color rgb="FF002288"/>
      <name val="Helvetica"/>
    </font>
    <font>
      <sz val="12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13" fillId="0" borderId="0"/>
    <xf numFmtId="0" fontId="13" fillId="0" borderId="0"/>
    <xf numFmtId="0" fontId="28" fillId="0" borderId="0"/>
  </cellStyleXfs>
  <cellXfs count="289">
    <xf numFmtId="0" fontId="0" fillId="0" borderId="0" xfId="0"/>
    <xf numFmtId="164" fontId="0" fillId="0" borderId="0" xfId="0" applyNumberFormat="1"/>
    <xf numFmtId="164" fontId="0" fillId="0" borderId="0" xfId="0" applyNumberFormat="1" applyAlignment="1">
      <alignment horizontal="center"/>
    </xf>
    <xf numFmtId="164" fontId="1" fillId="0" borderId="0" xfId="0" applyNumberFormat="1" applyFont="1"/>
    <xf numFmtId="164" fontId="7" fillId="0" borderId="0" xfId="0" applyNumberFormat="1" applyFont="1" applyAlignment="1">
      <alignment horizontal="right"/>
    </xf>
    <xf numFmtId="164" fontId="3" fillId="0" borderId="0" xfId="0" applyNumberFormat="1" applyFont="1" applyAlignment="1">
      <alignment horizontal="center"/>
    </xf>
    <xf numFmtId="164" fontId="6" fillId="0" borderId="0" xfId="0" applyNumberFormat="1" applyFont="1"/>
    <xf numFmtId="164" fontId="7" fillId="0" borderId="0" xfId="0" applyNumberFormat="1" applyFont="1" applyAlignment="1">
      <alignment horizontal="right" wrapText="1"/>
    </xf>
    <xf numFmtId="164" fontId="7" fillId="0" borderId="0" xfId="0" applyNumberFormat="1" applyFont="1" applyAlignment="1">
      <alignment horizontal="center" wrapText="1"/>
    </xf>
    <xf numFmtId="11" fontId="0" fillId="0" borderId="0" xfId="0" applyNumberFormat="1"/>
    <xf numFmtId="0" fontId="0" fillId="0" borderId="0" xfId="0" applyAlignment="1">
      <alignment horizontal="center"/>
    </xf>
    <xf numFmtId="11" fontId="0" fillId="0" borderId="0" xfId="0" applyNumberFormat="1" applyAlignment="1">
      <alignment horizontal="center"/>
    </xf>
    <xf numFmtId="0" fontId="0" fillId="0" borderId="19" xfId="0" applyBorder="1"/>
    <xf numFmtId="11" fontId="16" fillId="0" borderId="0" xfId="0" applyNumberFormat="1" applyFont="1"/>
    <xf numFmtId="0" fontId="0" fillId="0" borderId="20" xfId="0" applyBorder="1"/>
    <xf numFmtId="11" fontId="0" fillId="0" borderId="0" xfId="0" applyNumberFormat="1" applyAlignment="1">
      <alignment horizontal="left"/>
    </xf>
    <xf numFmtId="0" fontId="10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7" fillId="0" borderId="22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19" fillId="0" borderId="2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2" borderId="23" xfId="0" applyFont="1" applyFill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13" fillId="0" borderId="27" xfId="0" applyFont="1" applyBorder="1" applyAlignment="1">
      <alignment horizontal="center"/>
    </xf>
    <xf numFmtId="0" fontId="0" fillId="0" borderId="28" xfId="0" applyBorder="1" applyAlignment="1">
      <alignment horizontal="center"/>
    </xf>
    <xf numFmtId="165" fontId="13" fillId="0" borderId="28" xfId="0" applyNumberFormat="1" applyFont="1" applyBorder="1" applyAlignment="1">
      <alignment horizontal="center"/>
    </xf>
    <xf numFmtId="2" fontId="0" fillId="0" borderId="28" xfId="0" applyNumberFormat="1" applyBorder="1" applyAlignment="1">
      <alignment horizontal="center" vertical="center"/>
    </xf>
    <xf numFmtId="172" fontId="0" fillId="0" borderId="28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/>
    </xf>
    <xf numFmtId="165" fontId="7" fillId="2" borderId="28" xfId="0" applyNumberFormat="1" applyFont="1" applyFill="1" applyBorder="1" applyAlignment="1">
      <alignment horizontal="center"/>
    </xf>
    <xf numFmtId="0" fontId="13" fillId="0" borderId="30" xfId="0" applyFont="1" applyBorder="1" applyAlignment="1">
      <alignment horizontal="center"/>
    </xf>
    <xf numFmtId="0" fontId="0" fillId="0" borderId="31" xfId="0" applyBorder="1" applyAlignment="1">
      <alignment horizontal="center"/>
    </xf>
    <xf numFmtId="0" fontId="13" fillId="0" borderId="32" xfId="0" applyFont="1" applyBorder="1" applyAlignment="1">
      <alignment horizontal="center"/>
    </xf>
    <xf numFmtId="0" fontId="0" fillId="0" borderId="33" xfId="0" applyBorder="1" applyAlignment="1">
      <alignment horizontal="center"/>
    </xf>
    <xf numFmtId="165" fontId="13" fillId="0" borderId="33" xfId="0" applyNumberFormat="1" applyFont="1" applyBorder="1" applyAlignment="1">
      <alignment horizontal="center"/>
    </xf>
    <xf numFmtId="2" fontId="0" fillId="0" borderId="33" xfId="0" applyNumberFormat="1" applyBorder="1" applyAlignment="1">
      <alignment horizontal="center" vertical="center"/>
    </xf>
    <xf numFmtId="172" fontId="0" fillId="0" borderId="33" xfId="0" applyNumberFormat="1" applyBorder="1" applyAlignment="1">
      <alignment horizontal="center" vertical="center"/>
    </xf>
    <xf numFmtId="165" fontId="0" fillId="0" borderId="34" xfId="0" applyNumberFormat="1" applyBorder="1" applyAlignment="1">
      <alignment horizontal="center"/>
    </xf>
    <xf numFmtId="165" fontId="7" fillId="2" borderId="33" xfId="0" applyNumberFormat="1" applyFont="1" applyFill="1" applyBorder="1" applyAlignment="1">
      <alignment horizontal="center"/>
    </xf>
    <xf numFmtId="0" fontId="13" fillId="0" borderId="35" xfId="0" applyFont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5" xfId="0" applyBorder="1" applyAlignment="1">
      <alignment horizontal="center"/>
    </xf>
    <xf numFmtId="0" fontId="13" fillId="0" borderId="37" xfId="0" applyFont="1" applyBorder="1" applyAlignment="1">
      <alignment horizontal="center"/>
    </xf>
    <xf numFmtId="0" fontId="0" fillId="0" borderId="38" xfId="0" applyBorder="1" applyAlignment="1">
      <alignment horizontal="center"/>
    </xf>
    <xf numFmtId="165" fontId="13" fillId="0" borderId="38" xfId="0" applyNumberFormat="1" applyFont="1" applyBorder="1" applyAlignment="1">
      <alignment horizontal="center"/>
    </xf>
    <xf numFmtId="2" fontId="0" fillId="0" borderId="38" xfId="0" applyNumberFormat="1" applyBorder="1" applyAlignment="1">
      <alignment horizontal="center" vertical="center"/>
    </xf>
    <xf numFmtId="172" fontId="0" fillId="0" borderId="38" xfId="0" applyNumberFormat="1" applyBorder="1" applyAlignment="1">
      <alignment horizontal="center" vertical="center"/>
    </xf>
    <xf numFmtId="165" fontId="0" fillId="0" borderId="39" xfId="0" applyNumberFormat="1" applyBorder="1" applyAlignment="1">
      <alignment horizontal="center"/>
    </xf>
    <xf numFmtId="165" fontId="7" fillId="2" borderId="38" xfId="0" applyNumberFormat="1" applyFont="1" applyFill="1" applyBorder="1" applyAlignment="1">
      <alignment horizontal="center"/>
    </xf>
    <xf numFmtId="0" fontId="13" fillId="0" borderId="40" xfId="0" applyFont="1" applyBorder="1" applyAlignment="1">
      <alignment horizontal="center"/>
    </xf>
    <xf numFmtId="0" fontId="0" fillId="0" borderId="41" xfId="0" applyBorder="1" applyAlignment="1">
      <alignment horizontal="center"/>
    </xf>
    <xf numFmtId="2" fontId="0" fillId="0" borderId="0" xfId="0" applyNumberFormat="1" applyAlignment="1">
      <alignment horizontal="center" vertical="center"/>
    </xf>
    <xf numFmtId="172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/>
    </xf>
    <xf numFmtId="165" fontId="20" fillId="0" borderId="0" xfId="0" applyNumberFormat="1" applyFont="1" applyAlignment="1">
      <alignment horizontal="center"/>
    </xf>
    <xf numFmtId="0" fontId="21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164" fontId="7" fillId="0" borderId="20" xfId="0" applyNumberFormat="1" applyFont="1" applyBorder="1" applyAlignment="1">
      <alignment horizontal="center" wrapText="1"/>
    </xf>
    <xf numFmtId="164" fontId="7" fillId="0" borderId="20" xfId="0" applyNumberFormat="1" applyFont="1" applyBorder="1" applyAlignment="1">
      <alignment horizontal="right"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left"/>
    </xf>
    <xf numFmtId="2" fontId="26" fillId="0" borderId="0" xfId="0" applyNumberFormat="1" applyFont="1" applyAlignment="1">
      <alignment horizontal="center" vertical="center"/>
    </xf>
    <xf numFmtId="172" fontId="26" fillId="0" borderId="0" xfId="0" applyNumberFormat="1" applyFont="1" applyAlignment="1">
      <alignment horizontal="center" vertical="center"/>
    </xf>
    <xf numFmtId="2" fontId="16" fillId="0" borderId="0" xfId="0" applyNumberFormat="1" applyFont="1" applyAlignment="1">
      <alignment horizontal="center"/>
    </xf>
    <xf numFmtId="0" fontId="16" fillId="0" borderId="10" xfId="0" applyFont="1" applyBorder="1"/>
    <xf numFmtId="11" fontId="16" fillId="0" borderId="9" xfId="0" applyNumberFormat="1" applyFont="1" applyBorder="1"/>
    <xf numFmtId="0" fontId="16" fillId="0" borderId="48" xfId="0" applyFont="1" applyBorder="1"/>
    <xf numFmtId="2" fontId="16" fillId="0" borderId="20" xfId="0" applyNumberFormat="1" applyFont="1" applyBorder="1" applyAlignment="1">
      <alignment horizontal="center"/>
    </xf>
    <xf numFmtId="11" fontId="16" fillId="0" borderId="20" xfId="0" applyNumberFormat="1" applyFont="1" applyBorder="1"/>
    <xf numFmtId="0" fontId="0" fillId="0" borderId="55" xfId="0" applyBorder="1"/>
    <xf numFmtId="0" fontId="13" fillId="0" borderId="56" xfId="0" applyFont="1" applyBorder="1" applyAlignment="1">
      <alignment horizontal="center"/>
    </xf>
    <xf numFmtId="165" fontId="13" fillId="0" borderId="47" xfId="0" applyNumberFormat="1" applyFont="1" applyBorder="1" applyAlignment="1">
      <alignment horizontal="center"/>
    </xf>
    <xf numFmtId="0" fontId="16" fillId="0" borderId="10" xfId="0" applyFont="1" applyBorder="1" applyAlignment="1">
      <alignment horizontal="left" indent="1"/>
    </xf>
    <xf numFmtId="0" fontId="16" fillId="0" borderId="48" xfId="0" applyFont="1" applyBorder="1" applyAlignment="1">
      <alignment horizontal="left" indent="1"/>
    </xf>
    <xf numFmtId="11" fontId="16" fillId="0" borderId="57" xfId="0" applyNumberFormat="1" applyFont="1" applyBorder="1"/>
    <xf numFmtId="11" fontId="16" fillId="0" borderId="19" xfId="0" applyNumberFormat="1" applyFont="1" applyBorder="1"/>
    <xf numFmtId="11" fontId="16" fillId="0" borderId="58" xfId="0" applyNumberFormat="1" applyFont="1" applyBorder="1"/>
    <xf numFmtId="2" fontId="16" fillId="0" borderId="19" xfId="0" applyNumberFormat="1" applyFont="1" applyBorder="1" applyAlignment="1">
      <alignment horizontal="center"/>
    </xf>
    <xf numFmtId="11" fontId="0" fillId="0" borderId="19" xfId="0" applyNumberFormat="1" applyBorder="1"/>
    <xf numFmtId="0" fontId="13" fillId="0" borderId="57" xfId="0" applyFont="1" applyBorder="1" applyAlignment="1">
      <alignment horizontal="center"/>
    </xf>
    <xf numFmtId="11" fontId="16" fillId="0" borderId="0" xfId="0" applyNumberFormat="1" applyFont="1" applyAlignment="1">
      <alignment horizontal="center"/>
    </xf>
    <xf numFmtId="11" fontId="16" fillId="0" borderId="20" xfId="0" applyNumberFormat="1" applyFont="1" applyBorder="1" applyAlignment="1">
      <alignment horizontal="center"/>
    </xf>
    <xf numFmtId="11" fontId="16" fillId="0" borderId="19" xfId="0" applyNumberFormat="1" applyFont="1" applyBorder="1" applyAlignment="1">
      <alignment horizontal="center"/>
    </xf>
    <xf numFmtId="11" fontId="0" fillId="0" borderId="28" xfId="0" applyNumberFormat="1" applyBorder="1" applyAlignment="1">
      <alignment horizontal="center"/>
    </xf>
    <xf numFmtId="11" fontId="0" fillId="0" borderId="47" xfId="0" applyNumberFormat="1" applyBorder="1" applyAlignment="1">
      <alignment horizontal="center"/>
    </xf>
    <xf numFmtId="11" fontId="0" fillId="0" borderId="33" xfId="0" applyNumberFormat="1" applyBorder="1" applyAlignment="1">
      <alignment horizontal="center"/>
    </xf>
    <xf numFmtId="11" fontId="13" fillId="0" borderId="33" xfId="0" applyNumberFormat="1" applyFont="1" applyBorder="1" applyAlignment="1">
      <alignment horizontal="center"/>
    </xf>
    <xf numFmtId="11" fontId="0" fillId="0" borderId="38" xfId="0" applyNumberFormat="1" applyBorder="1" applyAlignment="1">
      <alignment horizontal="center"/>
    </xf>
    <xf numFmtId="17" fontId="7" fillId="3" borderId="14" xfId="0" quotePrefix="1" applyNumberFormat="1" applyFont="1" applyFill="1" applyBorder="1" applyAlignment="1">
      <alignment horizontal="left" wrapText="1"/>
    </xf>
    <xf numFmtId="0" fontId="16" fillId="0" borderId="60" xfId="0" applyFont="1" applyBorder="1"/>
    <xf numFmtId="168" fontId="10" fillId="0" borderId="0" xfId="0" applyNumberFormat="1" applyFont="1"/>
    <xf numFmtId="164" fontId="10" fillId="0" borderId="0" xfId="0" applyNumberFormat="1" applyFont="1"/>
    <xf numFmtId="164" fontId="7" fillId="0" borderId="0" xfId="0" applyNumberFormat="1" applyFont="1" applyAlignment="1">
      <alignment horizontal="left"/>
    </xf>
    <xf numFmtId="2" fontId="24" fillId="0" borderId="0" xfId="0" applyNumberFormat="1" applyFont="1"/>
    <xf numFmtId="11" fontId="10" fillId="0" borderId="0" xfId="0" applyNumberFormat="1" applyFont="1"/>
    <xf numFmtId="164" fontId="10" fillId="0" borderId="0" xfId="0" applyNumberFormat="1" applyFont="1" applyAlignment="1">
      <alignment horizontal="center"/>
    </xf>
    <xf numFmtId="165" fontId="10" fillId="0" borderId="0" xfId="0" applyNumberFormat="1" applyFont="1"/>
    <xf numFmtId="164" fontId="24" fillId="0" borderId="0" xfId="0" applyNumberFormat="1" applyFont="1"/>
    <xf numFmtId="1" fontId="24" fillId="0" borderId="0" xfId="0" applyNumberFormat="1" applyFont="1"/>
    <xf numFmtId="164" fontId="24" fillId="0" borderId="0" xfId="0" applyNumberFormat="1" applyFont="1" applyAlignment="1">
      <alignment horizontal="center"/>
    </xf>
    <xf numFmtId="164" fontId="20" fillId="0" borderId="0" xfId="0" quotePrefix="1" applyNumberFormat="1" applyFont="1" applyAlignment="1" applyProtection="1">
      <alignment horizontal="left"/>
      <protection locked="0"/>
    </xf>
    <xf numFmtId="164" fontId="7" fillId="0" borderId="0" xfId="0" quotePrefix="1" applyNumberFormat="1" applyFont="1" applyAlignment="1">
      <alignment horizontal="left"/>
    </xf>
    <xf numFmtId="164" fontId="7" fillId="0" borderId="0" xfId="0" applyNumberFormat="1" applyFont="1"/>
    <xf numFmtId="166" fontId="10" fillId="0" borderId="0" xfId="0" applyNumberFormat="1" applyFont="1"/>
    <xf numFmtId="167" fontId="10" fillId="0" borderId="0" xfId="0" applyNumberFormat="1" applyFont="1"/>
    <xf numFmtId="169" fontId="10" fillId="0" borderId="0" xfId="0" applyNumberFormat="1" applyFont="1"/>
    <xf numFmtId="170" fontId="10" fillId="0" borderId="0" xfId="0" applyNumberFormat="1" applyFont="1"/>
    <xf numFmtId="164" fontId="10" fillId="0" borderId="0" xfId="0" quotePrefix="1" applyNumberFormat="1" applyFont="1" applyAlignment="1">
      <alignment horizontal="left"/>
    </xf>
    <xf numFmtId="169" fontId="10" fillId="0" borderId="0" xfId="0" applyNumberFormat="1" applyFont="1" applyAlignment="1">
      <alignment horizontal="center"/>
    </xf>
    <xf numFmtId="11" fontId="24" fillId="0" borderId="0" xfId="0" applyNumberFormat="1" applyFont="1"/>
    <xf numFmtId="165" fontId="24" fillId="0" borderId="0" xfId="0" applyNumberFormat="1" applyFont="1"/>
    <xf numFmtId="0" fontId="24" fillId="0" borderId="0" xfId="0" applyFont="1" applyAlignment="1">
      <alignment horizontal="center"/>
    </xf>
    <xf numFmtId="2" fontId="10" fillId="0" borderId="0" xfId="0" applyNumberFormat="1" applyFont="1"/>
    <xf numFmtId="1" fontId="10" fillId="0" borderId="0" xfId="0" applyNumberFormat="1" applyFont="1"/>
    <xf numFmtId="0" fontId="27" fillId="0" borderId="0" xfId="0" applyFont="1"/>
    <xf numFmtId="11" fontId="27" fillId="0" borderId="0" xfId="0" applyNumberFormat="1" applyFont="1"/>
    <xf numFmtId="0" fontId="10" fillId="0" borderId="0" xfId="0" applyFont="1"/>
    <xf numFmtId="164" fontId="10" fillId="0" borderId="0" xfId="0" applyNumberFormat="1" applyFont="1" applyAlignment="1">
      <alignment horizontal="left"/>
    </xf>
    <xf numFmtId="2" fontId="1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1" fontId="10" fillId="0" borderId="0" xfId="0" applyNumberFormat="1" applyFont="1" applyAlignment="1">
      <alignment horizontal="left"/>
    </xf>
    <xf numFmtId="165" fontId="10" fillId="0" borderId="0" xfId="0" applyNumberFormat="1" applyFont="1" applyAlignment="1">
      <alignment horizontal="left"/>
    </xf>
    <xf numFmtId="1" fontId="10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/>
    </xf>
    <xf numFmtId="164" fontId="10" fillId="0" borderId="0" xfId="0" applyNumberFormat="1" applyFont="1" applyAlignment="1" applyProtection="1">
      <alignment horizontal="left"/>
      <protection locked="0"/>
    </xf>
    <xf numFmtId="164" fontId="2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1" fontId="2" fillId="0" borderId="0" xfId="0" applyNumberFormat="1" applyFont="1" applyAlignment="1">
      <alignment horizontal="left"/>
    </xf>
    <xf numFmtId="1" fontId="2" fillId="0" borderId="0" xfId="0" applyNumberFormat="1" applyFont="1" applyAlignment="1">
      <alignment horizontal="left"/>
    </xf>
    <xf numFmtId="164" fontId="24" fillId="0" borderId="10" xfId="0" applyNumberFormat="1" applyFont="1" applyBorder="1"/>
    <xf numFmtId="164" fontId="2" fillId="0" borderId="0" xfId="0" applyNumberFormat="1" applyFont="1" applyAlignment="1">
      <alignment horizontal="center"/>
    </xf>
    <xf numFmtId="164" fontId="3" fillId="0" borderId="3" xfId="0" applyNumberFormat="1" applyFont="1" applyBorder="1" applyAlignment="1">
      <alignment horizontal="left"/>
    </xf>
    <xf numFmtId="2" fontId="4" fillId="0" borderId="4" xfId="0" applyNumberFormat="1" applyFont="1" applyBorder="1"/>
    <xf numFmtId="164" fontId="3" fillId="0" borderId="5" xfId="0" applyNumberFormat="1" applyFont="1" applyBorder="1"/>
    <xf numFmtId="164" fontId="3" fillId="0" borderId="6" xfId="0" applyNumberFormat="1" applyFont="1" applyBorder="1"/>
    <xf numFmtId="11" fontId="3" fillId="0" borderId="6" xfId="0" applyNumberFormat="1" applyFont="1" applyBorder="1"/>
    <xf numFmtId="164" fontId="3" fillId="0" borderId="4" xfId="0" applyNumberFormat="1" applyFont="1" applyBorder="1" applyAlignment="1">
      <alignment horizontal="centerContinuous"/>
    </xf>
    <xf numFmtId="164" fontId="3" fillId="0" borderId="5" xfId="0" quotePrefix="1" applyNumberFormat="1" applyFont="1" applyBorder="1"/>
    <xf numFmtId="164" fontId="3" fillId="0" borderId="6" xfId="0" quotePrefix="1" applyNumberFormat="1" applyFont="1" applyBorder="1"/>
    <xf numFmtId="164" fontId="3" fillId="0" borderId="7" xfId="0" applyNumberFormat="1" applyFont="1" applyBorder="1"/>
    <xf numFmtId="164" fontId="4" fillId="0" borderId="4" xfId="0" applyNumberFormat="1" applyFont="1" applyBorder="1"/>
    <xf numFmtId="164" fontId="4" fillId="0" borderId="5" xfId="0" applyNumberFormat="1" applyFont="1" applyBorder="1"/>
    <xf numFmtId="164" fontId="4" fillId="0" borderId="6" xfId="0" applyNumberFormat="1" applyFont="1" applyBorder="1"/>
    <xf numFmtId="165" fontId="4" fillId="0" borderId="6" xfId="0" applyNumberFormat="1" applyFont="1" applyBorder="1"/>
    <xf numFmtId="164" fontId="4" fillId="0" borderId="7" xfId="0" applyNumberFormat="1" applyFont="1" applyBorder="1"/>
    <xf numFmtId="1" fontId="4" fillId="0" borderId="5" xfId="0" applyNumberFormat="1" applyFont="1" applyBorder="1"/>
    <xf numFmtId="164" fontId="3" fillId="0" borderId="8" xfId="0" applyNumberFormat="1" applyFont="1" applyBorder="1" applyAlignment="1">
      <alignment horizontal="center"/>
    </xf>
    <xf numFmtId="164" fontId="3" fillId="0" borderId="5" xfId="0" quotePrefix="1" applyNumberFormat="1" applyFont="1" applyBorder="1" applyAlignment="1">
      <alignment horizontal="left"/>
    </xf>
    <xf numFmtId="164" fontId="3" fillId="0" borderId="6" xfId="0" applyNumberFormat="1" applyFont="1" applyBorder="1" applyAlignment="1">
      <alignment horizontal="center"/>
    </xf>
    <xf numFmtId="17" fontId="3" fillId="0" borderId="2" xfId="0" quotePrefix="1" applyNumberFormat="1" applyFont="1" applyBorder="1" applyAlignment="1">
      <alignment horizontal="left"/>
    </xf>
    <xf numFmtId="2" fontId="7" fillId="0" borderId="1" xfId="0" applyNumberFormat="1" applyFont="1" applyBorder="1" applyAlignment="1">
      <alignment horizontal="center"/>
    </xf>
    <xf numFmtId="164" fontId="7" fillId="0" borderId="1" xfId="0" applyNumberFormat="1" applyFont="1" applyBorder="1" applyAlignment="1">
      <alignment horizontal="center"/>
    </xf>
    <xf numFmtId="164" fontId="7" fillId="0" borderId="0" xfId="0" applyNumberFormat="1" applyFont="1" applyAlignment="1">
      <alignment horizontal="center"/>
    </xf>
    <xf numFmtId="11" fontId="7" fillId="0" borderId="0" xfId="0" applyNumberFormat="1" applyFont="1" applyAlignment="1">
      <alignment horizontal="center"/>
    </xf>
    <xf numFmtId="11" fontId="7" fillId="0" borderId="1" xfId="0" applyNumberFormat="1" applyFont="1" applyBorder="1" applyAlignment="1">
      <alignment horizontal="center"/>
    </xf>
    <xf numFmtId="164" fontId="7" fillId="0" borderId="18" xfId="0" applyNumberFormat="1" applyFont="1" applyBorder="1" applyAlignment="1">
      <alignment horizontal="center"/>
    </xf>
    <xf numFmtId="164" fontId="7" fillId="0" borderId="30" xfId="0" applyNumberFormat="1" applyFont="1" applyBorder="1" applyAlignment="1">
      <alignment horizontal="center"/>
    </xf>
    <xf numFmtId="164" fontId="7" fillId="0" borderId="10" xfId="0" applyNumberFormat="1" applyFont="1" applyBorder="1" applyAlignment="1">
      <alignment horizontal="center"/>
    </xf>
    <xf numFmtId="164" fontId="7" fillId="0" borderId="8" xfId="0" applyNumberFormat="1" applyFont="1" applyBorder="1" applyAlignment="1">
      <alignment horizontal="center"/>
    </xf>
    <xf numFmtId="1" fontId="7" fillId="0" borderId="8" xfId="0" applyNumberFormat="1" applyFont="1" applyBorder="1" applyAlignment="1">
      <alignment horizontal="center"/>
    </xf>
    <xf numFmtId="164" fontId="7" fillId="0" borderId="15" xfId="0" applyNumberFormat="1" applyFont="1" applyBorder="1" applyAlignment="1">
      <alignment horizontal="center"/>
    </xf>
    <xf numFmtId="164" fontId="7" fillId="0" borderId="16" xfId="0" applyNumberFormat="1" applyFont="1" applyBorder="1" applyAlignment="1">
      <alignment horizontal="center"/>
    </xf>
    <xf numFmtId="164" fontId="7" fillId="0" borderId="9" xfId="0" applyNumberFormat="1" applyFont="1" applyBorder="1" applyAlignment="1">
      <alignment horizontal="center"/>
    </xf>
    <xf numFmtId="164" fontId="7" fillId="0" borderId="17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right" wrapText="1"/>
    </xf>
    <xf numFmtId="2" fontId="7" fillId="0" borderId="1" xfId="0" applyNumberFormat="1" applyFont="1" applyBorder="1" applyAlignment="1">
      <alignment horizontal="center" wrapText="1"/>
    </xf>
    <xf numFmtId="164" fontId="8" fillId="0" borderId="1" xfId="0" applyNumberFormat="1" applyFont="1" applyBorder="1" applyAlignment="1">
      <alignment horizontal="center" wrapText="1"/>
    </xf>
    <xf numFmtId="164" fontId="8" fillId="0" borderId="0" xfId="0" applyNumberFormat="1" applyFont="1" applyAlignment="1">
      <alignment horizontal="center" wrapText="1"/>
    </xf>
    <xf numFmtId="164" fontId="7" fillId="0" borderId="1" xfId="0" applyNumberFormat="1" applyFont="1" applyBorder="1" applyAlignment="1">
      <alignment horizontal="center" wrapText="1"/>
    </xf>
    <xf numFmtId="11" fontId="8" fillId="0" borderId="9" xfId="0" applyNumberFormat="1" applyFont="1" applyBorder="1" applyAlignment="1">
      <alignment horizontal="center" wrapText="1"/>
    </xf>
    <xf numFmtId="164" fontId="7" fillId="0" borderId="1" xfId="0" quotePrefix="1" applyNumberFormat="1" applyFont="1" applyBorder="1" applyAlignment="1">
      <alignment horizontal="center" wrapText="1"/>
    </xf>
    <xf numFmtId="11" fontId="7" fillId="0" borderId="1" xfId="0" applyNumberFormat="1" applyFont="1" applyBorder="1" applyAlignment="1">
      <alignment horizontal="center" wrapText="1"/>
    </xf>
    <xf numFmtId="1" fontId="7" fillId="0" borderId="1" xfId="0" applyNumberFormat="1" applyFont="1" applyBorder="1" applyAlignment="1">
      <alignment horizontal="center"/>
    </xf>
    <xf numFmtId="164" fontId="7" fillId="0" borderId="10" xfId="0" applyNumberFormat="1" applyFont="1" applyBorder="1" applyAlignment="1">
      <alignment horizontal="center" wrapText="1"/>
    </xf>
    <xf numFmtId="164" fontId="7" fillId="0" borderId="14" xfId="0" applyNumberFormat="1" applyFont="1" applyBorder="1" applyAlignment="1">
      <alignment horizontal="center" wrapText="1"/>
    </xf>
    <xf numFmtId="164" fontId="3" fillId="0" borderId="15" xfId="0" applyNumberFormat="1" applyFont="1" applyBorder="1" applyAlignment="1">
      <alignment horizontal="left" wrapText="1"/>
    </xf>
    <xf numFmtId="2" fontId="7" fillId="0" borderId="11" xfId="0" applyNumberFormat="1" applyFont="1" applyBorder="1" applyAlignment="1">
      <alignment horizontal="center" wrapText="1"/>
    </xf>
    <xf numFmtId="164" fontId="8" fillId="0" borderId="11" xfId="0" applyNumberFormat="1" applyFont="1" applyBorder="1" applyAlignment="1">
      <alignment horizontal="center" wrapText="1"/>
    </xf>
    <xf numFmtId="164" fontId="8" fillId="0" borderId="4" xfId="0" applyNumberFormat="1" applyFont="1" applyBorder="1" applyAlignment="1">
      <alignment horizontal="center" wrapText="1"/>
    </xf>
    <xf numFmtId="164" fontId="7" fillId="0" borderId="11" xfId="0" applyNumberFormat="1" applyFont="1" applyBorder="1" applyAlignment="1">
      <alignment horizontal="center" wrapText="1"/>
    </xf>
    <xf numFmtId="11" fontId="8" fillId="0" borderId="42" xfId="1" applyNumberFormat="1" applyFont="1" applyBorder="1" applyAlignment="1">
      <alignment horizontal="center" wrapText="1"/>
    </xf>
    <xf numFmtId="165" fontId="8" fillId="0" borderId="42" xfId="1" applyNumberFormat="1" applyFont="1" applyBorder="1" applyAlignment="1">
      <alignment horizontal="center" wrapText="1"/>
    </xf>
    <xf numFmtId="164" fontId="7" fillId="0" borderId="11" xfId="0" quotePrefix="1" applyNumberFormat="1" applyFont="1" applyBorder="1" applyAlignment="1">
      <alignment horizontal="center" wrapText="1"/>
    </xf>
    <xf numFmtId="11" fontId="7" fillId="0" borderId="11" xfId="0" applyNumberFormat="1" applyFont="1" applyBorder="1" applyAlignment="1">
      <alignment horizontal="center" wrapText="1"/>
    </xf>
    <xf numFmtId="1" fontId="7" fillId="0" borderId="11" xfId="0" applyNumberFormat="1" applyFont="1" applyBorder="1" applyAlignment="1">
      <alignment horizontal="center"/>
    </xf>
    <xf numFmtId="164" fontId="7" fillId="0" borderId="4" xfId="0" applyNumberFormat="1" applyFont="1" applyBorder="1" applyAlignment="1">
      <alignment horizontal="center" wrapText="1"/>
    </xf>
    <xf numFmtId="164" fontId="7" fillId="0" borderId="12" xfId="0" applyNumberFormat="1" applyFont="1" applyBorder="1" applyAlignment="1">
      <alignment horizontal="center" wrapText="1"/>
    </xf>
    <xf numFmtId="164" fontId="7" fillId="0" borderId="13" xfId="0" applyNumberFormat="1" applyFont="1" applyBorder="1" applyAlignment="1">
      <alignment horizontal="center" wrapText="1"/>
    </xf>
    <xf numFmtId="164" fontId="3" fillId="0" borderId="0" xfId="0" applyNumberFormat="1" applyFont="1" applyAlignment="1">
      <alignment horizontal="left" wrapText="1"/>
    </xf>
    <xf numFmtId="2" fontId="7" fillId="0" borderId="0" xfId="0" applyNumberFormat="1" applyFont="1" applyAlignment="1">
      <alignment horizontal="center" wrapText="1"/>
    </xf>
    <xf numFmtId="11" fontId="8" fillId="0" borderId="0" xfId="1" applyNumberFormat="1" applyFont="1" applyAlignment="1">
      <alignment horizontal="center" wrapText="1"/>
    </xf>
    <xf numFmtId="165" fontId="8" fillId="0" borderId="0" xfId="1" applyNumberFormat="1" applyFont="1" applyAlignment="1">
      <alignment horizontal="center" wrapText="1"/>
    </xf>
    <xf numFmtId="164" fontId="7" fillId="0" borderId="0" xfId="0" quotePrefix="1" applyNumberFormat="1" applyFont="1" applyAlignment="1">
      <alignment horizontal="center" wrapText="1"/>
    </xf>
    <xf numFmtId="11" fontId="7" fillId="0" borderId="0" xfId="0" applyNumberFormat="1" applyFont="1" applyAlignment="1">
      <alignment horizontal="center" wrapText="1"/>
    </xf>
    <xf numFmtId="1" fontId="7" fillId="0" borderId="0" xfId="0" applyNumberFormat="1" applyFont="1" applyAlignment="1">
      <alignment horizontal="center"/>
    </xf>
    <xf numFmtId="164" fontId="5" fillId="0" borderId="0" xfId="0" applyNumberFormat="1" applyFont="1"/>
    <xf numFmtId="164" fontId="10" fillId="0" borderId="0" xfId="0" applyNumberFormat="1" applyFont="1" applyProtection="1">
      <protection locked="0"/>
    </xf>
    <xf numFmtId="11" fontId="10" fillId="0" borderId="0" xfId="0" applyNumberFormat="1" applyFont="1" applyAlignment="1">
      <alignment horizontal="center"/>
    </xf>
    <xf numFmtId="164" fontId="10" fillId="0" borderId="0" xfId="0" applyNumberFormat="1" applyFont="1" applyAlignment="1" applyProtection="1">
      <alignment horizontal="center"/>
      <protection locked="0"/>
    </xf>
    <xf numFmtId="164" fontId="11" fillId="0" borderId="0" xfId="0" applyNumberFormat="1" applyFont="1" applyProtection="1">
      <protection locked="0"/>
    </xf>
    <xf numFmtId="164" fontId="5" fillId="0" borderId="0" xfId="0" applyNumberFormat="1" applyFont="1" applyAlignment="1">
      <alignment horizontal="center"/>
    </xf>
    <xf numFmtId="164" fontId="5" fillId="0" borderId="0" xfId="0" applyNumberFormat="1" applyFont="1" applyProtection="1">
      <protection locked="0"/>
    </xf>
    <xf numFmtId="164" fontId="10" fillId="0" borderId="0" xfId="0" applyNumberFormat="1" applyFont="1" applyAlignment="1">
      <alignment horizontal="right"/>
    </xf>
    <xf numFmtId="168" fontId="10" fillId="0" borderId="0" xfId="0" applyNumberFormat="1" applyFont="1" applyAlignment="1">
      <alignment horizontal="center"/>
    </xf>
    <xf numFmtId="164" fontId="29" fillId="0" borderId="0" xfId="0" applyNumberFormat="1" applyFont="1"/>
    <xf numFmtId="168" fontId="10" fillId="0" borderId="0" xfId="0" applyNumberFormat="1" applyFont="1" applyProtection="1">
      <protection locked="0"/>
    </xf>
    <xf numFmtId="11" fontId="10" fillId="0" borderId="0" xfId="2" applyNumberFormat="1" applyFont="1" applyAlignment="1" applyProtection="1">
      <alignment horizontal="center"/>
      <protection locked="0"/>
    </xf>
    <xf numFmtId="164" fontId="12" fillId="0" borderId="0" xfId="0" applyNumberFormat="1" applyFont="1"/>
    <xf numFmtId="168" fontId="13" fillId="0" borderId="0" xfId="0" applyNumberFormat="1" applyFont="1" applyProtection="1">
      <protection locked="0"/>
    </xf>
    <xf numFmtId="2" fontId="10" fillId="0" borderId="0" xfId="0" quotePrefix="1" applyNumberFormat="1" applyFont="1"/>
    <xf numFmtId="164" fontId="10" fillId="0" borderId="1" xfId="0" applyNumberFormat="1" applyFont="1" applyBorder="1"/>
    <xf numFmtId="164" fontId="10" fillId="0" borderId="1" xfId="0" applyNumberFormat="1" applyFont="1" applyBorder="1" applyAlignment="1">
      <alignment horizontal="center"/>
    </xf>
    <xf numFmtId="11" fontId="10" fillId="0" borderId="1" xfId="0" applyNumberFormat="1" applyFont="1" applyBorder="1"/>
    <xf numFmtId="164" fontId="10" fillId="0" borderId="2" xfId="0" applyNumberFormat="1" applyFont="1" applyBorder="1"/>
    <xf numFmtId="164" fontId="24" fillId="0" borderId="1" xfId="0" applyNumberFormat="1" applyFont="1" applyBorder="1"/>
    <xf numFmtId="164" fontId="24" fillId="0" borderId="1" xfId="0" applyNumberFormat="1" applyFont="1" applyBorder="1" applyAlignment="1">
      <alignment horizontal="center"/>
    </xf>
    <xf numFmtId="11" fontId="24" fillId="0" borderId="1" xfId="0" applyNumberFormat="1" applyFont="1" applyBorder="1"/>
    <xf numFmtId="164" fontId="24" fillId="0" borderId="2" xfId="0" applyNumberFormat="1" applyFont="1" applyBorder="1"/>
    <xf numFmtId="164" fontId="3" fillId="3" borderId="50" xfId="0" applyNumberFormat="1" applyFont="1" applyFill="1" applyBorder="1" applyAlignment="1">
      <alignment horizontal="left"/>
    </xf>
    <xf numFmtId="164" fontId="6" fillId="3" borderId="51" xfId="0" applyNumberFormat="1" applyFont="1" applyFill="1" applyBorder="1" applyAlignment="1">
      <alignment horizontal="center"/>
    </xf>
    <xf numFmtId="164" fontId="3" fillId="3" borderId="53" xfId="0" applyNumberFormat="1" applyFont="1" applyFill="1" applyBorder="1" applyAlignment="1">
      <alignment horizontal="center"/>
    </xf>
    <xf numFmtId="11" fontId="3" fillId="3" borderId="52" xfId="0" quotePrefix="1" applyNumberFormat="1" applyFont="1" applyFill="1" applyBorder="1" applyAlignment="1">
      <alignment horizontal="left"/>
    </xf>
    <xf numFmtId="11" fontId="3" fillId="3" borderId="53" xfId="0" applyNumberFormat="1" applyFont="1" applyFill="1" applyBorder="1" applyAlignment="1">
      <alignment horizontal="center"/>
    </xf>
    <xf numFmtId="11" fontId="3" fillId="3" borderId="54" xfId="0" applyNumberFormat="1" applyFont="1" applyFill="1" applyBorder="1" applyAlignment="1">
      <alignment horizontal="center"/>
    </xf>
    <xf numFmtId="0" fontId="3" fillId="3" borderId="14" xfId="0" applyFont="1" applyFill="1" applyBorder="1" applyAlignment="1">
      <alignment horizontal="left"/>
    </xf>
    <xf numFmtId="164" fontId="7" fillId="3" borderId="21" xfId="0" applyNumberFormat="1" applyFont="1" applyFill="1" applyBorder="1" applyAlignment="1">
      <alignment horizontal="center"/>
    </xf>
    <xf numFmtId="11" fontId="7" fillId="3" borderId="1" xfId="0" applyNumberFormat="1" applyFont="1" applyFill="1" applyBorder="1" applyAlignment="1">
      <alignment horizontal="center"/>
    </xf>
    <xf numFmtId="164" fontId="7" fillId="3" borderId="0" xfId="0" applyNumberFormat="1" applyFont="1" applyFill="1" applyAlignment="1">
      <alignment horizontal="center"/>
    </xf>
    <xf numFmtId="164" fontId="7" fillId="3" borderId="1" xfId="0" applyNumberFormat="1" applyFont="1" applyFill="1" applyBorder="1" applyAlignment="1">
      <alignment horizontal="center"/>
    </xf>
    <xf numFmtId="11" fontId="7" fillId="3" borderId="10" xfId="0" applyNumberFormat="1" applyFont="1" applyFill="1" applyBorder="1" applyAlignment="1">
      <alignment horizontal="center"/>
    </xf>
    <xf numFmtId="11" fontId="7" fillId="3" borderId="45" xfId="0" applyNumberFormat="1" applyFont="1" applyFill="1" applyBorder="1" applyAlignment="1">
      <alignment horizontal="center"/>
    </xf>
    <xf numFmtId="164" fontId="7" fillId="3" borderId="21" xfId="0" applyNumberFormat="1" applyFont="1" applyFill="1" applyBorder="1" applyAlignment="1">
      <alignment horizontal="center" wrapText="1"/>
    </xf>
    <xf numFmtId="11" fontId="8" fillId="3" borderId="1" xfId="0" applyNumberFormat="1" applyFont="1" applyFill="1" applyBorder="1" applyAlignment="1">
      <alignment horizontal="center" wrapText="1"/>
    </xf>
    <xf numFmtId="164" fontId="8" fillId="3" borderId="0" xfId="0" applyNumberFormat="1" applyFont="1" applyFill="1" applyAlignment="1">
      <alignment horizontal="center" wrapText="1"/>
    </xf>
    <xf numFmtId="11" fontId="7" fillId="3" borderId="1" xfId="0" applyNumberFormat="1" applyFont="1" applyFill="1" applyBorder="1" applyAlignment="1">
      <alignment horizontal="center" wrapText="1"/>
    </xf>
    <xf numFmtId="164" fontId="7" fillId="3" borderId="1" xfId="0" applyNumberFormat="1" applyFont="1" applyFill="1" applyBorder="1" applyAlignment="1">
      <alignment horizontal="center" wrapText="1"/>
    </xf>
    <xf numFmtId="11" fontId="7" fillId="3" borderId="1" xfId="0" quotePrefix="1" applyNumberFormat="1" applyFont="1" applyFill="1" applyBorder="1" applyAlignment="1">
      <alignment horizontal="center" wrapText="1"/>
    </xf>
    <xf numFmtId="11" fontId="7" fillId="3" borderId="10" xfId="0" applyNumberFormat="1" applyFont="1" applyFill="1" applyBorder="1" applyAlignment="1">
      <alignment horizontal="center" wrapText="1"/>
    </xf>
    <xf numFmtId="164" fontId="9" fillId="3" borderId="49" xfId="0" applyNumberFormat="1" applyFont="1" applyFill="1" applyBorder="1" applyAlignment="1">
      <alignment horizontal="left" wrapText="1"/>
    </xf>
    <xf numFmtId="164" fontId="7" fillId="3" borderId="44" xfId="0" applyNumberFormat="1" applyFont="1" applyFill="1" applyBorder="1" applyAlignment="1">
      <alignment horizontal="center" wrapText="1"/>
    </xf>
    <xf numFmtId="11" fontId="8" fillId="3" borderId="47" xfId="0" applyNumberFormat="1" applyFont="1" applyFill="1" applyBorder="1" applyAlignment="1">
      <alignment horizontal="center" wrapText="1"/>
    </xf>
    <xf numFmtId="164" fontId="8" fillId="3" borderId="20" xfId="0" applyNumberFormat="1" applyFont="1" applyFill="1" applyBorder="1" applyAlignment="1">
      <alignment horizontal="center" textRotation="90" wrapText="1"/>
    </xf>
    <xf numFmtId="11" fontId="7" fillId="3" borderId="47" xfId="0" applyNumberFormat="1" applyFont="1" applyFill="1" applyBorder="1" applyAlignment="1">
      <alignment horizontal="center" wrapText="1"/>
    </xf>
    <xf numFmtId="164" fontId="7" fillId="3" borderId="47" xfId="0" applyNumberFormat="1" applyFont="1" applyFill="1" applyBorder="1" applyAlignment="1">
      <alignment horizontal="center" wrapText="1"/>
    </xf>
    <xf numFmtId="11" fontId="7" fillId="3" borderId="47" xfId="0" quotePrefix="1" applyNumberFormat="1" applyFont="1" applyFill="1" applyBorder="1" applyAlignment="1">
      <alignment horizontal="center" wrapText="1"/>
    </xf>
    <xf numFmtId="11" fontId="7" fillId="3" borderId="48" xfId="0" applyNumberFormat="1" applyFont="1" applyFill="1" applyBorder="1" applyAlignment="1">
      <alignment horizontal="center" wrapText="1"/>
    </xf>
    <xf numFmtId="170" fontId="10" fillId="0" borderId="0" xfId="0" applyNumberFormat="1" applyFont="1" applyAlignment="1">
      <alignment horizontal="center"/>
    </xf>
    <xf numFmtId="171" fontId="10" fillId="0" borderId="0" xfId="0" applyNumberFormat="1" applyFont="1"/>
    <xf numFmtId="171" fontId="10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164" fontId="5" fillId="0" borderId="0" xfId="0" applyNumberFormat="1" applyFont="1" applyAlignment="1" applyProtection="1">
      <alignment horizontal="left" indent="2"/>
      <protection locked="0"/>
    </xf>
    <xf numFmtId="164" fontId="5" fillId="0" borderId="0" xfId="0" applyNumberFormat="1" applyFont="1" applyAlignment="1" applyProtection="1">
      <alignment horizontal="left" indent="1"/>
      <protection locked="0"/>
    </xf>
    <xf numFmtId="11" fontId="10" fillId="0" borderId="0" xfId="0" applyNumberFormat="1" applyFont="1" applyAlignment="1" applyProtection="1">
      <alignment horizontal="center"/>
      <protection locked="0"/>
    </xf>
    <xf numFmtId="0" fontId="10" fillId="0" borderId="0" xfId="2" applyFont="1" applyAlignment="1" applyProtection="1">
      <alignment horizontal="center"/>
      <protection locked="0"/>
    </xf>
    <xf numFmtId="167" fontId="10" fillId="0" borderId="0" xfId="0" applyNumberFormat="1" applyFont="1" applyAlignment="1">
      <alignment horizontal="center"/>
    </xf>
    <xf numFmtId="164" fontId="8" fillId="0" borderId="0" xfId="0" quotePrefix="1" applyNumberFormat="1" applyFont="1" applyAlignment="1">
      <alignment horizontal="left"/>
    </xf>
    <xf numFmtId="164" fontId="8" fillId="0" borderId="0" xfId="0" applyNumberFormat="1" applyFont="1" applyProtection="1">
      <protection locked="0"/>
    </xf>
    <xf numFmtId="164" fontId="8" fillId="0" borderId="0" xfId="0" applyNumberFormat="1" applyFont="1" applyAlignment="1" applyProtection="1">
      <alignment horizontal="center"/>
      <protection locked="0"/>
    </xf>
    <xf numFmtId="166" fontId="5" fillId="0" borderId="0" xfId="0" applyNumberFormat="1" applyFont="1" applyAlignment="1">
      <alignment horizontal="left" indent="2"/>
    </xf>
    <xf numFmtId="166" fontId="5" fillId="0" borderId="0" xfId="0" applyNumberFormat="1" applyFont="1" applyAlignment="1" applyProtection="1">
      <alignment horizontal="left" indent="2"/>
      <protection locked="0"/>
    </xf>
    <xf numFmtId="0" fontId="10" fillId="0" borderId="0" xfId="0" applyFont="1" applyAlignment="1">
      <alignment horizontal="center"/>
    </xf>
    <xf numFmtId="2" fontId="10" fillId="0" borderId="43" xfId="0" applyNumberFormat="1" applyFont="1" applyBorder="1"/>
    <xf numFmtId="164" fontId="5" fillId="0" borderId="0" xfId="0" applyNumberFormat="1" applyFont="1" applyAlignment="1">
      <alignment horizontal="left" indent="2"/>
    </xf>
    <xf numFmtId="164" fontId="4" fillId="0" borderId="0" xfId="0" applyNumberFormat="1" applyFont="1"/>
    <xf numFmtId="164" fontId="4" fillId="0" borderId="0" xfId="0" applyNumberFormat="1" applyFont="1" applyProtection="1">
      <protection locked="0"/>
    </xf>
    <xf numFmtId="164" fontId="4" fillId="0" borderId="0" xfId="0" applyNumberFormat="1" applyFont="1" applyAlignment="1">
      <alignment horizontal="left" indent="2"/>
    </xf>
    <xf numFmtId="164" fontId="3" fillId="3" borderId="52" xfId="0" quotePrefix="1" applyNumberFormat="1" applyFont="1" applyFill="1" applyBorder="1" applyAlignment="1">
      <alignment horizontal="center"/>
    </xf>
    <xf numFmtId="164" fontId="3" fillId="3" borderId="53" xfId="0" applyNumberFormat="1" applyFont="1" applyFill="1" applyBorder="1" applyAlignment="1">
      <alignment horizontal="center"/>
    </xf>
    <xf numFmtId="164" fontId="3" fillId="3" borderId="52" xfId="0" applyNumberFormat="1" applyFont="1" applyFill="1" applyBorder="1" applyAlignment="1">
      <alignment horizontal="center"/>
    </xf>
    <xf numFmtId="11" fontId="7" fillId="3" borderId="53" xfId="0" applyNumberFormat="1" applyFont="1" applyFill="1" applyBorder="1" applyAlignment="1">
      <alignment horizontal="center"/>
    </xf>
    <xf numFmtId="11" fontId="7" fillId="3" borderId="40" xfId="0" applyNumberFormat="1" applyFont="1" applyFill="1" applyBorder="1" applyAlignment="1">
      <alignment horizontal="center"/>
    </xf>
    <xf numFmtId="11" fontId="7" fillId="3" borderId="45" xfId="0" applyNumberFormat="1" applyFont="1" applyFill="1" applyBorder="1" applyAlignment="1">
      <alignment horizontal="center" wrapText="1"/>
    </xf>
    <xf numFmtId="11" fontId="7" fillId="3" borderId="1" xfId="0" applyNumberFormat="1" applyFont="1" applyFill="1" applyBorder="1" applyAlignment="1">
      <alignment horizontal="center" wrapText="1"/>
    </xf>
    <xf numFmtId="164" fontId="8" fillId="3" borderId="59" xfId="0" applyNumberFormat="1" applyFont="1" applyFill="1" applyBorder="1" applyAlignment="1">
      <alignment horizontal="center" textRotation="90" wrapText="1"/>
    </xf>
    <xf numFmtId="164" fontId="8" fillId="3" borderId="9" xfId="0" applyNumberFormat="1" applyFont="1" applyFill="1" applyBorder="1" applyAlignment="1">
      <alignment horizontal="center" textRotation="90" wrapText="1"/>
    </xf>
    <xf numFmtId="164" fontId="8" fillId="3" borderId="57" xfId="0" applyNumberFormat="1" applyFont="1" applyFill="1" applyBorder="1" applyAlignment="1">
      <alignment horizontal="center" textRotation="90" wrapText="1"/>
    </xf>
    <xf numFmtId="164" fontId="4" fillId="0" borderId="4" xfId="0" applyNumberFormat="1" applyFont="1" applyBorder="1" applyAlignment="1">
      <alignment horizontal="center"/>
    </xf>
    <xf numFmtId="164" fontId="5" fillId="0" borderId="6" xfId="0" applyNumberFormat="1" applyFont="1" applyBorder="1"/>
    <xf numFmtId="164" fontId="5" fillId="0" borderId="7" xfId="0" applyNumberFormat="1" applyFont="1" applyBorder="1"/>
    <xf numFmtId="164" fontId="7" fillId="0" borderId="29" xfId="0" applyNumberFormat="1" applyFont="1" applyBorder="1" applyAlignment="1">
      <alignment horizontal="center"/>
    </xf>
    <xf numFmtId="164" fontId="7" fillId="0" borderId="46" xfId="0" applyNumberFormat="1" applyFont="1" applyBorder="1" applyAlignment="1">
      <alignment horizontal="center"/>
    </xf>
    <xf numFmtId="164" fontId="7" fillId="0" borderId="30" xfId="0" applyNumberFormat="1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</cellXfs>
  <cellStyles count="4">
    <cellStyle name="Normal" xfId="0" builtinId="0"/>
    <cellStyle name="Normal 2" xfId="3" xr:uid="{00000000-0005-0000-0000-000001000000}"/>
    <cellStyle name="Normal_master_prg_table_run_09SEP2008" xfId="1" xr:uid="{00000000-0005-0000-0000-000002000000}"/>
    <cellStyle name="Normal_Sheet1" xfId="2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866"/>
  <sheetViews>
    <sheetView tabSelected="1" view="pageBreakPreview" zoomScale="60" zoomScaleNormal="100" zoomScalePageLayoutView="50" workbookViewId="0">
      <selection activeCell="A5" sqref="A5"/>
    </sheetView>
  </sheetViews>
  <sheetFormatPr defaultRowHeight="14.5" x14ac:dyDescent="0.35"/>
  <cols>
    <col min="1" max="1" width="53.6328125" customWidth="1"/>
    <col min="2" max="2" width="11.6328125" style="10" bestFit="1" customWidth="1"/>
    <col min="3" max="3" width="15.7265625" style="9" customWidth="1"/>
    <col min="4" max="4" width="4.7265625" style="10" bestFit="1" customWidth="1"/>
    <col min="5" max="5" width="11.7265625" style="9" bestFit="1" customWidth="1"/>
    <col min="6" max="6" width="5.6328125" style="9" bestFit="1" customWidth="1"/>
    <col min="7" max="7" width="13.7265625" style="9" bestFit="1" customWidth="1"/>
    <col min="8" max="8" width="6.81640625" style="10" customWidth="1"/>
    <col min="9" max="9" width="12.36328125" style="9" customWidth="1"/>
    <col min="10" max="10" width="6.6328125" style="10" bestFit="1" customWidth="1"/>
    <col min="11" max="11" width="6.6328125" style="10" customWidth="1"/>
    <col min="12" max="12" width="7.81640625" customWidth="1"/>
    <col min="13" max="13" width="10.08984375" customWidth="1"/>
    <col min="14" max="14" width="15.7265625" style="9" customWidth="1"/>
    <col min="15" max="15" width="5" style="11" bestFit="1" customWidth="1"/>
    <col min="16" max="16" width="14.81640625" style="11" customWidth="1"/>
    <col min="17" max="17" width="5" style="11" bestFit="1" customWidth="1"/>
    <col min="18" max="18" width="14.6328125" style="9" bestFit="1" customWidth="1"/>
    <col min="19" max="19" width="5" style="11" bestFit="1" customWidth="1"/>
    <col min="20" max="20" width="14" style="9" bestFit="1" customWidth="1"/>
    <col min="21" max="21" width="4.7265625" style="11" bestFit="1" customWidth="1"/>
    <col min="22" max="22" width="13.7265625" style="9" bestFit="1" customWidth="1"/>
    <col min="23" max="23" width="4.7265625" style="11" bestFit="1" customWidth="1"/>
    <col min="24" max="25" width="12" style="9" bestFit="1" customWidth="1"/>
  </cols>
  <sheetData>
    <row r="1" spans="1:26" s="1" customFormat="1" ht="15.5" x14ac:dyDescent="0.35">
      <c r="A1" s="3"/>
      <c r="B1" s="2"/>
      <c r="C1" s="9" t="s">
        <v>1772</v>
      </c>
      <c r="D1" s="2"/>
      <c r="E1" s="9"/>
      <c r="F1" s="9"/>
      <c r="G1" s="9"/>
      <c r="H1" s="2"/>
      <c r="I1" s="9"/>
      <c r="J1" s="2"/>
      <c r="K1" s="2"/>
      <c r="L1" s="2"/>
      <c r="O1" s="11"/>
      <c r="P1" s="11"/>
      <c r="Q1" s="15" t="s">
        <v>832</v>
      </c>
      <c r="R1" s="11"/>
      <c r="S1" s="11"/>
      <c r="T1" s="11"/>
      <c r="U1" s="11"/>
      <c r="V1" s="11"/>
      <c r="W1" s="11"/>
      <c r="X1" s="9"/>
      <c r="Y1" s="9"/>
    </row>
    <row r="2" spans="1:26" s="6" customFormat="1" ht="25.5" thickBot="1" x14ac:dyDescent="0.55000000000000004">
      <c r="A2" s="223" t="s">
        <v>745</v>
      </c>
      <c r="B2" s="224"/>
      <c r="C2" s="273" t="s">
        <v>25</v>
      </c>
      <c r="D2" s="272"/>
      <c r="E2" s="272"/>
      <c r="F2" s="272"/>
      <c r="G2" s="272"/>
      <c r="H2" s="272"/>
      <c r="I2" s="272"/>
      <c r="J2" s="272"/>
      <c r="K2" s="225"/>
      <c r="L2" s="271"/>
      <c r="M2" s="272"/>
      <c r="N2" s="226" t="s">
        <v>696</v>
      </c>
      <c r="O2" s="227"/>
      <c r="P2" s="227"/>
      <c r="Q2" s="227"/>
      <c r="R2" s="227"/>
      <c r="S2" s="227"/>
      <c r="T2" s="227"/>
      <c r="U2" s="227"/>
      <c r="V2" s="227"/>
      <c r="W2" s="228"/>
      <c r="X2" s="274" t="s">
        <v>784</v>
      </c>
      <c r="Y2" s="275"/>
      <c r="Z2" s="5"/>
    </row>
    <row r="3" spans="1:26" s="4" customFormat="1" ht="25" x14ac:dyDescent="0.5">
      <c r="A3" s="229" t="s">
        <v>841</v>
      </c>
      <c r="B3" s="230"/>
      <c r="C3" s="231"/>
      <c r="D3" s="232"/>
      <c r="E3" s="231"/>
      <c r="F3" s="231"/>
      <c r="G3" s="231"/>
      <c r="H3" s="232"/>
      <c r="I3" s="231"/>
      <c r="J3" s="232"/>
      <c r="K3" s="278" t="s">
        <v>1947</v>
      </c>
      <c r="L3" s="233"/>
      <c r="M3" s="233" t="s">
        <v>717</v>
      </c>
      <c r="N3" s="231"/>
      <c r="O3" s="231"/>
      <c r="P3" s="276" t="s">
        <v>800</v>
      </c>
      <c r="Q3" s="231"/>
      <c r="R3" s="276" t="s">
        <v>799</v>
      </c>
      <c r="S3" s="231"/>
      <c r="T3" s="231"/>
      <c r="U3" s="231"/>
      <c r="V3" s="231"/>
      <c r="W3" s="231"/>
      <c r="X3" s="234"/>
      <c r="Y3" s="235"/>
    </row>
    <row r="4" spans="1:26" s="7" customFormat="1" ht="42" customHeight="1" x14ac:dyDescent="0.4">
      <c r="A4" s="93">
        <v>45078</v>
      </c>
      <c r="B4" s="236"/>
      <c r="C4" s="237" t="s">
        <v>36</v>
      </c>
      <c r="D4" s="238"/>
      <c r="E4" s="239" t="s">
        <v>37</v>
      </c>
      <c r="F4" s="239"/>
      <c r="G4" s="239" t="s">
        <v>787</v>
      </c>
      <c r="H4" s="238"/>
      <c r="I4" s="239" t="s">
        <v>789</v>
      </c>
      <c r="J4" s="238"/>
      <c r="K4" s="279"/>
      <c r="L4" s="240"/>
      <c r="M4" s="240" t="s">
        <v>718</v>
      </c>
      <c r="N4" s="241" t="s">
        <v>53</v>
      </c>
      <c r="O4" s="239"/>
      <c r="P4" s="277"/>
      <c r="Q4" s="239"/>
      <c r="R4" s="277"/>
      <c r="S4" s="239"/>
      <c r="T4" s="241" t="s">
        <v>54</v>
      </c>
      <c r="U4" s="239"/>
      <c r="V4" s="241" t="s">
        <v>55</v>
      </c>
      <c r="W4" s="239"/>
      <c r="X4" s="242" t="s">
        <v>56</v>
      </c>
      <c r="Y4" s="239" t="s">
        <v>695</v>
      </c>
      <c r="Z4" s="8"/>
    </row>
    <row r="5" spans="1:26" s="63" customFormat="1" ht="32.5" x14ac:dyDescent="0.5">
      <c r="A5" s="243" t="s">
        <v>57</v>
      </c>
      <c r="B5" s="244" t="s">
        <v>714</v>
      </c>
      <c r="C5" s="245" t="s">
        <v>58</v>
      </c>
      <c r="D5" s="246" t="s">
        <v>700</v>
      </c>
      <c r="E5" s="247" t="s">
        <v>59</v>
      </c>
      <c r="F5" s="246" t="s">
        <v>700</v>
      </c>
      <c r="G5" s="247" t="s">
        <v>1773</v>
      </c>
      <c r="H5" s="246" t="s">
        <v>788</v>
      </c>
      <c r="I5" s="247" t="s">
        <v>1774</v>
      </c>
      <c r="J5" s="246" t="s">
        <v>700</v>
      </c>
      <c r="K5" s="280"/>
      <c r="L5" s="248" t="s">
        <v>731</v>
      </c>
      <c r="M5" s="248" t="s">
        <v>719</v>
      </c>
      <c r="N5" s="249" t="s">
        <v>67</v>
      </c>
      <c r="O5" s="246" t="s">
        <v>700</v>
      </c>
      <c r="P5" s="247" t="s">
        <v>741</v>
      </c>
      <c r="Q5" s="246" t="s">
        <v>700</v>
      </c>
      <c r="R5" s="249" t="s">
        <v>67</v>
      </c>
      <c r="S5" s="246" t="s">
        <v>700</v>
      </c>
      <c r="T5" s="249" t="s">
        <v>698</v>
      </c>
      <c r="U5" s="246" t="s">
        <v>700</v>
      </c>
      <c r="V5" s="247" t="s">
        <v>697</v>
      </c>
      <c r="W5" s="246" t="s">
        <v>700</v>
      </c>
      <c r="X5" s="250" t="s">
        <v>65</v>
      </c>
      <c r="Y5" s="247" t="s">
        <v>65</v>
      </c>
      <c r="Z5" s="62"/>
    </row>
    <row r="6" spans="1:26" x14ac:dyDescent="0.35">
      <c r="A6" s="69" t="str">
        <f>'BCL Calculations Table'!BN73</f>
        <v>Acephate</v>
      </c>
      <c r="B6" s="68" t="str">
        <f>'BCL Calculations Table'!BM73</f>
        <v>30560-19-1</v>
      </c>
      <c r="C6" s="13" t="str">
        <f>IF('BCL Calculations Table'!C73="","",'BCL Calculations Table'!C73)</f>
        <v/>
      </c>
      <c r="D6" s="13" t="str">
        <f>IF('BCL Calculations Table'!D73="","",'BCL Calculations Table'!D73)</f>
        <v/>
      </c>
      <c r="E6" s="13">
        <f>IF('BCL Calculations Table'!E73="","",'BCL Calculations Table'!E73)</f>
        <v>2.9999999999999997E-4</v>
      </c>
      <c r="F6" s="13" t="str">
        <f>IF('BCL Calculations Table'!F73="","",'BCL Calculations Table'!F73)</f>
        <v>OP</v>
      </c>
      <c r="G6" s="13" t="str">
        <f>IF('BCL Calculations Table'!G73="","",'BCL Calculations Table'!G73)</f>
        <v/>
      </c>
      <c r="H6" s="13" t="str">
        <f>IF('BCL Calculations Table'!H73="","",'BCL Calculations Table'!H73)</f>
        <v/>
      </c>
      <c r="I6" s="13" t="str">
        <f>IF('BCL Calculations Table'!I73="","",'BCL Calculations Table'!I73)</f>
        <v/>
      </c>
      <c r="J6" s="13" t="str">
        <f>IF('BCL Calculations Table'!J73="","",'BCL Calculations Table'!J73)</f>
        <v/>
      </c>
      <c r="K6" s="85" t="str">
        <f>IF('BCL Calculations Table'!K73="","",'BCL Calculations Table'!K73)</f>
        <v/>
      </c>
      <c r="L6" s="13" t="str">
        <f>IF('BCL Calculations Table'!L73="","",'BCL Calculations Table'!L73)</f>
        <v/>
      </c>
      <c r="M6" s="68">
        <f>IF('BCL Calculations Table'!N73="","",'BCL Calculations Table'!N73)</f>
        <v>0.1</v>
      </c>
      <c r="N6" s="13">
        <f>IF('BCL Calculations Table'!BP73="","",'BCL Calculations Table'!BP73)</f>
        <v>18.964103866714389</v>
      </c>
      <c r="O6" s="13" t="str">
        <f>IF('BCL Calculations Table'!BQ73="","",'BCL Calculations Table'!BQ73)</f>
        <v>N</v>
      </c>
      <c r="P6" s="13">
        <f>IF('BCL Calculations Table'!BR73="","",'BCL Calculations Table'!BR73)</f>
        <v>700.80000000000007</v>
      </c>
      <c r="Q6" s="13" t="str">
        <f>IF('BCL Calculations Table'!BS73="","",'BCL Calculations Table'!BS73)</f>
        <v>N</v>
      </c>
      <c r="R6" s="13">
        <f>IF('BCL Calculations Table'!BT73="","",'BCL Calculations Table'!BT73)</f>
        <v>273.55423774861111</v>
      </c>
      <c r="S6" s="13" t="str">
        <f>IF('BCL Calculations Table'!BU73="","",'BCL Calculations Table'!BU73)</f>
        <v>N</v>
      </c>
      <c r="T6" s="13" t="str">
        <f>IF('BCL Calculations Table'!BV73="","",'BCL Calculations Table'!BV73)</f>
        <v/>
      </c>
      <c r="U6" s="13" t="str">
        <f>IF('BCL Calculations Table'!BW73="","",'BCL Calculations Table'!BW73)</f>
        <v/>
      </c>
      <c r="V6" s="13">
        <f>IF('BCL Calculations Table'!BX73="","",'BCL Calculations Table'!BX73)</f>
        <v>10.011428571428571</v>
      </c>
      <c r="W6" s="13" t="str">
        <f>IF('BCL Calculations Table'!BY73="","",'BCL Calculations Table'!BY73)</f>
        <v>N</v>
      </c>
      <c r="X6" s="13" t="str">
        <f>IF('BCL Calculations Table'!BZ73="","",'BCL Calculations Table'!BZ73)</f>
        <v/>
      </c>
      <c r="Y6" s="70" t="str">
        <f>IF('BCL Calculations Table'!CB73="","",'BCL Calculations Table'!CB73)</f>
        <v/>
      </c>
    </row>
    <row r="7" spans="1:26" x14ac:dyDescent="0.35">
      <c r="A7" s="69" t="str">
        <f>'BCL Calculations Table'!BN74</f>
        <v>Acetaldehyde</v>
      </c>
      <c r="B7" s="68" t="str">
        <f>'BCL Calculations Table'!BM74</f>
        <v>75-07-0</v>
      </c>
      <c r="C7" s="13" t="str">
        <f>IF('BCL Calculations Table'!C74="","",'BCL Calculations Table'!C74)</f>
        <v/>
      </c>
      <c r="D7" s="13" t="str">
        <f>IF('BCL Calculations Table'!D74="","",'BCL Calculations Table'!D74)</f>
        <v/>
      </c>
      <c r="E7" s="13" t="str">
        <f>IF('BCL Calculations Table'!E74="","",'BCL Calculations Table'!E74)</f>
        <v/>
      </c>
      <c r="F7" s="13" t="str">
        <f>IF('BCL Calculations Table'!F74="","",'BCL Calculations Table'!F74)</f>
        <v/>
      </c>
      <c r="G7" s="13">
        <f>IF('BCL Calculations Table'!G74="","",'BCL Calculations Table'!G74)</f>
        <v>2.2000000000000001E-6</v>
      </c>
      <c r="H7" s="13" t="str">
        <f>IF('BCL Calculations Table'!H74="","",'BCL Calculations Table'!H74)</f>
        <v>I</v>
      </c>
      <c r="I7" s="13">
        <f>IF('BCL Calculations Table'!I74="","",'BCL Calculations Table'!I74)</f>
        <v>8.9999999999999993E-3</v>
      </c>
      <c r="J7" s="13" t="str">
        <f>IF('BCL Calculations Table'!J74="","",'BCL Calculations Table'!J74)</f>
        <v>I</v>
      </c>
      <c r="K7" s="85" t="str">
        <f>IF('BCL Calculations Table'!K74="","",'BCL Calculations Table'!K74)</f>
        <v/>
      </c>
      <c r="L7" s="13" t="str">
        <f>IF('BCL Calculations Table'!L74="","",'BCL Calculations Table'!L74)</f>
        <v>V</v>
      </c>
      <c r="M7" s="68" t="str">
        <f>IF('BCL Calculations Table'!N74="","",'BCL Calculations Table'!N74)</f>
        <v/>
      </c>
      <c r="N7" s="13">
        <f>IF('BCL Calculations Table'!BP74="","",'BCL Calculations Table'!BP74)</f>
        <v>11.128331007187692</v>
      </c>
      <c r="O7" s="13" t="str">
        <f>IF('BCL Calculations Table'!BQ74="","",'BCL Calculations Table'!BQ74)</f>
        <v>C</v>
      </c>
      <c r="P7" s="13">
        <f>IF('BCL Calculations Table'!BR74="","",'BCL Calculations Table'!BR74)</f>
        <v>48.608549839395835</v>
      </c>
      <c r="Q7" s="13" t="str">
        <f>IF('BCL Calculations Table'!BS74="","",'BCL Calculations Table'!BS74)</f>
        <v>C</v>
      </c>
      <c r="R7" s="13">
        <f>IF('BCL Calculations Table'!BT74="","",'BCL Calculations Table'!BT74)</f>
        <v>54.009499821550918</v>
      </c>
      <c r="S7" s="13" t="str">
        <f>IF('BCL Calculations Table'!BU74="","",'BCL Calculations Table'!BU74)</f>
        <v>C</v>
      </c>
      <c r="T7" s="13">
        <f>IF('BCL Calculations Table'!BV74="","",'BCL Calculations Table'!BV74)</f>
        <v>1.276223776223776</v>
      </c>
      <c r="U7" s="13" t="str">
        <f>IF('BCL Calculations Table'!BW74="","",'BCL Calculations Table'!BW74)</f>
        <v>C</v>
      </c>
      <c r="V7" s="13">
        <f>IF('BCL Calculations Table'!BX74="","",'BCL Calculations Table'!BX74)</f>
        <v>2.5524475524475521</v>
      </c>
      <c r="W7" s="13" t="str">
        <f>IF('BCL Calculations Table'!BY74="","",'BCL Calculations Table'!BY74)</f>
        <v>C</v>
      </c>
      <c r="X7" s="13" t="str">
        <f>IF('BCL Calculations Table'!BZ74="","",'BCL Calculations Table'!BZ74)</f>
        <v/>
      </c>
      <c r="Y7" s="70" t="str">
        <f>IF('BCL Calculations Table'!CB74="","",'BCL Calculations Table'!CB74)</f>
        <v/>
      </c>
    </row>
    <row r="8" spans="1:26" s="14" customFormat="1" x14ac:dyDescent="0.35">
      <c r="A8" s="69" t="str">
        <f>'BCL Calculations Table'!BN75</f>
        <v>Acetochlor</v>
      </c>
      <c r="B8" s="68" t="str">
        <f>'BCL Calculations Table'!BM75</f>
        <v>34256-82-1</v>
      </c>
      <c r="C8" s="13" t="str">
        <f>IF('BCL Calculations Table'!C75="","",'BCL Calculations Table'!C75)</f>
        <v/>
      </c>
      <c r="D8" s="13" t="str">
        <f>IF('BCL Calculations Table'!D75="","",'BCL Calculations Table'!D75)</f>
        <v/>
      </c>
      <c r="E8" s="13">
        <f>IF('BCL Calculations Table'!E75="","",'BCL Calculations Table'!E75)</f>
        <v>0.02</v>
      </c>
      <c r="F8" s="13" t="str">
        <f>IF('BCL Calculations Table'!F75="","",'BCL Calculations Table'!F75)</f>
        <v>I</v>
      </c>
      <c r="G8" s="13" t="str">
        <f>IF('BCL Calculations Table'!G75="","",'BCL Calculations Table'!G75)</f>
        <v/>
      </c>
      <c r="H8" s="13" t="str">
        <f>IF('BCL Calculations Table'!H75="","",'BCL Calculations Table'!H75)</f>
        <v/>
      </c>
      <c r="I8" s="13" t="str">
        <f>IF('BCL Calculations Table'!I75="","",'BCL Calculations Table'!I75)</f>
        <v/>
      </c>
      <c r="J8" s="13" t="str">
        <f>IF('BCL Calculations Table'!J75="","",'BCL Calculations Table'!J75)</f>
        <v/>
      </c>
      <c r="K8" s="85" t="str">
        <f>IF('BCL Calculations Table'!K75="","",'BCL Calculations Table'!K75)</f>
        <v/>
      </c>
      <c r="L8" s="13" t="str">
        <f>IF('BCL Calculations Table'!L75="","",'BCL Calculations Table'!L75)</f>
        <v/>
      </c>
      <c r="M8" s="68">
        <f>IF('BCL Calculations Table'!N75="","",'BCL Calculations Table'!N75)</f>
        <v>0.1</v>
      </c>
      <c r="N8" s="13">
        <f>IF('BCL Calculations Table'!BP75="","",'BCL Calculations Table'!BP75)</f>
        <v>1264.2735911142927</v>
      </c>
      <c r="O8" s="13" t="str">
        <f>IF('BCL Calculations Table'!BQ75="","",'BCL Calculations Table'!BQ75)</f>
        <v>N</v>
      </c>
      <c r="P8" s="13">
        <f>IF('BCL Calculations Table'!BR75="","",'BCL Calculations Table'!BR75)</f>
        <v>46720.000000000007</v>
      </c>
      <c r="Q8" s="13" t="str">
        <f>IF('BCL Calculations Table'!BS75="","",'BCL Calculations Table'!BS75)</f>
        <v>N</v>
      </c>
      <c r="R8" s="13">
        <f>IF('BCL Calculations Table'!BT75="","",'BCL Calculations Table'!BT75)</f>
        <v>18236.949183240744</v>
      </c>
      <c r="S8" s="13" t="str">
        <f>IF('BCL Calculations Table'!BU75="","",'BCL Calculations Table'!BU75)</f>
        <v>N</v>
      </c>
      <c r="T8" s="13" t="str">
        <f>IF('BCL Calculations Table'!BV75="","",'BCL Calculations Table'!BV75)</f>
        <v/>
      </c>
      <c r="U8" s="13" t="str">
        <f>IF('BCL Calculations Table'!BW75="","",'BCL Calculations Table'!BW75)</f>
        <v/>
      </c>
      <c r="V8" s="13">
        <f>IF('BCL Calculations Table'!BX75="","",'BCL Calculations Table'!BX75)</f>
        <v>667.42857142857144</v>
      </c>
      <c r="W8" s="13" t="str">
        <f>IF('BCL Calculations Table'!BY75="","",'BCL Calculations Table'!BY75)</f>
        <v>N</v>
      </c>
      <c r="X8" s="13" t="str">
        <f>IF('BCL Calculations Table'!BZ75="","",'BCL Calculations Table'!BZ75)</f>
        <v/>
      </c>
      <c r="Y8" s="70" t="str">
        <f>IF('BCL Calculations Table'!CB75="","",'BCL Calculations Table'!CB75)</f>
        <v/>
      </c>
    </row>
    <row r="9" spans="1:26" x14ac:dyDescent="0.35">
      <c r="A9" s="69" t="str">
        <f>'BCL Calculations Table'!BN76</f>
        <v>Acetone</v>
      </c>
      <c r="B9" s="68" t="str">
        <f>'BCL Calculations Table'!BM76</f>
        <v>67-64-1</v>
      </c>
      <c r="C9" s="13" t="str">
        <f>IF('BCL Calculations Table'!C76="","",'BCL Calculations Table'!C76)</f>
        <v/>
      </c>
      <c r="D9" s="13" t="str">
        <f>IF('BCL Calculations Table'!D76="","",'BCL Calculations Table'!D76)</f>
        <v/>
      </c>
      <c r="E9" s="13">
        <f>IF('BCL Calculations Table'!E76="","",'BCL Calculations Table'!E76)</f>
        <v>0.9</v>
      </c>
      <c r="F9" s="13" t="str">
        <f>IF('BCL Calculations Table'!F76="","",'BCL Calculations Table'!F76)</f>
        <v>I</v>
      </c>
      <c r="G9" s="13" t="str">
        <f>IF('BCL Calculations Table'!G76="","",'BCL Calculations Table'!G76)</f>
        <v/>
      </c>
      <c r="H9" s="13" t="str">
        <f>IF('BCL Calculations Table'!H76="","",'BCL Calculations Table'!H76)</f>
        <v/>
      </c>
      <c r="I9" s="13">
        <f>IF('BCL Calculations Table'!I76="","",'BCL Calculations Table'!I76)</f>
        <v>31</v>
      </c>
      <c r="J9" s="13" t="str">
        <f>IF('BCL Calculations Table'!J76="","",'BCL Calculations Table'!J76)</f>
        <v>A</v>
      </c>
      <c r="K9" s="85" t="str">
        <f>IF('BCL Calculations Table'!K76="","",'BCL Calculations Table'!K76)</f>
        <v/>
      </c>
      <c r="L9" s="13" t="str">
        <f>IF('BCL Calculations Table'!L76="","",'BCL Calculations Table'!L76)</f>
        <v>V</v>
      </c>
      <c r="M9" s="68" t="str">
        <f>IF('BCL Calculations Table'!N76="","",'BCL Calculations Table'!N76)</f>
        <v/>
      </c>
      <c r="N9" s="13">
        <f>IF('BCL Calculations Table'!BP76="","",'BCL Calculations Table'!BP76)</f>
        <v>60721.490004348314</v>
      </c>
      <c r="O9" s="13" t="str">
        <f>IF('BCL Calculations Table'!BQ76="","",'BCL Calculations Table'!BQ76)</f>
        <v>N</v>
      </c>
      <c r="P9" s="13">
        <f>IF('BCL Calculations Table'!BR76="","",'BCL Calculations Table'!BR76)</f>
        <v>100000</v>
      </c>
      <c r="Q9" s="13" t="str">
        <f>IF('BCL Calculations Table'!BS76="","",'BCL Calculations Table'!BS76)</f>
        <v>max</v>
      </c>
      <c r="R9" s="13">
        <f>IF('BCL Calculations Table'!BT76="","",'BCL Calculations Table'!BT76)</f>
        <v>100000</v>
      </c>
      <c r="S9" s="13" t="str">
        <f>IF('BCL Calculations Table'!BU76="","",'BCL Calculations Table'!BU76)</f>
        <v>max</v>
      </c>
      <c r="T9" s="13">
        <f>IF('BCL Calculations Table'!BV76="","",'BCL Calculations Table'!BV76)</f>
        <v>32328.571428571428</v>
      </c>
      <c r="U9" s="13" t="str">
        <f>IF('BCL Calculations Table'!BW76="","",'BCL Calculations Table'!BW76)</f>
        <v>N</v>
      </c>
      <c r="V9" s="13">
        <f>IF('BCL Calculations Table'!BX76="","",'BCL Calculations Table'!BX76)</f>
        <v>20507.992448080553</v>
      </c>
      <c r="W9" s="13" t="str">
        <f>IF('BCL Calculations Table'!BY76="","",'BCL Calculations Table'!BY76)</f>
        <v>N</v>
      </c>
      <c r="X9" s="13">
        <f>IF('BCL Calculations Table'!BZ76="","",'BCL Calculations Table'!BZ76)</f>
        <v>0.8</v>
      </c>
      <c r="Y9" s="70">
        <f>IF('BCL Calculations Table'!CB76="","",'BCL Calculations Table'!CB76)</f>
        <v>16</v>
      </c>
    </row>
    <row r="10" spans="1:26" x14ac:dyDescent="0.35">
      <c r="A10" s="69" t="str">
        <f>'BCL Calculations Table'!BN77</f>
        <v>Acetone Cyanohydrin</v>
      </c>
      <c r="B10" s="68" t="str">
        <f>'BCL Calculations Table'!BM77</f>
        <v>75-86-5</v>
      </c>
      <c r="C10" s="13" t="str">
        <f>IF('BCL Calculations Table'!C77="","",'BCL Calculations Table'!C77)</f>
        <v/>
      </c>
      <c r="D10" s="13" t="str">
        <f>IF('BCL Calculations Table'!D77="","",'BCL Calculations Table'!D77)</f>
        <v/>
      </c>
      <c r="E10" s="13" t="str">
        <f>IF('BCL Calculations Table'!E77="","",'BCL Calculations Table'!E77)</f>
        <v/>
      </c>
      <c r="F10" s="13" t="str">
        <f>IF('BCL Calculations Table'!F77="","",'BCL Calculations Table'!F77)</f>
        <v/>
      </c>
      <c r="G10" s="13" t="str">
        <f>IF('BCL Calculations Table'!G77="","",'BCL Calculations Table'!G77)</f>
        <v/>
      </c>
      <c r="H10" s="13" t="str">
        <f>IF('BCL Calculations Table'!H77="","",'BCL Calculations Table'!H77)</f>
        <v/>
      </c>
      <c r="I10" s="13">
        <f>IF('BCL Calculations Table'!I77="","",'BCL Calculations Table'!I77)</f>
        <v>2E-3</v>
      </c>
      <c r="J10" s="13" t="str">
        <f>IF('BCL Calculations Table'!J77="","",'BCL Calculations Table'!J77)</f>
        <v>X</v>
      </c>
      <c r="K10" s="85" t="str">
        <f>IF('BCL Calculations Table'!K77="","",'BCL Calculations Table'!K77)</f>
        <v/>
      </c>
      <c r="L10" s="13" t="str">
        <f>IF('BCL Calculations Table'!L77="","",'BCL Calculations Table'!L77)</f>
        <v/>
      </c>
      <c r="M10" s="68">
        <f>IF('BCL Calculations Table'!N77="","",'BCL Calculations Table'!N77)</f>
        <v>0.1</v>
      </c>
      <c r="N10" s="13">
        <f>IF('BCL Calculations Table'!BP77="","",'BCL Calculations Table'!BP77)</f>
        <v>100000</v>
      </c>
      <c r="O10" s="13" t="str">
        <f>IF('BCL Calculations Table'!BQ77="","",'BCL Calculations Table'!BQ77)</f>
        <v>max</v>
      </c>
      <c r="P10" s="13">
        <f>IF('BCL Calculations Table'!BR77="","",'BCL Calculations Table'!BR77)</f>
        <v>100000</v>
      </c>
      <c r="Q10" s="13" t="str">
        <f>IF('BCL Calculations Table'!BS77="","",'BCL Calculations Table'!BS77)</f>
        <v>max</v>
      </c>
      <c r="R10" s="13">
        <f>IF('BCL Calculations Table'!BT77="","",'BCL Calculations Table'!BT77)</f>
        <v>100000</v>
      </c>
      <c r="S10" s="13" t="str">
        <f>IF('BCL Calculations Table'!BU77="","",'BCL Calculations Table'!BU77)</f>
        <v>max</v>
      </c>
      <c r="T10" s="13">
        <f>IF('BCL Calculations Table'!BV77="","",'BCL Calculations Table'!BV77)</f>
        <v>2.0857142857142859</v>
      </c>
      <c r="U10" s="13" t="str">
        <f>IF('BCL Calculations Table'!BW77="","",'BCL Calculations Table'!BW77)</f>
        <v>N</v>
      </c>
      <c r="V10" s="13" t="str">
        <f>IF('BCL Calculations Table'!BX77="","",'BCL Calculations Table'!BX77)</f>
        <v/>
      </c>
      <c r="W10" s="13" t="str">
        <f>IF('BCL Calculations Table'!BY77="","",'BCL Calculations Table'!BY77)</f>
        <v/>
      </c>
      <c r="X10" s="13" t="str">
        <f>IF('BCL Calculations Table'!BZ77="","",'BCL Calculations Table'!BZ77)</f>
        <v/>
      </c>
      <c r="Y10" s="70" t="str">
        <f>IF('BCL Calculations Table'!CB77="","",'BCL Calculations Table'!CB77)</f>
        <v/>
      </c>
    </row>
    <row r="11" spans="1:26" s="14" customFormat="1" x14ac:dyDescent="0.35">
      <c r="A11" s="71" t="str">
        <f>'BCL Calculations Table'!BN78</f>
        <v>Acetonitrile</v>
      </c>
      <c r="B11" s="72" t="str">
        <f>'BCL Calculations Table'!BM78</f>
        <v>75-05-8</v>
      </c>
      <c r="C11" s="73" t="str">
        <f>IF('BCL Calculations Table'!C78="","",'BCL Calculations Table'!C78)</f>
        <v/>
      </c>
      <c r="D11" s="73" t="str">
        <f>IF('BCL Calculations Table'!D78="","",'BCL Calculations Table'!D78)</f>
        <v/>
      </c>
      <c r="E11" s="73" t="str">
        <f>IF('BCL Calculations Table'!E78="","",'BCL Calculations Table'!E78)</f>
        <v/>
      </c>
      <c r="F11" s="73" t="str">
        <f>IF('BCL Calculations Table'!F78="","",'BCL Calculations Table'!F78)</f>
        <v/>
      </c>
      <c r="G11" s="73" t="str">
        <f>IF('BCL Calculations Table'!G78="","",'BCL Calculations Table'!G78)</f>
        <v/>
      </c>
      <c r="H11" s="73" t="str">
        <f>IF('BCL Calculations Table'!H78="","",'BCL Calculations Table'!H78)</f>
        <v/>
      </c>
      <c r="I11" s="73">
        <f>IF('BCL Calculations Table'!I78="","",'BCL Calculations Table'!I78)</f>
        <v>0.06</v>
      </c>
      <c r="J11" s="73" t="str">
        <f>IF('BCL Calculations Table'!J78="","",'BCL Calculations Table'!J78)</f>
        <v>I</v>
      </c>
      <c r="K11" s="86" t="str">
        <f>IF('BCL Calculations Table'!K78="","",'BCL Calculations Table'!K78)</f>
        <v/>
      </c>
      <c r="L11" s="73" t="str">
        <f>IF('BCL Calculations Table'!L78="","",'BCL Calculations Table'!L78)</f>
        <v>V</v>
      </c>
      <c r="M11" s="72" t="str">
        <f>IF('BCL Calculations Table'!N78="","",'BCL Calculations Table'!N78)</f>
        <v/>
      </c>
      <c r="N11" s="73">
        <f>IF('BCL Calculations Table'!BP78="","",'BCL Calculations Table'!BP78)</f>
        <v>811.04913383552093</v>
      </c>
      <c r="O11" s="73" t="str">
        <f>IF('BCL Calculations Table'!BQ78="","",'BCL Calculations Table'!BQ78)</f>
        <v>N</v>
      </c>
      <c r="P11" s="73">
        <f>IF('BCL Calculations Table'!BR78="","",'BCL Calculations Table'!BR78)</f>
        <v>3406.4063621091886</v>
      </c>
      <c r="Q11" s="73" t="str">
        <f>IF('BCL Calculations Table'!BS78="","",'BCL Calculations Table'!BS78)</f>
        <v>N</v>
      </c>
      <c r="R11" s="73">
        <f>IF('BCL Calculations Table'!BT78="","",'BCL Calculations Table'!BT78)</f>
        <v>3784.895957899098</v>
      </c>
      <c r="S11" s="73" t="str">
        <f>IF('BCL Calculations Table'!BU78="","",'BCL Calculations Table'!BU78)</f>
        <v>N</v>
      </c>
      <c r="T11" s="73">
        <f>IF('BCL Calculations Table'!BV78="","",'BCL Calculations Table'!BV78)</f>
        <v>62.571428571428562</v>
      </c>
      <c r="U11" s="73" t="str">
        <f>IF('BCL Calculations Table'!BW78="","",'BCL Calculations Table'!BW78)</f>
        <v>N</v>
      </c>
      <c r="V11" s="73">
        <f>IF('BCL Calculations Table'!BX78="","",'BCL Calculations Table'!BX78)</f>
        <v>125.14285714285714</v>
      </c>
      <c r="W11" s="73" t="str">
        <f>IF('BCL Calculations Table'!BY78="","",'BCL Calculations Table'!BY78)</f>
        <v>N</v>
      </c>
      <c r="X11" s="73" t="str">
        <f>IF('BCL Calculations Table'!BZ78="","",'BCL Calculations Table'!BZ78)</f>
        <v/>
      </c>
      <c r="Y11" s="79" t="str">
        <f>IF('BCL Calculations Table'!CB78="","",'BCL Calculations Table'!CB78)</f>
        <v/>
      </c>
    </row>
    <row r="12" spans="1:26" x14ac:dyDescent="0.35">
      <c r="A12" s="69" t="str">
        <f>'BCL Calculations Table'!BN79</f>
        <v>Acetophenone</v>
      </c>
      <c r="B12" s="68" t="str">
        <f>'BCL Calculations Table'!BM79</f>
        <v>98-86-2</v>
      </c>
      <c r="C12" s="13" t="str">
        <f>IF('BCL Calculations Table'!C79="","",'BCL Calculations Table'!C79)</f>
        <v/>
      </c>
      <c r="D12" s="13" t="str">
        <f>IF('BCL Calculations Table'!D79="","",'BCL Calculations Table'!D79)</f>
        <v/>
      </c>
      <c r="E12" s="13">
        <f>IF('BCL Calculations Table'!E79="","",'BCL Calculations Table'!E79)</f>
        <v>0.1</v>
      </c>
      <c r="F12" s="13" t="str">
        <f>IF('BCL Calculations Table'!F79="","",'BCL Calculations Table'!F79)</f>
        <v>I</v>
      </c>
      <c r="G12" s="13" t="str">
        <f>IF('BCL Calculations Table'!G79="","",'BCL Calculations Table'!G79)</f>
        <v/>
      </c>
      <c r="H12" s="13" t="str">
        <f>IF('BCL Calculations Table'!H79="","",'BCL Calculations Table'!H79)</f>
        <v/>
      </c>
      <c r="I12" s="13" t="str">
        <f>IF('BCL Calculations Table'!I79="","",'BCL Calculations Table'!I79)</f>
        <v/>
      </c>
      <c r="J12" s="13" t="str">
        <f>IF('BCL Calculations Table'!J79="","",'BCL Calculations Table'!J79)</f>
        <v/>
      </c>
      <c r="K12" s="85" t="str">
        <f>IF('BCL Calculations Table'!K79="","",'BCL Calculations Table'!K79)</f>
        <v/>
      </c>
      <c r="L12" s="13" t="str">
        <f>IF('BCL Calculations Table'!L79="","",'BCL Calculations Table'!L79)</f>
        <v>V</v>
      </c>
      <c r="M12" s="68" t="str">
        <f>IF('BCL Calculations Table'!N79="","",'BCL Calculations Table'!N79)</f>
        <v/>
      </c>
      <c r="N12" s="13">
        <f>IF('BCL Calculations Table'!BP79="","",'BCL Calculations Table'!BP79)</f>
        <v>2520.5364272176103</v>
      </c>
      <c r="O12" s="13" t="str">
        <f>IF('BCL Calculations Table'!BQ79="","",'BCL Calculations Table'!BQ79)</f>
        <v>sat</v>
      </c>
      <c r="P12" s="13">
        <f>IF('BCL Calculations Table'!BR79="","",'BCL Calculations Table'!BR79)</f>
        <v>2520.5364272176103</v>
      </c>
      <c r="Q12" s="13" t="str">
        <f>IF('BCL Calculations Table'!BS79="","",'BCL Calculations Table'!BS79)</f>
        <v>sat</v>
      </c>
      <c r="R12" s="13">
        <f>IF('BCL Calculations Table'!BT79="","",'BCL Calculations Table'!BT79)</f>
        <v>2520.5364272176103</v>
      </c>
      <c r="S12" s="13" t="str">
        <f>IF('BCL Calculations Table'!BU79="","",'BCL Calculations Table'!BU79)</f>
        <v>sat</v>
      </c>
      <c r="T12" s="13" t="str">
        <f>IF('BCL Calculations Table'!BV79="","",'BCL Calculations Table'!BV79)</f>
        <v/>
      </c>
      <c r="U12" s="13" t="str">
        <f>IF('BCL Calculations Table'!BW79="","",'BCL Calculations Table'!BW79)</f>
        <v/>
      </c>
      <c r="V12" s="13">
        <f>IF('BCL Calculations Table'!BX79="","",'BCL Calculations Table'!BX79)</f>
        <v>3337.1428571428573</v>
      </c>
      <c r="W12" s="13" t="str">
        <f>IF('BCL Calculations Table'!BY79="","",'BCL Calculations Table'!BY79)</f>
        <v>N</v>
      </c>
      <c r="X12" s="80" t="str">
        <f>IF('BCL Calculations Table'!BZ79="","",'BCL Calculations Table'!BZ79)</f>
        <v/>
      </c>
      <c r="Y12" s="81" t="str">
        <f>IF('BCL Calculations Table'!CB79="","",'BCL Calculations Table'!CB79)</f>
        <v/>
      </c>
    </row>
    <row r="13" spans="1:26" x14ac:dyDescent="0.35">
      <c r="A13" s="69" t="str">
        <f>'BCL Calculations Table'!BN80</f>
        <v>Acetylaminofluorene, 2-</v>
      </c>
      <c r="B13" s="68" t="str">
        <f>'BCL Calculations Table'!BM80</f>
        <v>53-96-3</v>
      </c>
      <c r="C13" s="13">
        <f>IF('BCL Calculations Table'!C80="","",'BCL Calculations Table'!C80)</f>
        <v>3.8</v>
      </c>
      <c r="D13" s="13" t="str">
        <f>IF('BCL Calculations Table'!D80="","",'BCL Calculations Table'!D80)</f>
        <v>CA</v>
      </c>
      <c r="E13" s="13" t="str">
        <f>IF('BCL Calculations Table'!E80="","",'BCL Calculations Table'!E80)</f>
        <v/>
      </c>
      <c r="F13" s="13" t="str">
        <f>IF('BCL Calculations Table'!F80="","",'BCL Calculations Table'!F80)</f>
        <v/>
      </c>
      <c r="G13" s="13">
        <f>IF('BCL Calculations Table'!G80="","",'BCL Calculations Table'!G80)</f>
        <v>1.2999999999999999E-3</v>
      </c>
      <c r="H13" s="13" t="str">
        <f>IF('BCL Calculations Table'!H80="","",'BCL Calculations Table'!H80)</f>
        <v>CA</v>
      </c>
      <c r="I13" s="13" t="str">
        <f>IF('BCL Calculations Table'!I80="","",'BCL Calculations Table'!I80)</f>
        <v/>
      </c>
      <c r="J13" s="13" t="str">
        <f>IF('BCL Calculations Table'!J80="","",'BCL Calculations Table'!J80)</f>
        <v/>
      </c>
      <c r="K13" s="85" t="str">
        <f>IF('BCL Calculations Table'!K80="","",'BCL Calculations Table'!K80)</f>
        <v/>
      </c>
      <c r="L13" s="13" t="str">
        <f>IF('BCL Calculations Table'!L80="","",'BCL Calculations Table'!L80)</f>
        <v/>
      </c>
      <c r="M13" s="68">
        <f>IF('BCL Calculations Table'!N80="","",'BCL Calculations Table'!N80)</f>
        <v>0.1</v>
      </c>
      <c r="N13" s="13">
        <f>IF('BCL Calculations Table'!BP80="","",'BCL Calculations Table'!BP80)</f>
        <v>0.14277886129620387</v>
      </c>
      <c r="O13" s="13" t="str">
        <f>IF('BCL Calculations Table'!BQ80="","",'BCL Calculations Table'!BQ80)</f>
        <v>C</v>
      </c>
      <c r="P13" s="13">
        <f>IF('BCL Calculations Table'!BR80="","",'BCL Calculations Table'!BR80)</f>
        <v>1.7210014851543038</v>
      </c>
      <c r="Q13" s="13" t="str">
        <f>IF('BCL Calculations Table'!BS80="","",'BCL Calculations Table'!BS80)</f>
        <v>C</v>
      </c>
      <c r="R13" s="13">
        <f>IF('BCL Calculations Table'!BT80="","",'BCL Calculations Table'!BT80)</f>
        <v>0.92819246097924746</v>
      </c>
      <c r="S13" s="13" t="str">
        <f>IF('BCL Calculations Table'!BU80="","",'BCL Calculations Table'!BU80)</f>
        <v>C</v>
      </c>
      <c r="T13" s="13">
        <f>IF('BCL Calculations Table'!BV80="","",'BCL Calculations Table'!BV80)</f>
        <v>2.1597633136094677E-3</v>
      </c>
      <c r="U13" s="13" t="str">
        <f>IF('BCL Calculations Table'!BW80="","",'BCL Calculations Table'!BW80)</f>
        <v>C</v>
      </c>
      <c r="V13" s="13">
        <f>IF('BCL Calculations Table'!BX80="","",'BCL Calculations Table'!BX80)</f>
        <v>2.0502162556872434E-2</v>
      </c>
      <c r="W13" s="13" t="str">
        <f>IF('BCL Calculations Table'!BY80="","",'BCL Calculations Table'!BY80)</f>
        <v>C</v>
      </c>
      <c r="X13" s="13" t="str">
        <f>IF('BCL Calculations Table'!BZ80="","",'BCL Calculations Table'!BZ80)</f>
        <v/>
      </c>
      <c r="Y13" s="70" t="str">
        <f>IF('BCL Calculations Table'!CB80="","",'BCL Calculations Table'!CB80)</f>
        <v/>
      </c>
    </row>
    <row r="14" spans="1:26" s="14" customFormat="1" x14ac:dyDescent="0.35">
      <c r="A14" s="69" t="str">
        <f>'BCL Calculations Table'!BN81</f>
        <v>Acrolein</v>
      </c>
      <c r="B14" s="68" t="str">
        <f>'BCL Calculations Table'!BM81</f>
        <v>107-02-8</v>
      </c>
      <c r="C14" s="13" t="str">
        <f>IF('BCL Calculations Table'!C81="","",'BCL Calculations Table'!C81)</f>
        <v/>
      </c>
      <c r="D14" s="13" t="str">
        <f>IF('BCL Calculations Table'!D81="","",'BCL Calculations Table'!D81)</f>
        <v/>
      </c>
      <c r="E14" s="13">
        <f>IF('BCL Calculations Table'!E81="","",'BCL Calculations Table'!E81)</f>
        <v>5.0000000000000001E-4</v>
      </c>
      <c r="F14" s="13" t="str">
        <f>IF('BCL Calculations Table'!F81="","",'BCL Calculations Table'!F81)</f>
        <v>I</v>
      </c>
      <c r="G14" s="13" t="str">
        <f>IF('BCL Calculations Table'!G81="","",'BCL Calculations Table'!G81)</f>
        <v/>
      </c>
      <c r="H14" s="13" t="str">
        <f>IF('BCL Calculations Table'!H81="","",'BCL Calculations Table'!H81)</f>
        <v/>
      </c>
      <c r="I14" s="13">
        <f>IF('BCL Calculations Table'!I81="","",'BCL Calculations Table'!I81)</f>
        <v>2.0000000000000002E-5</v>
      </c>
      <c r="J14" s="13" t="str">
        <f>IF('BCL Calculations Table'!J81="","",'BCL Calculations Table'!J81)</f>
        <v>I</v>
      </c>
      <c r="K14" s="85" t="str">
        <f>IF('BCL Calculations Table'!K81="","",'BCL Calculations Table'!K81)</f>
        <v/>
      </c>
      <c r="L14" s="13" t="str">
        <f>IF('BCL Calculations Table'!L81="","",'BCL Calculations Table'!L81)</f>
        <v>V</v>
      </c>
      <c r="M14" s="68" t="str">
        <f>IF('BCL Calculations Table'!N81="","",'BCL Calculations Table'!N81)</f>
        <v/>
      </c>
      <c r="N14" s="13">
        <f>IF('BCL Calculations Table'!BP81="","",'BCL Calculations Table'!BP81)</f>
        <v>0.14369757013679926</v>
      </c>
      <c r="O14" s="13" t="str">
        <f>IF('BCL Calculations Table'!BQ81="","",'BCL Calculations Table'!BQ81)</f>
        <v>N</v>
      </c>
      <c r="P14" s="13">
        <f>IF('BCL Calculations Table'!BR81="","",'BCL Calculations Table'!BR81)</f>
        <v>0.60544162040441107</v>
      </c>
      <c r="Q14" s="13" t="str">
        <f>IF('BCL Calculations Table'!BS81="","",'BCL Calculations Table'!BS81)</f>
        <v>N</v>
      </c>
      <c r="R14" s="13">
        <f>IF('BCL Calculations Table'!BT81="","",'BCL Calculations Table'!BT81)</f>
        <v>0.67236438640325968</v>
      </c>
      <c r="S14" s="13" t="str">
        <f>IF('BCL Calculations Table'!BU81="","",'BCL Calculations Table'!BU81)</f>
        <v>N</v>
      </c>
      <c r="T14" s="13">
        <f>IF('BCL Calculations Table'!BV81="","",'BCL Calculations Table'!BV81)</f>
        <v>2.0857142857142859E-2</v>
      </c>
      <c r="U14" s="13" t="str">
        <f>IF('BCL Calculations Table'!BW81="","",'BCL Calculations Table'!BW81)</f>
        <v>N</v>
      </c>
      <c r="V14" s="13">
        <f>IF('BCL Calculations Table'!BX81="","",'BCL Calculations Table'!BX81)</f>
        <v>4.1610260064125409E-2</v>
      </c>
      <c r="W14" s="13" t="str">
        <f>IF('BCL Calculations Table'!BY81="","",'BCL Calculations Table'!BY81)</f>
        <v>N</v>
      </c>
      <c r="X14" s="13" t="str">
        <f>IF('BCL Calculations Table'!BZ81="","",'BCL Calculations Table'!BZ81)</f>
        <v/>
      </c>
      <c r="Y14" s="70" t="str">
        <f>IF('BCL Calculations Table'!CB81="","",'BCL Calculations Table'!CB81)</f>
        <v/>
      </c>
    </row>
    <row r="15" spans="1:26" x14ac:dyDescent="0.35">
      <c r="A15" s="69" t="str">
        <f>'BCL Calculations Table'!BN82</f>
        <v>Acrylamide</v>
      </c>
      <c r="B15" s="68" t="str">
        <f>'BCL Calculations Table'!BM82</f>
        <v>79-06-1</v>
      </c>
      <c r="C15" s="13">
        <f>IF('BCL Calculations Table'!C82="","",'BCL Calculations Table'!C82)</f>
        <v>0.5</v>
      </c>
      <c r="D15" s="13" t="str">
        <f>IF('BCL Calculations Table'!D82="","",'BCL Calculations Table'!D82)</f>
        <v>I</v>
      </c>
      <c r="E15" s="13">
        <f>IF('BCL Calculations Table'!E82="","",'BCL Calculations Table'!E82)</f>
        <v>2E-3</v>
      </c>
      <c r="F15" s="13" t="str">
        <f>IF('BCL Calculations Table'!F82="","",'BCL Calculations Table'!F82)</f>
        <v>I</v>
      </c>
      <c r="G15" s="13">
        <f>IF('BCL Calculations Table'!G82="","",'BCL Calculations Table'!G82)</f>
        <v>1E-4</v>
      </c>
      <c r="H15" s="13" t="str">
        <f>IF('BCL Calculations Table'!H82="","",'BCL Calculations Table'!H82)</f>
        <v>I</v>
      </c>
      <c r="I15" s="13">
        <f>IF('BCL Calculations Table'!I82="","",'BCL Calculations Table'!I82)</f>
        <v>6.0000000000000001E-3</v>
      </c>
      <c r="J15" s="13" t="str">
        <f>IF('BCL Calculations Table'!J82="","",'BCL Calculations Table'!J82)</f>
        <v>I</v>
      </c>
      <c r="K15" s="85" t="str">
        <f>IF('BCL Calculations Table'!K82="","",'BCL Calculations Table'!K82)</f>
        <v>M</v>
      </c>
      <c r="L15" s="13" t="str">
        <f>IF('BCL Calculations Table'!L82="","",'BCL Calculations Table'!L82)</f>
        <v/>
      </c>
      <c r="M15" s="68">
        <f>IF('BCL Calculations Table'!N82="","",'BCL Calculations Table'!N82)</f>
        <v>0.1</v>
      </c>
      <c r="N15" s="13">
        <f>IF('BCL Calculations Table'!BP82="","",'BCL Calculations Table'!BP82)</f>
        <v>0.24372383694961161</v>
      </c>
      <c r="O15" s="13" t="str">
        <f>IF('BCL Calculations Table'!BQ82="","",'BCL Calculations Table'!BQ82)</f>
        <v>C</v>
      </c>
      <c r="P15" s="13">
        <f>IF('BCL Calculations Table'!BR82="","",'BCL Calculations Table'!BR82)</f>
        <v>13.080437294462714</v>
      </c>
      <c r="Q15" s="13" t="str">
        <f>IF('BCL Calculations Table'!BS82="","",'BCL Calculations Table'!BS82)</f>
        <v>C</v>
      </c>
      <c r="R15" s="13">
        <f>IF('BCL Calculations Table'!BT82="","",'BCL Calculations Table'!BT82)</f>
        <v>7.0544789383768478</v>
      </c>
      <c r="S15" s="13" t="str">
        <f>IF('BCL Calculations Table'!BU82="","",'BCL Calculations Table'!BU82)</f>
        <v>C</v>
      </c>
      <c r="T15" s="13">
        <f>IF('BCL Calculations Table'!BV82="","",'BCL Calculations Table'!BV82)</f>
        <v>1.0138888888888888E-2</v>
      </c>
      <c r="U15" s="13" t="str">
        <f>IF('BCL Calculations Table'!BW82="","",'BCL Calculations Table'!BW82)</f>
        <v>C</v>
      </c>
      <c r="V15" s="13">
        <f>IF('BCL Calculations Table'!BX82="","",'BCL Calculations Table'!BX82)</f>
        <v>5.010295126973232E-2</v>
      </c>
      <c r="W15" s="13" t="str">
        <f>IF('BCL Calculations Table'!BY82="","",'BCL Calculations Table'!BY82)</f>
        <v>C</v>
      </c>
      <c r="X15" s="13" t="str">
        <f>IF('BCL Calculations Table'!BZ82="","",'BCL Calculations Table'!BZ82)</f>
        <v/>
      </c>
      <c r="Y15" s="70" t="str">
        <f>IF('BCL Calculations Table'!CB82="","",'BCL Calculations Table'!CB82)</f>
        <v/>
      </c>
    </row>
    <row r="16" spans="1:26" x14ac:dyDescent="0.35">
      <c r="A16" s="69" t="str">
        <f>'BCL Calculations Table'!BN83</f>
        <v>Acrylic Acid</v>
      </c>
      <c r="B16" s="68" t="str">
        <f>'BCL Calculations Table'!BM83</f>
        <v>79-10-7</v>
      </c>
      <c r="C16" s="13" t="str">
        <f>IF('BCL Calculations Table'!C83="","",'BCL Calculations Table'!C83)</f>
        <v/>
      </c>
      <c r="D16" s="13" t="str">
        <f>IF('BCL Calculations Table'!D83="","",'BCL Calculations Table'!D83)</f>
        <v/>
      </c>
      <c r="E16" s="13">
        <f>IF('BCL Calculations Table'!E83="","",'BCL Calculations Table'!E83)</f>
        <v>0.5</v>
      </c>
      <c r="F16" s="13" t="str">
        <f>IF('BCL Calculations Table'!F83="","",'BCL Calculations Table'!F83)</f>
        <v>I</v>
      </c>
      <c r="G16" s="13" t="str">
        <f>IF('BCL Calculations Table'!G83="","",'BCL Calculations Table'!G83)</f>
        <v/>
      </c>
      <c r="H16" s="13" t="str">
        <f>IF('BCL Calculations Table'!H83="","",'BCL Calculations Table'!H83)</f>
        <v/>
      </c>
      <c r="I16" s="13">
        <f>IF('BCL Calculations Table'!I83="","",'BCL Calculations Table'!I83)</f>
        <v>1E-3</v>
      </c>
      <c r="J16" s="13" t="str">
        <f>IF('BCL Calculations Table'!J83="","",'BCL Calculations Table'!J83)</f>
        <v>I</v>
      </c>
      <c r="K16" s="85" t="str">
        <f>IF('BCL Calculations Table'!K83="","",'BCL Calculations Table'!K83)</f>
        <v/>
      </c>
      <c r="L16" s="13" t="str">
        <f>IF('BCL Calculations Table'!L83="","",'BCL Calculations Table'!L83)</f>
        <v>V</v>
      </c>
      <c r="M16" s="68" t="str">
        <f>IF('BCL Calculations Table'!N83="","",'BCL Calculations Table'!N83)</f>
        <v/>
      </c>
      <c r="N16" s="13">
        <f>IF('BCL Calculations Table'!BP83="","",'BCL Calculations Table'!BP83)</f>
        <v>99.238878942806735</v>
      </c>
      <c r="O16" s="13" t="str">
        <f>IF('BCL Calculations Table'!BQ83="","",'BCL Calculations Table'!BQ83)</f>
        <v>N</v>
      </c>
      <c r="P16" s="13">
        <f>IF('BCL Calculations Table'!BR83="","",'BCL Calculations Table'!BR83)</f>
        <v>417.71422730636328</v>
      </c>
      <c r="Q16" s="13" t="str">
        <f>IF('BCL Calculations Table'!BS83="","",'BCL Calculations Table'!BS83)</f>
        <v>N</v>
      </c>
      <c r="R16" s="13">
        <f>IF('BCL Calculations Table'!BT83="","",'BCL Calculations Table'!BT83)</f>
        <v>463.96099191145282</v>
      </c>
      <c r="S16" s="13" t="str">
        <f>IF('BCL Calculations Table'!BU83="","",'BCL Calculations Table'!BU83)</f>
        <v>N</v>
      </c>
      <c r="T16" s="13">
        <f>IF('BCL Calculations Table'!BV83="","",'BCL Calculations Table'!BV83)</f>
        <v>1.0428571428571429</v>
      </c>
      <c r="U16" s="13" t="str">
        <f>IF('BCL Calculations Table'!BW83="","",'BCL Calculations Table'!BW83)</f>
        <v>N</v>
      </c>
      <c r="V16" s="13">
        <f>IF('BCL Calculations Table'!BX83="","",'BCL Calculations Table'!BX83)</f>
        <v>2.0854536040137841</v>
      </c>
      <c r="W16" s="13" t="str">
        <f>IF('BCL Calculations Table'!BY83="","",'BCL Calculations Table'!BY83)</f>
        <v>N</v>
      </c>
      <c r="X16" s="13" t="str">
        <f>IF('BCL Calculations Table'!BZ83="","",'BCL Calculations Table'!BZ83)</f>
        <v/>
      </c>
      <c r="Y16" s="70" t="str">
        <f>IF('BCL Calculations Table'!CB83="","",'BCL Calculations Table'!CB83)</f>
        <v/>
      </c>
    </row>
    <row r="17" spans="1:25" s="14" customFormat="1" x14ac:dyDescent="0.35">
      <c r="A17" s="71" t="str">
        <f>'BCL Calculations Table'!BN84</f>
        <v>Acrylonitrile</v>
      </c>
      <c r="B17" s="72" t="str">
        <f>'BCL Calculations Table'!BM84</f>
        <v>107-13-1</v>
      </c>
      <c r="C17" s="73">
        <f>IF('BCL Calculations Table'!C84="","",'BCL Calculations Table'!C84)</f>
        <v>0.54</v>
      </c>
      <c r="D17" s="73" t="str">
        <f>IF('BCL Calculations Table'!D84="","",'BCL Calculations Table'!D84)</f>
        <v>I</v>
      </c>
      <c r="E17" s="73">
        <f>IF('BCL Calculations Table'!E84="","",'BCL Calculations Table'!E84)</f>
        <v>0.01</v>
      </c>
      <c r="F17" s="73" t="str">
        <f>IF('BCL Calculations Table'!F84="","",'BCL Calculations Table'!F84)</f>
        <v>A</v>
      </c>
      <c r="G17" s="73">
        <f>IF('BCL Calculations Table'!G84="","",'BCL Calculations Table'!G84)</f>
        <v>6.7999999999999999E-5</v>
      </c>
      <c r="H17" s="73" t="str">
        <f>IF('BCL Calculations Table'!H84="","",'BCL Calculations Table'!H84)</f>
        <v>I</v>
      </c>
      <c r="I17" s="73">
        <f>IF('BCL Calculations Table'!I84="","",'BCL Calculations Table'!I84)</f>
        <v>2E-3</v>
      </c>
      <c r="J17" s="73" t="str">
        <f>IF('BCL Calculations Table'!J84="","",'BCL Calculations Table'!J84)</f>
        <v>I</v>
      </c>
      <c r="K17" s="86" t="str">
        <f>IF('BCL Calculations Table'!K84="","",'BCL Calculations Table'!K84)</f>
        <v/>
      </c>
      <c r="L17" s="73" t="str">
        <f>IF('BCL Calculations Table'!L84="","",'BCL Calculations Table'!L84)</f>
        <v>V</v>
      </c>
      <c r="M17" s="72" t="str">
        <f>IF('BCL Calculations Table'!N84="","",'BCL Calculations Table'!N84)</f>
        <v/>
      </c>
      <c r="N17" s="73">
        <f>IF('BCL Calculations Table'!BP84="","",'BCL Calculations Table'!BP84)</f>
        <v>0.25463666356940434</v>
      </c>
      <c r="O17" s="73" t="str">
        <f>IF('BCL Calculations Table'!BQ84="","",'BCL Calculations Table'!BQ84)</f>
        <v>C</v>
      </c>
      <c r="P17" s="73">
        <f>IF('BCL Calculations Table'!BR84="","",'BCL Calculations Table'!BR84)</f>
        <v>1.2440657833953916</v>
      </c>
      <c r="Q17" s="73" t="str">
        <f>IF('BCL Calculations Table'!BS84="","",'BCL Calculations Table'!BS84)</f>
        <v>C</v>
      </c>
      <c r="R17" s="73">
        <f>IF('BCL Calculations Table'!BT84="","",'BCL Calculations Table'!BT84)</f>
        <v>1.2535455740888555</v>
      </c>
      <c r="S17" s="73" t="str">
        <f>IF('BCL Calculations Table'!BU84="","",'BCL Calculations Table'!BU84)</f>
        <v>C</v>
      </c>
      <c r="T17" s="73">
        <f>IF('BCL Calculations Table'!BV84="","",'BCL Calculations Table'!BV84)</f>
        <v>4.1289592760180995E-2</v>
      </c>
      <c r="U17" s="73" t="str">
        <f>IF('BCL Calculations Table'!BW84="","",'BCL Calculations Table'!BW84)</f>
        <v>C</v>
      </c>
      <c r="V17" s="73">
        <f>IF('BCL Calculations Table'!BX84="","",'BCL Calculations Table'!BX84)</f>
        <v>5.2518741276852896E-2</v>
      </c>
      <c r="W17" s="73" t="str">
        <f>IF('BCL Calculations Table'!BY84="","",'BCL Calculations Table'!BY84)</f>
        <v>C</v>
      </c>
      <c r="X17" s="73" t="str">
        <f>IF('BCL Calculations Table'!BZ84="","",'BCL Calculations Table'!BZ84)</f>
        <v/>
      </c>
      <c r="Y17" s="79" t="str">
        <f>IF('BCL Calculations Table'!CB84="","",'BCL Calculations Table'!CB84)</f>
        <v/>
      </c>
    </row>
    <row r="18" spans="1:25" x14ac:dyDescent="0.35">
      <c r="A18" s="69" t="str">
        <f>'BCL Calculations Table'!BN85</f>
        <v>Adiponitrile</v>
      </c>
      <c r="B18" s="68" t="str">
        <f>'BCL Calculations Table'!BM85</f>
        <v>111-69-3</v>
      </c>
      <c r="C18" s="13" t="str">
        <f>IF('BCL Calculations Table'!C85="","",'BCL Calculations Table'!C85)</f>
        <v/>
      </c>
      <c r="D18" s="13" t="str">
        <f>IF('BCL Calculations Table'!D85="","",'BCL Calculations Table'!D85)</f>
        <v/>
      </c>
      <c r="E18" s="13" t="str">
        <f>IF('BCL Calculations Table'!E85="","",'BCL Calculations Table'!E85)</f>
        <v/>
      </c>
      <c r="F18" s="13" t="str">
        <f>IF('BCL Calculations Table'!F85="","",'BCL Calculations Table'!F85)</f>
        <v/>
      </c>
      <c r="G18" s="13" t="str">
        <f>IF('BCL Calculations Table'!G85="","",'BCL Calculations Table'!G85)</f>
        <v/>
      </c>
      <c r="H18" s="13" t="str">
        <f>IF('BCL Calculations Table'!H85="","",'BCL Calculations Table'!H85)</f>
        <v/>
      </c>
      <c r="I18" s="13">
        <f>IF('BCL Calculations Table'!I85="","",'BCL Calculations Table'!I85)</f>
        <v>6.0000000000000001E-3</v>
      </c>
      <c r="J18" s="13" t="str">
        <f>IF('BCL Calculations Table'!J85="","",'BCL Calculations Table'!J85)</f>
        <v>P</v>
      </c>
      <c r="K18" s="85" t="str">
        <f>IF('BCL Calculations Table'!K85="","",'BCL Calculations Table'!K85)</f>
        <v/>
      </c>
      <c r="L18" s="13" t="str">
        <f>IF('BCL Calculations Table'!L85="","",'BCL Calculations Table'!L85)</f>
        <v/>
      </c>
      <c r="M18" s="68">
        <f>IF('BCL Calculations Table'!N85="","",'BCL Calculations Table'!N85)</f>
        <v>0.1</v>
      </c>
      <c r="N18" s="13">
        <f>IF('BCL Calculations Table'!BP85="","",'BCL Calculations Table'!BP85)</f>
        <v>100000</v>
      </c>
      <c r="O18" s="13" t="str">
        <f>IF('BCL Calculations Table'!BQ85="","",'BCL Calculations Table'!BQ85)</f>
        <v>max</v>
      </c>
      <c r="P18" s="13">
        <f>IF('BCL Calculations Table'!BR85="","",'BCL Calculations Table'!BR85)</f>
        <v>100000</v>
      </c>
      <c r="Q18" s="13" t="str">
        <f>IF('BCL Calculations Table'!BS85="","",'BCL Calculations Table'!BS85)</f>
        <v>max</v>
      </c>
      <c r="R18" s="13">
        <f>IF('BCL Calculations Table'!BT85="","",'BCL Calculations Table'!BT85)</f>
        <v>100000</v>
      </c>
      <c r="S18" s="13" t="str">
        <f>IF('BCL Calculations Table'!BU85="","",'BCL Calculations Table'!BU85)</f>
        <v>max</v>
      </c>
      <c r="T18" s="13">
        <f>IF('BCL Calculations Table'!BV85="","",'BCL Calculations Table'!BV85)</f>
        <v>6.2571428571428571</v>
      </c>
      <c r="U18" s="13" t="str">
        <f>IF('BCL Calculations Table'!BW85="","",'BCL Calculations Table'!BW85)</f>
        <v>N</v>
      </c>
      <c r="V18" s="13" t="str">
        <f>IF('BCL Calculations Table'!BX85="","",'BCL Calculations Table'!BX85)</f>
        <v/>
      </c>
      <c r="W18" s="13" t="str">
        <f>IF('BCL Calculations Table'!BY85="","",'BCL Calculations Table'!BY85)</f>
        <v/>
      </c>
      <c r="X18" s="80" t="str">
        <f>IF('BCL Calculations Table'!BZ85="","",'BCL Calculations Table'!BZ85)</f>
        <v/>
      </c>
      <c r="Y18" s="81" t="str">
        <f>IF('BCL Calculations Table'!CB85="","",'BCL Calculations Table'!CB85)</f>
        <v/>
      </c>
    </row>
    <row r="19" spans="1:25" x14ac:dyDescent="0.35">
      <c r="A19" s="69" t="str">
        <f>'BCL Calculations Table'!BN86</f>
        <v>Alachlor</v>
      </c>
      <c r="B19" s="68" t="str">
        <f>'BCL Calculations Table'!BM86</f>
        <v>15972-60-8</v>
      </c>
      <c r="C19" s="13">
        <f>IF('BCL Calculations Table'!C86="","",'BCL Calculations Table'!C86)</f>
        <v>5.6000000000000001E-2</v>
      </c>
      <c r="D19" s="13" t="str">
        <f>IF('BCL Calculations Table'!D86="","",'BCL Calculations Table'!D86)</f>
        <v>CA</v>
      </c>
      <c r="E19" s="13">
        <f>IF('BCL Calculations Table'!E86="","",'BCL Calculations Table'!E86)</f>
        <v>0.01</v>
      </c>
      <c r="F19" s="13" t="str">
        <f>IF('BCL Calculations Table'!F86="","",'BCL Calculations Table'!F86)</f>
        <v>I</v>
      </c>
      <c r="G19" s="13" t="str">
        <f>IF('BCL Calculations Table'!G86="","",'BCL Calculations Table'!G86)</f>
        <v/>
      </c>
      <c r="H19" s="13" t="str">
        <f>IF('BCL Calculations Table'!H86="","",'BCL Calculations Table'!H86)</f>
        <v/>
      </c>
      <c r="I19" s="13" t="str">
        <f>IF('BCL Calculations Table'!I86="","",'BCL Calculations Table'!I86)</f>
        <v/>
      </c>
      <c r="J19" s="13" t="str">
        <f>IF('BCL Calculations Table'!J86="","",'BCL Calculations Table'!J86)</f>
        <v/>
      </c>
      <c r="K19" s="85" t="str">
        <f>IF('BCL Calculations Table'!K86="","",'BCL Calculations Table'!K86)</f>
        <v/>
      </c>
      <c r="L19" s="13" t="str">
        <f>IF('BCL Calculations Table'!L86="","",'BCL Calculations Table'!L86)</f>
        <v/>
      </c>
      <c r="M19" s="68">
        <f>IF('BCL Calculations Table'!N86="","",'BCL Calculations Table'!N86)</f>
        <v>0.1</v>
      </c>
      <c r="N19" s="13">
        <f>IF('BCL Calculations Table'!BP86="","",'BCL Calculations Table'!BP86)</f>
        <v>9.6890993650321704</v>
      </c>
      <c r="O19" s="13" t="str">
        <f>IF('BCL Calculations Table'!BQ86="","",'BCL Calculations Table'!BQ86)</f>
        <v>C</v>
      </c>
      <c r="P19" s="13">
        <f>IF('BCL Calculations Table'!BR86="","",'BCL Calculations Table'!BR86)</f>
        <v>116.79999999999998</v>
      </c>
      <c r="Q19" s="13" t="str">
        <f>IF('BCL Calculations Table'!BS86="","",'BCL Calculations Table'!BS86)</f>
        <v>C</v>
      </c>
      <c r="R19" s="13">
        <f>IF('BCL Calculations Table'!BT86="","",'BCL Calculations Table'!BT86)</f>
        <v>62.989136531110582</v>
      </c>
      <c r="S19" s="13" t="str">
        <f>IF('BCL Calculations Table'!BU86="","",'BCL Calculations Table'!BU86)</f>
        <v>C</v>
      </c>
      <c r="T19" s="13" t="str">
        <f>IF('BCL Calculations Table'!BV86="","",'BCL Calculations Table'!BV86)</f>
        <v/>
      </c>
      <c r="U19" s="13" t="str">
        <f>IF('BCL Calculations Table'!BW86="","",'BCL Calculations Table'!BW86)</f>
        <v/>
      </c>
      <c r="V19" s="13">
        <f>IF('BCL Calculations Table'!BX86="","",'BCL Calculations Table'!BX86)</f>
        <v>2</v>
      </c>
      <c r="W19" s="13" t="str">
        <f>IF('BCL Calculations Table'!BY86="","",'BCL Calculations Table'!BY86)</f>
        <v>mcl</v>
      </c>
      <c r="X19" s="13" t="str">
        <f>IF('BCL Calculations Table'!BZ86="","",'BCL Calculations Table'!BZ86)</f>
        <v/>
      </c>
      <c r="Y19" s="70" t="str">
        <f>IF('BCL Calculations Table'!CB86="","",'BCL Calculations Table'!CB86)</f>
        <v/>
      </c>
    </row>
    <row r="20" spans="1:25" s="14" customFormat="1" x14ac:dyDescent="0.35">
      <c r="A20" s="69" t="str">
        <f>'BCL Calculations Table'!BN87</f>
        <v>Aldicarb</v>
      </c>
      <c r="B20" s="68" t="str">
        <f>'BCL Calculations Table'!BM87</f>
        <v>116-06-3</v>
      </c>
      <c r="C20" s="13" t="str">
        <f>IF('BCL Calculations Table'!C87="","",'BCL Calculations Table'!C87)</f>
        <v/>
      </c>
      <c r="D20" s="13" t="str">
        <f>IF('BCL Calculations Table'!D87="","",'BCL Calculations Table'!D87)</f>
        <v/>
      </c>
      <c r="E20" s="13">
        <f>IF('BCL Calculations Table'!E87="","",'BCL Calculations Table'!E87)</f>
        <v>1E-3</v>
      </c>
      <c r="F20" s="13" t="str">
        <f>IF('BCL Calculations Table'!F87="","",'BCL Calculations Table'!F87)</f>
        <v>I</v>
      </c>
      <c r="G20" s="13" t="str">
        <f>IF('BCL Calculations Table'!G87="","",'BCL Calculations Table'!G87)</f>
        <v/>
      </c>
      <c r="H20" s="13" t="str">
        <f>IF('BCL Calculations Table'!H87="","",'BCL Calculations Table'!H87)</f>
        <v/>
      </c>
      <c r="I20" s="13" t="str">
        <f>IF('BCL Calculations Table'!I87="","",'BCL Calculations Table'!I87)</f>
        <v/>
      </c>
      <c r="J20" s="13" t="str">
        <f>IF('BCL Calculations Table'!J87="","",'BCL Calculations Table'!J87)</f>
        <v/>
      </c>
      <c r="K20" s="85" t="str">
        <f>IF('BCL Calculations Table'!K87="","",'BCL Calculations Table'!K87)</f>
        <v/>
      </c>
      <c r="L20" s="13" t="str">
        <f>IF('BCL Calculations Table'!L87="","",'BCL Calculations Table'!L87)</f>
        <v/>
      </c>
      <c r="M20" s="68">
        <f>IF('BCL Calculations Table'!N87="","",'BCL Calculations Table'!N87)</f>
        <v>0.1</v>
      </c>
      <c r="N20" s="13">
        <f>IF('BCL Calculations Table'!BP87="","",'BCL Calculations Table'!BP87)</f>
        <v>63.213679555714634</v>
      </c>
      <c r="O20" s="13" t="str">
        <f>IF('BCL Calculations Table'!BQ87="","",'BCL Calculations Table'!BQ87)</f>
        <v>N</v>
      </c>
      <c r="P20" s="13">
        <f>IF('BCL Calculations Table'!BR87="","",'BCL Calculations Table'!BR87)</f>
        <v>2336</v>
      </c>
      <c r="Q20" s="13" t="str">
        <f>IF('BCL Calculations Table'!BS87="","",'BCL Calculations Table'!BS87)</f>
        <v>N</v>
      </c>
      <c r="R20" s="13">
        <f>IF('BCL Calculations Table'!BT87="","",'BCL Calculations Table'!BT87)</f>
        <v>911.84745916203713</v>
      </c>
      <c r="S20" s="13" t="str">
        <f>IF('BCL Calculations Table'!BU87="","",'BCL Calculations Table'!BU87)</f>
        <v>N</v>
      </c>
      <c r="T20" s="13" t="str">
        <f>IF('BCL Calculations Table'!BV87="","",'BCL Calculations Table'!BV87)</f>
        <v/>
      </c>
      <c r="U20" s="13" t="str">
        <f>IF('BCL Calculations Table'!BW87="","",'BCL Calculations Table'!BW87)</f>
        <v/>
      </c>
      <c r="V20" s="13">
        <f>IF('BCL Calculations Table'!BX87="","",'BCL Calculations Table'!BX87)</f>
        <v>3</v>
      </c>
      <c r="W20" s="13" t="str">
        <f>IF('BCL Calculations Table'!BY87="","",'BCL Calculations Table'!BY87)</f>
        <v>mcl</v>
      </c>
      <c r="X20" s="13" t="str">
        <f>IF('BCL Calculations Table'!BZ87="","",'BCL Calculations Table'!BZ87)</f>
        <v/>
      </c>
      <c r="Y20" s="70" t="str">
        <f>IF('BCL Calculations Table'!CB87="","",'BCL Calculations Table'!CB87)</f>
        <v/>
      </c>
    </row>
    <row r="21" spans="1:25" x14ac:dyDescent="0.35">
      <c r="A21" s="69" t="str">
        <f>'BCL Calculations Table'!BN88</f>
        <v>Aldicarb Sulfone</v>
      </c>
      <c r="B21" s="68" t="str">
        <f>'BCL Calculations Table'!BM88</f>
        <v>1646-88-4</v>
      </c>
      <c r="C21" s="13" t="str">
        <f>IF('BCL Calculations Table'!C88="","",'BCL Calculations Table'!C88)</f>
        <v/>
      </c>
      <c r="D21" s="13" t="str">
        <f>IF('BCL Calculations Table'!D88="","",'BCL Calculations Table'!D88)</f>
        <v/>
      </c>
      <c r="E21" s="13">
        <f>IF('BCL Calculations Table'!E88="","",'BCL Calculations Table'!E88)</f>
        <v>1E-3</v>
      </c>
      <c r="F21" s="13" t="str">
        <f>IF('BCL Calculations Table'!F88="","",'BCL Calculations Table'!F88)</f>
        <v>I</v>
      </c>
      <c r="G21" s="13" t="str">
        <f>IF('BCL Calculations Table'!G88="","",'BCL Calculations Table'!G88)</f>
        <v/>
      </c>
      <c r="H21" s="13" t="str">
        <f>IF('BCL Calculations Table'!H88="","",'BCL Calculations Table'!H88)</f>
        <v/>
      </c>
      <c r="I21" s="13" t="str">
        <f>IF('BCL Calculations Table'!I88="","",'BCL Calculations Table'!I88)</f>
        <v/>
      </c>
      <c r="J21" s="13" t="str">
        <f>IF('BCL Calculations Table'!J88="","",'BCL Calculations Table'!J88)</f>
        <v/>
      </c>
      <c r="K21" s="85" t="str">
        <f>IF('BCL Calculations Table'!K88="","",'BCL Calculations Table'!K88)</f>
        <v/>
      </c>
      <c r="L21" s="13" t="str">
        <f>IF('BCL Calculations Table'!L88="","",'BCL Calculations Table'!L88)</f>
        <v/>
      </c>
      <c r="M21" s="68">
        <f>IF('BCL Calculations Table'!N88="","",'BCL Calculations Table'!N88)</f>
        <v>0.1</v>
      </c>
      <c r="N21" s="13">
        <f>IF('BCL Calculations Table'!BP88="","",'BCL Calculations Table'!BP88)</f>
        <v>63.213679555714634</v>
      </c>
      <c r="O21" s="13" t="str">
        <f>IF('BCL Calculations Table'!BQ88="","",'BCL Calculations Table'!BQ88)</f>
        <v>N</v>
      </c>
      <c r="P21" s="13">
        <f>IF('BCL Calculations Table'!BR88="","",'BCL Calculations Table'!BR88)</f>
        <v>2336</v>
      </c>
      <c r="Q21" s="13" t="str">
        <f>IF('BCL Calculations Table'!BS88="","",'BCL Calculations Table'!BS88)</f>
        <v>N</v>
      </c>
      <c r="R21" s="13">
        <f>IF('BCL Calculations Table'!BT88="","",'BCL Calculations Table'!BT88)</f>
        <v>911.84745916203713</v>
      </c>
      <c r="S21" s="13" t="str">
        <f>IF('BCL Calculations Table'!BU88="","",'BCL Calculations Table'!BU88)</f>
        <v>N</v>
      </c>
      <c r="T21" s="13" t="str">
        <f>IF('BCL Calculations Table'!BV88="","",'BCL Calculations Table'!BV88)</f>
        <v/>
      </c>
      <c r="U21" s="13" t="str">
        <f>IF('BCL Calculations Table'!BW88="","",'BCL Calculations Table'!BW88)</f>
        <v/>
      </c>
      <c r="V21" s="13">
        <f>IF('BCL Calculations Table'!BX88="","",'BCL Calculations Table'!BX88)</f>
        <v>2</v>
      </c>
      <c r="W21" s="13" t="str">
        <f>IF('BCL Calculations Table'!BY88="","",'BCL Calculations Table'!BY88)</f>
        <v>mcl</v>
      </c>
      <c r="X21" s="13" t="str">
        <f>IF('BCL Calculations Table'!BZ88="","",'BCL Calculations Table'!BZ88)</f>
        <v/>
      </c>
      <c r="Y21" s="70" t="str">
        <f>IF('BCL Calculations Table'!CB88="","",'BCL Calculations Table'!CB88)</f>
        <v/>
      </c>
    </row>
    <row r="22" spans="1:25" x14ac:dyDescent="0.35">
      <c r="A22" s="69" t="str">
        <f>'BCL Calculations Table'!BN89</f>
        <v>Aldicarb sulfoxide</v>
      </c>
      <c r="B22" s="68" t="str">
        <f>'BCL Calculations Table'!BM89</f>
        <v>1646-87-3</v>
      </c>
      <c r="C22" s="13" t="str">
        <f>IF('BCL Calculations Table'!C89="","",'BCL Calculations Table'!C89)</f>
        <v/>
      </c>
      <c r="D22" s="13" t="str">
        <f>IF('BCL Calculations Table'!D89="","",'BCL Calculations Table'!D89)</f>
        <v/>
      </c>
      <c r="E22" s="13" t="str">
        <f>IF('BCL Calculations Table'!E89="","",'BCL Calculations Table'!E89)</f>
        <v/>
      </c>
      <c r="F22" s="13" t="str">
        <f>IF('BCL Calculations Table'!F89="","",'BCL Calculations Table'!F89)</f>
        <v/>
      </c>
      <c r="G22" s="13" t="str">
        <f>IF('BCL Calculations Table'!G89="","",'BCL Calculations Table'!G89)</f>
        <v/>
      </c>
      <c r="H22" s="13" t="str">
        <f>IF('BCL Calculations Table'!H89="","",'BCL Calculations Table'!H89)</f>
        <v/>
      </c>
      <c r="I22" s="13" t="str">
        <f>IF('BCL Calculations Table'!I89="","",'BCL Calculations Table'!I89)</f>
        <v/>
      </c>
      <c r="J22" s="13" t="str">
        <f>IF('BCL Calculations Table'!J89="","",'BCL Calculations Table'!J89)</f>
        <v/>
      </c>
      <c r="K22" s="85" t="str">
        <f>IF('BCL Calculations Table'!K89="","",'BCL Calculations Table'!K89)</f>
        <v/>
      </c>
      <c r="L22" s="13" t="str">
        <f>IF('BCL Calculations Table'!L89="","",'BCL Calculations Table'!L89)</f>
        <v/>
      </c>
      <c r="M22" s="68">
        <f>IF('BCL Calculations Table'!N89="","",'BCL Calculations Table'!N89)</f>
        <v>0.1</v>
      </c>
      <c r="N22" s="13" t="str">
        <f>IF('BCL Calculations Table'!BP89="","",'BCL Calculations Table'!BP89)</f>
        <v/>
      </c>
      <c r="O22" s="13" t="str">
        <f>IF('BCL Calculations Table'!BQ89="","",'BCL Calculations Table'!BQ89)</f>
        <v/>
      </c>
      <c r="P22" s="13" t="str">
        <f>IF('BCL Calculations Table'!BR89="","",'BCL Calculations Table'!BR89)</f>
        <v/>
      </c>
      <c r="Q22" s="13" t="str">
        <f>IF('BCL Calculations Table'!BS89="","",'BCL Calculations Table'!BS89)</f>
        <v/>
      </c>
      <c r="R22" s="13" t="str">
        <f>IF('BCL Calculations Table'!BT89="","",'BCL Calculations Table'!BT89)</f>
        <v/>
      </c>
      <c r="S22" s="13" t="str">
        <f>IF('BCL Calculations Table'!BU89="","",'BCL Calculations Table'!BU89)</f>
        <v/>
      </c>
      <c r="T22" s="13" t="str">
        <f>IF('BCL Calculations Table'!BV89="","",'BCL Calculations Table'!BV89)</f>
        <v/>
      </c>
      <c r="U22" s="13" t="str">
        <f>IF('BCL Calculations Table'!BW89="","",'BCL Calculations Table'!BW89)</f>
        <v/>
      </c>
      <c r="V22" s="13">
        <f>IF('BCL Calculations Table'!BX89="","",'BCL Calculations Table'!BX89)</f>
        <v>4</v>
      </c>
      <c r="W22" s="13" t="str">
        <f>IF('BCL Calculations Table'!BY89="","",'BCL Calculations Table'!BY89)</f>
        <v>mcl</v>
      </c>
      <c r="X22" s="13" t="str">
        <f>IF('BCL Calculations Table'!BZ89="","",'BCL Calculations Table'!BZ89)</f>
        <v/>
      </c>
      <c r="Y22" s="70" t="str">
        <f>IF('BCL Calculations Table'!CB89="","",'BCL Calculations Table'!CB89)</f>
        <v/>
      </c>
    </row>
    <row r="23" spans="1:25" s="14" customFormat="1" x14ac:dyDescent="0.35">
      <c r="A23" s="71" t="str">
        <f>'BCL Calculations Table'!BN90</f>
        <v>Aldrin</v>
      </c>
      <c r="B23" s="72" t="str">
        <f>'BCL Calculations Table'!BM90</f>
        <v>309-00-2</v>
      </c>
      <c r="C23" s="73">
        <f>IF('BCL Calculations Table'!C90="","",'BCL Calculations Table'!C90)</f>
        <v>17</v>
      </c>
      <c r="D23" s="73" t="str">
        <f>IF('BCL Calculations Table'!D90="","",'BCL Calculations Table'!D90)</f>
        <v>I</v>
      </c>
      <c r="E23" s="73">
        <f>IF('BCL Calculations Table'!E90="","",'BCL Calculations Table'!E90)</f>
        <v>3.0000000000000001E-5</v>
      </c>
      <c r="F23" s="73" t="str">
        <f>IF('BCL Calculations Table'!F90="","",'BCL Calculations Table'!F90)</f>
        <v>I</v>
      </c>
      <c r="G23" s="73">
        <f>IF('BCL Calculations Table'!G90="","",'BCL Calculations Table'!G90)</f>
        <v>4.8999999999999998E-3</v>
      </c>
      <c r="H23" s="73" t="str">
        <f>IF('BCL Calculations Table'!H90="","",'BCL Calculations Table'!H90)</f>
        <v>I</v>
      </c>
      <c r="I23" s="73" t="str">
        <f>IF('BCL Calculations Table'!I90="","",'BCL Calculations Table'!I90)</f>
        <v/>
      </c>
      <c r="J23" s="73" t="str">
        <f>IF('BCL Calculations Table'!J90="","",'BCL Calculations Table'!J90)</f>
        <v/>
      </c>
      <c r="K23" s="86" t="str">
        <f>IF('BCL Calculations Table'!K90="","",'BCL Calculations Table'!K90)</f>
        <v/>
      </c>
      <c r="L23" s="73" t="str">
        <f>IF('BCL Calculations Table'!L90="","",'BCL Calculations Table'!L90)</f>
        <v>V</v>
      </c>
      <c r="M23" s="72" t="str">
        <f>IF('BCL Calculations Table'!N90="","",'BCL Calculations Table'!N90)</f>
        <v/>
      </c>
      <c r="N23" s="73">
        <f>IF('BCL Calculations Table'!BP90="","",'BCL Calculations Table'!BP90)</f>
        <v>3.9263521036069254E-2</v>
      </c>
      <c r="O23" s="73" t="str">
        <f>IF('BCL Calculations Table'!BQ90="","",'BCL Calculations Table'!BQ90)</f>
        <v>C</v>
      </c>
      <c r="P23" s="73">
        <f>IF('BCL Calculations Table'!BR90="","",'BCL Calculations Table'!BR90)</f>
        <v>0.35312326571256114</v>
      </c>
      <c r="Q23" s="73" t="str">
        <f>IF('BCL Calculations Table'!BS90="","",'BCL Calculations Table'!BS90)</f>
        <v>C</v>
      </c>
      <c r="R23" s="73">
        <f>IF('BCL Calculations Table'!BT90="","",'BCL Calculations Table'!BT90)</f>
        <v>0.20458899295071473</v>
      </c>
      <c r="S23" s="73" t="str">
        <f>IF('BCL Calculations Table'!BU90="","",'BCL Calculations Table'!BU90)</f>
        <v>C</v>
      </c>
      <c r="T23" s="73">
        <f>IF('BCL Calculations Table'!BV90="","",'BCL Calculations Table'!BV90)</f>
        <v>5.729984301412873E-4</v>
      </c>
      <c r="U23" s="73" t="str">
        <f>IF('BCL Calculations Table'!BW90="","",'BCL Calculations Table'!BW90)</f>
        <v>C</v>
      </c>
      <c r="V23" s="73">
        <f>IF('BCL Calculations Table'!BX90="","",'BCL Calculations Table'!BX90)</f>
        <v>9.167514347787867E-4</v>
      </c>
      <c r="W23" s="73" t="str">
        <f>IF('BCL Calculations Table'!BY90="","",'BCL Calculations Table'!BY90)</f>
        <v>C</v>
      </c>
      <c r="X23" s="73">
        <f>IF('BCL Calculations Table'!BZ90="","",'BCL Calculations Table'!BZ90)</f>
        <v>0.02</v>
      </c>
      <c r="Y23" s="79">
        <f>IF('BCL Calculations Table'!CB90="","",'BCL Calculations Table'!CB90)</f>
        <v>0.4</v>
      </c>
    </row>
    <row r="24" spans="1:25" x14ac:dyDescent="0.35">
      <c r="A24" s="69" t="str">
        <f>'BCL Calculations Table'!BN91</f>
        <v>Allyl Alcohol</v>
      </c>
      <c r="B24" s="68" t="str">
        <f>'BCL Calculations Table'!BM91</f>
        <v>107-18-6</v>
      </c>
      <c r="C24" s="13" t="str">
        <f>IF('BCL Calculations Table'!C91="","",'BCL Calculations Table'!C91)</f>
        <v/>
      </c>
      <c r="D24" s="13" t="str">
        <f>IF('BCL Calculations Table'!D91="","",'BCL Calculations Table'!D91)</f>
        <v/>
      </c>
      <c r="E24" s="13">
        <f>IF('BCL Calculations Table'!E91="","",'BCL Calculations Table'!E91)</f>
        <v>5.0000000000000001E-3</v>
      </c>
      <c r="F24" s="13" t="str">
        <f>IF('BCL Calculations Table'!F91="","",'BCL Calculations Table'!F91)</f>
        <v>I</v>
      </c>
      <c r="G24" s="13" t="str">
        <f>IF('BCL Calculations Table'!G91="","",'BCL Calculations Table'!G91)</f>
        <v/>
      </c>
      <c r="H24" s="13" t="str">
        <f>IF('BCL Calculations Table'!H91="","",'BCL Calculations Table'!H91)</f>
        <v/>
      </c>
      <c r="I24" s="13">
        <f>IF('BCL Calculations Table'!I91="","",'BCL Calculations Table'!I91)</f>
        <v>1E-4</v>
      </c>
      <c r="J24" s="13" t="str">
        <f>IF('BCL Calculations Table'!J91="","",'BCL Calculations Table'!J91)</f>
        <v>X</v>
      </c>
      <c r="K24" s="85" t="str">
        <f>IF('BCL Calculations Table'!K91="","",'BCL Calculations Table'!K91)</f>
        <v/>
      </c>
      <c r="L24" s="13" t="str">
        <f>IF('BCL Calculations Table'!L91="","",'BCL Calculations Table'!L91)</f>
        <v>V</v>
      </c>
      <c r="M24" s="68" t="str">
        <f>IF('BCL Calculations Table'!N91="","",'BCL Calculations Table'!N91)</f>
        <v/>
      </c>
      <c r="N24" s="13">
        <f>IF('BCL Calculations Table'!BP91="","",'BCL Calculations Table'!BP91)</f>
        <v>3.5318694600227212</v>
      </c>
      <c r="O24" s="13" t="str">
        <f>IF('BCL Calculations Table'!BQ91="","",'BCL Calculations Table'!BQ91)</f>
        <v>N</v>
      </c>
      <c r="P24" s="13">
        <f>IF('BCL Calculations Table'!BR91="","",'BCL Calculations Table'!BR91)</f>
        <v>14.949881391710512</v>
      </c>
      <c r="Q24" s="13" t="str">
        <f>IF('BCL Calculations Table'!BS91="","",'BCL Calculations Table'!BS91)</f>
        <v>N</v>
      </c>
      <c r="R24" s="13">
        <f>IF('BCL Calculations Table'!BT91="","",'BCL Calculations Table'!BT91)</f>
        <v>16.589745186891395</v>
      </c>
      <c r="S24" s="13" t="str">
        <f>IF('BCL Calculations Table'!BU91="","",'BCL Calculations Table'!BU91)</f>
        <v>N</v>
      </c>
      <c r="T24" s="13">
        <f>IF('BCL Calculations Table'!BV91="","",'BCL Calculations Table'!BV91)</f>
        <v>0.10428571428571429</v>
      </c>
      <c r="U24" s="13" t="str">
        <f>IF('BCL Calculations Table'!BW91="","",'BCL Calculations Table'!BW91)</f>
        <v>N</v>
      </c>
      <c r="V24" s="13">
        <f>IF('BCL Calculations Table'!BX91="","",'BCL Calculations Table'!BX91)</f>
        <v>0.20831103977171392</v>
      </c>
      <c r="W24" s="13" t="str">
        <f>IF('BCL Calculations Table'!BY91="","",'BCL Calculations Table'!BY91)</f>
        <v>N</v>
      </c>
      <c r="X24" s="80" t="str">
        <f>IF('BCL Calculations Table'!BZ91="","",'BCL Calculations Table'!BZ91)</f>
        <v/>
      </c>
      <c r="Y24" s="81" t="str">
        <f>IF('BCL Calculations Table'!CB91="","",'BCL Calculations Table'!CB91)</f>
        <v/>
      </c>
    </row>
    <row r="25" spans="1:25" x14ac:dyDescent="0.35">
      <c r="A25" s="69" t="str">
        <f>'BCL Calculations Table'!BN92</f>
        <v>Allyl Chloride</v>
      </c>
      <c r="B25" s="68" t="str">
        <f>'BCL Calculations Table'!BM92</f>
        <v>107-05-1</v>
      </c>
      <c r="C25" s="13">
        <f>IF('BCL Calculations Table'!C92="","",'BCL Calculations Table'!C92)</f>
        <v>2.1000000000000001E-2</v>
      </c>
      <c r="D25" s="13" t="str">
        <f>IF('BCL Calculations Table'!D92="","",'BCL Calculations Table'!D92)</f>
        <v>CA</v>
      </c>
      <c r="E25" s="13" t="str">
        <f>IF('BCL Calculations Table'!E92="","",'BCL Calculations Table'!E92)</f>
        <v/>
      </c>
      <c r="F25" s="13" t="str">
        <f>IF('BCL Calculations Table'!F92="","",'BCL Calculations Table'!F92)</f>
        <v/>
      </c>
      <c r="G25" s="13">
        <f>IF('BCL Calculations Table'!G92="","",'BCL Calculations Table'!G92)</f>
        <v>6.0000000000000002E-6</v>
      </c>
      <c r="H25" s="13" t="str">
        <f>IF('BCL Calculations Table'!H92="","",'BCL Calculations Table'!H92)</f>
        <v>CA</v>
      </c>
      <c r="I25" s="13">
        <f>IF('BCL Calculations Table'!I92="","",'BCL Calculations Table'!I92)</f>
        <v>1E-3</v>
      </c>
      <c r="J25" s="13" t="str">
        <f>IF('BCL Calculations Table'!J92="","",'BCL Calculations Table'!J92)</f>
        <v>I</v>
      </c>
      <c r="K25" s="85" t="str">
        <f>IF('BCL Calculations Table'!K92="","",'BCL Calculations Table'!K92)</f>
        <v/>
      </c>
      <c r="L25" s="13" t="str">
        <f>IF('BCL Calculations Table'!L92="","",'BCL Calculations Table'!L92)</f>
        <v>V</v>
      </c>
      <c r="M25" s="68" t="str">
        <f>IF('BCL Calculations Table'!N92="","",'BCL Calculations Table'!N92)</f>
        <v/>
      </c>
      <c r="N25" s="13">
        <f>IF('BCL Calculations Table'!BP92="","",'BCL Calculations Table'!BP92)</f>
        <v>0.72478803150372662</v>
      </c>
      <c r="O25" s="13" t="str">
        <f>IF('BCL Calculations Table'!BQ92="","",'BCL Calculations Table'!BQ92)</f>
        <v>C</v>
      </c>
      <c r="P25" s="13">
        <f>IF('BCL Calculations Table'!BR92="","",'BCL Calculations Table'!BR92)</f>
        <v>3.2034446409039941</v>
      </c>
      <c r="Q25" s="13" t="str">
        <f>IF('BCL Calculations Table'!BS92="","",'BCL Calculations Table'!BS92)</f>
        <v>C</v>
      </c>
      <c r="R25" s="13">
        <f>IF('BCL Calculations Table'!BT92="","",'BCL Calculations Table'!BT92)</f>
        <v>3.5231472520273397</v>
      </c>
      <c r="S25" s="13" t="str">
        <f>IF('BCL Calculations Table'!BU92="","",'BCL Calculations Table'!BU92)</f>
        <v>C</v>
      </c>
      <c r="T25" s="13">
        <f>IF('BCL Calculations Table'!BV92="","",'BCL Calculations Table'!BV92)</f>
        <v>0.4679487179487179</v>
      </c>
      <c r="U25" s="13" t="str">
        <f>IF('BCL Calculations Table'!BW92="","",'BCL Calculations Table'!BW92)</f>
        <v>C</v>
      </c>
      <c r="V25" s="13">
        <f>IF('BCL Calculations Table'!BX92="","",'BCL Calculations Table'!BX92)</f>
        <v>0.74736120069207679</v>
      </c>
      <c r="W25" s="13" t="str">
        <f>IF('BCL Calculations Table'!BY92="","",'BCL Calculations Table'!BY92)</f>
        <v>C</v>
      </c>
      <c r="X25" s="13" t="str">
        <f>IF('BCL Calculations Table'!BZ92="","",'BCL Calculations Table'!BZ92)</f>
        <v/>
      </c>
      <c r="Y25" s="70" t="str">
        <f>IF('BCL Calculations Table'!CB92="","",'BCL Calculations Table'!CB92)</f>
        <v/>
      </c>
    </row>
    <row r="26" spans="1:25" s="14" customFormat="1" x14ac:dyDescent="0.35">
      <c r="A26" s="69" t="str">
        <f>'BCL Calculations Table'!BN93</f>
        <v>Aluminum</v>
      </c>
      <c r="B26" s="68" t="str">
        <f>'BCL Calculations Table'!BM93</f>
        <v>7429-90-5</v>
      </c>
      <c r="C26" s="13" t="str">
        <f>IF('BCL Calculations Table'!C93="","",'BCL Calculations Table'!C93)</f>
        <v/>
      </c>
      <c r="D26" s="13" t="str">
        <f>IF('BCL Calculations Table'!D93="","",'BCL Calculations Table'!D93)</f>
        <v/>
      </c>
      <c r="E26" s="13">
        <f>IF('BCL Calculations Table'!E93="","",'BCL Calculations Table'!E93)</f>
        <v>1</v>
      </c>
      <c r="F26" s="13" t="str">
        <f>IF('BCL Calculations Table'!F93="","",'BCL Calculations Table'!F93)</f>
        <v>P</v>
      </c>
      <c r="G26" s="13" t="str">
        <f>IF('BCL Calculations Table'!G93="","",'BCL Calculations Table'!G93)</f>
        <v/>
      </c>
      <c r="H26" s="13" t="str">
        <f>IF('BCL Calculations Table'!H93="","",'BCL Calculations Table'!H93)</f>
        <v/>
      </c>
      <c r="I26" s="13">
        <f>IF('BCL Calculations Table'!I93="","",'BCL Calculations Table'!I93)</f>
        <v>5.0000000000000001E-3</v>
      </c>
      <c r="J26" s="13" t="str">
        <f>IF('BCL Calculations Table'!J93="","",'BCL Calculations Table'!J93)</f>
        <v>P</v>
      </c>
      <c r="K26" s="85" t="str">
        <f>IF('BCL Calculations Table'!K93="","",'BCL Calculations Table'!K93)</f>
        <v/>
      </c>
      <c r="L26" s="13" t="str">
        <f>IF('BCL Calculations Table'!L93="","",'BCL Calculations Table'!L93)</f>
        <v/>
      </c>
      <c r="M26" s="68" t="str">
        <f>IF('BCL Calculations Table'!N93="","",'BCL Calculations Table'!N93)</f>
        <v/>
      </c>
      <c r="N26" s="13">
        <f>IF('BCL Calculations Table'!BP93="","",'BCL Calculations Table'!BP93)</f>
        <v>77248.677248677239</v>
      </c>
      <c r="O26" s="13" t="str">
        <f>IF('BCL Calculations Table'!BQ93="","",'BCL Calculations Table'!BQ93)</f>
        <v>N</v>
      </c>
      <c r="P26" s="13">
        <f>IF('BCL Calculations Table'!BR93="","",'BCL Calculations Table'!BR93)</f>
        <v>100000</v>
      </c>
      <c r="Q26" s="13" t="str">
        <f>IF('BCL Calculations Table'!BS93="","",'BCL Calculations Table'!BS93)</f>
        <v>max</v>
      </c>
      <c r="R26" s="13">
        <f>IF('BCL Calculations Table'!BT93="","",'BCL Calculations Table'!BT93)</f>
        <v>100000</v>
      </c>
      <c r="S26" s="13" t="str">
        <f>IF('BCL Calculations Table'!BU93="","",'BCL Calculations Table'!BU93)</f>
        <v>max</v>
      </c>
      <c r="T26" s="13">
        <f>IF('BCL Calculations Table'!BV93="","",'BCL Calculations Table'!BV93)</f>
        <v>5.2142857142857135</v>
      </c>
      <c r="U26" s="13" t="str">
        <f>IF('BCL Calculations Table'!BW93="","",'BCL Calculations Table'!BW93)</f>
        <v>N</v>
      </c>
      <c r="V26" s="13">
        <f>IF('BCL Calculations Table'!BX93="","",'BCL Calculations Table'!BX93)</f>
        <v>33371.428571428572</v>
      </c>
      <c r="W26" s="13" t="str">
        <f>IF('BCL Calculations Table'!BY93="","",'BCL Calculations Table'!BY93)</f>
        <v>N</v>
      </c>
      <c r="X26" s="13">
        <f>IF('BCL Calculations Table'!BZ93="","",'BCL Calculations Table'!BZ93)</f>
        <v>50063.817142857151</v>
      </c>
      <c r="Y26" s="70">
        <f>IF('BCL Calculations Table'!CB93="","",'BCL Calculations Table'!CB93)</f>
        <v>1001276.3428571429</v>
      </c>
    </row>
    <row r="27" spans="1:25" x14ac:dyDescent="0.35">
      <c r="A27" s="69" t="str">
        <f>'BCL Calculations Table'!BN94</f>
        <v>Aluminum Phosphide</v>
      </c>
      <c r="B27" s="68" t="str">
        <f>'BCL Calculations Table'!BM94</f>
        <v>20859-73-8</v>
      </c>
      <c r="C27" s="13" t="str">
        <f>IF('BCL Calculations Table'!C94="","",'BCL Calculations Table'!C94)</f>
        <v/>
      </c>
      <c r="D27" s="13" t="str">
        <f>IF('BCL Calculations Table'!D94="","",'BCL Calculations Table'!D94)</f>
        <v/>
      </c>
      <c r="E27" s="13">
        <f>IF('BCL Calculations Table'!E94="","",'BCL Calculations Table'!E94)</f>
        <v>4.0000000000000002E-4</v>
      </c>
      <c r="F27" s="13" t="str">
        <f>IF('BCL Calculations Table'!F94="","",'BCL Calculations Table'!F94)</f>
        <v>I</v>
      </c>
      <c r="G27" s="13" t="str">
        <f>IF('BCL Calculations Table'!G94="","",'BCL Calculations Table'!G94)</f>
        <v/>
      </c>
      <c r="H27" s="13" t="str">
        <f>IF('BCL Calculations Table'!H94="","",'BCL Calculations Table'!H94)</f>
        <v/>
      </c>
      <c r="I27" s="13" t="str">
        <f>IF('BCL Calculations Table'!I94="","",'BCL Calculations Table'!I94)</f>
        <v/>
      </c>
      <c r="J27" s="13" t="str">
        <f>IF('BCL Calculations Table'!J94="","",'BCL Calculations Table'!J94)</f>
        <v/>
      </c>
      <c r="K27" s="85" t="str">
        <f>IF('BCL Calculations Table'!K94="","",'BCL Calculations Table'!K94)</f>
        <v/>
      </c>
      <c r="L27" s="13" t="str">
        <f>IF('BCL Calculations Table'!L94="","",'BCL Calculations Table'!L94)</f>
        <v/>
      </c>
      <c r="M27" s="68" t="str">
        <f>IF('BCL Calculations Table'!N94="","",'BCL Calculations Table'!N94)</f>
        <v/>
      </c>
      <c r="N27" s="13">
        <f>IF('BCL Calculations Table'!BP94="","",'BCL Calculations Table'!BP94)</f>
        <v>31.285714285714295</v>
      </c>
      <c r="O27" s="13" t="str">
        <f>IF('BCL Calculations Table'!BQ94="","",'BCL Calculations Table'!BQ94)</f>
        <v>N</v>
      </c>
      <c r="P27" s="13">
        <f>IF('BCL Calculations Table'!BR94="","",'BCL Calculations Table'!BR94)</f>
        <v>934.40000000000009</v>
      </c>
      <c r="Q27" s="13" t="str">
        <f>IF('BCL Calculations Table'!BS94="","",'BCL Calculations Table'!BS94)</f>
        <v>N</v>
      </c>
      <c r="R27" s="13">
        <f>IF('BCL Calculations Table'!BT94="","",'BCL Calculations Table'!BT94)</f>
        <v>519.1111111111112</v>
      </c>
      <c r="S27" s="13" t="str">
        <f>IF('BCL Calculations Table'!BU94="","",'BCL Calculations Table'!BU94)</f>
        <v>N</v>
      </c>
      <c r="T27" s="13" t="str">
        <f>IF('BCL Calculations Table'!BV94="","",'BCL Calculations Table'!BV94)</f>
        <v/>
      </c>
      <c r="U27" s="13" t="str">
        <f>IF('BCL Calculations Table'!BW94="","",'BCL Calculations Table'!BW94)</f>
        <v/>
      </c>
      <c r="V27" s="13">
        <f>IF('BCL Calculations Table'!BX94="","",'BCL Calculations Table'!BX94)</f>
        <v>13.348571428571429</v>
      </c>
      <c r="W27" s="13" t="str">
        <f>IF('BCL Calculations Table'!BY94="","",'BCL Calculations Table'!BY94)</f>
        <v>N</v>
      </c>
      <c r="X27" s="13" t="str">
        <f>IF('BCL Calculations Table'!BZ94="","",'BCL Calculations Table'!BZ94)</f>
        <v/>
      </c>
      <c r="Y27" s="70" t="str">
        <f>IF('BCL Calculations Table'!CB94="","",'BCL Calculations Table'!CB94)</f>
        <v/>
      </c>
    </row>
    <row r="28" spans="1:25" x14ac:dyDescent="0.35">
      <c r="A28" s="69" t="str">
        <f>'BCL Calculations Table'!BN95</f>
        <v>Ametryn</v>
      </c>
      <c r="B28" s="68" t="str">
        <f>'BCL Calculations Table'!BM95</f>
        <v>834-12-8</v>
      </c>
      <c r="C28" s="13" t="str">
        <f>IF('BCL Calculations Table'!C95="","",'BCL Calculations Table'!C95)</f>
        <v/>
      </c>
      <c r="D28" s="13" t="str">
        <f>IF('BCL Calculations Table'!D95="","",'BCL Calculations Table'!D95)</f>
        <v/>
      </c>
      <c r="E28" s="13">
        <f>IF('BCL Calculations Table'!E95="","",'BCL Calculations Table'!E95)</f>
        <v>8.9999999999999993E-3</v>
      </c>
      <c r="F28" s="13" t="str">
        <f>IF('BCL Calculations Table'!F95="","",'BCL Calculations Table'!F95)</f>
        <v>I</v>
      </c>
      <c r="G28" s="13" t="str">
        <f>IF('BCL Calculations Table'!G95="","",'BCL Calculations Table'!G95)</f>
        <v/>
      </c>
      <c r="H28" s="13" t="str">
        <f>IF('BCL Calculations Table'!H95="","",'BCL Calculations Table'!H95)</f>
        <v/>
      </c>
      <c r="I28" s="13" t="str">
        <f>IF('BCL Calculations Table'!I95="","",'BCL Calculations Table'!I95)</f>
        <v/>
      </c>
      <c r="J28" s="13" t="str">
        <f>IF('BCL Calculations Table'!J95="","",'BCL Calculations Table'!J95)</f>
        <v/>
      </c>
      <c r="K28" s="85" t="str">
        <f>IF('BCL Calculations Table'!K95="","",'BCL Calculations Table'!K95)</f>
        <v/>
      </c>
      <c r="L28" s="13" t="str">
        <f>IF('BCL Calculations Table'!L95="","",'BCL Calculations Table'!L95)</f>
        <v/>
      </c>
      <c r="M28" s="68">
        <f>IF('BCL Calculations Table'!N95="","",'BCL Calculations Table'!N95)</f>
        <v>0.1</v>
      </c>
      <c r="N28" s="13">
        <f>IF('BCL Calculations Table'!BP95="","",'BCL Calculations Table'!BP95)</f>
        <v>568.92311600143159</v>
      </c>
      <c r="O28" s="13" t="str">
        <f>IF('BCL Calculations Table'!BQ95="","",'BCL Calculations Table'!BQ95)</f>
        <v>N</v>
      </c>
      <c r="P28" s="13">
        <f>IF('BCL Calculations Table'!BR95="","",'BCL Calculations Table'!BR95)</f>
        <v>21024</v>
      </c>
      <c r="Q28" s="13" t="str">
        <f>IF('BCL Calculations Table'!BS95="","",'BCL Calculations Table'!BS95)</f>
        <v>N</v>
      </c>
      <c r="R28" s="13">
        <f>IF('BCL Calculations Table'!BT95="","",'BCL Calculations Table'!BT95)</f>
        <v>8206.627132458334</v>
      </c>
      <c r="S28" s="13" t="str">
        <f>IF('BCL Calculations Table'!BU95="","",'BCL Calculations Table'!BU95)</f>
        <v>N</v>
      </c>
      <c r="T28" s="13" t="str">
        <f>IF('BCL Calculations Table'!BV95="","",'BCL Calculations Table'!BV95)</f>
        <v/>
      </c>
      <c r="U28" s="13" t="str">
        <f>IF('BCL Calculations Table'!BW95="","",'BCL Calculations Table'!BW95)</f>
        <v/>
      </c>
      <c r="V28" s="13">
        <f>IF('BCL Calculations Table'!BX95="","",'BCL Calculations Table'!BX95)</f>
        <v>300.34285714285716</v>
      </c>
      <c r="W28" s="13" t="str">
        <f>IF('BCL Calculations Table'!BY95="","",'BCL Calculations Table'!BY95)</f>
        <v>N</v>
      </c>
      <c r="X28" s="13" t="str">
        <f>IF('BCL Calculations Table'!BZ95="","",'BCL Calculations Table'!BZ95)</f>
        <v/>
      </c>
      <c r="Y28" s="70" t="str">
        <f>IF('BCL Calculations Table'!CB95="","",'BCL Calculations Table'!CB95)</f>
        <v/>
      </c>
    </row>
    <row r="29" spans="1:25" s="14" customFormat="1" x14ac:dyDescent="0.35">
      <c r="A29" s="71" t="str">
        <f>'BCL Calculations Table'!BN96</f>
        <v>Aminobiphenyl, 4-</v>
      </c>
      <c r="B29" s="72" t="str">
        <f>'BCL Calculations Table'!BM96</f>
        <v>92-67-1</v>
      </c>
      <c r="C29" s="73">
        <f>IF('BCL Calculations Table'!C96="","",'BCL Calculations Table'!C96)</f>
        <v>21</v>
      </c>
      <c r="D29" s="73" t="str">
        <f>IF('BCL Calculations Table'!D96="","",'BCL Calculations Table'!D96)</f>
        <v>CA</v>
      </c>
      <c r="E29" s="73" t="str">
        <f>IF('BCL Calculations Table'!E96="","",'BCL Calculations Table'!E96)</f>
        <v/>
      </c>
      <c r="F29" s="73" t="str">
        <f>IF('BCL Calculations Table'!F96="","",'BCL Calculations Table'!F96)</f>
        <v/>
      </c>
      <c r="G29" s="73">
        <f>IF('BCL Calculations Table'!G96="","",'BCL Calculations Table'!G96)</f>
        <v>6.0000000000000001E-3</v>
      </c>
      <c r="H29" s="73" t="str">
        <f>IF('BCL Calculations Table'!H96="","",'BCL Calculations Table'!H96)</f>
        <v>CA</v>
      </c>
      <c r="I29" s="73" t="str">
        <f>IF('BCL Calculations Table'!I96="","",'BCL Calculations Table'!I96)</f>
        <v/>
      </c>
      <c r="J29" s="73" t="str">
        <f>IF('BCL Calculations Table'!J96="","",'BCL Calculations Table'!J96)</f>
        <v/>
      </c>
      <c r="K29" s="86" t="str">
        <f>IF('BCL Calculations Table'!K96="","",'BCL Calculations Table'!K96)</f>
        <v/>
      </c>
      <c r="L29" s="73" t="str">
        <f>IF('BCL Calculations Table'!L96="","",'BCL Calculations Table'!L96)</f>
        <v/>
      </c>
      <c r="M29" s="72">
        <f>IF('BCL Calculations Table'!N96="","",'BCL Calculations Table'!N96)</f>
        <v>0.1</v>
      </c>
      <c r="N29" s="73">
        <f>IF('BCL Calculations Table'!BP96="","",'BCL Calculations Table'!BP96)</f>
        <v>2.5836409517708554E-2</v>
      </c>
      <c r="O29" s="73" t="str">
        <f>IF('BCL Calculations Table'!BQ96="","",'BCL Calculations Table'!BQ96)</f>
        <v>C</v>
      </c>
      <c r="P29" s="73">
        <f>IF('BCL Calculations Table'!BR96="","",'BCL Calculations Table'!BR96)</f>
        <v>0.31142712036566778</v>
      </c>
      <c r="Q29" s="73" t="str">
        <f>IF('BCL Calculations Table'!BS96="","",'BCL Calculations Table'!BS96)</f>
        <v>C</v>
      </c>
      <c r="R29" s="73">
        <f>IF('BCL Calculations Table'!BT96="","",'BCL Calculations Table'!BT96)</f>
        <v>0.16796067879451229</v>
      </c>
      <c r="S29" s="73" t="str">
        <f>IF('BCL Calculations Table'!BU96="","",'BCL Calculations Table'!BU96)</f>
        <v>C</v>
      </c>
      <c r="T29" s="73">
        <f>IF('BCL Calculations Table'!BV96="","",'BCL Calculations Table'!BV96)</f>
        <v>4.6794871794871788E-4</v>
      </c>
      <c r="U29" s="73" t="str">
        <f>IF('BCL Calculations Table'!BW96="","",'BCL Calculations Table'!BW96)</f>
        <v>C</v>
      </c>
      <c r="V29" s="73">
        <f>IF('BCL Calculations Table'!BX96="","",'BCL Calculations Table'!BX96)</f>
        <v>3.7099151293388216E-3</v>
      </c>
      <c r="W29" s="73" t="str">
        <f>IF('BCL Calculations Table'!BY96="","",'BCL Calculations Table'!BY96)</f>
        <v>C</v>
      </c>
      <c r="X29" s="73" t="str">
        <f>IF('BCL Calculations Table'!BZ96="","",'BCL Calculations Table'!BZ96)</f>
        <v/>
      </c>
      <c r="Y29" s="79" t="str">
        <f>IF('BCL Calculations Table'!CB96="","",'BCL Calculations Table'!CB96)</f>
        <v/>
      </c>
    </row>
    <row r="30" spans="1:25" x14ac:dyDescent="0.35">
      <c r="A30" s="69" t="str">
        <f>'BCL Calculations Table'!BN97</f>
        <v>Aminophenol, m-</v>
      </c>
      <c r="B30" s="68" t="str">
        <f>'BCL Calculations Table'!BM97</f>
        <v>591-27-5</v>
      </c>
      <c r="C30" s="13" t="str">
        <f>IF('BCL Calculations Table'!C97="","",'BCL Calculations Table'!C97)</f>
        <v/>
      </c>
      <c r="D30" s="13" t="str">
        <f>IF('BCL Calculations Table'!D97="","",'BCL Calculations Table'!D97)</f>
        <v/>
      </c>
      <c r="E30" s="13">
        <f>IF('BCL Calculations Table'!E97="","",'BCL Calculations Table'!E97)</f>
        <v>0.08</v>
      </c>
      <c r="F30" s="13" t="str">
        <f>IF('BCL Calculations Table'!F97="","",'BCL Calculations Table'!F97)</f>
        <v>P</v>
      </c>
      <c r="G30" s="13" t="str">
        <f>IF('BCL Calculations Table'!G97="","",'BCL Calculations Table'!G97)</f>
        <v/>
      </c>
      <c r="H30" s="13" t="str">
        <f>IF('BCL Calculations Table'!H97="","",'BCL Calculations Table'!H97)</f>
        <v/>
      </c>
      <c r="I30" s="13" t="str">
        <f>IF('BCL Calculations Table'!I97="","",'BCL Calculations Table'!I97)</f>
        <v/>
      </c>
      <c r="J30" s="13" t="str">
        <f>IF('BCL Calculations Table'!J97="","",'BCL Calculations Table'!J97)</f>
        <v/>
      </c>
      <c r="K30" s="85" t="str">
        <f>IF('BCL Calculations Table'!K97="","",'BCL Calculations Table'!K97)</f>
        <v/>
      </c>
      <c r="L30" s="13" t="str">
        <f>IF('BCL Calculations Table'!L97="","",'BCL Calculations Table'!L97)</f>
        <v/>
      </c>
      <c r="M30" s="68">
        <f>IF('BCL Calculations Table'!N97="","",'BCL Calculations Table'!N97)</f>
        <v>0.1</v>
      </c>
      <c r="N30" s="13">
        <f>IF('BCL Calculations Table'!BP97="","",'BCL Calculations Table'!BP97)</f>
        <v>5057.0943644571707</v>
      </c>
      <c r="O30" s="13" t="str">
        <f>IF('BCL Calculations Table'!BQ97="","",'BCL Calculations Table'!BQ97)</f>
        <v>N</v>
      </c>
      <c r="P30" s="13">
        <f>IF('BCL Calculations Table'!BR97="","",'BCL Calculations Table'!BR97)</f>
        <v>100000</v>
      </c>
      <c r="Q30" s="13" t="str">
        <f>IF('BCL Calculations Table'!BS97="","",'BCL Calculations Table'!BS97)</f>
        <v>max</v>
      </c>
      <c r="R30" s="13">
        <f>IF('BCL Calculations Table'!BT97="","",'BCL Calculations Table'!BT97)</f>
        <v>72947.796732962976</v>
      </c>
      <c r="S30" s="13" t="str">
        <f>IF('BCL Calculations Table'!BU97="","",'BCL Calculations Table'!BU97)</f>
        <v>N</v>
      </c>
      <c r="T30" s="13" t="str">
        <f>IF('BCL Calculations Table'!BV97="","",'BCL Calculations Table'!BV97)</f>
        <v/>
      </c>
      <c r="U30" s="13" t="str">
        <f>IF('BCL Calculations Table'!BW97="","",'BCL Calculations Table'!BW97)</f>
        <v/>
      </c>
      <c r="V30" s="13">
        <f>IF('BCL Calculations Table'!BX97="","",'BCL Calculations Table'!BX97)</f>
        <v>2669.7142857142858</v>
      </c>
      <c r="W30" s="13" t="str">
        <f>IF('BCL Calculations Table'!BY97="","",'BCL Calculations Table'!BY97)</f>
        <v>N</v>
      </c>
      <c r="X30" s="80" t="str">
        <f>IF('BCL Calculations Table'!BZ97="","",'BCL Calculations Table'!BZ97)</f>
        <v/>
      </c>
      <c r="Y30" s="81" t="str">
        <f>IF('BCL Calculations Table'!CB97="","",'BCL Calculations Table'!CB97)</f>
        <v/>
      </c>
    </row>
    <row r="31" spans="1:25" x14ac:dyDescent="0.35">
      <c r="A31" s="69" t="str">
        <f>'BCL Calculations Table'!BN98</f>
        <v>Aminophenol, p-</v>
      </c>
      <c r="B31" s="68" t="str">
        <f>'BCL Calculations Table'!BM98</f>
        <v>123-30-8</v>
      </c>
      <c r="C31" s="13" t="str">
        <f>IF('BCL Calculations Table'!C98="","",'BCL Calculations Table'!C98)</f>
        <v/>
      </c>
      <c r="D31" s="13" t="str">
        <f>IF('BCL Calculations Table'!D98="","",'BCL Calculations Table'!D98)</f>
        <v/>
      </c>
      <c r="E31" s="13">
        <f>IF('BCL Calculations Table'!E98="","",'BCL Calculations Table'!E98)</f>
        <v>0.02</v>
      </c>
      <c r="F31" s="13" t="str">
        <f>IF('BCL Calculations Table'!F98="","",'BCL Calculations Table'!F98)</f>
        <v>P</v>
      </c>
      <c r="G31" s="13" t="str">
        <f>IF('BCL Calculations Table'!G98="","",'BCL Calculations Table'!G98)</f>
        <v/>
      </c>
      <c r="H31" s="13" t="str">
        <f>IF('BCL Calculations Table'!H98="","",'BCL Calculations Table'!H98)</f>
        <v/>
      </c>
      <c r="I31" s="13" t="str">
        <f>IF('BCL Calculations Table'!I98="","",'BCL Calculations Table'!I98)</f>
        <v/>
      </c>
      <c r="J31" s="13" t="str">
        <f>IF('BCL Calculations Table'!J98="","",'BCL Calculations Table'!J98)</f>
        <v/>
      </c>
      <c r="K31" s="85" t="str">
        <f>IF('BCL Calculations Table'!K98="","",'BCL Calculations Table'!K98)</f>
        <v/>
      </c>
      <c r="L31" s="13" t="str">
        <f>IF('BCL Calculations Table'!L98="","",'BCL Calculations Table'!L98)</f>
        <v/>
      </c>
      <c r="M31" s="68">
        <f>IF('BCL Calculations Table'!N98="","",'BCL Calculations Table'!N98)</f>
        <v>0.1</v>
      </c>
      <c r="N31" s="13">
        <f>IF('BCL Calculations Table'!BP98="","",'BCL Calculations Table'!BP98)</f>
        <v>1264.2735911142927</v>
      </c>
      <c r="O31" s="13" t="str">
        <f>IF('BCL Calculations Table'!BQ98="","",'BCL Calculations Table'!BQ98)</f>
        <v>N</v>
      </c>
      <c r="P31" s="13">
        <f>IF('BCL Calculations Table'!BR98="","",'BCL Calculations Table'!BR98)</f>
        <v>46720.000000000007</v>
      </c>
      <c r="Q31" s="13" t="str">
        <f>IF('BCL Calculations Table'!BS98="","",'BCL Calculations Table'!BS98)</f>
        <v>N</v>
      </c>
      <c r="R31" s="13">
        <f>IF('BCL Calculations Table'!BT98="","",'BCL Calculations Table'!BT98)</f>
        <v>18236.949183240744</v>
      </c>
      <c r="S31" s="13" t="str">
        <f>IF('BCL Calculations Table'!BU98="","",'BCL Calculations Table'!BU98)</f>
        <v>N</v>
      </c>
      <c r="T31" s="13" t="str">
        <f>IF('BCL Calculations Table'!BV98="","",'BCL Calculations Table'!BV98)</f>
        <v/>
      </c>
      <c r="U31" s="13" t="str">
        <f>IF('BCL Calculations Table'!BW98="","",'BCL Calculations Table'!BW98)</f>
        <v/>
      </c>
      <c r="V31" s="13">
        <f>IF('BCL Calculations Table'!BX98="","",'BCL Calculations Table'!BX98)</f>
        <v>667.42857142857144</v>
      </c>
      <c r="W31" s="13" t="str">
        <f>IF('BCL Calculations Table'!BY98="","",'BCL Calculations Table'!BY98)</f>
        <v>N</v>
      </c>
      <c r="X31" s="13" t="str">
        <f>IF('BCL Calculations Table'!BZ98="","",'BCL Calculations Table'!BZ98)</f>
        <v/>
      </c>
      <c r="Y31" s="70" t="str">
        <f>IF('BCL Calculations Table'!CB98="","",'BCL Calculations Table'!CB98)</f>
        <v/>
      </c>
    </row>
    <row r="32" spans="1:25" s="14" customFormat="1" x14ac:dyDescent="0.35">
      <c r="A32" s="69" t="str">
        <f>'BCL Calculations Table'!BN99</f>
        <v>Aminopyridine, 4-</v>
      </c>
      <c r="B32" s="68" t="str">
        <f>'BCL Calculations Table'!BM99</f>
        <v>504-24-5</v>
      </c>
      <c r="C32" s="13" t="str">
        <f>IF('BCL Calculations Table'!C99="","",'BCL Calculations Table'!C99)</f>
        <v/>
      </c>
      <c r="D32" s="13" t="str">
        <f>IF('BCL Calculations Table'!D99="","",'BCL Calculations Table'!D99)</f>
        <v/>
      </c>
      <c r="E32" s="13">
        <f>IF('BCL Calculations Table'!E99="","",'BCL Calculations Table'!E99)</f>
        <v>2.0000000000000002E-5</v>
      </c>
      <c r="F32" s="13" t="str">
        <f>IF('BCL Calculations Table'!F99="","",'BCL Calculations Table'!F99)</f>
        <v>H</v>
      </c>
      <c r="G32" s="13" t="str">
        <f>IF('BCL Calculations Table'!G99="","",'BCL Calculations Table'!G99)</f>
        <v/>
      </c>
      <c r="H32" s="13" t="str">
        <f>IF('BCL Calculations Table'!H99="","",'BCL Calculations Table'!H99)</f>
        <v/>
      </c>
      <c r="I32" s="13" t="str">
        <f>IF('BCL Calculations Table'!I99="","",'BCL Calculations Table'!I99)</f>
        <v/>
      </c>
      <c r="J32" s="13" t="str">
        <f>IF('BCL Calculations Table'!J99="","",'BCL Calculations Table'!J99)</f>
        <v/>
      </c>
      <c r="K32" s="85" t="str">
        <f>IF('BCL Calculations Table'!K99="","",'BCL Calculations Table'!K99)</f>
        <v/>
      </c>
      <c r="L32" s="13" t="str">
        <f>IF('BCL Calculations Table'!L99="","",'BCL Calculations Table'!L99)</f>
        <v/>
      </c>
      <c r="M32" s="68">
        <f>IF('BCL Calculations Table'!N99="","",'BCL Calculations Table'!N99)</f>
        <v>0.1</v>
      </c>
      <c r="N32" s="13">
        <f>IF('BCL Calculations Table'!BP99="","",'BCL Calculations Table'!BP99)</f>
        <v>1.2642735911142928</v>
      </c>
      <c r="O32" s="13" t="str">
        <f>IF('BCL Calculations Table'!BQ99="","",'BCL Calculations Table'!BQ99)</f>
        <v>N</v>
      </c>
      <c r="P32" s="13">
        <f>IF('BCL Calculations Table'!BR99="","",'BCL Calculations Table'!BR99)</f>
        <v>46.720000000000013</v>
      </c>
      <c r="Q32" s="13" t="str">
        <f>IF('BCL Calculations Table'!BS99="","",'BCL Calculations Table'!BS99)</f>
        <v>N</v>
      </c>
      <c r="R32" s="13">
        <f>IF('BCL Calculations Table'!BT99="","",'BCL Calculations Table'!BT99)</f>
        <v>18.236949183240746</v>
      </c>
      <c r="S32" s="13" t="str">
        <f>IF('BCL Calculations Table'!BU99="","",'BCL Calculations Table'!BU99)</f>
        <v>N</v>
      </c>
      <c r="T32" s="13" t="str">
        <f>IF('BCL Calculations Table'!BV99="","",'BCL Calculations Table'!BV99)</f>
        <v/>
      </c>
      <c r="U32" s="13" t="str">
        <f>IF('BCL Calculations Table'!BW99="","",'BCL Calculations Table'!BW99)</f>
        <v/>
      </c>
      <c r="V32" s="13">
        <f>IF('BCL Calculations Table'!BX99="","",'BCL Calculations Table'!BX99)</f>
        <v>0.66742857142857148</v>
      </c>
      <c r="W32" s="13" t="str">
        <f>IF('BCL Calculations Table'!BY99="","",'BCL Calculations Table'!BY99)</f>
        <v>N</v>
      </c>
      <c r="X32" s="13" t="str">
        <f>IF('BCL Calculations Table'!BZ99="","",'BCL Calculations Table'!BZ99)</f>
        <v/>
      </c>
      <c r="Y32" s="70" t="str">
        <f>IF('BCL Calculations Table'!CB99="","",'BCL Calculations Table'!CB99)</f>
        <v/>
      </c>
    </row>
    <row r="33" spans="1:25" x14ac:dyDescent="0.35">
      <c r="A33" s="69" t="str">
        <f>'BCL Calculations Table'!BN100</f>
        <v>Amitraz</v>
      </c>
      <c r="B33" s="68" t="str">
        <f>'BCL Calculations Table'!BM100</f>
        <v>33089-61-1</v>
      </c>
      <c r="C33" s="13" t="str">
        <f>IF('BCL Calculations Table'!C100="","",'BCL Calculations Table'!C100)</f>
        <v/>
      </c>
      <c r="D33" s="13" t="str">
        <f>IF('BCL Calculations Table'!D100="","",'BCL Calculations Table'!D100)</f>
        <v/>
      </c>
      <c r="E33" s="13">
        <f>IF('BCL Calculations Table'!E100="","",'BCL Calculations Table'!E100)</f>
        <v>2.5000000000000001E-3</v>
      </c>
      <c r="F33" s="13" t="str">
        <f>IF('BCL Calculations Table'!F100="","",'BCL Calculations Table'!F100)</f>
        <v>I</v>
      </c>
      <c r="G33" s="13" t="str">
        <f>IF('BCL Calculations Table'!G100="","",'BCL Calculations Table'!G100)</f>
        <v/>
      </c>
      <c r="H33" s="13" t="str">
        <f>IF('BCL Calculations Table'!H100="","",'BCL Calculations Table'!H100)</f>
        <v/>
      </c>
      <c r="I33" s="13" t="str">
        <f>IF('BCL Calculations Table'!I100="","",'BCL Calculations Table'!I100)</f>
        <v/>
      </c>
      <c r="J33" s="13" t="str">
        <f>IF('BCL Calculations Table'!J100="","",'BCL Calculations Table'!J100)</f>
        <v/>
      </c>
      <c r="K33" s="85" t="str">
        <f>IF('BCL Calculations Table'!K100="","",'BCL Calculations Table'!K100)</f>
        <v/>
      </c>
      <c r="L33" s="13" t="str">
        <f>IF('BCL Calculations Table'!L100="","",'BCL Calculations Table'!L100)</f>
        <v/>
      </c>
      <c r="M33" s="68">
        <f>IF('BCL Calculations Table'!N100="","",'BCL Calculations Table'!N100)</f>
        <v>0.1</v>
      </c>
      <c r="N33" s="13">
        <f>IF('BCL Calculations Table'!BP100="","",'BCL Calculations Table'!BP100)</f>
        <v>158.03419888928659</v>
      </c>
      <c r="O33" s="13" t="str">
        <f>IF('BCL Calculations Table'!BQ100="","",'BCL Calculations Table'!BQ100)</f>
        <v>N</v>
      </c>
      <c r="P33" s="13">
        <f>IF('BCL Calculations Table'!BR100="","",'BCL Calculations Table'!BR100)</f>
        <v>5840.0000000000009</v>
      </c>
      <c r="Q33" s="13" t="str">
        <f>IF('BCL Calculations Table'!BS100="","",'BCL Calculations Table'!BS100)</f>
        <v>N</v>
      </c>
      <c r="R33" s="13">
        <f>IF('BCL Calculations Table'!BT100="","",'BCL Calculations Table'!BT100)</f>
        <v>2279.618647905093</v>
      </c>
      <c r="S33" s="13" t="str">
        <f>IF('BCL Calculations Table'!BU100="","",'BCL Calculations Table'!BU100)</f>
        <v>N</v>
      </c>
      <c r="T33" s="13" t="str">
        <f>IF('BCL Calculations Table'!BV100="","",'BCL Calculations Table'!BV100)</f>
        <v/>
      </c>
      <c r="U33" s="13" t="str">
        <f>IF('BCL Calculations Table'!BW100="","",'BCL Calculations Table'!BW100)</f>
        <v/>
      </c>
      <c r="V33" s="13">
        <f>IF('BCL Calculations Table'!BX100="","",'BCL Calculations Table'!BX100)</f>
        <v>83.428571428571431</v>
      </c>
      <c r="W33" s="13" t="str">
        <f>IF('BCL Calculations Table'!BY100="","",'BCL Calculations Table'!BY100)</f>
        <v>N</v>
      </c>
      <c r="X33" s="13" t="str">
        <f>IF('BCL Calculations Table'!BZ100="","",'BCL Calculations Table'!BZ100)</f>
        <v/>
      </c>
      <c r="Y33" s="70" t="str">
        <f>IF('BCL Calculations Table'!CB100="","",'BCL Calculations Table'!CB100)</f>
        <v/>
      </c>
    </row>
    <row r="34" spans="1:25" x14ac:dyDescent="0.35">
      <c r="A34" s="69" t="str">
        <f>'BCL Calculations Table'!BN101</f>
        <v>Ammonia</v>
      </c>
      <c r="B34" s="68" t="str">
        <f>'BCL Calculations Table'!BM101</f>
        <v>7664-41-7</v>
      </c>
      <c r="C34" s="13" t="str">
        <f>IF('BCL Calculations Table'!C101="","",'BCL Calculations Table'!C101)</f>
        <v/>
      </c>
      <c r="D34" s="13" t="str">
        <f>IF('BCL Calculations Table'!D101="","",'BCL Calculations Table'!D101)</f>
        <v/>
      </c>
      <c r="E34" s="13" t="str">
        <f>IF('BCL Calculations Table'!E101="","",'BCL Calculations Table'!E101)</f>
        <v/>
      </c>
      <c r="F34" s="13" t="str">
        <f>IF('BCL Calculations Table'!F101="","",'BCL Calculations Table'!F101)</f>
        <v/>
      </c>
      <c r="G34" s="13" t="str">
        <f>IF('BCL Calculations Table'!G101="","",'BCL Calculations Table'!G101)</f>
        <v/>
      </c>
      <c r="H34" s="13" t="str">
        <f>IF('BCL Calculations Table'!H101="","",'BCL Calculations Table'!H101)</f>
        <v/>
      </c>
      <c r="I34" s="13">
        <f>IF('BCL Calculations Table'!I101="","",'BCL Calculations Table'!I101)</f>
        <v>0.5</v>
      </c>
      <c r="J34" s="13" t="str">
        <f>IF('BCL Calculations Table'!J101="","",'BCL Calculations Table'!J101)</f>
        <v>I</v>
      </c>
      <c r="K34" s="85" t="str">
        <f>IF('BCL Calculations Table'!K101="","",'BCL Calculations Table'!K101)</f>
        <v/>
      </c>
      <c r="L34" s="13" t="str">
        <f>IF('BCL Calculations Table'!L101="","",'BCL Calculations Table'!L101)</f>
        <v>V</v>
      </c>
      <c r="M34" s="68" t="str">
        <f>IF('BCL Calculations Table'!N101="","",'BCL Calculations Table'!N101)</f>
        <v/>
      </c>
      <c r="N34" s="13">
        <f>IF('BCL Calculations Table'!BP101="","",'BCL Calculations Table'!BP101)</f>
        <v>6635.4078139594048</v>
      </c>
      <c r="O34" s="13" t="str">
        <f>IF('BCL Calculations Table'!BQ101="","",'BCL Calculations Table'!BQ101)</f>
        <v>N</v>
      </c>
      <c r="P34" s="13">
        <f>IF('BCL Calculations Table'!BR101="","",'BCL Calculations Table'!BR101)</f>
        <v>27868.712818629501</v>
      </c>
      <c r="Q34" s="13" t="str">
        <f>IF('BCL Calculations Table'!BS101="","",'BCL Calculations Table'!BS101)</f>
        <v>N</v>
      </c>
      <c r="R34" s="13">
        <f>IF('BCL Calculations Table'!BT101="","",'BCL Calculations Table'!BT101)</f>
        <v>30965.236465143884</v>
      </c>
      <c r="S34" s="13" t="str">
        <f>IF('BCL Calculations Table'!BU101="","",'BCL Calculations Table'!BU101)</f>
        <v>N</v>
      </c>
      <c r="T34" s="13">
        <f>IF('BCL Calculations Table'!BV101="","",'BCL Calculations Table'!BV101)</f>
        <v>521.42857142857144</v>
      </c>
      <c r="U34" s="13" t="str">
        <f>IF('BCL Calculations Table'!BW101="","",'BCL Calculations Table'!BW101)</f>
        <v>N</v>
      </c>
      <c r="V34" s="13">
        <f>IF('BCL Calculations Table'!BX101="","",'BCL Calculations Table'!BX101)</f>
        <v>1042.8571428571429</v>
      </c>
      <c r="W34" s="13" t="str">
        <f>IF('BCL Calculations Table'!BY101="","",'BCL Calculations Table'!BY101)</f>
        <v>N</v>
      </c>
      <c r="X34" s="13" t="str">
        <f>IF('BCL Calculations Table'!BZ101="","",'BCL Calculations Table'!BZ101)</f>
        <v/>
      </c>
      <c r="Y34" s="70" t="str">
        <f>IF('BCL Calculations Table'!CB101="","",'BCL Calculations Table'!CB101)</f>
        <v/>
      </c>
    </row>
    <row r="35" spans="1:25" s="14" customFormat="1" x14ac:dyDescent="0.35">
      <c r="A35" s="71" t="str">
        <f>'BCL Calculations Table'!BN102</f>
        <v>Ammonium Sulfamate</v>
      </c>
      <c r="B35" s="72" t="str">
        <f>'BCL Calculations Table'!BM102</f>
        <v>7773-06-0</v>
      </c>
      <c r="C35" s="73" t="str">
        <f>IF('BCL Calculations Table'!C102="","",'BCL Calculations Table'!C102)</f>
        <v/>
      </c>
      <c r="D35" s="73" t="str">
        <f>IF('BCL Calculations Table'!D102="","",'BCL Calculations Table'!D102)</f>
        <v/>
      </c>
      <c r="E35" s="73">
        <f>IF('BCL Calculations Table'!E102="","",'BCL Calculations Table'!E102)</f>
        <v>0.2</v>
      </c>
      <c r="F35" s="73" t="str">
        <f>IF('BCL Calculations Table'!F102="","",'BCL Calculations Table'!F102)</f>
        <v>I</v>
      </c>
      <c r="G35" s="73" t="str">
        <f>IF('BCL Calculations Table'!G102="","",'BCL Calculations Table'!G102)</f>
        <v/>
      </c>
      <c r="H35" s="73" t="str">
        <f>IF('BCL Calculations Table'!H102="","",'BCL Calculations Table'!H102)</f>
        <v/>
      </c>
      <c r="I35" s="73" t="str">
        <f>IF('BCL Calculations Table'!I102="","",'BCL Calculations Table'!I102)</f>
        <v/>
      </c>
      <c r="J35" s="73" t="str">
        <f>IF('BCL Calculations Table'!J102="","",'BCL Calculations Table'!J102)</f>
        <v/>
      </c>
      <c r="K35" s="86" t="str">
        <f>IF('BCL Calculations Table'!K102="","",'BCL Calculations Table'!K102)</f>
        <v/>
      </c>
      <c r="L35" s="73" t="str">
        <f>IF('BCL Calculations Table'!L102="","",'BCL Calculations Table'!L102)</f>
        <v/>
      </c>
      <c r="M35" s="72" t="str">
        <f>IF('BCL Calculations Table'!N102="","",'BCL Calculations Table'!N102)</f>
        <v/>
      </c>
      <c r="N35" s="73">
        <f>IF('BCL Calculations Table'!BP102="","",'BCL Calculations Table'!BP102)</f>
        <v>15642.857142857143</v>
      </c>
      <c r="O35" s="73" t="str">
        <f>IF('BCL Calculations Table'!BQ102="","",'BCL Calculations Table'!BQ102)</f>
        <v>N</v>
      </c>
      <c r="P35" s="73">
        <f>IF('BCL Calculations Table'!BR102="","",'BCL Calculations Table'!BR102)</f>
        <v>100000</v>
      </c>
      <c r="Q35" s="73" t="str">
        <f>IF('BCL Calculations Table'!BS102="","",'BCL Calculations Table'!BS102)</f>
        <v>max</v>
      </c>
      <c r="R35" s="73">
        <f>IF('BCL Calculations Table'!BT102="","",'BCL Calculations Table'!BT102)</f>
        <v>100000</v>
      </c>
      <c r="S35" s="73" t="str">
        <f>IF('BCL Calculations Table'!BU102="","",'BCL Calculations Table'!BU102)</f>
        <v>max</v>
      </c>
      <c r="T35" s="73" t="str">
        <f>IF('BCL Calculations Table'!BV102="","",'BCL Calculations Table'!BV102)</f>
        <v/>
      </c>
      <c r="U35" s="73" t="str">
        <f>IF('BCL Calculations Table'!BW102="","",'BCL Calculations Table'!BW102)</f>
        <v/>
      </c>
      <c r="V35" s="73">
        <f>IF('BCL Calculations Table'!BX102="","",'BCL Calculations Table'!BX102)</f>
        <v>6674.2857142857147</v>
      </c>
      <c r="W35" s="73" t="str">
        <f>IF('BCL Calculations Table'!BY102="","",'BCL Calculations Table'!BY102)</f>
        <v>N</v>
      </c>
      <c r="X35" s="73" t="str">
        <f>IF('BCL Calculations Table'!BZ102="","",'BCL Calculations Table'!BZ102)</f>
        <v/>
      </c>
      <c r="Y35" s="79" t="str">
        <f>IF('BCL Calculations Table'!CB102="","",'BCL Calculations Table'!CB102)</f>
        <v/>
      </c>
    </row>
    <row r="36" spans="1:25" x14ac:dyDescent="0.35">
      <c r="A36" s="69" t="str">
        <f>'BCL Calculations Table'!BN103</f>
        <v>Amyl Alcohol, tert-</v>
      </c>
      <c r="B36" s="68" t="str">
        <f>'BCL Calculations Table'!BM103</f>
        <v>75-85-4</v>
      </c>
      <c r="C36" s="13" t="str">
        <f>IF('BCL Calculations Table'!C103="","",'BCL Calculations Table'!C103)</f>
        <v/>
      </c>
      <c r="D36" s="13" t="str">
        <f>IF('BCL Calculations Table'!D103="","",'BCL Calculations Table'!D103)</f>
        <v/>
      </c>
      <c r="E36" s="13" t="str">
        <f>IF('BCL Calculations Table'!E103="","",'BCL Calculations Table'!E103)</f>
        <v/>
      </c>
      <c r="F36" s="13" t="str">
        <f>IF('BCL Calculations Table'!F103="","",'BCL Calculations Table'!F103)</f>
        <v/>
      </c>
      <c r="G36" s="13" t="str">
        <f>IF('BCL Calculations Table'!G103="","",'BCL Calculations Table'!G103)</f>
        <v/>
      </c>
      <c r="H36" s="13" t="str">
        <f>IF('BCL Calculations Table'!H103="","",'BCL Calculations Table'!H103)</f>
        <v/>
      </c>
      <c r="I36" s="13">
        <f>IF('BCL Calculations Table'!I103="","",'BCL Calculations Table'!I103)</f>
        <v>3.0000000000000001E-3</v>
      </c>
      <c r="J36" s="13" t="str">
        <f>IF('BCL Calculations Table'!J103="","",'BCL Calculations Table'!J103)</f>
        <v>X</v>
      </c>
      <c r="K36" s="85" t="str">
        <f>IF('BCL Calculations Table'!K103="","",'BCL Calculations Table'!K103)</f>
        <v/>
      </c>
      <c r="L36" s="13" t="str">
        <f>IF('BCL Calculations Table'!L103="","",'BCL Calculations Table'!L103)</f>
        <v>V</v>
      </c>
      <c r="M36" s="68" t="str">
        <f>IF('BCL Calculations Table'!N103="","",'BCL Calculations Table'!N103)</f>
        <v/>
      </c>
      <c r="N36" s="13">
        <f>IF('BCL Calculations Table'!BP103="","",'BCL Calculations Table'!BP103)</f>
        <v>82.015045238777745</v>
      </c>
      <c r="O36" s="13" t="str">
        <f>IF('BCL Calculations Table'!BQ103="","",'BCL Calculations Table'!BQ103)</f>
        <v>N</v>
      </c>
      <c r="P36" s="13">
        <f>IF('BCL Calculations Table'!BR103="","",'BCL Calculations Table'!BR103)</f>
        <v>344.46319000286655</v>
      </c>
      <c r="Q36" s="13" t="str">
        <f>IF('BCL Calculations Table'!BS103="","",'BCL Calculations Table'!BS103)</f>
        <v>N</v>
      </c>
      <c r="R36" s="13">
        <f>IF('BCL Calculations Table'!BT103="","",'BCL Calculations Table'!BT103)</f>
        <v>382.73687778096286</v>
      </c>
      <c r="S36" s="13" t="str">
        <f>IF('BCL Calculations Table'!BU103="","",'BCL Calculations Table'!BU103)</f>
        <v>N</v>
      </c>
      <c r="T36" s="13">
        <f>IF('BCL Calculations Table'!BV103="","",'BCL Calculations Table'!BV103)</f>
        <v>3.1285714285714286</v>
      </c>
      <c r="U36" s="13" t="str">
        <f>IF('BCL Calculations Table'!BW103="","",'BCL Calculations Table'!BW103)</f>
        <v>N</v>
      </c>
      <c r="V36" s="13">
        <f>IF('BCL Calculations Table'!BX103="","",'BCL Calculations Table'!BX103)</f>
        <v>6.257142857142858</v>
      </c>
      <c r="W36" s="13" t="str">
        <f>IF('BCL Calculations Table'!BY103="","",'BCL Calculations Table'!BY103)</f>
        <v>N</v>
      </c>
      <c r="X36" s="80" t="str">
        <f>IF('BCL Calculations Table'!BZ103="","",'BCL Calculations Table'!BZ103)</f>
        <v/>
      </c>
      <c r="Y36" s="81" t="str">
        <f>IF('BCL Calculations Table'!CB103="","",'BCL Calculations Table'!CB103)</f>
        <v/>
      </c>
    </row>
    <row r="37" spans="1:25" x14ac:dyDescent="0.35">
      <c r="A37" s="69" t="str">
        <f>'BCL Calculations Table'!BN104</f>
        <v>Aniline</v>
      </c>
      <c r="B37" s="68" t="str">
        <f>'BCL Calculations Table'!BM104</f>
        <v>62-53-3</v>
      </c>
      <c r="C37" s="13">
        <f>IF('BCL Calculations Table'!C104="","",'BCL Calculations Table'!C104)</f>
        <v>5.7000000000000002E-3</v>
      </c>
      <c r="D37" s="13" t="str">
        <f>IF('BCL Calculations Table'!D104="","",'BCL Calculations Table'!D104)</f>
        <v>I</v>
      </c>
      <c r="E37" s="13">
        <f>IF('BCL Calculations Table'!E104="","",'BCL Calculations Table'!E104)</f>
        <v>7.0000000000000001E-3</v>
      </c>
      <c r="F37" s="13" t="str">
        <f>IF('BCL Calculations Table'!F104="","",'BCL Calculations Table'!F104)</f>
        <v>P</v>
      </c>
      <c r="G37" s="13">
        <f>IF('BCL Calculations Table'!G104="","",'BCL Calculations Table'!G104)</f>
        <v>1.5999999999999999E-6</v>
      </c>
      <c r="H37" s="13" t="str">
        <f>IF('BCL Calculations Table'!H104="","",'BCL Calculations Table'!H104)</f>
        <v>CA</v>
      </c>
      <c r="I37" s="13">
        <f>IF('BCL Calculations Table'!I104="","",'BCL Calculations Table'!I104)</f>
        <v>1E-3</v>
      </c>
      <c r="J37" s="13" t="str">
        <f>IF('BCL Calculations Table'!J104="","",'BCL Calculations Table'!J104)</f>
        <v>I</v>
      </c>
      <c r="K37" s="85" t="str">
        <f>IF('BCL Calculations Table'!K104="","",'BCL Calculations Table'!K104)</f>
        <v/>
      </c>
      <c r="L37" s="13" t="str">
        <f>IF('BCL Calculations Table'!L104="","",'BCL Calculations Table'!L104)</f>
        <v/>
      </c>
      <c r="M37" s="68">
        <f>IF('BCL Calculations Table'!N104="","",'BCL Calculations Table'!N104)</f>
        <v>0.1</v>
      </c>
      <c r="N37" s="13">
        <f>IF('BCL Calculations Table'!BP104="","",'BCL Calculations Table'!BP104)</f>
        <v>95.186848741577677</v>
      </c>
      <c r="O37" s="13" t="str">
        <f>IF('BCL Calculations Table'!BQ104="","",'BCL Calculations Table'!BQ104)</f>
        <v>C</v>
      </c>
      <c r="P37" s="13">
        <f>IF('BCL Calculations Table'!BR104="","",'BCL Calculations Table'!BR104)</f>
        <v>1147.3656307984968</v>
      </c>
      <c r="Q37" s="13" t="str">
        <f>IF('BCL Calculations Table'!BS104="","",'BCL Calculations Table'!BS104)</f>
        <v>C</v>
      </c>
      <c r="R37" s="13">
        <f>IF('BCL Calculations Table'!BT104="","",'BCL Calculations Table'!BT104)</f>
        <v>618.80316988281322</v>
      </c>
      <c r="S37" s="13" t="str">
        <f>IF('BCL Calculations Table'!BU104="","",'BCL Calculations Table'!BU104)</f>
        <v>C</v>
      </c>
      <c r="T37" s="13">
        <f>IF('BCL Calculations Table'!BV104="","",'BCL Calculations Table'!BV104)</f>
        <v>1.0428571428571429</v>
      </c>
      <c r="U37" s="13" t="str">
        <f>IF('BCL Calculations Table'!BW104="","",'BCL Calculations Table'!BW104)</f>
        <v>N</v>
      </c>
      <c r="V37" s="13">
        <f>IF('BCL Calculations Table'!BX104="","",'BCL Calculations Table'!BX104)</f>
        <v>13.668108371248287</v>
      </c>
      <c r="W37" s="13" t="str">
        <f>IF('BCL Calculations Table'!BY104="","",'BCL Calculations Table'!BY104)</f>
        <v>C</v>
      </c>
      <c r="X37" s="13" t="str">
        <f>IF('BCL Calculations Table'!BZ104="","",'BCL Calculations Table'!BZ104)</f>
        <v/>
      </c>
      <c r="Y37" s="70" t="str">
        <f>IF('BCL Calculations Table'!CB104="","",'BCL Calculations Table'!CB104)</f>
        <v/>
      </c>
    </row>
    <row r="38" spans="1:25" s="14" customFormat="1" x14ac:dyDescent="0.35">
      <c r="A38" s="69" t="str">
        <f>'BCL Calculations Table'!BN105</f>
        <v>Anthraquinone, 9,10-</v>
      </c>
      <c r="B38" s="68" t="str">
        <f>'BCL Calculations Table'!BM105</f>
        <v>84-65-1</v>
      </c>
      <c r="C38" s="13">
        <f>IF('BCL Calculations Table'!C105="","",'BCL Calculations Table'!C105)</f>
        <v>0.04</v>
      </c>
      <c r="D38" s="13" t="str">
        <f>IF('BCL Calculations Table'!D105="","",'BCL Calculations Table'!D105)</f>
        <v>P</v>
      </c>
      <c r="E38" s="13">
        <f>IF('BCL Calculations Table'!E105="","",'BCL Calculations Table'!E105)</f>
        <v>2E-3</v>
      </c>
      <c r="F38" s="13" t="str">
        <f>IF('BCL Calculations Table'!F105="","",'BCL Calculations Table'!F105)</f>
        <v>X</v>
      </c>
      <c r="G38" s="13" t="str">
        <f>IF('BCL Calculations Table'!G105="","",'BCL Calculations Table'!G105)</f>
        <v/>
      </c>
      <c r="H38" s="13" t="str">
        <f>IF('BCL Calculations Table'!H105="","",'BCL Calculations Table'!H105)</f>
        <v/>
      </c>
      <c r="I38" s="13" t="str">
        <f>IF('BCL Calculations Table'!I105="","",'BCL Calculations Table'!I105)</f>
        <v/>
      </c>
      <c r="J38" s="13" t="str">
        <f>IF('BCL Calculations Table'!J105="","",'BCL Calculations Table'!J105)</f>
        <v/>
      </c>
      <c r="K38" s="85" t="str">
        <f>IF('BCL Calculations Table'!K105="","",'BCL Calculations Table'!K105)</f>
        <v/>
      </c>
      <c r="L38" s="13" t="str">
        <f>IF('BCL Calculations Table'!L105="","",'BCL Calculations Table'!L105)</f>
        <v/>
      </c>
      <c r="M38" s="68">
        <f>IF('BCL Calculations Table'!N105="","",'BCL Calculations Table'!N105)</f>
        <v>0.1</v>
      </c>
      <c r="N38" s="13">
        <f>IF('BCL Calculations Table'!BP105="","",'BCL Calculations Table'!BP105)</f>
        <v>13.564739111045039</v>
      </c>
      <c r="O38" s="13" t="str">
        <f>IF('BCL Calculations Table'!BQ105="","",'BCL Calculations Table'!BQ105)</f>
        <v>C</v>
      </c>
      <c r="P38" s="13">
        <f>IF('BCL Calculations Table'!BR105="","",'BCL Calculations Table'!BR105)</f>
        <v>163.51999999999998</v>
      </c>
      <c r="Q38" s="13" t="str">
        <f>IF('BCL Calculations Table'!BS105="","",'BCL Calculations Table'!BS105)</f>
        <v>C</v>
      </c>
      <c r="R38" s="13">
        <f>IF('BCL Calculations Table'!BT105="","",'BCL Calculations Table'!BT105)</f>
        <v>88.184791143554818</v>
      </c>
      <c r="S38" s="13" t="str">
        <f>IF('BCL Calculations Table'!BU105="","",'BCL Calculations Table'!BU105)</f>
        <v>C</v>
      </c>
      <c r="T38" s="13" t="str">
        <f>IF('BCL Calculations Table'!BV105="","",'BCL Calculations Table'!BV105)</f>
        <v/>
      </c>
      <c r="U38" s="13" t="str">
        <f>IF('BCL Calculations Table'!BW105="","",'BCL Calculations Table'!BW105)</f>
        <v/>
      </c>
      <c r="V38" s="13">
        <f>IF('BCL Calculations Table'!BX105="","",'BCL Calculations Table'!BX105)</f>
        <v>1.9477054429028808</v>
      </c>
      <c r="W38" s="13" t="str">
        <f>IF('BCL Calculations Table'!BY105="","",'BCL Calculations Table'!BY105)</f>
        <v>C</v>
      </c>
      <c r="X38" s="13" t="str">
        <f>IF('BCL Calculations Table'!BZ105="","",'BCL Calculations Table'!BZ105)</f>
        <v/>
      </c>
      <c r="Y38" s="70" t="str">
        <f>IF('BCL Calculations Table'!CB105="","",'BCL Calculations Table'!CB105)</f>
        <v/>
      </c>
    </row>
    <row r="39" spans="1:25" x14ac:dyDescent="0.35">
      <c r="A39" s="69" t="str">
        <f>'BCL Calculations Table'!BN106</f>
        <v>Antimony (metallic)</v>
      </c>
      <c r="B39" s="68" t="str">
        <f>'BCL Calculations Table'!BM106</f>
        <v>7440-36-0</v>
      </c>
      <c r="C39" s="13" t="str">
        <f>IF('BCL Calculations Table'!C106="","",'BCL Calculations Table'!C106)</f>
        <v/>
      </c>
      <c r="D39" s="13" t="str">
        <f>IF('BCL Calculations Table'!D106="","",'BCL Calculations Table'!D106)</f>
        <v/>
      </c>
      <c r="E39" s="13">
        <f>IF('BCL Calculations Table'!E106="","",'BCL Calculations Table'!E106)</f>
        <v>4.0000000000000002E-4</v>
      </c>
      <c r="F39" s="13" t="str">
        <f>IF('BCL Calculations Table'!F106="","",'BCL Calculations Table'!F106)</f>
        <v>I</v>
      </c>
      <c r="G39" s="13" t="str">
        <f>IF('BCL Calculations Table'!G106="","",'BCL Calculations Table'!G106)</f>
        <v/>
      </c>
      <c r="H39" s="13" t="str">
        <f>IF('BCL Calculations Table'!H106="","",'BCL Calculations Table'!H106)</f>
        <v/>
      </c>
      <c r="I39" s="13">
        <f>IF('BCL Calculations Table'!I106="","",'BCL Calculations Table'!I106)</f>
        <v>2.9999999999999997E-4</v>
      </c>
      <c r="J39" s="13" t="str">
        <f>IF('BCL Calculations Table'!J106="","",'BCL Calculations Table'!J106)</f>
        <v>A</v>
      </c>
      <c r="K39" s="85" t="str">
        <f>IF('BCL Calculations Table'!K106="","",'BCL Calculations Table'!K106)</f>
        <v/>
      </c>
      <c r="L39" s="13" t="str">
        <f>IF('BCL Calculations Table'!L106="","",'BCL Calculations Table'!L106)</f>
        <v/>
      </c>
      <c r="M39" s="68" t="str">
        <f>IF('BCL Calculations Table'!N106="","",'BCL Calculations Table'!N106)</f>
        <v/>
      </c>
      <c r="N39" s="13">
        <f>IF('BCL Calculations Table'!BP106="","",'BCL Calculations Table'!BP106)</f>
        <v>208.45561989370987</v>
      </c>
      <c r="O39" s="13" t="str">
        <f>IF('BCL Calculations Table'!BQ106="","",'BCL Calculations Table'!BQ106)</f>
        <v>N</v>
      </c>
      <c r="P39" s="13">
        <f>IF('BCL Calculations Table'!BR106="","",'BCL Calculations Table'!BR106)</f>
        <v>6204.8204623708807</v>
      </c>
      <c r="Q39" s="13" t="str">
        <f>IF('BCL Calculations Table'!BS106="","",'BCL Calculations Table'!BS106)</f>
        <v>N</v>
      </c>
      <c r="R39" s="13">
        <f>IF('BCL Calculations Table'!BT106="","",'BCL Calculations Table'!BT106)</f>
        <v>3453.9181862986702</v>
      </c>
      <c r="S39" s="13" t="str">
        <f>IF('BCL Calculations Table'!BU106="","",'BCL Calculations Table'!BU106)</f>
        <v>N</v>
      </c>
      <c r="T39" s="13">
        <f>IF('BCL Calculations Table'!BV106="","",'BCL Calculations Table'!BV106)</f>
        <v>0.31285714285714278</v>
      </c>
      <c r="U39" s="13" t="str">
        <f>IF('BCL Calculations Table'!BW106="","",'BCL Calculations Table'!BW106)</f>
        <v>N</v>
      </c>
      <c r="V39" s="13">
        <f>IF('BCL Calculations Table'!BX106="","",'BCL Calculations Table'!BX106)</f>
        <v>6</v>
      </c>
      <c r="W39" s="13" t="str">
        <f>IF('BCL Calculations Table'!BY106="","",'BCL Calculations Table'!BY106)</f>
        <v>mcl</v>
      </c>
      <c r="X39" s="13">
        <f>IF('BCL Calculations Table'!BZ106="","",'BCL Calculations Table'!BZ106)</f>
        <v>0.3</v>
      </c>
      <c r="Y39" s="70">
        <f>IF('BCL Calculations Table'!CB106="","",'BCL Calculations Table'!CB106)</f>
        <v>6</v>
      </c>
    </row>
    <row r="40" spans="1:25" x14ac:dyDescent="0.35">
      <c r="A40" s="69" t="str">
        <f>'BCL Calculations Table'!BN107</f>
        <v>Antimony Pentoxide</v>
      </c>
      <c r="B40" s="68" t="str">
        <f>'BCL Calculations Table'!BM107</f>
        <v>1314-60-9</v>
      </c>
      <c r="C40" s="13" t="str">
        <f>IF('BCL Calculations Table'!C107="","",'BCL Calculations Table'!C107)</f>
        <v/>
      </c>
      <c r="D40" s="13" t="str">
        <f>IF('BCL Calculations Table'!D107="","",'BCL Calculations Table'!D107)</f>
        <v/>
      </c>
      <c r="E40" s="13">
        <f>IF('BCL Calculations Table'!E107="","",'BCL Calculations Table'!E107)</f>
        <v>5.0000000000000001E-4</v>
      </c>
      <c r="F40" s="13" t="str">
        <f>IF('BCL Calculations Table'!F107="","",'BCL Calculations Table'!F107)</f>
        <v>H</v>
      </c>
      <c r="G40" s="13" t="str">
        <f>IF('BCL Calculations Table'!G107="","",'BCL Calculations Table'!G107)</f>
        <v/>
      </c>
      <c r="H40" s="13" t="str">
        <f>IF('BCL Calculations Table'!H107="","",'BCL Calculations Table'!H107)</f>
        <v/>
      </c>
      <c r="I40" s="13" t="str">
        <f>IF('BCL Calculations Table'!I107="","",'BCL Calculations Table'!I107)</f>
        <v/>
      </c>
      <c r="J40" s="13" t="str">
        <f>IF('BCL Calculations Table'!J107="","",'BCL Calculations Table'!J107)</f>
        <v/>
      </c>
      <c r="K40" s="85" t="str">
        <f>IF('BCL Calculations Table'!K107="","",'BCL Calculations Table'!K107)</f>
        <v/>
      </c>
      <c r="L40" s="13" t="str">
        <f>IF('BCL Calculations Table'!L107="","",'BCL Calculations Table'!L107)</f>
        <v/>
      </c>
      <c r="M40" s="68" t="str">
        <f>IF('BCL Calculations Table'!N107="","",'BCL Calculations Table'!N107)</f>
        <v/>
      </c>
      <c r="N40" s="13">
        <f>IF('BCL Calculations Table'!BP107="","",'BCL Calculations Table'!BP107)</f>
        <v>260.71428571428572</v>
      </c>
      <c r="O40" s="13" t="str">
        <f>IF('BCL Calculations Table'!BQ107="","",'BCL Calculations Table'!BQ107)</f>
        <v>N</v>
      </c>
      <c r="P40" s="13">
        <f>IF('BCL Calculations Table'!BR107="","",'BCL Calculations Table'!BR107)</f>
        <v>7786.6666666666679</v>
      </c>
      <c r="Q40" s="13" t="str">
        <f>IF('BCL Calculations Table'!BS107="","",'BCL Calculations Table'!BS107)</f>
        <v>N</v>
      </c>
      <c r="R40" s="13">
        <f>IF('BCL Calculations Table'!BT107="","",'BCL Calculations Table'!BT107)</f>
        <v>4325.9259259259261</v>
      </c>
      <c r="S40" s="13" t="str">
        <f>IF('BCL Calculations Table'!BU107="","",'BCL Calculations Table'!BU107)</f>
        <v>N</v>
      </c>
      <c r="T40" s="13" t="str">
        <f>IF('BCL Calculations Table'!BV107="","",'BCL Calculations Table'!BV107)</f>
        <v/>
      </c>
      <c r="U40" s="13" t="str">
        <f>IF('BCL Calculations Table'!BW107="","",'BCL Calculations Table'!BW107)</f>
        <v/>
      </c>
      <c r="V40" s="13">
        <f>IF('BCL Calculations Table'!BX107="","",'BCL Calculations Table'!BX107)</f>
        <v>16.685714285714287</v>
      </c>
      <c r="W40" s="13" t="str">
        <f>IF('BCL Calculations Table'!BY107="","",'BCL Calculations Table'!BY107)</f>
        <v>N</v>
      </c>
      <c r="X40" s="13" t="str">
        <f>IF('BCL Calculations Table'!BZ107="","",'BCL Calculations Table'!BZ107)</f>
        <v/>
      </c>
      <c r="Y40" s="70" t="str">
        <f>IF('BCL Calculations Table'!CB107="","",'BCL Calculations Table'!CB107)</f>
        <v/>
      </c>
    </row>
    <row r="41" spans="1:25" s="14" customFormat="1" x14ac:dyDescent="0.35">
      <c r="A41" s="71" t="str">
        <f>'BCL Calculations Table'!BN108</f>
        <v>Antimony Tetroxide</v>
      </c>
      <c r="B41" s="72" t="str">
        <f>'BCL Calculations Table'!BM108</f>
        <v>1332-81-6</v>
      </c>
      <c r="C41" s="73" t="str">
        <f>IF('BCL Calculations Table'!C108="","",'BCL Calculations Table'!C108)</f>
        <v/>
      </c>
      <c r="D41" s="73" t="str">
        <f>IF('BCL Calculations Table'!D108="","",'BCL Calculations Table'!D108)</f>
        <v/>
      </c>
      <c r="E41" s="73">
        <f>IF('BCL Calculations Table'!E108="","",'BCL Calculations Table'!E108)</f>
        <v>4.0000000000000002E-4</v>
      </c>
      <c r="F41" s="73" t="str">
        <f>IF('BCL Calculations Table'!F108="","",'BCL Calculations Table'!F108)</f>
        <v>H</v>
      </c>
      <c r="G41" s="73" t="str">
        <f>IF('BCL Calculations Table'!G108="","",'BCL Calculations Table'!G108)</f>
        <v/>
      </c>
      <c r="H41" s="73" t="str">
        <f>IF('BCL Calculations Table'!H108="","",'BCL Calculations Table'!H108)</f>
        <v/>
      </c>
      <c r="I41" s="73" t="str">
        <f>IF('BCL Calculations Table'!I108="","",'BCL Calculations Table'!I108)</f>
        <v/>
      </c>
      <c r="J41" s="73" t="str">
        <f>IF('BCL Calculations Table'!J108="","",'BCL Calculations Table'!J108)</f>
        <v/>
      </c>
      <c r="K41" s="86" t="str">
        <f>IF('BCL Calculations Table'!K108="","",'BCL Calculations Table'!K108)</f>
        <v/>
      </c>
      <c r="L41" s="73" t="str">
        <f>IF('BCL Calculations Table'!L108="","",'BCL Calculations Table'!L108)</f>
        <v/>
      </c>
      <c r="M41" s="72" t="str">
        <f>IF('BCL Calculations Table'!N108="","",'BCL Calculations Table'!N108)</f>
        <v/>
      </c>
      <c r="N41" s="73">
        <f>IF('BCL Calculations Table'!BP108="","",'BCL Calculations Table'!BP108)</f>
        <v>208.57142857142861</v>
      </c>
      <c r="O41" s="73" t="str">
        <f>IF('BCL Calculations Table'!BQ108="","",'BCL Calculations Table'!BQ108)</f>
        <v>N</v>
      </c>
      <c r="P41" s="73">
        <f>IF('BCL Calculations Table'!BR108="","",'BCL Calculations Table'!BR108)</f>
        <v>6229.3333333333339</v>
      </c>
      <c r="Q41" s="73" t="str">
        <f>IF('BCL Calculations Table'!BS108="","",'BCL Calculations Table'!BS108)</f>
        <v>N</v>
      </c>
      <c r="R41" s="73">
        <f>IF('BCL Calculations Table'!BT108="","",'BCL Calculations Table'!BT108)</f>
        <v>3460.7407407407413</v>
      </c>
      <c r="S41" s="73" t="str">
        <f>IF('BCL Calculations Table'!BU108="","",'BCL Calculations Table'!BU108)</f>
        <v>N</v>
      </c>
      <c r="T41" s="73" t="str">
        <f>IF('BCL Calculations Table'!BV108="","",'BCL Calculations Table'!BV108)</f>
        <v/>
      </c>
      <c r="U41" s="73" t="str">
        <f>IF('BCL Calculations Table'!BW108="","",'BCL Calculations Table'!BW108)</f>
        <v/>
      </c>
      <c r="V41" s="73">
        <f>IF('BCL Calculations Table'!BX108="","",'BCL Calculations Table'!BX108)</f>
        <v>13.348571428571429</v>
      </c>
      <c r="W41" s="73" t="str">
        <f>IF('BCL Calculations Table'!BY108="","",'BCL Calculations Table'!BY108)</f>
        <v>N</v>
      </c>
      <c r="X41" s="73" t="str">
        <f>IF('BCL Calculations Table'!BZ108="","",'BCL Calculations Table'!BZ108)</f>
        <v/>
      </c>
      <c r="Y41" s="79" t="str">
        <f>IF('BCL Calculations Table'!CB108="","",'BCL Calculations Table'!CB108)</f>
        <v/>
      </c>
    </row>
    <row r="42" spans="1:25" x14ac:dyDescent="0.35">
      <c r="A42" s="69" t="str">
        <f>'BCL Calculations Table'!BN109</f>
        <v>Antimony Trioxide</v>
      </c>
      <c r="B42" s="68" t="str">
        <f>'BCL Calculations Table'!BM109</f>
        <v>1309-64-4</v>
      </c>
      <c r="C42" s="13" t="str">
        <f>IF('BCL Calculations Table'!C109="","",'BCL Calculations Table'!C109)</f>
        <v/>
      </c>
      <c r="D42" s="13" t="str">
        <f>IF('BCL Calculations Table'!D109="","",'BCL Calculations Table'!D109)</f>
        <v/>
      </c>
      <c r="E42" s="13" t="str">
        <f>IF('BCL Calculations Table'!E109="","",'BCL Calculations Table'!E109)</f>
        <v/>
      </c>
      <c r="F42" s="13" t="str">
        <f>IF('BCL Calculations Table'!F109="","",'BCL Calculations Table'!F109)</f>
        <v/>
      </c>
      <c r="G42" s="13" t="str">
        <f>IF('BCL Calculations Table'!G109="","",'BCL Calculations Table'!G109)</f>
        <v/>
      </c>
      <c r="H42" s="13" t="str">
        <f>IF('BCL Calculations Table'!H109="","",'BCL Calculations Table'!H109)</f>
        <v/>
      </c>
      <c r="I42" s="13">
        <f>IF('BCL Calculations Table'!I109="","",'BCL Calculations Table'!I109)</f>
        <v>2.0000000000000001E-4</v>
      </c>
      <c r="J42" s="13" t="str">
        <f>IF('BCL Calculations Table'!J109="","",'BCL Calculations Table'!J109)</f>
        <v>I</v>
      </c>
      <c r="K42" s="85" t="str">
        <f>IF('BCL Calculations Table'!K109="","",'BCL Calculations Table'!K109)</f>
        <v/>
      </c>
      <c r="L42" s="13" t="str">
        <f>IF('BCL Calculations Table'!L109="","",'BCL Calculations Table'!L109)</f>
        <v/>
      </c>
      <c r="M42" s="68" t="str">
        <f>IF('BCL Calculations Table'!N109="","",'BCL Calculations Table'!N109)</f>
        <v/>
      </c>
      <c r="N42" s="13">
        <f>IF('BCL Calculations Table'!BP109="","",'BCL Calculations Table'!BP109)</f>
        <v>100000</v>
      </c>
      <c r="O42" s="13" t="str">
        <f>IF('BCL Calculations Table'!BQ109="","",'BCL Calculations Table'!BQ109)</f>
        <v>max</v>
      </c>
      <c r="P42" s="13">
        <f>IF('BCL Calculations Table'!BR109="","",'BCL Calculations Table'!BR109)</f>
        <v>100000</v>
      </c>
      <c r="Q42" s="13" t="str">
        <f>IF('BCL Calculations Table'!BS109="","",'BCL Calculations Table'!BS109)</f>
        <v>max</v>
      </c>
      <c r="R42" s="13">
        <f>IF('BCL Calculations Table'!BT109="","",'BCL Calculations Table'!BT109)</f>
        <v>100000</v>
      </c>
      <c r="S42" s="13" t="str">
        <f>IF('BCL Calculations Table'!BU109="","",'BCL Calculations Table'!BU109)</f>
        <v>max</v>
      </c>
      <c r="T42" s="13">
        <f>IF('BCL Calculations Table'!BV109="","",'BCL Calculations Table'!BV109)</f>
        <v>0.20857142857142857</v>
      </c>
      <c r="U42" s="13" t="str">
        <f>IF('BCL Calculations Table'!BW109="","",'BCL Calculations Table'!BW109)</f>
        <v>N</v>
      </c>
      <c r="V42" s="13" t="str">
        <f>IF('BCL Calculations Table'!BX109="","",'BCL Calculations Table'!BX109)</f>
        <v/>
      </c>
      <c r="W42" s="13" t="str">
        <f>IF('BCL Calculations Table'!BY109="","",'BCL Calculations Table'!BY109)</f>
        <v/>
      </c>
      <c r="X42" s="80" t="str">
        <f>IF('BCL Calculations Table'!BZ109="","",'BCL Calculations Table'!BZ109)</f>
        <v/>
      </c>
      <c r="Y42" s="81" t="str">
        <f>IF('BCL Calculations Table'!CB109="","",'BCL Calculations Table'!CB109)</f>
        <v/>
      </c>
    </row>
    <row r="43" spans="1:25" x14ac:dyDescent="0.35">
      <c r="A43" s="69" t="str">
        <f>'BCL Calculations Table'!BN110</f>
        <v>Arsenic, Inorganic</v>
      </c>
      <c r="B43" s="68" t="str">
        <f>'BCL Calculations Table'!BM110</f>
        <v>7440-38-2</v>
      </c>
      <c r="C43" s="13">
        <f>IF('BCL Calculations Table'!C110="","",'BCL Calculations Table'!C110)</f>
        <v>1.5</v>
      </c>
      <c r="D43" s="13" t="str">
        <f>IF('BCL Calculations Table'!D110="","",'BCL Calculations Table'!D110)</f>
        <v>I</v>
      </c>
      <c r="E43" s="13">
        <f>IF('BCL Calculations Table'!E110="","",'BCL Calculations Table'!E110)</f>
        <v>2.9999999999999997E-4</v>
      </c>
      <c r="F43" s="13" t="str">
        <f>IF('BCL Calculations Table'!F110="","",'BCL Calculations Table'!F110)</f>
        <v>I</v>
      </c>
      <c r="G43" s="13">
        <f>IF('BCL Calculations Table'!G110="","",'BCL Calculations Table'!G110)</f>
        <v>4.3E-3</v>
      </c>
      <c r="H43" s="13" t="str">
        <f>IF('BCL Calculations Table'!H110="","",'BCL Calculations Table'!H110)</f>
        <v>I</v>
      </c>
      <c r="I43" s="13">
        <f>IF('BCL Calculations Table'!I110="","",'BCL Calculations Table'!I110)</f>
        <v>1.5E-5</v>
      </c>
      <c r="J43" s="13" t="str">
        <f>IF('BCL Calculations Table'!J110="","",'BCL Calculations Table'!J110)</f>
        <v>CA</v>
      </c>
      <c r="K43" s="85" t="str">
        <f>IF('BCL Calculations Table'!K110="","",'BCL Calculations Table'!K110)</f>
        <v/>
      </c>
      <c r="L43" s="13" t="str">
        <f>IF('BCL Calculations Table'!L110="","",'BCL Calculations Table'!L110)</f>
        <v/>
      </c>
      <c r="M43" s="68">
        <f>IF('BCL Calculations Table'!N110="","",'BCL Calculations Table'!N110)</f>
        <v>0.03</v>
      </c>
      <c r="N43" s="13">
        <f>IF('BCL Calculations Table'!BP110="","",'BCL Calculations Table'!BP110)</f>
        <v>0.67663911190344128</v>
      </c>
      <c r="O43" s="13" t="str">
        <f>IF('BCL Calculations Table'!BQ110="","",'BCL Calculations Table'!BQ110)</f>
        <v>C</v>
      </c>
      <c r="P43" s="13">
        <f>IF('BCL Calculations Table'!BR110="","",'BCL Calculations Table'!BR110)</f>
        <v>7.2521559158330442</v>
      </c>
      <c r="Q43" s="13" t="str">
        <f>IF('BCL Calculations Table'!BS110="","",'BCL Calculations Table'!BS110)</f>
        <v>C</v>
      </c>
      <c r="R43" s="13">
        <f>IF('BCL Calculations Table'!BT110="","",'BCL Calculations Table'!BT110)</f>
        <v>3.9733934266970623</v>
      </c>
      <c r="S43" s="13" t="str">
        <f>IF('BCL Calculations Table'!BU110="","",'BCL Calculations Table'!BU110)</f>
        <v>C</v>
      </c>
      <c r="T43" s="13">
        <f>IF('BCL Calculations Table'!BV110="","",'BCL Calculations Table'!BV110)</f>
        <v>6.5295169946332735E-4</v>
      </c>
      <c r="U43" s="13" t="str">
        <f>IF('BCL Calculations Table'!BW110="","",'BCL Calculations Table'!BW110)</f>
        <v>C</v>
      </c>
      <c r="V43" s="13">
        <f>IF('BCL Calculations Table'!BX110="","",'BCL Calculations Table'!BX110)</f>
        <v>10</v>
      </c>
      <c r="W43" s="13" t="str">
        <f>IF('BCL Calculations Table'!BY110="","",'BCL Calculations Table'!BY110)</f>
        <v>mcl</v>
      </c>
      <c r="X43" s="13">
        <f>IF('BCL Calculations Table'!BZ110="","",'BCL Calculations Table'!BZ110)</f>
        <v>1</v>
      </c>
      <c r="Y43" s="70">
        <f>IF('BCL Calculations Table'!CB110="","",'BCL Calculations Table'!CB110)</f>
        <v>20</v>
      </c>
    </row>
    <row r="44" spans="1:25" s="14" customFormat="1" x14ac:dyDescent="0.35">
      <c r="A44" s="69" t="str">
        <f>'BCL Calculations Table'!BN111</f>
        <v>Arsine</v>
      </c>
      <c r="B44" s="68" t="str">
        <f>'BCL Calculations Table'!BM111</f>
        <v>7784-42-1</v>
      </c>
      <c r="C44" s="13" t="str">
        <f>IF('BCL Calculations Table'!C111="","",'BCL Calculations Table'!C111)</f>
        <v/>
      </c>
      <c r="D44" s="13" t="str">
        <f>IF('BCL Calculations Table'!D111="","",'BCL Calculations Table'!D111)</f>
        <v/>
      </c>
      <c r="E44" s="13">
        <f>IF('BCL Calculations Table'!E111="","",'BCL Calculations Table'!E111)</f>
        <v>3.4999999999999999E-6</v>
      </c>
      <c r="F44" s="13" t="str">
        <f>IF('BCL Calculations Table'!F111="","",'BCL Calculations Table'!F111)</f>
        <v>CA</v>
      </c>
      <c r="G44" s="13" t="str">
        <f>IF('BCL Calculations Table'!G111="","",'BCL Calculations Table'!G111)</f>
        <v/>
      </c>
      <c r="H44" s="13" t="str">
        <f>IF('BCL Calculations Table'!H111="","",'BCL Calculations Table'!H111)</f>
        <v/>
      </c>
      <c r="I44" s="13">
        <f>IF('BCL Calculations Table'!I111="","",'BCL Calculations Table'!I111)</f>
        <v>5.0000000000000002E-5</v>
      </c>
      <c r="J44" s="13" t="str">
        <f>IF('BCL Calculations Table'!J111="","",'BCL Calculations Table'!J111)</f>
        <v>I</v>
      </c>
      <c r="K44" s="85" t="str">
        <f>IF('BCL Calculations Table'!K111="","",'BCL Calculations Table'!K111)</f>
        <v/>
      </c>
      <c r="L44" s="13" t="str">
        <f>IF('BCL Calculations Table'!L111="","",'BCL Calculations Table'!L111)</f>
        <v/>
      </c>
      <c r="M44" s="68" t="str">
        <f>IF('BCL Calculations Table'!N111="","",'BCL Calculations Table'!N111)</f>
        <v/>
      </c>
      <c r="N44" s="13">
        <f>IF('BCL Calculations Table'!BP111="","",'BCL Calculations Table'!BP111)</f>
        <v>0.27374880234898974</v>
      </c>
      <c r="O44" s="13" t="str">
        <f>IF('BCL Calculations Table'!BQ111="","",'BCL Calculations Table'!BQ111)</f>
        <v>N</v>
      </c>
      <c r="P44" s="13">
        <f>IF('BCL Calculations Table'!BR111="","",'BCL Calculations Table'!BR111)</f>
        <v>8.1757456434688702</v>
      </c>
      <c r="Q44" s="13" t="str">
        <f>IF('BCL Calculations Table'!BS111="","",'BCL Calculations Table'!BS111)</f>
        <v>N</v>
      </c>
      <c r="R44" s="13">
        <f>IF('BCL Calculations Table'!BT111="","",'BCL Calculations Table'!BT111)</f>
        <v>4.5421515665311878</v>
      </c>
      <c r="S44" s="13" t="str">
        <f>IF('BCL Calculations Table'!BU111="","",'BCL Calculations Table'!BU111)</f>
        <v>N</v>
      </c>
      <c r="T44" s="13">
        <f>IF('BCL Calculations Table'!BV111="","",'BCL Calculations Table'!BV111)</f>
        <v>5.2142857142857144E-2</v>
      </c>
      <c r="U44" s="13" t="str">
        <f>IF('BCL Calculations Table'!BW111="","",'BCL Calculations Table'!BW111)</f>
        <v>N</v>
      </c>
      <c r="V44" s="13">
        <f>IF('BCL Calculations Table'!BX111="","",'BCL Calculations Table'!BX111)</f>
        <v>0.11679999999999999</v>
      </c>
      <c r="W44" s="13" t="str">
        <f>IF('BCL Calculations Table'!BY111="","",'BCL Calculations Table'!BY111)</f>
        <v>N</v>
      </c>
      <c r="X44" s="13" t="str">
        <f>IF('BCL Calculations Table'!BZ111="","",'BCL Calculations Table'!BZ111)</f>
        <v/>
      </c>
      <c r="Y44" s="70" t="str">
        <f>IF('BCL Calculations Table'!CB111="","",'BCL Calculations Table'!CB111)</f>
        <v/>
      </c>
    </row>
    <row r="45" spans="1:25" x14ac:dyDescent="0.35">
      <c r="A45" s="69" t="str">
        <f>'BCL Calculations Table'!BN112</f>
        <v>Asulam</v>
      </c>
      <c r="B45" s="68" t="str">
        <f>'BCL Calculations Table'!BM112</f>
        <v>3337-71-1</v>
      </c>
      <c r="C45" s="13" t="str">
        <f>IF('BCL Calculations Table'!C112="","",'BCL Calculations Table'!C112)</f>
        <v/>
      </c>
      <c r="D45" s="13" t="str">
        <f>IF('BCL Calculations Table'!D112="","",'BCL Calculations Table'!D112)</f>
        <v/>
      </c>
      <c r="E45" s="13">
        <f>IF('BCL Calculations Table'!E112="","",'BCL Calculations Table'!E112)</f>
        <v>0.36</v>
      </c>
      <c r="F45" s="13" t="str">
        <f>IF('BCL Calculations Table'!F112="","",'BCL Calculations Table'!F112)</f>
        <v>OP</v>
      </c>
      <c r="G45" s="13" t="str">
        <f>IF('BCL Calculations Table'!G112="","",'BCL Calculations Table'!G112)</f>
        <v/>
      </c>
      <c r="H45" s="13" t="str">
        <f>IF('BCL Calculations Table'!H112="","",'BCL Calculations Table'!H112)</f>
        <v/>
      </c>
      <c r="I45" s="13" t="str">
        <f>IF('BCL Calculations Table'!I112="","",'BCL Calculations Table'!I112)</f>
        <v/>
      </c>
      <c r="J45" s="13" t="str">
        <f>IF('BCL Calculations Table'!J112="","",'BCL Calculations Table'!J112)</f>
        <v/>
      </c>
      <c r="K45" s="85" t="str">
        <f>IF('BCL Calculations Table'!K112="","",'BCL Calculations Table'!K112)</f>
        <v/>
      </c>
      <c r="L45" s="13" t="str">
        <f>IF('BCL Calculations Table'!L112="","",'BCL Calculations Table'!L112)</f>
        <v/>
      </c>
      <c r="M45" s="68">
        <f>IF('BCL Calculations Table'!N112="","",'BCL Calculations Table'!N112)</f>
        <v>0.1</v>
      </c>
      <c r="N45" s="13">
        <f>IF('BCL Calculations Table'!BP112="","",'BCL Calculations Table'!BP112)</f>
        <v>22756.924640057274</v>
      </c>
      <c r="O45" s="13" t="str">
        <f>IF('BCL Calculations Table'!BQ112="","",'BCL Calculations Table'!BQ112)</f>
        <v>N</v>
      </c>
      <c r="P45" s="13">
        <f>IF('BCL Calculations Table'!BR112="","",'BCL Calculations Table'!BR112)</f>
        <v>100000</v>
      </c>
      <c r="Q45" s="13" t="str">
        <f>IF('BCL Calculations Table'!BS112="","",'BCL Calculations Table'!BS112)</f>
        <v>max</v>
      </c>
      <c r="R45" s="13">
        <f>IF('BCL Calculations Table'!BT112="","",'BCL Calculations Table'!BT112)</f>
        <v>100000</v>
      </c>
      <c r="S45" s="13" t="str">
        <f>IF('BCL Calculations Table'!BU112="","",'BCL Calculations Table'!BU112)</f>
        <v>max</v>
      </c>
      <c r="T45" s="13" t="str">
        <f>IF('BCL Calculations Table'!BV112="","",'BCL Calculations Table'!BV112)</f>
        <v/>
      </c>
      <c r="U45" s="13" t="str">
        <f>IF('BCL Calculations Table'!BW112="","",'BCL Calculations Table'!BW112)</f>
        <v/>
      </c>
      <c r="V45" s="13">
        <f>IF('BCL Calculations Table'!BX112="","",'BCL Calculations Table'!BX112)</f>
        <v>12013.714285714284</v>
      </c>
      <c r="W45" s="13" t="str">
        <f>IF('BCL Calculations Table'!BY112="","",'BCL Calculations Table'!BY112)</f>
        <v>N</v>
      </c>
      <c r="X45" s="13" t="str">
        <f>IF('BCL Calculations Table'!BZ112="","",'BCL Calculations Table'!BZ112)</f>
        <v/>
      </c>
      <c r="Y45" s="70" t="str">
        <f>IF('BCL Calculations Table'!CB112="","",'BCL Calculations Table'!CB112)</f>
        <v/>
      </c>
    </row>
    <row r="46" spans="1:25" x14ac:dyDescent="0.35">
      <c r="A46" s="69" t="str">
        <f>'BCL Calculations Table'!BN113</f>
        <v>Atrazine</v>
      </c>
      <c r="B46" s="68" t="str">
        <f>'BCL Calculations Table'!BM113</f>
        <v>1912-24-9</v>
      </c>
      <c r="C46" s="13">
        <f>IF('BCL Calculations Table'!C113="","",'BCL Calculations Table'!C113)</f>
        <v>0.23</v>
      </c>
      <c r="D46" s="13" t="str">
        <f>IF('BCL Calculations Table'!D113="","",'BCL Calculations Table'!D113)</f>
        <v>CA</v>
      </c>
      <c r="E46" s="13">
        <f>IF('BCL Calculations Table'!E113="","",'BCL Calculations Table'!E113)</f>
        <v>3.5000000000000003E-2</v>
      </c>
      <c r="F46" s="13" t="str">
        <f>IF('BCL Calculations Table'!F113="","",'BCL Calculations Table'!F113)</f>
        <v>I</v>
      </c>
      <c r="G46" s="13" t="str">
        <f>IF('BCL Calculations Table'!G113="","",'BCL Calculations Table'!G113)</f>
        <v/>
      </c>
      <c r="H46" s="13" t="str">
        <f>IF('BCL Calculations Table'!H113="","",'BCL Calculations Table'!H113)</f>
        <v/>
      </c>
      <c r="I46" s="13" t="str">
        <f>IF('BCL Calculations Table'!I113="","",'BCL Calculations Table'!I113)</f>
        <v/>
      </c>
      <c r="J46" s="13" t="str">
        <f>IF('BCL Calculations Table'!J113="","",'BCL Calculations Table'!J113)</f>
        <v/>
      </c>
      <c r="K46" s="85" t="str">
        <f>IF('BCL Calculations Table'!K113="","",'BCL Calculations Table'!K113)</f>
        <v/>
      </c>
      <c r="L46" s="13" t="str">
        <f>IF('BCL Calculations Table'!L113="","",'BCL Calculations Table'!L113)</f>
        <v/>
      </c>
      <c r="M46" s="68">
        <f>IF('BCL Calculations Table'!N113="","",'BCL Calculations Table'!N113)</f>
        <v>0.1</v>
      </c>
      <c r="N46" s="13">
        <f>IF('BCL Calculations Table'!BP113="","",'BCL Calculations Table'!BP113)</f>
        <v>2.3590850627904421</v>
      </c>
      <c r="O46" s="13" t="str">
        <f>IF('BCL Calculations Table'!BQ113="","",'BCL Calculations Table'!BQ113)</f>
        <v>C</v>
      </c>
      <c r="P46" s="13">
        <f>IF('BCL Calculations Table'!BR113="","",'BCL Calculations Table'!BR113)</f>
        <v>28.438260869565212</v>
      </c>
      <c r="Q46" s="13" t="str">
        <f>IF('BCL Calculations Table'!BS113="","",'BCL Calculations Table'!BS113)</f>
        <v>C</v>
      </c>
      <c r="R46" s="13">
        <f>IF('BCL Calculations Table'!BT113="","",'BCL Calculations Table'!BT113)</f>
        <v>15.336485416270405</v>
      </c>
      <c r="S46" s="13" t="str">
        <f>IF('BCL Calculations Table'!BU113="","",'BCL Calculations Table'!BU113)</f>
        <v>C</v>
      </c>
      <c r="T46" s="13" t="str">
        <f>IF('BCL Calculations Table'!BV113="","",'BCL Calculations Table'!BV113)</f>
        <v/>
      </c>
      <c r="U46" s="13" t="str">
        <f>IF('BCL Calculations Table'!BW113="","",'BCL Calculations Table'!BW113)</f>
        <v/>
      </c>
      <c r="V46" s="13">
        <f>IF('BCL Calculations Table'!BX113="","",'BCL Calculations Table'!BX113)</f>
        <v>3</v>
      </c>
      <c r="W46" s="13" t="str">
        <f>IF('BCL Calculations Table'!BY113="","",'BCL Calculations Table'!BY113)</f>
        <v>mcl</v>
      </c>
      <c r="X46" s="13" t="str">
        <f>IF('BCL Calculations Table'!BZ113="","",'BCL Calculations Table'!BZ113)</f>
        <v/>
      </c>
      <c r="Y46" s="70" t="str">
        <f>IF('BCL Calculations Table'!CB113="","",'BCL Calculations Table'!CB113)</f>
        <v/>
      </c>
    </row>
    <row r="47" spans="1:25" s="14" customFormat="1" x14ac:dyDescent="0.35">
      <c r="A47" s="71" t="str">
        <f>'BCL Calculations Table'!BN114</f>
        <v>Auramine</v>
      </c>
      <c r="B47" s="72" t="str">
        <f>'BCL Calculations Table'!BM114</f>
        <v>492-80-8</v>
      </c>
      <c r="C47" s="73">
        <f>IF('BCL Calculations Table'!C114="","",'BCL Calculations Table'!C114)</f>
        <v>0.88</v>
      </c>
      <c r="D47" s="73" t="str">
        <f>IF('BCL Calculations Table'!D114="","",'BCL Calculations Table'!D114)</f>
        <v>CA</v>
      </c>
      <c r="E47" s="73" t="str">
        <f>IF('BCL Calculations Table'!E114="","",'BCL Calculations Table'!E114)</f>
        <v/>
      </c>
      <c r="F47" s="73" t="str">
        <f>IF('BCL Calculations Table'!F114="","",'BCL Calculations Table'!F114)</f>
        <v/>
      </c>
      <c r="G47" s="73">
        <f>IF('BCL Calculations Table'!G114="","",'BCL Calculations Table'!G114)</f>
        <v>2.5000000000000001E-4</v>
      </c>
      <c r="H47" s="73" t="str">
        <f>IF('BCL Calculations Table'!H114="","",'BCL Calculations Table'!H114)</f>
        <v>CA</v>
      </c>
      <c r="I47" s="73" t="str">
        <f>IF('BCL Calculations Table'!I114="","",'BCL Calculations Table'!I114)</f>
        <v/>
      </c>
      <c r="J47" s="73" t="str">
        <f>IF('BCL Calculations Table'!J114="","",'BCL Calculations Table'!J114)</f>
        <v/>
      </c>
      <c r="K47" s="86" t="str">
        <f>IF('BCL Calculations Table'!K114="","",'BCL Calculations Table'!K114)</f>
        <v/>
      </c>
      <c r="L47" s="73" t="str">
        <f>IF('BCL Calculations Table'!L114="","",'BCL Calculations Table'!L114)</f>
        <v/>
      </c>
      <c r="M47" s="72">
        <f>IF('BCL Calculations Table'!N114="","",'BCL Calculations Table'!N114)</f>
        <v>0.1</v>
      </c>
      <c r="N47" s="73">
        <f>IF('BCL Calculations Table'!BP114="","",'BCL Calculations Table'!BP114)</f>
        <v>0.61655084285174733</v>
      </c>
      <c r="O47" s="73" t="str">
        <f>IF('BCL Calculations Table'!BQ114="","",'BCL Calculations Table'!BQ114)</f>
        <v>C</v>
      </c>
      <c r="P47" s="73">
        <f>IF('BCL Calculations Table'!BR114="","",'BCL Calculations Table'!BR114)</f>
        <v>7.4317889155409667</v>
      </c>
      <c r="Q47" s="73" t="str">
        <f>IF('BCL Calculations Table'!BS114="","",'BCL Calculations Table'!BS114)</f>
        <v>C</v>
      </c>
      <c r="R47" s="73">
        <f>IF('BCL Calculations Table'!BT114="","",'BCL Calculations Table'!BT114)</f>
        <v>4.0081539656653753</v>
      </c>
      <c r="S47" s="73" t="str">
        <f>IF('BCL Calculations Table'!BU114="","",'BCL Calculations Table'!BU114)</f>
        <v>C</v>
      </c>
      <c r="T47" s="73">
        <f>IF('BCL Calculations Table'!BV114="","",'BCL Calculations Table'!BV114)</f>
        <v>1.123076923076923E-2</v>
      </c>
      <c r="U47" s="73" t="str">
        <f>IF('BCL Calculations Table'!BW114="","",'BCL Calculations Table'!BW114)</f>
        <v>C</v>
      </c>
      <c r="V47" s="73">
        <f>IF('BCL Calculations Table'!BX114="","",'BCL Calculations Table'!BX114)</f>
        <v>8.8532065586494596E-2</v>
      </c>
      <c r="W47" s="73" t="str">
        <f>IF('BCL Calculations Table'!BY114="","",'BCL Calculations Table'!BY114)</f>
        <v>C</v>
      </c>
      <c r="X47" s="73" t="str">
        <f>IF('BCL Calculations Table'!BZ114="","",'BCL Calculations Table'!BZ114)</f>
        <v/>
      </c>
      <c r="Y47" s="79" t="str">
        <f>IF('BCL Calculations Table'!CB114="","",'BCL Calculations Table'!CB114)</f>
        <v/>
      </c>
    </row>
    <row r="48" spans="1:25" x14ac:dyDescent="0.35">
      <c r="A48" s="69" t="str">
        <f>'BCL Calculations Table'!BN115</f>
        <v>Avermectin B1</v>
      </c>
      <c r="B48" s="68" t="str">
        <f>'BCL Calculations Table'!BM115</f>
        <v>65195-55-3</v>
      </c>
      <c r="C48" s="13" t="str">
        <f>IF('BCL Calculations Table'!C115="","",'BCL Calculations Table'!C115)</f>
        <v/>
      </c>
      <c r="D48" s="13" t="str">
        <f>IF('BCL Calculations Table'!D115="","",'BCL Calculations Table'!D115)</f>
        <v/>
      </c>
      <c r="E48" s="13">
        <f>IF('BCL Calculations Table'!E115="","",'BCL Calculations Table'!E115)</f>
        <v>4.0000000000000002E-4</v>
      </c>
      <c r="F48" s="13" t="str">
        <f>IF('BCL Calculations Table'!F115="","",'BCL Calculations Table'!F115)</f>
        <v>I</v>
      </c>
      <c r="G48" s="13" t="str">
        <f>IF('BCL Calculations Table'!G115="","",'BCL Calculations Table'!G115)</f>
        <v/>
      </c>
      <c r="H48" s="13" t="str">
        <f>IF('BCL Calculations Table'!H115="","",'BCL Calculations Table'!H115)</f>
        <v/>
      </c>
      <c r="I48" s="13" t="str">
        <f>IF('BCL Calculations Table'!I115="","",'BCL Calculations Table'!I115)</f>
        <v/>
      </c>
      <c r="J48" s="13" t="str">
        <f>IF('BCL Calculations Table'!J115="","",'BCL Calculations Table'!J115)</f>
        <v/>
      </c>
      <c r="K48" s="85" t="str">
        <f>IF('BCL Calculations Table'!K115="","",'BCL Calculations Table'!K115)</f>
        <v/>
      </c>
      <c r="L48" s="13" t="str">
        <f>IF('BCL Calculations Table'!L115="","",'BCL Calculations Table'!L115)</f>
        <v/>
      </c>
      <c r="M48" s="68">
        <f>IF('BCL Calculations Table'!N115="","",'BCL Calculations Table'!N115)</f>
        <v>0.1</v>
      </c>
      <c r="N48" s="13">
        <f>IF('BCL Calculations Table'!BP115="","",'BCL Calculations Table'!BP115)</f>
        <v>25.285471822285857</v>
      </c>
      <c r="O48" s="13" t="str">
        <f>IF('BCL Calculations Table'!BQ115="","",'BCL Calculations Table'!BQ115)</f>
        <v>N</v>
      </c>
      <c r="P48" s="13">
        <f>IF('BCL Calculations Table'!BR115="","",'BCL Calculations Table'!BR115)</f>
        <v>934.40000000000009</v>
      </c>
      <c r="Q48" s="13" t="str">
        <f>IF('BCL Calculations Table'!BS115="","",'BCL Calculations Table'!BS115)</f>
        <v>N</v>
      </c>
      <c r="R48" s="13">
        <f>IF('BCL Calculations Table'!BT115="","",'BCL Calculations Table'!BT115)</f>
        <v>364.7389836648149</v>
      </c>
      <c r="S48" s="13" t="str">
        <f>IF('BCL Calculations Table'!BU115="","",'BCL Calculations Table'!BU115)</f>
        <v>N</v>
      </c>
      <c r="T48" s="13" t="str">
        <f>IF('BCL Calculations Table'!BV115="","",'BCL Calculations Table'!BV115)</f>
        <v/>
      </c>
      <c r="U48" s="13" t="str">
        <f>IF('BCL Calculations Table'!BW115="","",'BCL Calculations Table'!BW115)</f>
        <v/>
      </c>
      <c r="V48" s="13">
        <f>IF('BCL Calculations Table'!BX115="","",'BCL Calculations Table'!BX115)</f>
        <v>13.348571428571429</v>
      </c>
      <c r="W48" s="13" t="str">
        <f>IF('BCL Calculations Table'!BY115="","",'BCL Calculations Table'!BY115)</f>
        <v>N</v>
      </c>
      <c r="X48" s="80" t="str">
        <f>IF('BCL Calculations Table'!BZ115="","",'BCL Calculations Table'!BZ115)</f>
        <v/>
      </c>
      <c r="Y48" s="81" t="str">
        <f>IF('BCL Calculations Table'!CB115="","",'BCL Calculations Table'!CB115)</f>
        <v/>
      </c>
    </row>
    <row r="49" spans="1:25" x14ac:dyDescent="0.35">
      <c r="A49" s="69" t="str">
        <f>'BCL Calculations Table'!BN116</f>
        <v>Azinphos-methyl</v>
      </c>
      <c r="B49" s="68" t="str">
        <f>'BCL Calculations Table'!BM116</f>
        <v>86-50-0</v>
      </c>
      <c r="C49" s="13" t="str">
        <f>IF('BCL Calculations Table'!C116="","",'BCL Calculations Table'!C116)</f>
        <v/>
      </c>
      <c r="D49" s="13" t="str">
        <f>IF('BCL Calculations Table'!D116="","",'BCL Calculations Table'!D116)</f>
        <v/>
      </c>
      <c r="E49" s="13">
        <f>IF('BCL Calculations Table'!E116="","",'BCL Calculations Table'!E116)</f>
        <v>3.0000000000000001E-3</v>
      </c>
      <c r="F49" s="13" t="str">
        <f>IF('BCL Calculations Table'!F116="","",'BCL Calculations Table'!F116)</f>
        <v>A</v>
      </c>
      <c r="G49" s="13" t="str">
        <f>IF('BCL Calculations Table'!G116="","",'BCL Calculations Table'!G116)</f>
        <v/>
      </c>
      <c r="H49" s="13" t="str">
        <f>IF('BCL Calculations Table'!H116="","",'BCL Calculations Table'!H116)</f>
        <v/>
      </c>
      <c r="I49" s="13">
        <f>IF('BCL Calculations Table'!I116="","",'BCL Calculations Table'!I116)</f>
        <v>0.01</v>
      </c>
      <c r="J49" s="13" t="str">
        <f>IF('BCL Calculations Table'!J116="","",'BCL Calculations Table'!J116)</f>
        <v>A</v>
      </c>
      <c r="K49" s="85" t="str">
        <f>IF('BCL Calculations Table'!K116="","",'BCL Calculations Table'!K116)</f>
        <v/>
      </c>
      <c r="L49" s="13" t="str">
        <f>IF('BCL Calculations Table'!L116="","",'BCL Calculations Table'!L116)</f>
        <v/>
      </c>
      <c r="M49" s="68">
        <f>IF('BCL Calculations Table'!N116="","",'BCL Calculations Table'!N116)</f>
        <v>0.1</v>
      </c>
      <c r="N49" s="13">
        <f>IF('BCL Calculations Table'!BP116="","",'BCL Calculations Table'!BP116)</f>
        <v>189.63816489716751</v>
      </c>
      <c r="O49" s="13" t="str">
        <f>IF('BCL Calculations Table'!BQ116="","",'BCL Calculations Table'!BQ116)</f>
        <v>N</v>
      </c>
      <c r="P49" s="13">
        <f>IF('BCL Calculations Table'!BR116="","",'BCL Calculations Table'!BR116)</f>
        <v>7007.0657245700595</v>
      </c>
      <c r="Q49" s="13" t="str">
        <f>IF('BCL Calculations Table'!BS116="","",'BCL Calculations Table'!BS116)</f>
        <v>N</v>
      </c>
      <c r="R49" s="13">
        <f>IF('BCL Calculations Table'!BT116="","",'BCL Calculations Table'!BT116)</f>
        <v>2735.4142466369394</v>
      </c>
      <c r="S49" s="13" t="str">
        <f>IF('BCL Calculations Table'!BU116="","",'BCL Calculations Table'!BU116)</f>
        <v>N</v>
      </c>
      <c r="T49" s="13">
        <f>IF('BCL Calculations Table'!BV116="","",'BCL Calculations Table'!BV116)</f>
        <v>10.428571428571427</v>
      </c>
      <c r="U49" s="13" t="str">
        <f>IF('BCL Calculations Table'!BW116="","",'BCL Calculations Table'!BW116)</f>
        <v>N</v>
      </c>
      <c r="V49" s="13">
        <f>IF('BCL Calculations Table'!BX116="","",'BCL Calculations Table'!BX116)</f>
        <v>100.11428571428571</v>
      </c>
      <c r="W49" s="13" t="str">
        <f>IF('BCL Calculations Table'!BY116="","",'BCL Calculations Table'!BY116)</f>
        <v>N</v>
      </c>
      <c r="X49" s="13" t="str">
        <f>IF('BCL Calculations Table'!BZ116="","",'BCL Calculations Table'!BZ116)</f>
        <v/>
      </c>
      <c r="Y49" s="70" t="str">
        <f>IF('BCL Calculations Table'!CB116="","",'BCL Calculations Table'!CB116)</f>
        <v/>
      </c>
    </row>
    <row r="50" spans="1:25" s="14" customFormat="1" x14ac:dyDescent="0.35">
      <c r="A50" s="69" t="str">
        <f>'BCL Calculations Table'!BN117</f>
        <v>Azobenzene</v>
      </c>
      <c r="B50" s="68" t="str">
        <f>'BCL Calculations Table'!BM117</f>
        <v>103-33-3</v>
      </c>
      <c r="C50" s="13">
        <f>IF('BCL Calculations Table'!C117="","",'BCL Calculations Table'!C117)</f>
        <v>0.11</v>
      </c>
      <c r="D50" s="13" t="str">
        <f>IF('BCL Calculations Table'!D117="","",'BCL Calculations Table'!D117)</f>
        <v>I</v>
      </c>
      <c r="E50" s="13" t="str">
        <f>IF('BCL Calculations Table'!E117="","",'BCL Calculations Table'!E117)</f>
        <v/>
      </c>
      <c r="F50" s="13" t="str">
        <f>IF('BCL Calculations Table'!F117="","",'BCL Calculations Table'!F117)</f>
        <v/>
      </c>
      <c r="G50" s="13">
        <f>IF('BCL Calculations Table'!G117="","",'BCL Calculations Table'!G117)</f>
        <v>3.1000000000000001E-5</v>
      </c>
      <c r="H50" s="13" t="str">
        <f>IF('BCL Calculations Table'!H117="","",'BCL Calculations Table'!H117)</f>
        <v>I</v>
      </c>
      <c r="I50" s="13" t="str">
        <f>IF('BCL Calculations Table'!I117="","",'BCL Calculations Table'!I117)</f>
        <v/>
      </c>
      <c r="J50" s="13" t="str">
        <f>IF('BCL Calculations Table'!J117="","",'BCL Calculations Table'!J117)</f>
        <v/>
      </c>
      <c r="K50" s="85" t="str">
        <f>IF('BCL Calculations Table'!K117="","",'BCL Calculations Table'!K117)</f>
        <v/>
      </c>
      <c r="L50" s="13" t="str">
        <f>IF('BCL Calculations Table'!L117="","",'BCL Calculations Table'!L117)</f>
        <v>V</v>
      </c>
      <c r="M50" s="68" t="str">
        <f>IF('BCL Calculations Table'!N117="","",'BCL Calculations Table'!N117)</f>
        <v/>
      </c>
      <c r="N50" s="13">
        <f>IF('BCL Calculations Table'!BP117="","",'BCL Calculations Table'!BP117)</f>
        <v>5.5759094006845498</v>
      </c>
      <c r="O50" s="13" t="str">
        <f>IF('BCL Calculations Table'!BQ117="","",'BCL Calculations Table'!BQ117)</f>
        <v>C</v>
      </c>
      <c r="P50" s="13">
        <f>IF('BCL Calculations Table'!BR117="","",'BCL Calculations Table'!BR117)</f>
        <v>46.181822314718033</v>
      </c>
      <c r="Q50" s="13" t="str">
        <f>IF('BCL Calculations Table'!BS117="","",'BCL Calculations Table'!BS117)</f>
        <v>C</v>
      </c>
      <c r="R50" s="13">
        <f>IF('BCL Calculations Table'!BT117="","",'BCL Calculations Table'!BT117)</f>
        <v>28.881741893744007</v>
      </c>
      <c r="S50" s="13" t="str">
        <f>IF('BCL Calculations Table'!BU117="","",'BCL Calculations Table'!BU117)</f>
        <v>C</v>
      </c>
      <c r="T50" s="13">
        <f>IF('BCL Calculations Table'!BV117="","",'BCL Calculations Table'!BV117)</f>
        <v>9.0570719602977662E-2</v>
      </c>
      <c r="U50" s="13" t="str">
        <f>IF('BCL Calculations Table'!BW117="","",'BCL Calculations Table'!BW117)</f>
        <v>C</v>
      </c>
      <c r="V50" s="13">
        <f>IF('BCL Calculations Table'!BX117="","",'BCL Calculations Table'!BX117)</f>
        <v>0.14424881933329378</v>
      </c>
      <c r="W50" s="13" t="str">
        <f>IF('BCL Calculations Table'!BY117="","",'BCL Calculations Table'!BY117)</f>
        <v>C</v>
      </c>
      <c r="X50" s="13" t="str">
        <f>IF('BCL Calculations Table'!BZ117="","",'BCL Calculations Table'!BZ117)</f>
        <v/>
      </c>
      <c r="Y50" s="70" t="str">
        <f>IF('BCL Calculations Table'!CB117="","",'BCL Calculations Table'!CB117)</f>
        <v/>
      </c>
    </row>
    <row r="51" spans="1:25" x14ac:dyDescent="0.35">
      <c r="A51" s="69" t="str">
        <f>'BCL Calculations Table'!BN118</f>
        <v>Azodicarbonamide</v>
      </c>
      <c r="B51" s="68" t="str">
        <f>'BCL Calculations Table'!BM118</f>
        <v>123-77-3</v>
      </c>
      <c r="C51" s="13" t="str">
        <f>IF('BCL Calculations Table'!C118="","",'BCL Calculations Table'!C118)</f>
        <v/>
      </c>
      <c r="D51" s="13" t="str">
        <f>IF('BCL Calculations Table'!D118="","",'BCL Calculations Table'!D118)</f>
        <v/>
      </c>
      <c r="E51" s="13">
        <f>IF('BCL Calculations Table'!E118="","",'BCL Calculations Table'!E118)</f>
        <v>1</v>
      </c>
      <c r="F51" s="13" t="str">
        <f>IF('BCL Calculations Table'!F118="","",'BCL Calculations Table'!F118)</f>
        <v>P</v>
      </c>
      <c r="G51" s="13" t="str">
        <f>IF('BCL Calculations Table'!G118="","",'BCL Calculations Table'!G118)</f>
        <v/>
      </c>
      <c r="H51" s="13" t="str">
        <f>IF('BCL Calculations Table'!H118="","",'BCL Calculations Table'!H118)</f>
        <v/>
      </c>
      <c r="I51" s="13">
        <f>IF('BCL Calculations Table'!I118="","",'BCL Calculations Table'!I118)</f>
        <v>6.9999999999999999E-6</v>
      </c>
      <c r="J51" s="13" t="str">
        <f>IF('BCL Calculations Table'!J118="","",'BCL Calculations Table'!J118)</f>
        <v>P</v>
      </c>
      <c r="K51" s="85" t="str">
        <f>IF('BCL Calculations Table'!K118="","",'BCL Calculations Table'!K118)</f>
        <v/>
      </c>
      <c r="L51" s="13" t="str">
        <f>IF('BCL Calculations Table'!L118="","",'BCL Calculations Table'!L118)</f>
        <v/>
      </c>
      <c r="M51" s="68">
        <f>IF('BCL Calculations Table'!N118="","",'BCL Calculations Table'!N118)</f>
        <v>0.1</v>
      </c>
      <c r="N51" s="13">
        <f>IF('BCL Calculations Table'!BP118="","",'BCL Calculations Table'!BP118)</f>
        <v>7693.8102418315611</v>
      </c>
      <c r="O51" s="13" t="str">
        <f>IF('BCL Calculations Table'!BQ118="","",'BCL Calculations Table'!BQ118)</f>
        <v>N</v>
      </c>
      <c r="P51" s="13">
        <f>IF('BCL Calculations Table'!BR118="","",'BCL Calculations Table'!BR118)</f>
        <v>36221.511198621702</v>
      </c>
      <c r="Q51" s="13" t="str">
        <f>IF('BCL Calculations Table'!BS118="","",'BCL Calculations Table'!BS118)</f>
        <v>N</v>
      </c>
      <c r="R51" s="13">
        <f>IF('BCL Calculations Table'!BT118="","",'BCL Calculations Table'!BT118)</f>
        <v>39125.905076075091</v>
      </c>
      <c r="S51" s="13" t="str">
        <f>IF('BCL Calculations Table'!BU118="","",'BCL Calculations Table'!BU118)</f>
        <v>N</v>
      </c>
      <c r="T51" s="13">
        <f>IF('BCL Calculations Table'!BV118="","",'BCL Calculations Table'!BV118)</f>
        <v>7.3000000000000001E-3</v>
      </c>
      <c r="U51" s="13" t="str">
        <f>IF('BCL Calculations Table'!BW118="","",'BCL Calculations Table'!BW118)</f>
        <v>N</v>
      </c>
      <c r="V51" s="13">
        <f>IF('BCL Calculations Table'!BX118="","",'BCL Calculations Table'!BX118)</f>
        <v>33371.428571428572</v>
      </c>
      <c r="W51" s="13" t="str">
        <f>IF('BCL Calculations Table'!BY118="","",'BCL Calculations Table'!BY118)</f>
        <v>N</v>
      </c>
      <c r="X51" s="13" t="str">
        <f>IF('BCL Calculations Table'!BZ118="","",'BCL Calculations Table'!BZ118)</f>
        <v/>
      </c>
      <c r="Y51" s="70" t="str">
        <f>IF('BCL Calculations Table'!CB118="","",'BCL Calculations Table'!CB118)</f>
        <v/>
      </c>
    </row>
    <row r="52" spans="1:25" x14ac:dyDescent="0.35">
      <c r="A52" s="69" t="str">
        <f>'BCL Calculations Table'!BN119</f>
        <v xml:space="preserve">Barium  </v>
      </c>
      <c r="B52" s="68" t="str">
        <f>'BCL Calculations Table'!BM119</f>
        <v>7440-39-3</v>
      </c>
      <c r="C52" s="13" t="str">
        <f>IF('BCL Calculations Table'!C119="","",'BCL Calculations Table'!C119)</f>
        <v/>
      </c>
      <c r="D52" s="13" t="str">
        <f>IF('BCL Calculations Table'!D119="","",'BCL Calculations Table'!D119)</f>
        <v/>
      </c>
      <c r="E52" s="13">
        <f>IF('BCL Calculations Table'!E119="","",'BCL Calculations Table'!E119)</f>
        <v>0.2</v>
      </c>
      <c r="F52" s="13" t="str">
        <f>IF('BCL Calculations Table'!F119="","",'BCL Calculations Table'!F119)</f>
        <v>I</v>
      </c>
      <c r="G52" s="13" t="str">
        <f>IF('BCL Calculations Table'!G119="","",'BCL Calculations Table'!G119)</f>
        <v/>
      </c>
      <c r="H52" s="13" t="str">
        <f>IF('BCL Calculations Table'!H119="","",'BCL Calculations Table'!H119)</f>
        <v/>
      </c>
      <c r="I52" s="13">
        <f>IF('BCL Calculations Table'!I119="","",'BCL Calculations Table'!I119)</f>
        <v>5.0000000000000001E-4</v>
      </c>
      <c r="J52" s="13" t="str">
        <f>IF('BCL Calculations Table'!J119="","",'BCL Calculations Table'!J119)</f>
        <v>H</v>
      </c>
      <c r="K52" s="85" t="str">
        <f>IF('BCL Calculations Table'!K119="","",'BCL Calculations Table'!K119)</f>
        <v/>
      </c>
      <c r="L52" s="13" t="str">
        <f>IF('BCL Calculations Table'!L119="","",'BCL Calculations Table'!L119)</f>
        <v/>
      </c>
      <c r="M52" s="68" t="str">
        <f>IF('BCL Calculations Table'!N119="","",'BCL Calculations Table'!N119)</f>
        <v/>
      </c>
      <c r="N52" s="13">
        <f>IF('BCL Calculations Table'!BP119="","",'BCL Calculations Table'!BP119)</f>
        <v>100000</v>
      </c>
      <c r="O52" s="13" t="str">
        <f>IF('BCL Calculations Table'!BQ119="","",'BCL Calculations Table'!BQ119)</f>
        <v>max</v>
      </c>
      <c r="P52" s="13">
        <f>IF('BCL Calculations Table'!BR119="","",'BCL Calculations Table'!BR119)</f>
        <v>100000</v>
      </c>
      <c r="Q52" s="13" t="str">
        <f>IF('BCL Calculations Table'!BS119="","",'BCL Calculations Table'!BS119)</f>
        <v>max</v>
      </c>
      <c r="R52" s="13">
        <f>IF('BCL Calculations Table'!BT119="","",'BCL Calculations Table'!BT119)</f>
        <v>100000</v>
      </c>
      <c r="S52" s="13" t="str">
        <f>IF('BCL Calculations Table'!BU119="","",'BCL Calculations Table'!BU119)</f>
        <v>max</v>
      </c>
      <c r="T52" s="13">
        <f>IF('BCL Calculations Table'!BV119="","",'BCL Calculations Table'!BV119)</f>
        <v>0.52142857142857146</v>
      </c>
      <c r="U52" s="13" t="str">
        <f>IF('BCL Calculations Table'!BW119="","",'BCL Calculations Table'!BW119)</f>
        <v>N</v>
      </c>
      <c r="V52" s="13">
        <f>IF('BCL Calculations Table'!BX119="","",'BCL Calculations Table'!BX119)</f>
        <v>2000</v>
      </c>
      <c r="W52" s="13" t="str">
        <f>IF('BCL Calculations Table'!BY119="","",'BCL Calculations Table'!BY119)</f>
        <v>mcl</v>
      </c>
      <c r="X52" s="13">
        <f>IF('BCL Calculations Table'!BZ119="","",'BCL Calculations Table'!BZ119)</f>
        <v>82</v>
      </c>
      <c r="Y52" s="70">
        <f>IF('BCL Calculations Table'!CB119="","",'BCL Calculations Table'!CB119)</f>
        <v>1640</v>
      </c>
    </row>
    <row r="53" spans="1:25" s="14" customFormat="1" x14ac:dyDescent="0.35">
      <c r="A53" s="71" t="str">
        <f>'BCL Calculations Table'!BN120</f>
        <v>Barium Chromate</v>
      </c>
      <c r="B53" s="72" t="str">
        <f>'BCL Calculations Table'!BM120</f>
        <v>10294-40-3</v>
      </c>
      <c r="C53" s="73">
        <f>IF('BCL Calculations Table'!C120="","",'BCL Calculations Table'!C120)</f>
        <v>0.5</v>
      </c>
      <c r="D53" s="73" t="str">
        <f>IF('BCL Calculations Table'!D120="","",'BCL Calculations Table'!D120)</f>
        <v>CA</v>
      </c>
      <c r="E53" s="73">
        <f>IF('BCL Calculations Table'!E120="","",'BCL Calculations Table'!E120)</f>
        <v>0.02</v>
      </c>
      <c r="F53" s="73" t="str">
        <f>IF('BCL Calculations Table'!F120="","",'BCL Calculations Table'!F120)</f>
        <v>CA</v>
      </c>
      <c r="G53" s="73">
        <f>IF('BCL Calculations Table'!G120="","",'BCL Calculations Table'!G120)</f>
        <v>0.15</v>
      </c>
      <c r="H53" s="73" t="str">
        <f>IF('BCL Calculations Table'!H120="","",'BCL Calculations Table'!H120)</f>
        <v>CA</v>
      </c>
      <c r="I53" s="73">
        <f>IF('BCL Calculations Table'!I120="","",'BCL Calculations Table'!I120)</f>
        <v>2.0000000000000001E-4</v>
      </c>
      <c r="J53" s="73" t="str">
        <f>IF('BCL Calculations Table'!J120="","",'BCL Calculations Table'!J120)</f>
        <v>CA</v>
      </c>
      <c r="K53" s="86" t="str">
        <f>IF('BCL Calculations Table'!K120="","",'BCL Calculations Table'!K120)</f>
        <v/>
      </c>
      <c r="L53" s="73" t="str">
        <f>IF('BCL Calculations Table'!L120="","",'BCL Calculations Table'!L120)</f>
        <v/>
      </c>
      <c r="M53" s="72" t="str">
        <f>IF('BCL Calculations Table'!N120="","",'BCL Calculations Table'!N120)</f>
        <v/>
      </c>
      <c r="N53" s="73">
        <f>IF('BCL Calculations Table'!BP120="","",'BCL Calculations Table'!BP120)</f>
        <v>1.3094170403587444</v>
      </c>
      <c r="O53" s="73" t="str">
        <f>IF('BCL Calculations Table'!BQ120="","",'BCL Calculations Table'!BQ120)</f>
        <v>C</v>
      </c>
      <c r="P53" s="73">
        <f>IF('BCL Calculations Table'!BR120="","",'BCL Calculations Table'!BR120)</f>
        <v>11.542588235294115</v>
      </c>
      <c r="Q53" s="73" t="str">
        <f>IF('BCL Calculations Table'!BS120="","",'BCL Calculations Table'!BS120)</f>
        <v>C</v>
      </c>
      <c r="R53" s="73">
        <f>IF('BCL Calculations Table'!BT120="","",'BCL Calculations Table'!BT120)</f>
        <v>6.8133333333333326</v>
      </c>
      <c r="S53" s="73" t="str">
        <f>IF('BCL Calculations Table'!BU120="","",'BCL Calculations Table'!BU120)</f>
        <v>C</v>
      </c>
      <c r="T53" s="73">
        <f>IF('BCL Calculations Table'!BV120="","",'BCL Calculations Table'!BV120)</f>
        <v>1.8717948717948718E-5</v>
      </c>
      <c r="U53" s="73" t="str">
        <f>IF('BCL Calculations Table'!BW120="","",'BCL Calculations Table'!BW120)</f>
        <v>C</v>
      </c>
      <c r="V53" s="73">
        <f>IF('BCL Calculations Table'!BX120="","",'BCL Calculations Table'!BX120)</f>
        <v>0.1558164354322305</v>
      </c>
      <c r="W53" s="73" t="str">
        <f>IF('BCL Calculations Table'!BY120="","",'BCL Calculations Table'!BY120)</f>
        <v>C</v>
      </c>
      <c r="X53" s="73" t="str">
        <f>IF('BCL Calculations Table'!BZ120="","",'BCL Calculations Table'!BZ120)</f>
        <v/>
      </c>
      <c r="Y53" s="79" t="str">
        <f>IF('BCL Calculations Table'!CB120="","",'BCL Calculations Table'!CB120)</f>
        <v/>
      </c>
    </row>
    <row r="54" spans="1:25" s="14" customFormat="1" x14ac:dyDescent="0.35">
      <c r="A54" s="69" t="str">
        <f>'BCL Calculations Table'!BN121</f>
        <v>Benfluralin</v>
      </c>
      <c r="B54" s="68" t="str">
        <f>'BCL Calculations Table'!BM121</f>
        <v>1861-40-1</v>
      </c>
      <c r="C54" s="13" t="str">
        <f>IF('BCL Calculations Table'!C121="","",'BCL Calculations Table'!C121)</f>
        <v/>
      </c>
      <c r="D54" s="13" t="str">
        <f>IF('BCL Calculations Table'!D121="","",'BCL Calculations Table'!D121)</f>
        <v/>
      </c>
      <c r="E54" s="13">
        <f>IF('BCL Calculations Table'!E121="","",'BCL Calculations Table'!E121)</f>
        <v>5.0000000000000001E-3</v>
      </c>
      <c r="F54" s="13" t="str">
        <f>IF('BCL Calculations Table'!F121="","",'BCL Calculations Table'!F121)</f>
        <v>OP</v>
      </c>
      <c r="G54" s="13" t="str">
        <f>IF('BCL Calculations Table'!G121="","",'BCL Calculations Table'!G121)</f>
        <v/>
      </c>
      <c r="H54" s="13" t="str">
        <f>IF('BCL Calculations Table'!H121="","",'BCL Calculations Table'!H121)</f>
        <v/>
      </c>
      <c r="I54" s="13" t="str">
        <f>IF('BCL Calculations Table'!I121="","",'BCL Calculations Table'!I121)</f>
        <v/>
      </c>
      <c r="J54" s="13" t="str">
        <f>IF('BCL Calculations Table'!J121="","",'BCL Calculations Table'!J121)</f>
        <v/>
      </c>
      <c r="K54" s="85" t="str">
        <f>IF('BCL Calculations Table'!K121="","",'BCL Calculations Table'!K121)</f>
        <v/>
      </c>
      <c r="L54" s="13" t="str">
        <f>IF('BCL Calculations Table'!L121="","",'BCL Calculations Table'!L121)</f>
        <v>V</v>
      </c>
      <c r="M54" s="68" t="str">
        <f>IF('BCL Calculations Table'!N121="","",'BCL Calculations Table'!N121)</f>
        <v/>
      </c>
      <c r="N54" s="13">
        <f>IF('BCL Calculations Table'!BP121="","",'BCL Calculations Table'!BP121)</f>
        <v>9.8442252199371065</v>
      </c>
      <c r="O54" s="13" t="str">
        <f>IF('BCL Calculations Table'!BQ121="","",'BCL Calculations Table'!BQ121)</f>
        <v>sat</v>
      </c>
      <c r="P54" s="13">
        <f>IF('BCL Calculations Table'!BR121="","",'BCL Calculations Table'!BR121)</f>
        <v>9.8442252199371065</v>
      </c>
      <c r="Q54" s="13" t="str">
        <f>IF('BCL Calculations Table'!BS121="","",'BCL Calculations Table'!BS121)</f>
        <v>sat</v>
      </c>
      <c r="R54" s="13">
        <f>IF('BCL Calculations Table'!BT121="","",'BCL Calculations Table'!BT121)</f>
        <v>9.8442252199371065</v>
      </c>
      <c r="S54" s="13" t="str">
        <f>IF('BCL Calculations Table'!BU121="","",'BCL Calculations Table'!BU121)</f>
        <v>sat</v>
      </c>
      <c r="T54" s="13" t="str">
        <f>IF('BCL Calculations Table'!BV121="","",'BCL Calculations Table'!BV121)</f>
        <v/>
      </c>
      <c r="U54" s="13" t="str">
        <f>IF('BCL Calculations Table'!BW121="","",'BCL Calculations Table'!BW121)</f>
        <v/>
      </c>
      <c r="V54" s="13">
        <f>IF('BCL Calculations Table'!BX121="","",'BCL Calculations Table'!BX121)</f>
        <v>166.85714285714286</v>
      </c>
      <c r="W54" s="13" t="str">
        <f>IF('BCL Calculations Table'!BY121="","",'BCL Calculations Table'!BY121)</f>
        <v>N</v>
      </c>
      <c r="X54" s="80" t="str">
        <f>IF('BCL Calculations Table'!BZ121="","",'BCL Calculations Table'!BZ121)</f>
        <v/>
      </c>
      <c r="Y54" s="81" t="str">
        <f>IF('BCL Calculations Table'!CB121="","",'BCL Calculations Table'!CB121)</f>
        <v/>
      </c>
    </row>
    <row r="55" spans="1:25" x14ac:dyDescent="0.35">
      <c r="A55" s="69" t="str">
        <f>'BCL Calculations Table'!BN122</f>
        <v>Benomyl</v>
      </c>
      <c r="B55" s="68" t="str">
        <f>'BCL Calculations Table'!BM122</f>
        <v>17804-35-2</v>
      </c>
      <c r="C55" s="13" t="str">
        <f>IF('BCL Calculations Table'!C122="","",'BCL Calculations Table'!C122)</f>
        <v/>
      </c>
      <c r="D55" s="13" t="str">
        <f>IF('BCL Calculations Table'!D122="","",'BCL Calculations Table'!D122)</f>
        <v/>
      </c>
      <c r="E55" s="13">
        <f>IF('BCL Calculations Table'!E122="","",'BCL Calculations Table'!E122)</f>
        <v>0.05</v>
      </c>
      <c r="F55" s="13" t="str">
        <f>IF('BCL Calculations Table'!F122="","",'BCL Calculations Table'!F122)</f>
        <v>I</v>
      </c>
      <c r="G55" s="13" t="str">
        <f>IF('BCL Calculations Table'!G122="","",'BCL Calculations Table'!G122)</f>
        <v/>
      </c>
      <c r="H55" s="13" t="str">
        <f>IF('BCL Calculations Table'!H122="","",'BCL Calculations Table'!H122)</f>
        <v/>
      </c>
      <c r="I55" s="13" t="str">
        <f>IF('BCL Calculations Table'!I122="","",'BCL Calculations Table'!I122)</f>
        <v/>
      </c>
      <c r="J55" s="13" t="str">
        <f>IF('BCL Calculations Table'!J122="","",'BCL Calculations Table'!J122)</f>
        <v/>
      </c>
      <c r="K55" s="85" t="str">
        <f>IF('BCL Calculations Table'!K122="","",'BCL Calculations Table'!K122)</f>
        <v/>
      </c>
      <c r="L55" s="13" t="str">
        <f>IF('BCL Calculations Table'!L122="","",'BCL Calculations Table'!L122)</f>
        <v/>
      </c>
      <c r="M55" s="68">
        <f>IF('BCL Calculations Table'!N122="","",'BCL Calculations Table'!N122)</f>
        <v>0.1</v>
      </c>
      <c r="N55" s="13">
        <f>IF('BCL Calculations Table'!BP122="","",'BCL Calculations Table'!BP122)</f>
        <v>3160.6839777857313</v>
      </c>
      <c r="O55" s="13" t="str">
        <f>IF('BCL Calculations Table'!BQ122="","",'BCL Calculations Table'!BQ122)</f>
        <v>N</v>
      </c>
      <c r="P55" s="13">
        <f>IF('BCL Calculations Table'!BR122="","",'BCL Calculations Table'!BR122)</f>
        <v>100000</v>
      </c>
      <c r="Q55" s="13" t="str">
        <f>IF('BCL Calculations Table'!BS122="","",'BCL Calculations Table'!BS122)</f>
        <v>max</v>
      </c>
      <c r="R55" s="13">
        <f>IF('BCL Calculations Table'!BT122="","",'BCL Calculations Table'!BT122)</f>
        <v>45592.372958101856</v>
      </c>
      <c r="S55" s="13" t="str">
        <f>IF('BCL Calculations Table'!BU122="","",'BCL Calculations Table'!BU122)</f>
        <v>N</v>
      </c>
      <c r="T55" s="13" t="str">
        <f>IF('BCL Calculations Table'!BV122="","",'BCL Calculations Table'!BV122)</f>
        <v/>
      </c>
      <c r="U55" s="13" t="str">
        <f>IF('BCL Calculations Table'!BW122="","",'BCL Calculations Table'!BW122)</f>
        <v/>
      </c>
      <c r="V55" s="13">
        <f>IF('BCL Calculations Table'!BX122="","",'BCL Calculations Table'!BX122)</f>
        <v>1668.5714285714287</v>
      </c>
      <c r="W55" s="13" t="str">
        <f>IF('BCL Calculations Table'!BY122="","",'BCL Calculations Table'!BY122)</f>
        <v>N</v>
      </c>
      <c r="X55" s="13" t="str">
        <f>IF('BCL Calculations Table'!BZ122="","",'BCL Calculations Table'!BZ122)</f>
        <v/>
      </c>
      <c r="Y55" s="70" t="str">
        <f>IF('BCL Calculations Table'!CB122="","",'BCL Calculations Table'!CB122)</f>
        <v/>
      </c>
    </row>
    <row r="56" spans="1:25" s="14" customFormat="1" x14ac:dyDescent="0.35">
      <c r="A56" s="69" t="str">
        <f>'BCL Calculations Table'!BN123</f>
        <v>Bensulfuron-methyl</v>
      </c>
      <c r="B56" s="68" t="str">
        <f>'BCL Calculations Table'!BM123</f>
        <v>83055-99-6</v>
      </c>
      <c r="C56" s="13" t="str">
        <f>IF('BCL Calculations Table'!C123="","",'BCL Calculations Table'!C123)</f>
        <v/>
      </c>
      <c r="D56" s="13" t="str">
        <f>IF('BCL Calculations Table'!D123="","",'BCL Calculations Table'!D123)</f>
        <v/>
      </c>
      <c r="E56" s="13">
        <f>IF('BCL Calculations Table'!E123="","",'BCL Calculations Table'!E123)</f>
        <v>0.2</v>
      </c>
      <c r="F56" s="13" t="str">
        <f>IF('BCL Calculations Table'!F123="","",'BCL Calculations Table'!F123)</f>
        <v>I</v>
      </c>
      <c r="G56" s="13" t="str">
        <f>IF('BCL Calculations Table'!G123="","",'BCL Calculations Table'!G123)</f>
        <v/>
      </c>
      <c r="H56" s="13" t="str">
        <f>IF('BCL Calculations Table'!H123="","",'BCL Calculations Table'!H123)</f>
        <v/>
      </c>
      <c r="I56" s="13" t="str">
        <f>IF('BCL Calculations Table'!I123="","",'BCL Calculations Table'!I123)</f>
        <v/>
      </c>
      <c r="J56" s="13" t="str">
        <f>IF('BCL Calculations Table'!J123="","",'BCL Calculations Table'!J123)</f>
        <v/>
      </c>
      <c r="K56" s="85" t="str">
        <f>IF('BCL Calculations Table'!K123="","",'BCL Calculations Table'!K123)</f>
        <v/>
      </c>
      <c r="L56" s="13" t="str">
        <f>IF('BCL Calculations Table'!L123="","",'BCL Calculations Table'!L123)</f>
        <v/>
      </c>
      <c r="M56" s="68">
        <f>IF('BCL Calculations Table'!N123="","",'BCL Calculations Table'!N123)</f>
        <v>0.1</v>
      </c>
      <c r="N56" s="13">
        <f>IF('BCL Calculations Table'!BP123="","",'BCL Calculations Table'!BP123)</f>
        <v>12642.735911142925</v>
      </c>
      <c r="O56" s="13" t="str">
        <f>IF('BCL Calculations Table'!BQ123="","",'BCL Calculations Table'!BQ123)</f>
        <v>N</v>
      </c>
      <c r="P56" s="13">
        <f>IF('BCL Calculations Table'!BR123="","",'BCL Calculations Table'!BR123)</f>
        <v>100000</v>
      </c>
      <c r="Q56" s="13" t="str">
        <f>IF('BCL Calculations Table'!BS123="","",'BCL Calculations Table'!BS123)</f>
        <v>max</v>
      </c>
      <c r="R56" s="13">
        <f>IF('BCL Calculations Table'!BT123="","",'BCL Calculations Table'!BT123)</f>
        <v>100000</v>
      </c>
      <c r="S56" s="13" t="str">
        <f>IF('BCL Calculations Table'!BU123="","",'BCL Calculations Table'!BU123)</f>
        <v>max</v>
      </c>
      <c r="T56" s="13" t="str">
        <f>IF('BCL Calculations Table'!BV123="","",'BCL Calculations Table'!BV123)</f>
        <v/>
      </c>
      <c r="U56" s="13" t="str">
        <f>IF('BCL Calculations Table'!BW123="","",'BCL Calculations Table'!BW123)</f>
        <v/>
      </c>
      <c r="V56" s="13">
        <f>IF('BCL Calculations Table'!BX123="","",'BCL Calculations Table'!BX123)</f>
        <v>6674.2857142857147</v>
      </c>
      <c r="W56" s="13" t="str">
        <f>IF('BCL Calculations Table'!BY123="","",'BCL Calculations Table'!BY123)</f>
        <v>N</v>
      </c>
      <c r="X56" s="13" t="str">
        <f>IF('BCL Calculations Table'!BZ123="","",'BCL Calculations Table'!BZ123)</f>
        <v/>
      </c>
      <c r="Y56" s="70" t="str">
        <f>IF('BCL Calculations Table'!CB123="","",'BCL Calculations Table'!CB123)</f>
        <v/>
      </c>
    </row>
    <row r="57" spans="1:25" x14ac:dyDescent="0.35">
      <c r="A57" s="69" t="str">
        <f>'BCL Calculations Table'!BN124</f>
        <v>Bentazon</v>
      </c>
      <c r="B57" s="68" t="str">
        <f>'BCL Calculations Table'!BM124</f>
        <v>25057-89-0</v>
      </c>
      <c r="C57" s="13" t="str">
        <f>IF('BCL Calculations Table'!C124="","",'BCL Calculations Table'!C124)</f>
        <v/>
      </c>
      <c r="D57" s="13" t="str">
        <f>IF('BCL Calculations Table'!D124="","",'BCL Calculations Table'!D124)</f>
        <v/>
      </c>
      <c r="E57" s="13">
        <f>IF('BCL Calculations Table'!E124="","",'BCL Calculations Table'!E124)</f>
        <v>0.03</v>
      </c>
      <c r="F57" s="13" t="str">
        <f>IF('BCL Calculations Table'!F124="","",'BCL Calculations Table'!F124)</f>
        <v>I</v>
      </c>
      <c r="G57" s="13" t="str">
        <f>IF('BCL Calculations Table'!G124="","",'BCL Calculations Table'!G124)</f>
        <v/>
      </c>
      <c r="H57" s="13" t="str">
        <f>IF('BCL Calculations Table'!H124="","",'BCL Calculations Table'!H124)</f>
        <v/>
      </c>
      <c r="I57" s="13" t="str">
        <f>IF('BCL Calculations Table'!I124="","",'BCL Calculations Table'!I124)</f>
        <v/>
      </c>
      <c r="J57" s="13" t="str">
        <f>IF('BCL Calculations Table'!J124="","",'BCL Calculations Table'!J124)</f>
        <v/>
      </c>
      <c r="K57" s="85" t="str">
        <f>IF('BCL Calculations Table'!K124="","",'BCL Calculations Table'!K124)</f>
        <v/>
      </c>
      <c r="L57" s="13" t="str">
        <f>IF('BCL Calculations Table'!L124="","",'BCL Calculations Table'!L124)</f>
        <v/>
      </c>
      <c r="M57" s="68">
        <f>IF('BCL Calculations Table'!N124="","",'BCL Calculations Table'!N124)</f>
        <v>0.1</v>
      </c>
      <c r="N57" s="13">
        <f>IF('BCL Calculations Table'!BP124="","",'BCL Calculations Table'!BP124)</f>
        <v>1896.4103866714388</v>
      </c>
      <c r="O57" s="13" t="str">
        <f>IF('BCL Calculations Table'!BQ124="","",'BCL Calculations Table'!BQ124)</f>
        <v>N</v>
      </c>
      <c r="P57" s="13">
        <f>IF('BCL Calculations Table'!BR124="","",'BCL Calculations Table'!BR124)</f>
        <v>70080</v>
      </c>
      <c r="Q57" s="13" t="str">
        <f>IF('BCL Calculations Table'!BS124="","",'BCL Calculations Table'!BS124)</f>
        <v>N</v>
      </c>
      <c r="R57" s="13">
        <f>IF('BCL Calculations Table'!BT124="","",'BCL Calculations Table'!BT124)</f>
        <v>27355.423774861116</v>
      </c>
      <c r="S57" s="13" t="str">
        <f>IF('BCL Calculations Table'!BU124="","",'BCL Calculations Table'!BU124)</f>
        <v>N</v>
      </c>
      <c r="T57" s="13" t="str">
        <f>IF('BCL Calculations Table'!BV124="","",'BCL Calculations Table'!BV124)</f>
        <v/>
      </c>
      <c r="U57" s="13" t="str">
        <f>IF('BCL Calculations Table'!BW124="","",'BCL Calculations Table'!BW124)</f>
        <v/>
      </c>
      <c r="V57" s="13">
        <f>IF('BCL Calculations Table'!BX124="","",'BCL Calculations Table'!BX124)</f>
        <v>1001.1428571428571</v>
      </c>
      <c r="W57" s="13" t="str">
        <f>IF('BCL Calculations Table'!BY124="","",'BCL Calculations Table'!BY124)</f>
        <v>N</v>
      </c>
      <c r="X57" s="13" t="str">
        <f>IF('BCL Calculations Table'!BZ124="","",'BCL Calculations Table'!BZ124)</f>
        <v/>
      </c>
      <c r="Y57" s="70" t="str">
        <f>IF('BCL Calculations Table'!CB124="","",'BCL Calculations Table'!CB124)</f>
        <v/>
      </c>
    </row>
    <row r="58" spans="1:25" s="12" customFormat="1" x14ac:dyDescent="0.35">
      <c r="A58" s="69" t="str">
        <f>'BCL Calculations Table'!BN125</f>
        <v>Benzaldehyde</v>
      </c>
      <c r="B58" s="68" t="str">
        <f>'BCL Calculations Table'!BM125</f>
        <v>100-52-7</v>
      </c>
      <c r="C58" s="13">
        <f>IF('BCL Calculations Table'!C125="","",'BCL Calculations Table'!C125)</f>
        <v>4.0000000000000001E-3</v>
      </c>
      <c r="D58" s="13" t="str">
        <f>IF('BCL Calculations Table'!D125="","",'BCL Calculations Table'!D125)</f>
        <v>P</v>
      </c>
      <c r="E58" s="13">
        <f>IF('BCL Calculations Table'!E125="","",'BCL Calculations Table'!E125)</f>
        <v>0.1</v>
      </c>
      <c r="F58" s="13" t="str">
        <f>IF('BCL Calculations Table'!F125="","",'BCL Calculations Table'!F125)</f>
        <v>I</v>
      </c>
      <c r="G58" s="13" t="str">
        <f>IF('BCL Calculations Table'!G125="","",'BCL Calculations Table'!G125)</f>
        <v/>
      </c>
      <c r="H58" s="13" t="str">
        <f>IF('BCL Calculations Table'!H125="","",'BCL Calculations Table'!H125)</f>
        <v/>
      </c>
      <c r="I58" s="13" t="str">
        <f>IF('BCL Calculations Table'!I125="","",'BCL Calculations Table'!I125)</f>
        <v/>
      </c>
      <c r="J58" s="13" t="str">
        <f>IF('BCL Calculations Table'!J125="","",'BCL Calculations Table'!J125)</f>
        <v/>
      </c>
      <c r="K58" s="85" t="str">
        <f>IF('BCL Calculations Table'!K125="","",'BCL Calculations Table'!K125)</f>
        <v/>
      </c>
      <c r="L58" s="13" t="str">
        <f>IF('BCL Calculations Table'!L125="","",'BCL Calculations Table'!L125)</f>
        <v>V</v>
      </c>
      <c r="M58" s="68" t="str">
        <f>IF('BCL Calculations Table'!N125="","",'BCL Calculations Table'!N125)</f>
        <v/>
      </c>
      <c r="N58" s="13">
        <f>IF('BCL Calculations Table'!BP125="","",'BCL Calculations Table'!BP125)</f>
        <v>173.8095238095238</v>
      </c>
      <c r="O58" s="13" t="str">
        <f>IF('BCL Calculations Table'!BQ125="","",'BCL Calculations Table'!BQ125)</f>
        <v>C</v>
      </c>
      <c r="P58" s="13">
        <f>IF('BCL Calculations Table'!BR125="","",'BCL Calculations Table'!BR125)</f>
        <v>1158.8892091949685</v>
      </c>
      <c r="Q58" s="13" t="str">
        <f>IF('BCL Calculations Table'!BS125="","",'BCL Calculations Table'!BS125)</f>
        <v>sat</v>
      </c>
      <c r="R58" s="13">
        <f>IF('BCL Calculations Table'!BT125="","",'BCL Calculations Table'!BT125)</f>
        <v>908.44444444444434</v>
      </c>
      <c r="S58" s="13" t="str">
        <f>IF('BCL Calculations Table'!BU125="","",'BCL Calculations Table'!BU125)</f>
        <v>C</v>
      </c>
      <c r="T58" s="13" t="str">
        <f>IF('BCL Calculations Table'!BV125="","",'BCL Calculations Table'!BV125)</f>
        <v/>
      </c>
      <c r="U58" s="13" t="str">
        <f>IF('BCL Calculations Table'!BW125="","",'BCL Calculations Table'!BW125)</f>
        <v/>
      </c>
      <c r="V58" s="13">
        <f>IF('BCL Calculations Table'!BX125="","",'BCL Calculations Table'!BX125)</f>
        <v>19.477054429028811</v>
      </c>
      <c r="W58" s="13" t="str">
        <f>IF('BCL Calculations Table'!BY125="","",'BCL Calculations Table'!BY125)</f>
        <v>C</v>
      </c>
      <c r="X58" s="13" t="str">
        <f>IF('BCL Calculations Table'!BZ125="","",'BCL Calculations Table'!BZ125)</f>
        <v/>
      </c>
      <c r="Y58" s="70" t="str">
        <f>IF('BCL Calculations Table'!CB125="","",'BCL Calculations Table'!CB125)</f>
        <v/>
      </c>
    </row>
    <row r="59" spans="1:25" s="14" customFormat="1" x14ac:dyDescent="0.35">
      <c r="A59" s="71" t="str">
        <f>'BCL Calculations Table'!BN126</f>
        <v>Benzene</v>
      </c>
      <c r="B59" s="72" t="str">
        <f>'BCL Calculations Table'!BM126</f>
        <v>71-43-2</v>
      </c>
      <c r="C59" s="73">
        <f>IF('BCL Calculations Table'!C126="","",'BCL Calculations Table'!C126)</f>
        <v>5.5E-2</v>
      </c>
      <c r="D59" s="73" t="str">
        <f>IF('BCL Calculations Table'!D126="","",'BCL Calculations Table'!D126)</f>
        <v>I</v>
      </c>
      <c r="E59" s="73">
        <f>IF('BCL Calculations Table'!E126="","",'BCL Calculations Table'!E126)</f>
        <v>4.0000000000000001E-3</v>
      </c>
      <c r="F59" s="73" t="str">
        <f>IF('BCL Calculations Table'!F126="","",'BCL Calculations Table'!F126)</f>
        <v>I</v>
      </c>
      <c r="G59" s="73">
        <f>IF('BCL Calculations Table'!G126="","",'BCL Calculations Table'!G126)</f>
        <v>7.7999999999999999E-6</v>
      </c>
      <c r="H59" s="73" t="str">
        <f>IF('BCL Calculations Table'!H126="","",'BCL Calculations Table'!H126)</f>
        <v>I</v>
      </c>
      <c r="I59" s="73">
        <f>IF('BCL Calculations Table'!I126="","",'BCL Calculations Table'!I126)</f>
        <v>0.03</v>
      </c>
      <c r="J59" s="73" t="str">
        <f>IF('BCL Calculations Table'!J126="","",'BCL Calculations Table'!J126)</f>
        <v>I</v>
      </c>
      <c r="K59" s="86" t="str">
        <f>IF('BCL Calculations Table'!K126="","",'BCL Calculations Table'!K126)</f>
        <v/>
      </c>
      <c r="L59" s="73" t="str">
        <f>IF('BCL Calculations Table'!L126="","",'BCL Calculations Table'!L126)</f>
        <v>V</v>
      </c>
      <c r="M59" s="72" t="str">
        <f>IF('BCL Calculations Table'!N126="","",'BCL Calculations Table'!N126)</f>
        <v/>
      </c>
      <c r="N59" s="73">
        <f>IF('BCL Calculations Table'!BP126="","",'BCL Calculations Table'!BP126)</f>
        <v>1.1566583562668622</v>
      </c>
      <c r="O59" s="73" t="str">
        <f>IF('BCL Calculations Table'!BQ126="","",'BCL Calculations Table'!BQ126)</f>
        <v>C</v>
      </c>
      <c r="P59" s="73">
        <f>IF('BCL Calculations Table'!BR126="","",'BCL Calculations Table'!BR126)</f>
        <v>5.3127091963874005</v>
      </c>
      <c r="Q59" s="73" t="str">
        <f>IF('BCL Calculations Table'!BS126="","",'BCL Calculations Table'!BS126)</f>
        <v>C</v>
      </c>
      <c r="R59" s="73">
        <f>IF('BCL Calculations Table'!BT126="","",'BCL Calculations Table'!BT126)</f>
        <v>5.650580250703328</v>
      </c>
      <c r="S59" s="73" t="str">
        <f>IF('BCL Calculations Table'!BU126="","",'BCL Calculations Table'!BU126)</f>
        <v>C</v>
      </c>
      <c r="T59" s="73">
        <f>IF('BCL Calculations Table'!BV126="","",'BCL Calculations Table'!BV126)</f>
        <v>0.35996055226824458</v>
      </c>
      <c r="U59" s="73" t="str">
        <f>IF('BCL Calculations Table'!BW126="","",'BCL Calculations Table'!BW126)</f>
        <v>C</v>
      </c>
      <c r="V59" s="73">
        <f>IF('BCL Calculations Table'!BX126="","",'BCL Calculations Table'!BX126)</f>
        <v>5</v>
      </c>
      <c r="W59" s="73" t="str">
        <f>IF('BCL Calculations Table'!BY126="","",'BCL Calculations Table'!BY126)</f>
        <v>mcl</v>
      </c>
      <c r="X59" s="73">
        <f>IF('BCL Calculations Table'!BZ126="","",'BCL Calculations Table'!BZ126)</f>
        <v>2E-3</v>
      </c>
      <c r="Y59" s="79">
        <f>IF('BCL Calculations Table'!CB126="","",'BCL Calculations Table'!CB126)</f>
        <v>0.04</v>
      </c>
    </row>
    <row r="60" spans="1:25" s="14" customFormat="1" x14ac:dyDescent="0.35">
      <c r="A60" s="69" t="str">
        <f>'BCL Calculations Table'!BN127</f>
        <v>Benzene sulfonic acid</v>
      </c>
      <c r="B60" s="68" t="str">
        <f>'BCL Calculations Table'!BM127</f>
        <v>98-11-3</v>
      </c>
      <c r="C60" s="13" t="str">
        <f>IF('BCL Calculations Table'!C127="","",'BCL Calculations Table'!C127)</f>
        <v/>
      </c>
      <c r="D60" s="13" t="str">
        <f>IF('BCL Calculations Table'!D127="","",'BCL Calculations Table'!D127)</f>
        <v/>
      </c>
      <c r="E60" s="13">
        <f>IF('BCL Calculations Table'!E127="","",'BCL Calculations Table'!E127)</f>
        <v>0.5</v>
      </c>
      <c r="F60" s="13" t="str">
        <f>IF('BCL Calculations Table'!F127="","",'BCL Calculations Table'!F127)</f>
        <v>S</v>
      </c>
      <c r="G60" s="13" t="str">
        <f>IF('BCL Calculations Table'!G127="","",'BCL Calculations Table'!G127)</f>
        <v/>
      </c>
      <c r="H60" s="13" t="str">
        <f>IF('BCL Calculations Table'!H127="","",'BCL Calculations Table'!H127)</f>
        <v/>
      </c>
      <c r="I60" s="13" t="str">
        <f>IF('BCL Calculations Table'!I127="","",'BCL Calculations Table'!I127)</f>
        <v/>
      </c>
      <c r="J60" s="13" t="str">
        <f>IF('BCL Calculations Table'!J127="","",'BCL Calculations Table'!J127)</f>
        <v/>
      </c>
      <c r="K60" s="85" t="str">
        <f>IF('BCL Calculations Table'!K127="","",'BCL Calculations Table'!K127)</f>
        <v/>
      </c>
      <c r="L60" s="13" t="str">
        <f>IF('BCL Calculations Table'!L127="","",'BCL Calculations Table'!L127)</f>
        <v/>
      </c>
      <c r="M60" s="68" t="str">
        <f>IF('BCL Calculations Table'!N127="","",'BCL Calculations Table'!N127)</f>
        <v/>
      </c>
      <c r="N60" s="13">
        <f>IF('BCL Calculations Table'!BP127="","",'BCL Calculations Table'!BP127)</f>
        <v>39107.142857142855</v>
      </c>
      <c r="O60" s="13" t="str">
        <f>IF('BCL Calculations Table'!BQ127="","",'BCL Calculations Table'!BQ127)</f>
        <v>N</v>
      </c>
      <c r="P60" s="13">
        <f>IF('BCL Calculations Table'!BR127="","",'BCL Calculations Table'!BR127)</f>
        <v>100000</v>
      </c>
      <c r="Q60" s="13" t="str">
        <f>IF('BCL Calculations Table'!BS127="","",'BCL Calculations Table'!BS127)</f>
        <v>max</v>
      </c>
      <c r="R60" s="13">
        <f>IF('BCL Calculations Table'!BT127="","",'BCL Calculations Table'!BT127)</f>
        <v>100000</v>
      </c>
      <c r="S60" s="13" t="str">
        <f>IF('BCL Calculations Table'!BU127="","",'BCL Calculations Table'!BU127)</f>
        <v>max</v>
      </c>
      <c r="T60" s="13" t="str">
        <f>IF('BCL Calculations Table'!BV127="","",'BCL Calculations Table'!BV127)</f>
        <v/>
      </c>
      <c r="U60" s="13" t="str">
        <f>IF('BCL Calculations Table'!BW127="","",'BCL Calculations Table'!BW127)</f>
        <v/>
      </c>
      <c r="V60" s="13">
        <f>IF('BCL Calculations Table'!BX127="","",'BCL Calculations Table'!BX127)</f>
        <v>16685.714285714286</v>
      </c>
      <c r="W60" s="13" t="str">
        <f>IF('BCL Calculations Table'!BY127="","",'BCL Calculations Table'!BY127)</f>
        <v>N</v>
      </c>
      <c r="X60" s="80" t="str">
        <f>IF('BCL Calculations Table'!BZ127="","",'BCL Calculations Table'!BZ127)</f>
        <v/>
      </c>
      <c r="Y60" s="81" t="str">
        <f>IF('BCL Calculations Table'!CB127="","",'BCL Calculations Table'!CB127)</f>
        <v/>
      </c>
    </row>
    <row r="61" spans="1:25" x14ac:dyDescent="0.35">
      <c r="A61" s="69" t="str">
        <f>'BCL Calculations Table'!BN128</f>
        <v>Benzenediamine-2-methyl sulfate, 1,4-</v>
      </c>
      <c r="B61" s="68" t="str">
        <f>'BCL Calculations Table'!BM128</f>
        <v>6369-59-1</v>
      </c>
      <c r="C61" s="13">
        <f>IF('BCL Calculations Table'!C128="","",'BCL Calculations Table'!C128)</f>
        <v>0.1</v>
      </c>
      <c r="D61" s="13" t="str">
        <f>IF('BCL Calculations Table'!D128="","",'BCL Calculations Table'!D128)</f>
        <v>X</v>
      </c>
      <c r="E61" s="13">
        <f>IF('BCL Calculations Table'!E128="","",'BCL Calculations Table'!E128)</f>
        <v>2.9999999999999997E-4</v>
      </c>
      <c r="F61" s="13" t="str">
        <f>IF('BCL Calculations Table'!F128="","",'BCL Calculations Table'!F128)</f>
        <v>X</v>
      </c>
      <c r="G61" s="13" t="str">
        <f>IF('BCL Calculations Table'!G128="","",'BCL Calculations Table'!G128)</f>
        <v/>
      </c>
      <c r="H61" s="13" t="str">
        <f>IF('BCL Calculations Table'!H128="","",'BCL Calculations Table'!H128)</f>
        <v/>
      </c>
      <c r="I61" s="13" t="str">
        <f>IF('BCL Calculations Table'!I128="","",'BCL Calculations Table'!I128)</f>
        <v/>
      </c>
      <c r="J61" s="13" t="str">
        <f>IF('BCL Calculations Table'!J128="","",'BCL Calculations Table'!J128)</f>
        <v/>
      </c>
      <c r="K61" s="85" t="str">
        <f>IF('BCL Calculations Table'!K128="","",'BCL Calculations Table'!K128)</f>
        <v/>
      </c>
      <c r="L61" s="13" t="str">
        <f>IF('BCL Calculations Table'!L128="","",'BCL Calculations Table'!L128)</f>
        <v/>
      </c>
      <c r="M61" s="68">
        <f>IF('BCL Calculations Table'!N128="","",'BCL Calculations Table'!N128)</f>
        <v>0.1</v>
      </c>
      <c r="N61" s="13">
        <f>IF('BCL Calculations Table'!BP128="","",'BCL Calculations Table'!BP128)</f>
        <v>5.4258956444180155</v>
      </c>
      <c r="O61" s="13" t="str">
        <f>IF('BCL Calculations Table'!BQ128="","",'BCL Calculations Table'!BQ128)</f>
        <v>C</v>
      </c>
      <c r="P61" s="13">
        <f>IF('BCL Calculations Table'!BR128="","",'BCL Calculations Table'!BR128)</f>
        <v>65.407999999999987</v>
      </c>
      <c r="Q61" s="13" t="str">
        <f>IF('BCL Calculations Table'!BS128="","",'BCL Calculations Table'!BS128)</f>
        <v>C</v>
      </c>
      <c r="R61" s="13">
        <f>IF('BCL Calculations Table'!BT128="","",'BCL Calculations Table'!BT128)</f>
        <v>35.273916457421933</v>
      </c>
      <c r="S61" s="13" t="str">
        <f>IF('BCL Calculations Table'!BU128="","",'BCL Calculations Table'!BU128)</f>
        <v>C</v>
      </c>
      <c r="T61" s="13" t="str">
        <f>IF('BCL Calculations Table'!BV128="","",'BCL Calculations Table'!BV128)</f>
        <v/>
      </c>
      <c r="U61" s="13" t="str">
        <f>IF('BCL Calculations Table'!BW128="","",'BCL Calculations Table'!BW128)</f>
        <v/>
      </c>
      <c r="V61" s="13">
        <f>IF('BCL Calculations Table'!BX128="","",'BCL Calculations Table'!BX128)</f>
        <v>0.77908217716115258</v>
      </c>
      <c r="W61" s="13" t="str">
        <f>IF('BCL Calculations Table'!BY128="","",'BCL Calculations Table'!BY128)</f>
        <v>C</v>
      </c>
      <c r="X61" s="13" t="str">
        <f>IF('BCL Calculations Table'!BZ128="","",'BCL Calculations Table'!BZ128)</f>
        <v/>
      </c>
      <c r="Y61" s="70" t="str">
        <f>IF('BCL Calculations Table'!CB128="","",'BCL Calculations Table'!CB128)</f>
        <v/>
      </c>
    </row>
    <row r="62" spans="1:25" s="14" customFormat="1" x14ac:dyDescent="0.35">
      <c r="A62" s="69" t="str">
        <f>'BCL Calculations Table'!BN129</f>
        <v>Benzenethiol</v>
      </c>
      <c r="B62" s="68" t="str">
        <f>'BCL Calculations Table'!BM129</f>
        <v>108-98-5</v>
      </c>
      <c r="C62" s="13" t="str">
        <f>IF('BCL Calculations Table'!C129="","",'BCL Calculations Table'!C129)</f>
        <v/>
      </c>
      <c r="D62" s="13" t="str">
        <f>IF('BCL Calculations Table'!D129="","",'BCL Calculations Table'!D129)</f>
        <v/>
      </c>
      <c r="E62" s="13">
        <f>IF('BCL Calculations Table'!E129="","",'BCL Calculations Table'!E129)</f>
        <v>1E-3</v>
      </c>
      <c r="F62" s="13" t="str">
        <f>IF('BCL Calculations Table'!F129="","",'BCL Calculations Table'!F129)</f>
        <v>P</v>
      </c>
      <c r="G62" s="13" t="str">
        <f>IF('BCL Calculations Table'!G129="","",'BCL Calculations Table'!G129)</f>
        <v/>
      </c>
      <c r="H62" s="13" t="str">
        <f>IF('BCL Calculations Table'!H129="","",'BCL Calculations Table'!H129)</f>
        <v/>
      </c>
      <c r="I62" s="13" t="str">
        <f>IF('BCL Calculations Table'!I129="","",'BCL Calculations Table'!I129)</f>
        <v/>
      </c>
      <c r="J62" s="13" t="str">
        <f>IF('BCL Calculations Table'!J129="","",'BCL Calculations Table'!J129)</f>
        <v/>
      </c>
      <c r="K62" s="85" t="str">
        <f>IF('BCL Calculations Table'!K129="","",'BCL Calculations Table'!K129)</f>
        <v/>
      </c>
      <c r="L62" s="13" t="str">
        <f>IF('BCL Calculations Table'!L129="","",'BCL Calculations Table'!L129)</f>
        <v>V</v>
      </c>
      <c r="M62" s="68" t="str">
        <f>IF('BCL Calculations Table'!N129="","",'BCL Calculations Table'!N129)</f>
        <v/>
      </c>
      <c r="N62" s="13">
        <f>IF('BCL Calculations Table'!BP129="","",'BCL Calculations Table'!BP129)</f>
        <v>78.214285714285722</v>
      </c>
      <c r="O62" s="13" t="str">
        <f>IF('BCL Calculations Table'!BQ129="","",'BCL Calculations Table'!BQ129)</f>
        <v>N</v>
      </c>
      <c r="P62" s="13">
        <f>IF('BCL Calculations Table'!BR129="","",'BCL Calculations Table'!BR129)</f>
        <v>1257.5039269767296</v>
      </c>
      <c r="Q62" s="13" t="str">
        <f>IF('BCL Calculations Table'!BS129="","",'BCL Calculations Table'!BS129)</f>
        <v>sat</v>
      </c>
      <c r="R62" s="13">
        <f>IF('BCL Calculations Table'!BT129="","",'BCL Calculations Table'!BT129)</f>
        <v>1257.5039269767296</v>
      </c>
      <c r="S62" s="13" t="str">
        <f>IF('BCL Calculations Table'!BU129="","",'BCL Calculations Table'!BU129)</f>
        <v>sat</v>
      </c>
      <c r="T62" s="13" t="str">
        <f>IF('BCL Calculations Table'!BV129="","",'BCL Calculations Table'!BV129)</f>
        <v/>
      </c>
      <c r="U62" s="13" t="str">
        <f>IF('BCL Calculations Table'!BW129="","",'BCL Calculations Table'!BW129)</f>
        <v/>
      </c>
      <c r="V62" s="13">
        <f>IF('BCL Calculations Table'!BX129="","",'BCL Calculations Table'!BX129)</f>
        <v>33.371428571428574</v>
      </c>
      <c r="W62" s="13" t="str">
        <f>IF('BCL Calculations Table'!BY129="","",'BCL Calculations Table'!BY129)</f>
        <v>N</v>
      </c>
      <c r="X62" s="13" t="str">
        <f>IF('BCL Calculations Table'!BZ129="","",'BCL Calculations Table'!BZ129)</f>
        <v/>
      </c>
      <c r="Y62" s="70" t="str">
        <f>IF('BCL Calculations Table'!CB129="","",'BCL Calculations Table'!CB129)</f>
        <v/>
      </c>
    </row>
    <row r="63" spans="1:25" s="14" customFormat="1" x14ac:dyDescent="0.35">
      <c r="A63" s="69" t="str">
        <f>'BCL Calculations Table'!BN130</f>
        <v>Benzidine</v>
      </c>
      <c r="B63" s="68" t="str">
        <f>'BCL Calculations Table'!BM130</f>
        <v>92-87-5</v>
      </c>
      <c r="C63" s="13">
        <f>IF('BCL Calculations Table'!C130="","",'BCL Calculations Table'!C130)</f>
        <v>230</v>
      </c>
      <c r="D63" s="13" t="str">
        <f>IF('BCL Calculations Table'!D130="","",'BCL Calculations Table'!D130)</f>
        <v>I</v>
      </c>
      <c r="E63" s="13">
        <f>IF('BCL Calculations Table'!E130="","",'BCL Calculations Table'!E130)</f>
        <v>3.0000000000000001E-3</v>
      </c>
      <c r="F63" s="13" t="str">
        <f>IF('BCL Calculations Table'!F130="","",'BCL Calculations Table'!F130)</f>
        <v>I</v>
      </c>
      <c r="G63" s="13">
        <f>IF('BCL Calculations Table'!G130="","",'BCL Calculations Table'!G130)</f>
        <v>6.7000000000000004E-2</v>
      </c>
      <c r="H63" s="13" t="str">
        <f>IF('BCL Calculations Table'!H130="","",'BCL Calculations Table'!H130)</f>
        <v>I</v>
      </c>
      <c r="I63" s="13" t="str">
        <f>IF('BCL Calculations Table'!I130="","",'BCL Calculations Table'!I130)</f>
        <v/>
      </c>
      <c r="J63" s="13" t="str">
        <f>IF('BCL Calculations Table'!J130="","",'BCL Calculations Table'!J130)</f>
        <v/>
      </c>
      <c r="K63" s="85" t="str">
        <f>IF('BCL Calculations Table'!K130="","",'BCL Calculations Table'!K130)</f>
        <v>M</v>
      </c>
      <c r="L63" s="13" t="str">
        <f>IF('BCL Calculations Table'!L130="","",'BCL Calculations Table'!L130)</f>
        <v/>
      </c>
      <c r="M63" s="68">
        <f>IF('BCL Calculations Table'!N130="","",'BCL Calculations Table'!N130)</f>
        <v>0.1</v>
      </c>
      <c r="N63" s="13">
        <f>IF('BCL Calculations Table'!BP130="","",'BCL Calculations Table'!BP130)</f>
        <v>5.2982958281349289E-4</v>
      </c>
      <c r="O63" s="13" t="str">
        <f>IF('BCL Calculations Table'!BQ130="","",'BCL Calculations Table'!BQ130)</f>
        <v>C</v>
      </c>
      <c r="P63" s="13">
        <f>IF('BCL Calculations Table'!BR130="","",'BCL Calculations Table'!BR130)</f>
        <v>2.8434579484395251E-2</v>
      </c>
      <c r="Q63" s="13" t="str">
        <f>IF('BCL Calculations Table'!BS130="","",'BCL Calculations Table'!BS130)</f>
        <v>C</v>
      </c>
      <c r="R63" s="13">
        <f>IF('BCL Calculations Table'!BT130="","",'BCL Calculations Table'!BT130)</f>
        <v>1.5335521746298774E-2</v>
      </c>
      <c r="S63" s="13" t="str">
        <f>IF('BCL Calculations Table'!BU130="","",'BCL Calculations Table'!BU130)</f>
        <v>C</v>
      </c>
      <c r="T63" s="13">
        <f>IF('BCL Calculations Table'!BV130="","",'BCL Calculations Table'!BV130)</f>
        <v>1.513266998341625E-5</v>
      </c>
      <c r="U63" s="13" t="str">
        <f>IF('BCL Calculations Table'!BW130="","",'BCL Calculations Table'!BW130)</f>
        <v>C</v>
      </c>
      <c r="V63" s="13">
        <f>IF('BCL Calculations Table'!BX130="","",'BCL Calculations Table'!BX130)</f>
        <v>1.0891945928202676E-4</v>
      </c>
      <c r="W63" s="13" t="str">
        <f>IF('BCL Calculations Table'!BY130="","",'BCL Calculations Table'!BY130)</f>
        <v>C</v>
      </c>
      <c r="X63" s="13" t="str">
        <f>IF('BCL Calculations Table'!BZ130="","",'BCL Calculations Table'!BZ130)</f>
        <v/>
      </c>
      <c r="Y63" s="70" t="str">
        <f>IF('BCL Calculations Table'!CB130="","",'BCL Calculations Table'!CB130)</f>
        <v/>
      </c>
    </row>
    <row r="64" spans="1:25" x14ac:dyDescent="0.35">
      <c r="A64" s="69" t="str">
        <f>'BCL Calculations Table'!BN131</f>
        <v>Benzoic Acid</v>
      </c>
      <c r="B64" s="68" t="str">
        <f>'BCL Calculations Table'!BM131</f>
        <v>65-85-0</v>
      </c>
      <c r="C64" s="13" t="str">
        <f>IF('BCL Calculations Table'!C131="","",'BCL Calculations Table'!C131)</f>
        <v/>
      </c>
      <c r="D64" s="13" t="str">
        <f>IF('BCL Calculations Table'!D131="","",'BCL Calculations Table'!D131)</f>
        <v/>
      </c>
      <c r="E64" s="13">
        <f>IF('BCL Calculations Table'!E131="","",'BCL Calculations Table'!E131)</f>
        <v>4</v>
      </c>
      <c r="F64" s="13" t="str">
        <f>IF('BCL Calculations Table'!F131="","",'BCL Calculations Table'!F131)</f>
        <v>I</v>
      </c>
      <c r="G64" s="13" t="str">
        <f>IF('BCL Calculations Table'!G131="","",'BCL Calculations Table'!G131)</f>
        <v/>
      </c>
      <c r="H64" s="13" t="str">
        <f>IF('BCL Calculations Table'!H131="","",'BCL Calculations Table'!H131)</f>
        <v/>
      </c>
      <c r="I64" s="13" t="str">
        <f>IF('BCL Calculations Table'!I131="","",'BCL Calculations Table'!I131)</f>
        <v/>
      </c>
      <c r="J64" s="13" t="str">
        <f>IF('BCL Calculations Table'!J131="","",'BCL Calculations Table'!J131)</f>
        <v/>
      </c>
      <c r="K64" s="85" t="str">
        <f>IF('BCL Calculations Table'!K131="","",'BCL Calculations Table'!K131)</f>
        <v/>
      </c>
      <c r="L64" s="13" t="str">
        <f>IF('BCL Calculations Table'!L131="","",'BCL Calculations Table'!L131)</f>
        <v/>
      </c>
      <c r="M64" s="68">
        <f>IF('BCL Calculations Table'!N131="","",'BCL Calculations Table'!N131)</f>
        <v>0.1</v>
      </c>
      <c r="N64" s="13">
        <f>IF('BCL Calculations Table'!BP131="","",'BCL Calculations Table'!BP131)</f>
        <v>100000</v>
      </c>
      <c r="O64" s="13" t="str">
        <f>IF('BCL Calculations Table'!BQ131="","",'BCL Calculations Table'!BQ131)</f>
        <v>max</v>
      </c>
      <c r="P64" s="13">
        <f>IF('BCL Calculations Table'!BR131="","",'BCL Calculations Table'!BR131)</f>
        <v>100000</v>
      </c>
      <c r="Q64" s="13" t="str">
        <f>IF('BCL Calculations Table'!BS131="","",'BCL Calculations Table'!BS131)</f>
        <v>max</v>
      </c>
      <c r="R64" s="13">
        <f>IF('BCL Calculations Table'!BT131="","",'BCL Calculations Table'!BT131)</f>
        <v>100000</v>
      </c>
      <c r="S64" s="13" t="str">
        <f>IF('BCL Calculations Table'!BU131="","",'BCL Calculations Table'!BU131)</f>
        <v>max</v>
      </c>
      <c r="T64" s="13" t="str">
        <f>IF('BCL Calculations Table'!BV131="","",'BCL Calculations Table'!BV131)</f>
        <v/>
      </c>
      <c r="U64" s="13" t="str">
        <f>IF('BCL Calculations Table'!BW131="","",'BCL Calculations Table'!BW131)</f>
        <v/>
      </c>
      <c r="V64" s="13">
        <f>IF('BCL Calculations Table'!BX131="","",'BCL Calculations Table'!BX131)</f>
        <v>133485.71428571429</v>
      </c>
      <c r="W64" s="13" t="str">
        <f>IF('BCL Calculations Table'!BY131="","",'BCL Calculations Table'!BY131)</f>
        <v>N</v>
      </c>
      <c r="X64" s="13">
        <f>IF('BCL Calculations Table'!BZ131="","",'BCL Calculations Table'!BZ131)</f>
        <v>20</v>
      </c>
      <c r="Y64" s="70">
        <f>IF('BCL Calculations Table'!CB131="","",'BCL Calculations Table'!CB131)</f>
        <v>400</v>
      </c>
    </row>
    <row r="65" spans="1:25" s="14" customFormat="1" x14ac:dyDescent="0.35">
      <c r="A65" s="71" t="str">
        <f>'BCL Calculations Table'!BN132</f>
        <v>Benzotrichloride</v>
      </c>
      <c r="B65" s="72" t="str">
        <f>'BCL Calculations Table'!BM132</f>
        <v>98-07-7</v>
      </c>
      <c r="C65" s="73">
        <f>IF('BCL Calculations Table'!C132="","",'BCL Calculations Table'!C132)</f>
        <v>13</v>
      </c>
      <c r="D65" s="73" t="str">
        <f>IF('BCL Calculations Table'!D132="","",'BCL Calculations Table'!D132)</f>
        <v>I</v>
      </c>
      <c r="E65" s="73" t="str">
        <f>IF('BCL Calculations Table'!E132="","",'BCL Calculations Table'!E132)</f>
        <v/>
      </c>
      <c r="F65" s="73" t="str">
        <f>IF('BCL Calculations Table'!F132="","",'BCL Calculations Table'!F132)</f>
        <v/>
      </c>
      <c r="G65" s="73" t="str">
        <f>IF('BCL Calculations Table'!G132="","",'BCL Calculations Table'!G132)</f>
        <v/>
      </c>
      <c r="H65" s="73" t="str">
        <f>IF('BCL Calculations Table'!H132="","",'BCL Calculations Table'!H132)</f>
        <v/>
      </c>
      <c r="I65" s="73" t="str">
        <f>IF('BCL Calculations Table'!I132="","",'BCL Calculations Table'!I132)</f>
        <v/>
      </c>
      <c r="J65" s="73" t="str">
        <f>IF('BCL Calculations Table'!J132="","",'BCL Calculations Table'!J132)</f>
        <v/>
      </c>
      <c r="K65" s="86" t="str">
        <f>IF('BCL Calculations Table'!K132="","",'BCL Calculations Table'!K132)</f>
        <v/>
      </c>
      <c r="L65" s="73" t="str">
        <f>IF('BCL Calculations Table'!L132="","",'BCL Calculations Table'!L132)</f>
        <v>V</v>
      </c>
      <c r="M65" s="72" t="str">
        <f>IF('BCL Calculations Table'!N132="","",'BCL Calculations Table'!N132)</f>
        <v/>
      </c>
      <c r="N65" s="73">
        <f>IF('BCL Calculations Table'!BP132="","",'BCL Calculations Table'!BP132)</f>
        <v>5.3479853479853477E-2</v>
      </c>
      <c r="O65" s="73" t="str">
        <f>IF('BCL Calculations Table'!BQ132="","",'BCL Calculations Table'!BQ132)</f>
        <v>C</v>
      </c>
      <c r="P65" s="73">
        <f>IF('BCL Calculations Table'!BR132="","",'BCL Calculations Table'!BR132)</f>
        <v>0.50313846153846142</v>
      </c>
      <c r="Q65" s="73" t="str">
        <f>IF('BCL Calculations Table'!BS132="","",'BCL Calculations Table'!BS132)</f>
        <v>C</v>
      </c>
      <c r="R65" s="73">
        <f>IF('BCL Calculations Table'!BT132="","",'BCL Calculations Table'!BT132)</f>
        <v>0.27952136752136747</v>
      </c>
      <c r="S65" s="73" t="str">
        <f>IF('BCL Calculations Table'!BU132="","",'BCL Calculations Table'!BU132)</f>
        <v>C</v>
      </c>
      <c r="T65" s="73" t="str">
        <f>IF('BCL Calculations Table'!BV132="","",'BCL Calculations Table'!BV132)</f>
        <v/>
      </c>
      <c r="U65" s="73" t="str">
        <f>IF('BCL Calculations Table'!BW132="","",'BCL Calculations Table'!BW132)</f>
        <v/>
      </c>
      <c r="V65" s="73">
        <f>IF('BCL Calculations Table'!BX132="","",'BCL Calculations Table'!BX132)</f>
        <v>5.9929398243165578E-3</v>
      </c>
      <c r="W65" s="73" t="str">
        <f>IF('BCL Calculations Table'!BY132="","",'BCL Calculations Table'!BY132)</f>
        <v>C</v>
      </c>
      <c r="X65" s="73" t="str">
        <f>IF('BCL Calculations Table'!BZ132="","",'BCL Calculations Table'!BZ132)</f>
        <v/>
      </c>
      <c r="Y65" s="79" t="str">
        <f>IF('BCL Calculations Table'!CB132="","",'BCL Calculations Table'!CB132)</f>
        <v/>
      </c>
    </row>
    <row r="66" spans="1:25" s="14" customFormat="1" x14ac:dyDescent="0.35">
      <c r="A66" s="69" t="str">
        <f>'BCL Calculations Table'!BN133</f>
        <v>Benzyl Alcohol</v>
      </c>
      <c r="B66" s="68" t="str">
        <f>'BCL Calculations Table'!BM133</f>
        <v>100-51-6</v>
      </c>
      <c r="C66" s="13" t="str">
        <f>IF('BCL Calculations Table'!C133="","",'BCL Calculations Table'!C133)</f>
        <v/>
      </c>
      <c r="D66" s="13" t="str">
        <f>IF('BCL Calculations Table'!D133="","",'BCL Calculations Table'!D133)</f>
        <v/>
      </c>
      <c r="E66" s="13">
        <f>IF('BCL Calculations Table'!E133="","",'BCL Calculations Table'!E133)</f>
        <v>0.1</v>
      </c>
      <c r="F66" s="13" t="str">
        <f>IF('BCL Calculations Table'!F133="","",'BCL Calculations Table'!F133)</f>
        <v>P</v>
      </c>
      <c r="G66" s="13" t="str">
        <f>IF('BCL Calculations Table'!G133="","",'BCL Calculations Table'!G133)</f>
        <v/>
      </c>
      <c r="H66" s="13" t="str">
        <f>IF('BCL Calculations Table'!H133="","",'BCL Calculations Table'!H133)</f>
        <v/>
      </c>
      <c r="I66" s="13" t="str">
        <f>IF('BCL Calculations Table'!I133="","",'BCL Calculations Table'!I133)</f>
        <v/>
      </c>
      <c r="J66" s="13" t="str">
        <f>IF('BCL Calculations Table'!J133="","",'BCL Calculations Table'!J133)</f>
        <v/>
      </c>
      <c r="K66" s="85" t="str">
        <f>IF('BCL Calculations Table'!K133="","",'BCL Calculations Table'!K133)</f>
        <v/>
      </c>
      <c r="L66" s="13" t="str">
        <f>IF('BCL Calculations Table'!L133="","",'BCL Calculations Table'!L133)</f>
        <v/>
      </c>
      <c r="M66" s="68">
        <f>IF('BCL Calculations Table'!N133="","",'BCL Calculations Table'!N133)</f>
        <v>0.1</v>
      </c>
      <c r="N66" s="13">
        <f>IF('BCL Calculations Table'!BP133="","",'BCL Calculations Table'!BP133)</f>
        <v>6321.3679555714625</v>
      </c>
      <c r="O66" s="13" t="str">
        <f>IF('BCL Calculations Table'!BQ133="","",'BCL Calculations Table'!BQ133)</f>
        <v>N</v>
      </c>
      <c r="P66" s="13">
        <f>IF('BCL Calculations Table'!BR133="","",'BCL Calculations Table'!BR133)</f>
        <v>100000</v>
      </c>
      <c r="Q66" s="13" t="str">
        <f>IF('BCL Calculations Table'!BS133="","",'BCL Calculations Table'!BS133)</f>
        <v>max</v>
      </c>
      <c r="R66" s="13">
        <f>IF('BCL Calculations Table'!BT133="","",'BCL Calculations Table'!BT133)</f>
        <v>91184.745916203712</v>
      </c>
      <c r="S66" s="13" t="str">
        <f>IF('BCL Calculations Table'!BU133="","",'BCL Calculations Table'!BU133)</f>
        <v>N</v>
      </c>
      <c r="T66" s="13" t="str">
        <f>IF('BCL Calculations Table'!BV133="","",'BCL Calculations Table'!BV133)</f>
        <v/>
      </c>
      <c r="U66" s="13" t="str">
        <f>IF('BCL Calculations Table'!BW133="","",'BCL Calculations Table'!BW133)</f>
        <v/>
      </c>
      <c r="V66" s="13">
        <f>IF('BCL Calculations Table'!BX133="","",'BCL Calculations Table'!BX133)</f>
        <v>3337.1428571428573</v>
      </c>
      <c r="W66" s="13" t="str">
        <f>IF('BCL Calculations Table'!BY133="","",'BCL Calculations Table'!BY133)</f>
        <v>N</v>
      </c>
      <c r="X66" s="80" t="str">
        <f>IF('BCL Calculations Table'!BZ133="","",'BCL Calculations Table'!BZ133)</f>
        <v/>
      </c>
      <c r="Y66" s="81" t="str">
        <f>IF('BCL Calculations Table'!CB133="","",'BCL Calculations Table'!CB133)</f>
        <v/>
      </c>
    </row>
    <row r="67" spans="1:25" x14ac:dyDescent="0.35">
      <c r="A67" s="69" t="str">
        <f>'BCL Calculations Table'!BN134</f>
        <v>Benzyl Chloride</v>
      </c>
      <c r="B67" s="68" t="str">
        <f>'BCL Calculations Table'!BM134</f>
        <v>100-44-7</v>
      </c>
      <c r="C67" s="13">
        <f>IF('BCL Calculations Table'!C134="","",'BCL Calculations Table'!C134)</f>
        <v>0.17</v>
      </c>
      <c r="D67" s="13" t="str">
        <f>IF('BCL Calculations Table'!D134="","",'BCL Calculations Table'!D134)</f>
        <v>I</v>
      </c>
      <c r="E67" s="13">
        <f>IF('BCL Calculations Table'!E134="","",'BCL Calculations Table'!E134)</f>
        <v>2E-3</v>
      </c>
      <c r="F67" s="13" t="str">
        <f>IF('BCL Calculations Table'!F134="","",'BCL Calculations Table'!F134)</f>
        <v>P</v>
      </c>
      <c r="G67" s="13">
        <f>IF('BCL Calculations Table'!G134="","",'BCL Calculations Table'!G134)</f>
        <v>4.8999999999999998E-5</v>
      </c>
      <c r="H67" s="13" t="str">
        <f>IF('BCL Calculations Table'!H134="","",'BCL Calculations Table'!H134)</f>
        <v>CA</v>
      </c>
      <c r="I67" s="13">
        <f>IF('BCL Calculations Table'!I134="","",'BCL Calculations Table'!I134)</f>
        <v>1E-3</v>
      </c>
      <c r="J67" s="13" t="str">
        <f>IF('BCL Calculations Table'!J134="","",'BCL Calculations Table'!J134)</f>
        <v>P</v>
      </c>
      <c r="K67" s="85" t="str">
        <f>IF('BCL Calculations Table'!K134="","",'BCL Calculations Table'!K134)</f>
        <v/>
      </c>
      <c r="L67" s="13" t="str">
        <f>IF('BCL Calculations Table'!L134="","",'BCL Calculations Table'!L134)</f>
        <v>V</v>
      </c>
      <c r="M67" s="68" t="str">
        <f>IF('BCL Calculations Table'!N134="","",'BCL Calculations Table'!N134)</f>
        <v/>
      </c>
      <c r="N67" s="13">
        <f>IF('BCL Calculations Table'!BP134="","",'BCL Calculations Table'!BP134)</f>
        <v>1.0762493316474195</v>
      </c>
      <c r="O67" s="13" t="str">
        <f>IF('BCL Calculations Table'!BQ134="","",'BCL Calculations Table'!BQ134)</f>
        <v>C</v>
      </c>
      <c r="P67" s="13">
        <f>IF('BCL Calculations Table'!BR134="","",'BCL Calculations Table'!BR134)</f>
        <v>5.4725898641075039</v>
      </c>
      <c r="Q67" s="13" t="str">
        <f>IF('BCL Calculations Table'!BS134="","",'BCL Calculations Table'!BS134)</f>
        <v>C</v>
      </c>
      <c r="R67" s="13">
        <f>IF('BCL Calculations Table'!BT134="","",'BCL Calculations Table'!BT134)</f>
        <v>5.3234646113060844</v>
      </c>
      <c r="S67" s="13" t="str">
        <f>IF('BCL Calculations Table'!BU134="","",'BCL Calculations Table'!BU134)</f>
        <v>C</v>
      </c>
      <c r="T67" s="13">
        <f>IF('BCL Calculations Table'!BV134="","",'BCL Calculations Table'!BV134)</f>
        <v>5.7299843014128729E-2</v>
      </c>
      <c r="U67" s="13" t="str">
        <f>IF('BCL Calculations Table'!BW134="","",'BCL Calculations Table'!BW134)</f>
        <v>C</v>
      </c>
      <c r="V67" s="13">
        <f>IF('BCL Calculations Table'!BX134="","",'BCL Calculations Table'!BX134)</f>
        <v>9.167514347787864E-2</v>
      </c>
      <c r="W67" s="13" t="str">
        <f>IF('BCL Calculations Table'!BY134="","",'BCL Calculations Table'!BY134)</f>
        <v>C</v>
      </c>
      <c r="X67" s="13" t="str">
        <f>IF('BCL Calculations Table'!BZ134="","",'BCL Calculations Table'!BZ134)</f>
        <v/>
      </c>
      <c r="Y67" s="70" t="str">
        <f>IF('BCL Calculations Table'!CB134="","",'BCL Calculations Table'!CB134)</f>
        <v/>
      </c>
    </row>
    <row r="68" spans="1:25" s="14" customFormat="1" x14ac:dyDescent="0.35">
      <c r="A68" s="69" t="str">
        <f>'BCL Calculations Table'!BN135</f>
        <v>Beryllium and compounds</v>
      </c>
      <c r="B68" s="68" t="str">
        <f>'BCL Calculations Table'!BM135</f>
        <v>7440-41-7</v>
      </c>
      <c r="C68" s="13" t="str">
        <f>IF('BCL Calculations Table'!C135="","",'BCL Calculations Table'!C135)</f>
        <v/>
      </c>
      <c r="D68" s="13" t="str">
        <f>IF('BCL Calculations Table'!D135="","",'BCL Calculations Table'!D135)</f>
        <v/>
      </c>
      <c r="E68" s="13">
        <f>IF('BCL Calculations Table'!E135="","",'BCL Calculations Table'!E135)</f>
        <v>2E-3</v>
      </c>
      <c r="F68" s="13" t="str">
        <f>IF('BCL Calculations Table'!F135="","",'BCL Calculations Table'!F135)</f>
        <v>I</v>
      </c>
      <c r="G68" s="13">
        <f>IF('BCL Calculations Table'!G135="","",'BCL Calculations Table'!G135)</f>
        <v>2.3999999999999998E-3</v>
      </c>
      <c r="H68" s="13" t="str">
        <f>IF('BCL Calculations Table'!H135="","",'BCL Calculations Table'!H135)</f>
        <v>I</v>
      </c>
      <c r="I68" s="13">
        <f>IF('BCL Calculations Table'!I135="","",'BCL Calculations Table'!I135)</f>
        <v>2.0000000000000002E-5</v>
      </c>
      <c r="J68" s="13" t="str">
        <f>IF('BCL Calculations Table'!J135="","",'BCL Calculations Table'!J135)</f>
        <v>I</v>
      </c>
      <c r="K68" s="85" t="str">
        <f>IF('BCL Calculations Table'!K135="","",'BCL Calculations Table'!K135)</f>
        <v/>
      </c>
      <c r="L68" s="13" t="str">
        <f>IF('BCL Calculations Table'!L135="","",'BCL Calculations Table'!L135)</f>
        <v/>
      </c>
      <c r="M68" s="68" t="str">
        <f>IF('BCL Calculations Table'!N135="","",'BCL Calculations Table'!N135)</f>
        <v/>
      </c>
      <c r="N68" s="13">
        <f>IF('BCL Calculations Table'!BP135="","",'BCL Calculations Table'!BP135)</f>
        <v>1403.846153846154</v>
      </c>
      <c r="O68" s="13" t="str">
        <f>IF('BCL Calculations Table'!BQ135="","",'BCL Calculations Table'!BQ135)</f>
        <v>C</v>
      </c>
      <c r="P68" s="13">
        <f>IF('BCL Calculations Table'!BR135="","",'BCL Calculations Table'!BR135)</f>
        <v>6132</v>
      </c>
      <c r="Q68" s="13" t="str">
        <f>IF('BCL Calculations Table'!BS135="","",'BCL Calculations Table'!BS135)</f>
        <v>C</v>
      </c>
      <c r="R68" s="13">
        <f>IF('BCL Calculations Table'!BT135="","",'BCL Calculations Table'!BT135)</f>
        <v>6813.333333333333</v>
      </c>
      <c r="S68" s="13" t="str">
        <f>IF('BCL Calculations Table'!BU135="","",'BCL Calculations Table'!BU135)</f>
        <v>C</v>
      </c>
      <c r="T68" s="13">
        <f>IF('BCL Calculations Table'!BV135="","",'BCL Calculations Table'!BV135)</f>
        <v>1.169871794871795E-3</v>
      </c>
      <c r="U68" s="13" t="str">
        <f>IF('BCL Calculations Table'!BW135="","",'BCL Calculations Table'!BW135)</f>
        <v>C</v>
      </c>
      <c r="V68" s="13">
        <f>IF('BCL Calculations Table'!BX135="","",'BCL Calculations Table'!BX135)</f>
        <v>4</v>
      </c>
      <c r="W68" s="13" t="str">
        <f>IF('BCL Calculations Table'!BY135="","",'BCL Calculations Table'!BY135)</f>
        <v>mcl</v>
      </c>
      <c r="X68" s="13">
        <f>IF('BCL Calculations Table'!BZ135="","",'BCL Calculations Table'!BZ135)</f>
        <v>3</v>
      </c>
      <c r="Y68" s="70">
        <f>IF('BCL Calculations Table'!CB135="","",'BCL Calculations Table'!CB135)</f>
        <v>60</v>
      </c>
    </row>
    <row r="69" spans="1:25" x14ac:dyDescent="0.35">
      <c r="A69" s="69" t="str">
        <f>'BCL Calculations Table'!BN136</f>
        <v>Bifenox</v>
      </c>
      <c r="B69" s="68" t="str">
        <f>'BCL Calculations Table'!BM136</f>
        <v>42576-02-3</v>
      </c>
      <c r="C69" s="13" t="str">
        <f>IF('BCL Calculations Table'!C136="","",'BCL Calculations Table'!C136)</f>
        <v/>
      </c>
      <c r="D69" s="13" t="str">
        <f>IF('BCL Calculations Table'!D136="","",'BCL Calculations Table'!D136)</f>
        <v/>
      </c>
      <c r="E69" s="13">
        <f>IF('BCL Calculations Table'!E136="","",'BCL Calculations Table'!E136)</f>
        <v>8.9999999999999993E-3</v>
      </c>
      <c r="F69" s="13" t="str">
        <f>IF('BCL Calculations Table'!F136="","",'BCL Calculations Table'!F136)</f>
        <v>P</v>
      </c>
      <c r="G69" s="13" t="str">
        <f>IF('BCL Calculations Table'!G136="","",'BCL Calculations Table'!G136)</f>
        <v/>
      </c>
      <c r="H69" s="13" t="str">
        <f>IF('BCL Calculations Table'!H136="","",'BCL Calculations Table'!H136)</f>
        <v/>
      </c>
      <c r="I69" s="13" t="str">
        <f>IF('BCL Calculations Table'!I136="","",'BCL Calculations Table'!I136)</f>
        <v/>
      </c>
      <c r="J69" s="13" t="str">
        <f>IF('BCL Calculations Table'!J136="","",'BCL Calculations Table'!J136)</f>
        <v/>
      </c>
      <c r="K69" s="85" t="str">
        <f>IF('BCL Calculations Table'!K136="","",'BCL Calculations Table'!K136)</f>
        <v/>
      </c>
      <c r="L69" s="13" t="str">
        <f>IF('BCL Calculations Table'!L136="","",'BCL Calculations Table'!L136)</f>
        <v/>
      </c>
      <c r="M69" s="68">
        <f>IF('BCL Calculations Table'!N136="","",'BCL Calculations Table'!N136)</f>
        <v>0.1</v>
      </c>
      <c r="N69" s="13">
        <f>IF('BCL Calculations Table'!BP136="","",'BCL Calculations Table'!BP136)</f>
        <v>568.92311600143159</v>
      </c>
      <c r="O69" s="13" t="str">
        <f>IF('BCL Calculations Table'!BQ136="","",'BCL Calculations Table'!BQ136)</f>
        <v>N</v>
      </c>
      <c r="P69" s="13">
        <f>IF('BCL Calculations Table'!BR136="","",'BCL Calculations Table'!BR136)</f>
        <v>21024</v>
      </c>
      <c r="Q69" s="13" t="str">
        <f>IF('BCL Calculations Table'!BS136="","",'BCL Calculations Table'!BS136)</f>
        <v>N</v>
      </c>
      <c r="R69" s="13">
        <f>IF('BCL Calculations Table'!BT136="","",'BCL Calculations Table'!BT136)</f>
        <v>8206.627132458334</v>
      </c>
      <c r="S69" s="13" t="str">
        <f>IF('BCL Calculations Table'!BU136="","",'BCL Calculations Table'!BU136)</f>
        <v>N</v>
      </c>
      <c r="T69" s="13" t="str">
        <f>IF('BCL Calculations Table'!BV136="","",'BCL Calculations Table'!BV136)</f>
        <v/>
      </c>
      <c r="U69" s="13" t="str">
        <f>IF('BCL Calculations Table'!BW136="","",'BCL Calculations Table'!BW136)</f>
        <v/>
      </c>
      <c r="V69" s="13">
        <f>IF('BCL Calculations Table'!BX136="","",'BCL Calculations Table'!BX136)</f>
        <v>300.34285714285716</v>
      </c>
      <c r="W69" s="13" t="str">
        <f>IF('BCL Calculations Table'!BY136="","",'BCL Calculations Table'!BY136)</f>
        <v>N</v>
      </c>
      <c r="X69" s="13" t="str">
        <f>IF('BCL Calculations Table'!BZ136="","",'BCL Calculations Table'!BZ136)</f>
        <v/>
      </c>
      <c r="Y69" s="70" t="str">
        <f>IF('BCL Calculations Table'!CB136="","",'BCL Calculations Table'!CB136)</f>
        <v/>
      </c>
    </row>
    <row r="70" spans="1:25" s="12" customFormat="1" x14ac:dyDescent="0.35">
      <c r="A70" s="69" t="str">
        <f>'BCL Calculations Table'!BN137</f>
        <v>Biphenthrin</v>
      </c>
      <c r="B70" s="68" t="str">
        <f>'BCL Calculations Table'!BM137</f>
        <v>82657-04-3</v>
      </c>
      <c r="C70" s="13" t="str">
        <f>IF('BCL Calculations Table'!C137="","",'BCL Calculations Table'!C137)</f>
        <v/>
      </c>
      <c r="D70" s="13" t="str">
        <f>IF('BCL Calculations Table'!D137="","",'BCL Calculations Table'!D137)</f>
        <v/>
      </c>
      <c r="E70" s="13">
        <f>IF('BCL Calculations Table'!E137="","",'BCL Calculations Table'!E137)</f>
        <v>1.4999999999999999E-2</v>
      </c>
      <c r="F70" s="13" t="str">
        <f>IF('BCL Calculations Table'!F137="","",'BCL Calculations Table'!F137)</f>
        <v>I</v>
      </c>
      <c r="G70" s="13" t="str">
        <f>IF('BCL Calculations Table'!G137="","",'BCL Calculations Table'!G137)</f>
        <v/>
      </c>
      <c r="H70" s="13" t="str">
        <f>IF('BCL Calculations Table'!H137="","",'BCL Calculations Table'!H137)</f>
        <v/>
      </c>
      <c r="I70" s="13" t="str">
        <f>IF('BCL Calculations Table'!I137="","",'BCL Calculations Table'!I137)</f>
        <v/>
      </c>
      <c r="J70" s="13" t="str">
        <f>IF('BCL Calculations Table'!J137="","",'BCL Calculations Table'!J137)</f>
        <v/>
      </c>
      <c r="K70" s="85" t="str">
        <f>IF('BCL Calculations Table'!K137="","",'BCL Calculations Table'!K137)</f>
        <v/>
      </c>
      <c r="L70" s="13" t="str">
        <f>IF('BCL Calculations Table'!L137="","",'BCL Calculations Table'!L137)</f>
        <v/>
      </c>
      <c r="M70" s="68">
        <f>IF('BCL Calculations Table'!N137="","",'BCL Calculations Table'!N137)</f>
        <v>0.1</v>
      </c>
      <c r="N70" s="13">
        <f>IF('BCL Calculations Table'!BP137="","",'BCL Calculations Table'!BP137)</f>
        <v>948.2051933357194</v>
      </c>
      <c r="O70" s="13" t="str">
        <f>IF('BCL Calculations Table'!BQ137="","",'BCL Calculations Table'!BQ137)</f>
        <v>N</v>
      </c>
      <c r="P70" s="13">
        <f>IF('BCL Calculations Table'!BR137="","",'BCL Calculations Table'!BR137)</f>
        <v>35040</v>
      </c>
      <c r="Q70" s="13" t="str">
        <f>IF('BCL Calculations Table'!BS137="","",'BCL Calculations Table'!BS137)</f>
        <v>N</v>
      </c>
      <c r="R70" s="13">
        <f>IF('BCL Calculations Table'!BT137="","",'BCL Calculations Table'!BT137)</f>
        <v>13677.711887430558</v>
      </c>
      <c r="S70" s="13" t="str">
        <f>IF('BCL Calculations Table'!BU137="","",'BCL Calculations Table'!BU137)</f>
        <v>N</v>
      </c>
      <c r="T70" s="13" t="str">
        <f>IF('BCL Calculations Table'!BV137="","",'BCL Calculations Table'!BV137)</f>
        <v/>
      </c>
      <c r="U70" s="13" t="str">
        <f>IF('BCL Calculations Table'!BW137="","",'BCL Calculations Table'!BW137)</f>
        <v/>
      </c>
      <c r="V70" s="13">
        <f>IF('BCL Calculations Table'!BX137="","",'BCL Calculations Table'!BX137)</f>
        <v>500.57142857142856</v>
      </c>
      <c r="W70" s="13" t="str">
        <f>IF('BCL Calculations Table'!BY137="","",'BCL Calculations Table'!BY137)</f>
        <v>N</v>
      </c>
      <c r="X70" s="13" t="str">
        <f>IF('BCL Calculations Table'!BZ137="","",'BCL Calculations Table'!BZ137)</f>
        <v/>
      </c>
      <c r="Y70" s="70" t="str">
        <f>IF('BCL Calculations Table'!CB137="","",'BCL Calculations Table'!CB137)</f>
        <v/>
      </c>
    </row>
    <row r="71" spans="1:25" s="14" customFormat="1" x14ac:dyDescent="0.35">
      <c r="A71" s="71" t="str">
        <f>'BCL Calculations Table'!BN138</f>
        <v>Biphenyl, 1,1'-</v>
      </c>
      <c r="B71" s="72" t="str">
        <f>'BCL Calculations Table'!BM138</f>
        <v>92-52-4</v>
      </c>
      <c r="C71" s="73">
        <f>IF('BCL Calculations Table'!C138="","",'BCL Calculations Table'!C138)</f>
        <v>8.0000000000000002E-3</v>
      </c>
      <c r="D71" s="73" t="str">
        <f>IF('BCL Calculations Table'!D138="","",'BCL Calculations Table'!D138)</f>
        <v>I</v>
      </c>
      <c r="E71" s="73">
        <f>IF('BCL Calculations Table'!E138="","",'BCL Calculations Table'!E138)</f>
        <v>0.5</v>
      </c>
      <c r="F71" s="73" t="str">
        <f>IF('BCL Calculations Table'!F138="","",'BCL Calculations Table'!F138)</f>
        <v>I</v>
      </c>
      <c r="G71" s="73" t="str">
        <f>IF('BCL Calculations Table'!G138="","",'BCL Calculations Table'!G138)</f>
        <v/>
      </c>
      <c r="H71" s="73" t="str">
        <f>IF('BCL Calculations Table'!H138="","",'BCL Calculations Table'!H138)</f>
        <v/>
      </c>
      <c r="I71" s="73">
        <f>IF('BCL Calculations Table'!I138="","",'BCL Calculations Table'!I138)</f>
        <v>4.0000000000000002E-4</v>
      </c>
      <c r="J71" s="73" t="str">
        <f>IF('BCL Calculations Table'!J138="","",'BCL Calculations Table'!J138)</f>
        <v>X</v>
      </c>
      <c r="K71" s="86" t="str">
        <f>IF('BCL Calculations Table'!K138="","",'BCL Calculations Table'!K138)</f>
        <v/>
      </c>
      <c r="L71" s="73" t="str">
        <f>IF('BCL Calculations Table'!L138="","",'BCL Calculations Table'!L138)</f>
        <v>V</v>
      </c>
      <c r="M71" s="72" t="str">
        <f>IF('BCL Calculations Table'!N138="","",'BCL Calculations Table'!N138)</f>
        <v/>
      </c>
      <c r="N71" s="73">
        <f>IF('BCL Calculations Table'!BP138="","",'BCL Calculations Table'!BP138)</f>
        <v>47.489905274469564</v>
      </c>
      <c r="O71" s="73" t="str">
        <f>IF('BCL Calculations Table'!BQ138="","",'BCL Calculations Table'!BQ138)</f>
        <v>N</v>
      </c>
      <c r="P71" s="73">
        <f>IF('BCL Calculations Table'!BR138="","",'BCL Calculations Table'!BR138)</f>
        <v>199.66597061406978</v>
      </c>
      <c r="Q71" s="73" t="str">
        <f>IF('BCL Calculations Table'!BS138="","",'BCL Calculations Table'!BS138)</f>
        <v>N</v>
      </c>
      <c r="R71" s="73">
        <f>IF('BCL Calculations Table'!BT138="","",'BCL Calculations Table'!BT138)</f>
        <v>221.81316018959447</v>
      </c>
      <c r="S71" s="73" t="str">
        <f>IF('BCL Calculations Table'!BU138="","",'BCL Calculations Table'!BU138)</f>
        <v>N</v>
      </c>
      <c r="T71" s="73">
        <f>IF('BCL Calculations Table'!BV138="","",'BCL Calculations Table'!BV138)</f>
        <v>0.41714285714285715</v>
      </c>
      <c r="U71" s="73" t="str">
        <f>IF('BCL Calculations Table'!BW138="","",'BCL Calculations Table'!BW138)</f>
        <v>N</v>
      </c>
      <c r="V71" s="73">
        <f>IF('BCL Calculations Table'!BX138="","",'BCL Calculations Table'!BX138)</f>
        <v>0.83424400208561</v>
      </c>
      <c r="W71" s="73" t="str">
        <f>IF('BCL Calculations Table'!BY138="","",'BCL Calculations Table'!BY138)</f>
        <v>N</v>
      </c>
      <c r="X71" s="73" t="str">
        <f>IF('BCL Calculations Table'!BZ138="","",'BCL Calculations Table'!BZ138)</f>
        <v/>
      </c>
      <c r="Y71" s="79" t="str">
        <f>IF('BCL Calculations Table'!CB138="","",'BCL Calculations Table'!CB138)</f>
        <v/>
      </c>
    </row>
    <row r="72" spans="1:25" s="14" customFormat="1" x14ac:dyDescent="0.35">
      <c r="A72" s="69" t="str">
        <f>'BCL Calculations Table'!BN139</f>
        <v>Bis(2-chloro-1-methylethyl) ether</v>
      </c>
      <c r="B72" s="68" t="str">
        <f>'BCL Calculations Table'!BM139</f>
        <v>108-60-1</v>
      </c>
      <c r="C72" s="13" t="str">
        <f>IF('BCL Calculations Table'!C139="","",'BCL Calculations Table'!C139)</f>
        <v/>
      </c>
      <c r="D72" s="13" t="str">
        <f>IF('BCL Calculations Table'!D139="","",'BCL Calculations Table'!D139)</f>
        <v/>
      </c>
      <c r="E72" s="13">
        <f>IF('BCL Calculations Table'!E139="","",'BCL Calculations Table'!E139)</f>
        <v>0.04</v>
      </c>
      <c r="F72" s="13" t="str">
        <f>IF('BCL Calculations Table'!F139="","",'BCL Calculations Table'!F139)</f>
        <v>I</v>
      </c>
      <c r="G72" s="13" t="str">
        <f>IF('BCL Calculations Table'!G139="","",'BCL Calculations Table'!G139)</f>
        <v/>
      </c>
      <c r="H72" s="13" t="str">
        <f>IF('BCL Calculations Table'!H139="","",'BCL Calculations Table'!H139)</f>
        <v/>
      </c>
      <c r="I72" s="13" t="str">
        <f>IF('BCL Calculations Table'!I139="","",'BCL Calculations Table'!I139)</f>
        <v/>
      </c>
      <c r="J72" s="13" t="str">
        <f>IF('BCL Calculations Table'!J139="","",'BCL Calculations Table'!J139)</f>
        <v/>
      </c>
      <c r="K72" s="85" t="str">
        <f>IF('BCL Calculations Table'!K139="","",'BCL Calculations Table'!K139)</f>
        <v/>
      </c>
      <c r="L72" s="13" t="str">
        <f>IF('BCL Calculations Table'!L139="","",'BCL Calculations Table'!L139)</f>
        <v>V</v>
      </c>
      <c r="M72" s="68" t="str">
        <f>IF('BCL Calculations Table'!N139="","",'BCL Calculations Table'!N139)</f>
        <v/>
      </c>
      <c r="N72" s="13">
        <f>IF('BCL Calculations Table'!BP139="","",'BCL Calculations Table'!BP139)</f>
        <v>1016.7602527987422</v>
      </c>
      <c r="O72" s="13" t="str">
        <f>IF('BCL Calculations Table'!BQ139="","",'BCL Calculations Table'!BQ139)</f>
        <v>sat</v>
      </c>
      <c r="P72" s="13">
        <f>IF('BCL Calculations Table'!BR139="","",'BCL Calculations Table'!BR139)</f>
        <v>1016.7602527987422</v>
      </c>
      <c r="Q72" s="13" t="str">
        <f>IF('BCL Calculations Table'!BS139="","",'BCL Calculations Table'!BS139)</f>
        <v>sat</v>
      </c>
      <c r="R72" s="13">
        <f>IF('BCL Calculations Table'!BT139="","",'BCL Calculations Table'!BT139)</f>
        <v>1016.7602527987422</v>
      </c>
      <c r="S72" s="13" t="str">
        <f>IF('BCL Calculations Table'!BU139="","",'BCL Calculations Table'!BU139)</f>
        <v>sat</v>
      </c>
      <c r="T72" s="13" t="str">
        <f>IF('BCL Calculations Table'!BV139="","",'BCL Calculations Table'!BV139)</f>
        <v/>
      </c>
      <c r="U72" s="13" t="str">
        <f>IF('BCL Calculations Table'!BW139="","",'BCL Calculations Table'!BW139)</f>
        <v/>
      </c>
      <c r="V72" s="13">
        <f>IF('BCL Calculations Table'!BX139="","",'BCL Calculations Table'!BX139)</f>
        <v>1334.8571428571429</v>
      </c>
      <c r="W72" s="13" t="str">
        <f>IF('BCL Calculations Table'!BY139="","",'BCL Calculations Table'!BY139)</f>
        <v>N</v>
      </c>
      <c r="X72" s="80" t="str">
        <f>IF('BCL Calculations Table'!BZ139="","",'BCL Calculations Table'!BZ139)</f>
        <v/>
      </c>
      <c r="Y72" s="81" t="str">
        <f>IF('BCL Calculations Table'!CB139="","",'BCL Calculations Table'!CB139)</f>
        <v/>
      </c>
    </row>
    <row r="73" spans="1:25" x14ac:dyDescent="0.35">
      <c r="A73" s="69" t="str">
        <f>'BCL Calculations Table'!BN140</f>
        <v>Bis(2-chloroethoxy)methane</v>
      </c>
      <c r="B73" s="68" t="str">
        <f>'BCL Calculations Table'!BM140</f>
        <v>111-91-1</v>
      </c>
      <c r="C73" s="13" t="str">
        <f>IF('BCL Calculations Table'!C140="","",'BCL Calculations Table'!C140)</f>
        <v/>
      </c>
      <c r="D73" s="13" t="str">
        <f>IF('BCL Calculations Table'!D140="","",'BCL Calculations Table'!D140)</f>
        <v/>
      </c>
      <c r="E73" s="13">
        <f>IF('BCL Calculations Table'!E140="","",'BCL Calculations Table'!E140)</f>
        <v>3.0000000000000001E-3</v>
      </c>
      <c r="F73" s="13" t="str">
        <f>IF('BCL Calculations Table'!F140="","",'BCL Calculations Table'!F140)</f>
        <v>P</v>
      </c>
      <c r="G73" s="13" t="str">
        <f>IF('BCL Calculations Table'!G140="","",'BCL Calculations Table'!G140)</f>
        <v/>
      </c>
      <c r="H73" s="13" t="str">
        <f>IF('BCL Calculations Table'!H140="","",'BCL Calculations Table'!H140)</f>
        <v/>
      </c>
      <c r="I73" s="13" t="str">
        <f>IF('BCL Calculations Table'!I140="","",'BCL Calculations Table'!I140)</f>
        <v/>
      </c>
      <c r="J73" s="13" t="str">
        <f>IF('BCL Calculations Table'!J140="","",'BCL Calculations Table'!J140)</f>
        <v/>
      </c>
      <c r="K73" s="85" t="str">
        <f>IF('BCL Calculations Table'!K140="","",'BCL Calculations Table'!K140)</f>
        <v/>
      </c>
      <c r="L73" s="13" t="str">
        <f>IF('BCL Calculations Table'!L140="","",'BCL Calculations Table'!L140)</f>
        <v/>
      </c>
      <c r="M73" s="68">
        <f>IF('BCL Calculations Table'!N140="","",'BCL Calculations Table'!N140)</f>
        <v>0.1</v>
      </c>
      <c r="N73" s="13">
        <f>IF('BCL Calculations Table'!BP140="","",'BCL Calculations Table'!BP140)</f>
        <v>189.64103866714393</v>
      </c>
      <c r="O73" s="13" t="str">
        <f>IF('BCL Calculations Table'!BQ140="","",'BCL Calculations Table'!BQ140)</f>
        <v>N</v>
      </c>
      <c r="P73" s="13">
        <f>IF('BCL Calculations Table'!BR140="","",'BCL Calculations Table'!BR140)</f>
        <v>7008.0000000000018</v>
      </c>
      <c r="Q73" s="13" t="str">
        <f>IF('BCL Calculations Table'!BS140="","",'BCL Calculations Table'!BS140)</f>
        <v>N</v>
      </c>
      <c r="R73" s="13">
        <f>IF('BCL Calculations Table'!BT140="","",'BCL Calculations Table'!BT140)</f>
        <v>2735.5423774861119</v>
      </c>
      <c r="S73" s="13" t="str">
        <f>IF('BCL Calculations Table'!BU140="","",'BCL Calculations Table'!BU140)</f>
        <v>N</v>
      </c>
      <c r="T73" s="13" t="str">
        <f>IF('BCL Calculations Table'!BV140="","",'BCL Calculations Table'!BV140)</f>
        <v/>
      </c>
      <c r="U73" s="13" t="str">
        <f>IF('BCL Calculations Table'!BW140="","",'BCL Calculations Table'!BW140)</f>
        <v/>
      </c>
      <c r="V73" s="13">
        <f>IF('BCL Calculations Table'!BX140="","",'BCL Calculations Table'!BX140)</f>
        <v>100.11428571428571</v>
      </c>
      <c r="W73" s="13" t="str">
        <f>IF('BCL Calculations Table'!BY140="","",'BCL Calculations Table'!BY140)</f>
        <v>N</v>
      </c>
      <c r="X73" s="13" t="str">
        <f>IF('BCL Calculations Table'!BZ140="","",'BCL Calculations Table'!BZ140)</f>
        <v/>
      </c>
      <c r="Y73" s="70" t="str">
        <f>IF('BCL Calculations Table'!CB140="","",'BCL Calculations Table'!CB140)</f>
        <v/>
      </c>
    </row>
    <row r="74" spans="1:25" s="14" customFormat="1" x14ac:dyDescent="0.35">
      <c r="A74" s="69" t="str">
        <f>'BCL Calculations Table'!BN141</f>
        <v>Bis(2-chloroethyl)ether</v>
      </c>
      <c r="B74" s="68" t="str">
        <f>'BCL Calculations Table'!BM141</f>
        <v>111-44-4</v>
      </c>
      <c r="C74" s="13">
        <f>IF('BCL Calculations Table'!C141="","",'BCL Calculations Table'!C141)</f>
        <v>1.1000000000000001</v>
      </c>
      <c r="D74" s="13" t="str">
        <f>IF('BCL Calculations Table'!D141="","",'BCL Calculations Table'!D141)</f>
        <v>I</v>
      </c>
      <c r="E74" s="13" t="str">
        <f>IF('BCL Calculations Table'!E141="","",'BCL Calculations Table'!E141)</f>
        <v/>
      </c>
      <c r="F74" s="13" t="str">
        <f>IF('BCL Calculations Table'!F141="","",'BCL Calculations Table'!F141)</f>
        <v/>
      </c>
      <c r="G74" s="13">
        <f>IF('BCL Calculations Table'!G141="","",'BCL Calculations Table'!G141)</f>
        <v>3.3E-4</v>
      </c>
      <c r="H74" s="13" t="str">
        <f>IF('BCL Calculations Table'!H141="","",'BCL Calculations Table'!H141)</f>
        <v>I</v>
      </c>
      <c r="I74" s="13" t="str">
        <f>IF('BCL Calculations Table'!I141="","",'BCL Calculations Table'!I141)</f>
        <v/>
      </c>
      <c r="J74" s="13" t="str">
        <f>IF('BCL Calculations Table'!J141="","",'BCL Calculations Table'!J141)</f>
        <v/>
      </c>
      <c r="K74" s="85" t="str">
        <f>IF('BCL Calculations Table'!K141="","",'BCL Calculations Table'!K141)</f>
        <v/>
      </c>
      <c r="L74" s="13" t="str">
        <f>IF('BCL Calculations Table'!L141="","",'BCL Calculations Table'!L141)</f>
        <v>V</v>
      </c>
      <c r="M74" s="68" t="str">
        <f>IF('BCL Calculations Table'!N141="","",'BCL Calculations Table'!N141)</f>
        <v/>
      </c>
      <c r="N74" s="13">
        <f>IF('BCL Calculations Table'!BP141="","",'BCL Calculations Table'!BP141)</f>
        <v>0.23019751639370017</v>
      </c>
      <c r="O74" s="13" t="str">
        <f>IF('BCL Calculations Table'!BQ141="","",'BCL Calculations Table'!BQ141)</f>
        <v>C</v>
      </c>
      <c r="P74" s="13">
        <f>IF('BCL Calculations Table'!BR141="","",'BCL Calculations Table'!BR141)</f>
        <v>1.2492518282639109</v>
      </c>
      <c r="Q74" s="13" t="str">
        <f>IF('BCL Calculations Table'!BS141="","",'BCL Calculations Table'!BS141)</f>
        <v>C</v>
      </c>
      <c r="R74" s="13">
        <f>IF('BCL Calculations Table'!BT141="","",'BCL Calculations Table'!BT141)</f>
        <v>1.1470667636893961</v>
      </c>
      <c r="S74" s="13" t="str">
        <f>IF('BCL Calculations Table'!BU141="","",'BCL Calculations Table'!BU141)</f>
        <v>C</v>
      </c>
      <c r="T74" s="13">
        <f>IF('BCL Calculations Table'!BV141="","",'BCL Calculations Table'!BV141)</f>
        <v>8.5081585081585066E-3</v>
      </c>
      <c r="U74" s="13" t="str">
        <f>IF('BCL Calculations Table'!BW141="","",'BCL Calculations Table'!BW141)</f>
        <v>C</v>
      </c>
      <c r="V74" s="13">
        <f>IF('BCL Calculations Table'!BX141="","",'BCL Calculations Table'!BX141)</f>
        <v>1.3719999248219214E-2</v>
      </c>
      <c r="W74" s="13" t="str">
        <f>IF('BCL Calculations Table'!BY141="","",'BCL Calculations Table'!BY141)</f>
        <v>C</v>
      </c>
      <c r="X74" s="13">
        <f>IF('BCL Calculations Table'!BZ141="","",'BCL Calculations Table'!BZ141)</f>
        <v>2.0000000000000002E-5</v>
      </c>
      <c r="Y74" s="70">
        <f>IF('BCL Calculations Table'!CB141="","",'BCL Calculations Table'!CB141)</f>
        <v>4.0000000000000002E-4</v>
      </c>
    </row>
    <row r="75" spans="1:25" x14ac:dyDescent="0.35">
      <c r="A75" s="69" t="str">
        <f>'BCL Calculations Table'!BN142</f>
        <v>Bis(chloromethyl)ether</v>
      </c>
      <c r="B75" s="68" t="str">
        <f>'BCL Calculations Table'!BM142</f>
        <v>542-88-1</v>
      </c>
      <c r="C75" s="13">
        <f>IF('BCL Calculations Table'!C142="","",'BCL Calculations Table'!C142)</f>
        <v>220</v>
      </c>
      <c r="D75" s="13" t="str">
        <f>IF('BCL Calculations Table'!D142="","",'BCL Calculations Table'!D142)</f>
        <v>I</v>
      </c>
      <c r="E75" s="13" t="str">
        <f>IF('BCL Calculations Table'!E142="","",'BCL Calculations Table'!E142)</f>
        <v/>
      </c>
      <c r="F75" s="13" t="str">
        <f>IF('BCL Calculations Table'!F142="","",'BCL Calculations Table'!F142)</f>
        <v/>
      </c>
      <c r="G75" s="13">
        <f>IF('BCL Calculations Table'!G142="","",'BCL Calculations Table'!G142)</f>
        <v>6.2E-2</v>
      </c>
      <c r="H75" s="13" t="str">
        <f>IF('BCL Calculations Table'!H142="","",'BCL Calculations Table'!H142)</f>
        <v>I</v>
      </c>
      <c r="I75" s="13" t="str">
        <f>IF('BCL Calculations Table'!I142="","",'BCL Calculations Table'!I142)</f>
        <v/>
      </c>
      <c r="J75" s="13" t="str">
        <f>IF('BCL Calculations Table'!J142="","",'BCL Calculations Table'!J142)</f>
        <v/>
      </c>
      <c r="K75" s="85" t="str">
        <f>IF('BCL Calculations Table'!K142="","",'BCL Calculations Table'!K142)</f>
        <v/>
      </c>
      <c r="L75" s="13" t="str">
        <f>IF('BCL Calculations Table'!L142="","",'BCL Calculations Table'!L142)</f>
        <v>V</v>
      </c>
      <c r="M75" s="68" t="str">
        <f>IF('BCL Calculations Table'!N142="","",'BCL Calculations Table'!N142)</f>
        <v/>
      </c>
      <c r="N75" s="13">
        <f>IF('BCL Calculations Table'!BP142="","",'BCL Calculations Table'!BP142)</f>
        <v>8.2783419186970234E-5</v>
      </c>
      <c r="O75" s="13" t="str">
        <f>IF('BCL Calculations Table'!BQ142="","",'BCL Calculations Table'!BQ142)</f>
        <v>C</v>
      </c>
      <c r="P75" s="13">
        <f>IF('BCL Calculations Table'!BR142="","",'BCL Calculations Table'!BR142)</f>
        <v>3.6674468306422905E-4</v>
      </c>
      <c r="Q75" s="13" t="str">
        <f>IF('BCL Calculations Table'!BS142="","",'BCL Calculations Table'!BS142)</f>
        <v>C</v>
      </c>
      <c r="R75" s="13">
        <f>IF('BCL Calculations Table'!BT142="","",'BCL Calculations Table'!BT142)</f>
        <v>4.0252871217289588E-4</v>
      </c>
      <c r="S75" s="13" t="str">
        <f>IF('BCL Calculations Table'!BU142="","",'BCL Calculations Table'!BU142)</f>
        <v>C</v>
      </c>
      <c r="T75" s="13">
        <f>IF('BCL Calculations Table'!BV142="","",'BCL Calculations Table'!BV142)</f>
        <v>4.5285359801488832E-5</v>
      </c>
      <c r="U75" s="13" t="str">
        <f>IF('BCL Calculations Table'!BW142="","",'BCL Calculations Table'!BW142)</f>
        <v>C</v>
      </c>
      <c r="V75" s="13">
        <f>IF('BCL Calculations Table'!BX142="","",'BCL Calculations Table'!BX142)</f>
        <v>7.2124409666646895E-5</v>
      </c>
      <c r="W75" s="13" t="str">
        <f>IF('BCL Calculations Table'!BY142="","",'BCL Calculations Table'!BY142)</f>
        <v>C</v>
      </c>
      <c r="X75" s="13" t="str">
        <f>IF('BCL Calculations Table'!BZ142="","",'BCL Calculations Table'!BZ142)</f>
        <v/>
      </c>
      <c r="Y75" s="70" t="str">
        <f>IF('BCL Calculations Table'!CB142="","",'BCL Calculations Table'!CB142)</f>
        <v/>
      </c>
    </row>
    <row r="76" spans="1:25" s="12" customFormat="1" x14ac:dyDescent="0.35">
      <c r="A76" s="69" t="str">
        <f>'BCL Calculations Table'!BN143</f>
        <v>Bisphenol A</v>
      </c>
      <c r="B76" s="68" t="str">
        <f>'BCL Calculations Table'!BM143</f>
        <v>80-05-7</v>
      </c>
      <c r="C76" s="13" t="str">
        <f>IF('BCL Calculations Table'!C143="","",'BCL Calculations Table'!C143)</f>
        <v/>
      </c>
      <c r="D76" s="13" t="str">
        <f>IF('BCL Calculations Table'!D143="","",'BCL Calculations Table'!D143)</f>
        <v/>
      </c>
      <c r="E76" s="13">
        <f>IF('BCL Calculations Table'!E143="","",'BCL Calculations Table'!E143)</f>
        <v>0.05</v>
      </c>
      <c r="F76" s="13" t="str">
        <f>IF('BCL Calculations Table'!F143="","",'BCL Calculations Table'!F143)</f>
        <v>I</v>
      </c>
      <c r="G76" s="13" t="str">
        <f>IF('BCL Calculations Table'!G143="","",'BCL Calculations Table'!G143)</f>
        <v/>
      </c>
      <c r="H76" s="13" t="str">
        <f>IF('BCL Calculations Table'!H143="","",'BCL Calculations Table'!H143)</f>
        <v/>
      </c>
      <c r="I76" s="13" t="str">
        <f>IF('BCL Calculations Table'!I143="","",'BCL Calculations Table'!I143)</f>
        <v/>
      </c>
      <c r="J76" s="13" t="str">
        <f>IF('BCL Calculations Table'!J143="","",'BCL Calculations Table'!J143)</f>
        <v/>
      </c>
      <c r="K76" s="85" t="str">
        <f>IF('BCL Calculations Table'!K143="","",'BCL Calculations Table'!K143)</f>
        <v/>
      </c>
      <c r="L76" s="13" t="str">
        <f>IF('BCL Calculations Table'!L143="","",'BCL Calculations Table'!L143)</f>
        <v/>
      </c>
      <c r="M76" s="68">
        <f>IF('BCL Calculations Table'!N143="","",'BCL Calculations Table'!N143)</f>
        <v>0.1</v>
      </c>
      <c r="N76" s="13">
        <f>IF('BCL Calculations Table'!BP143="","",'BCL Calculations Table'!BP143)</f>
        <v>3160.6839777857313</v>
      </c>
      <c r="O76" s="13" t="str">
        <f>IF('BCL Calculations Table'!BQ143="","",'BCL Calculations Table'!BQ143)</f>
        <v>N</v>
      </c>
      <c r="P76" s="13">
        <f>IF('BCL Calculations Table'!BR143="","",'BCL Calculations Table'!BR143)</f>
        <v>100000</v>
      </c>
      <c r="Q76" s="13" t="str">
        <f>IF('BCL Calculations Table'!BS143="","",'BCL Calculations Table'!BS143)</f>
        <v>max</v>
      </c>
      <c r="R76" s="13">
        <f>IF('BCL Calculations Table'!BT143="","",'BCL Calculations Table'!BT143)</f>
        <v>45592.372958101856</v>
      </c>
      <c r="S76" s="13" t="str">
        <f>IF('BCL Calculations Table'!BU143="","",'BCL Calculations Table'!BU143)</f>
        <v>N</v>
      </c>
      <c r="T76" s="13" t="str">
        <f>IF('BCL Calculations Table'!BV143="","",'BCL Calculations Table'!BV143)</f>
        <v/>
      </c>
      <c r="U76" s="13" t="str">
        <f>IF('BCL Calculations Table'!BW143="","",'BCL Calculations Table'!BW143)</f>
        <v/>
      </c>
      <c r="V76" s="13">
        <f>IF('BCL Calculations Table'!BX143="","",'BCL Calculations Table'!BX143)</f>
        <v>1668.5714285714287</v>
      </c>
      <c r="W76" s="13" t="str">
        <f>IF('BCL Calculations Table'!BY143="","",'BCL Calculations Table'!BY143)</f>
        <v>N</v>
      </c>
      <c r="X76" s="13" t="str">
        <f>IF('BCL Calculations Table'!BZ143="","",'BCL Calculations Table'!BZ143)</f>
        <v/>
      </c>
      <c r="Y76" s="70" t="str">
        <f>IF('BCL Calculations Table'!CB143="","",'BCL Calculations Table'!CB143)</f>
        <v/>
      </c>
    </row>
    <row r="77" spans="1:25" s="14" customFormat="1" x14ac:dyDescent="0.35">
      <c r="A77" s="71" t="str">
        <f>'BCL Calculations Table'!BN144</f>
        <v>Boron And Borates Only</v>
      </c>
      <c r="B77" s="72" t="str">
        <f>'BCL Calculations Table'!BM144</f>
        <v>7440-42-8</v>
      </c>
      <c r="C77" s="73" t="str">
        <f>IF('BCL Calculations Table'!C144="","",'BCL Calculations Table'!C144)</f>
        <v/>
      </c>
      <c r="D77" s="73" t="str">
        <f>IF('BCL Calculations Table'!D144="","",'BCL Calculations Table'!D144)</f>
        <v/>
      </c>
      <c r="E77" s="73">
        <f>IF('BCL Calculations Table'!E144="","",'BCL Calculations Table'!E144)</f>
        <v>0.2</v>
      </c>
      <c r="F77" s="73" t="str">
        <f>IF('BCL Calculations Table'!F144="","",'BCL Calculations Table'!F144)</f>
        <v>I</v>
      </c>
      <c r="G77" s="73" t="str">
        <f>IF('BCL Calculations Table'!G144="","",'BCL Calculations Table'!G144)</f>
        <v/>
      </c>
      <c r="H77" s="73" t="str">
        <f>IF('BCL Calculations Table'!H144="","",'BCL Calculations Table'!H144)</f>
        <v/>
      </c>
      <c r="I77" s="73">
        <f>IF('BCL Calculations Table'!I144="","",'BCL Calculations Table'!I144)</f>
        <v>0.02</v>
      </c>
      <c r="J77" s="73" t="str">
        <f>IF('BCL Calculations Table'!J144="","",'BCL Calculations Table'!J144)</f>
        <v>H</v>
      </c>
      <c r="K77" s="86" t="str">
        <f>IF('BCL Calculations Table'!K144="","",'BCL Calculations Table'!K144)</f>
        <v/>
      </c>
      <c r="L77" s="73" t="str">
        <f>IF('BCL Calculations Table'!L144="","",'BCL Calculations Table'!L144)</f>
        <v/>
      </c>
      <c r="M77" s="72" t="str">
        <f>IF('BCL Calculations Table'!N144="","",'BCL Calculations Table'!N144)</f>
        <v/>
      </c>
      <c r="N77" s="73">
        <f>IF('BCL Calculations Table'!BP144="","",'BCL Calculations Table'!BP144)</f>
        <v>15633.086463817255</v>
      </c>
      <c r="O77" s="73" t="str">
        <f>IF('BCL Calculations Table'!BQ144="","",'BCL Calculations Table'!BQ144)</f>
        <v>N</v>
      </c>
      <c r="P77" s="73">
        <f>IF('BCL Calculations Table'!BR144="","",'BCL Calculations Table'!BR144)</f>
        <v>100000</v>
      </c>
      <c r="Q77" s="73" t="str">
        <f>IF('BCL Calculations Table'!BS144="","",'BCL Calculations Table'!BS144)</f>
        <v>max</v>
      </c>
      <c r="R77" s="73">
        <f>IF('BCL Calculations Table'!BT144="","",'BCL Calculations Table'!BT144)</f>
        <v>100000</v>
      </c>
      <c r="S77" s="73" t="str">
        <f>IF('BCL Calculations Table'!BU144="","",'BCL Calculations Table'!BU144)</f>
        <v>max</v>
      </c>
      <c r="T77" s="73">
        <f>IF('BCL Calculations Table'!BV144="","",'BCL Calculations Table'!BV144)</f>
        <v>20.857142857142854</v>
      </c>
      <c r="U77" s="73" t="str">
        <f>IF('BCL Calculations Table'!BW144="","",'BCL Calculations Table'!BW144)</f>
        <v>N</v>
      </c>
      <c r="V77" s="73">
        <f>IF('BCL Calculations Table'!BX144="","",'BCL Calculations Table'!BX144)</f>
        <v>6674.2857142857147</v>
      </c>
      <c r="W77" s="73" t="str">
        <f>IF('BCL Calculations Table'!BY144="","",'BCL Calculations Table'!BY144)</f>
        <v>N</v>
      </c>
      <c r="X77" s="73">
        <f>IF('BCL Calculations Table'!BZ144="","",'BCL Calculations Table'!BZ144)</f>
        <v>21.357714285714287</v>
      </c>
      <c r="Y77" s="79">
        <f>IF('BCL Calculations Table'!CB144="","",'BCL Calculations Table'!CB144)</f>
        <v>427.15428571428578</v>
      </c>
    </row>
    <row r="78" spans="1:25" s="14" customFormat="1" x14ac:dyDescent="0.35">
      <c r="A78" s="69" t="str">
        <f>'BCL Calculations Table'!BN145</f>
        <v>Boron Trichloride</v>
      </c>
      <c r="B78" s="68" t="str">
        <f>'BCL Calculations Table'!BM145</f>
        <v>10294-34-5</v>
      </c>
      <c r="C78" s="13" t="str">
        <f>IF('BCL Calculations Table'!C145="","",'BCL Calculations Table'!C145)</f>
        <v/>
      </c>
      <c r="D78" s="13" t="str">
        <f>IF('BCL Calculations Table'!D145="","",'BCL Calculations Table'!D145)</f>
        <v/>
      </c>
      <c r="E78" s="13">
        <f>IF('BCL Calculations Table'!E145="","",'BCL Calculations Table'!E145)</f>
        <v>2</v>
      </c>
      <c r="F78" s="13" t="str">
        <f>IF('BCL Calculations Table'!F145="","",'BCL Calculations Table'!F145)</f>
        <v>P</v>
      </c>
      <c r="G78" s="13" t="str">
        <f>IF('BCL Calculations Table'!G145="","",'BCL Calculations Table'!G145)</f>
        <v/>
      </c>
      <c r="H78" s="13" t="str">
        <f>IF('BCL Calculations Table'!H145="","",'BCL Calculations Table'!H145)</f>
        <v/>
      </c>
      <c r="I78" s="13">
        <f>IF('BCL Calculations Table'!I145="","",'BCL Calculations Table'!I145)</f>
        <v>0.02</v>
      </c>
      <c r="J78" s="13" t="str">
        <f>IF('BCL Calculations Table'!J145="","",'BCL Calculations Table'!J145)</f>
        <v>P</v>
      </c>
      <c r="K78" s="85" t="str">
        <f>IF('BCL Calculations Table'!K145="","",'BCL Calculations Table'!K145)</f>
        <v/>
      </c>
      <c r="L78" s="13" t="str">
        <f>IF('BCL Calculations Table'!L145="","",'BCL Calculations Table'!L145)</f>
        <v/>
      </c>
      <c r="M78" s="68" t="str">
        <f>IF('BCL Calculations Table'!N145="","",'BCL Calculations Table'!N145)</f>
        <v/>
      </c>
      <c r="N78" s="13">
        <f>IF('BCL Calculations Table'!BP145="","",'BCL Calculations Table'!BP145)</f>
        <v>100000</v>
      </c>
      <c r="O78" s="13" t="str">
        <f>IF('BCL Calculations Table'!BQ145="","",'BCL Calculations Table'!BQ145)</f>
        <v>max</v>
      </c>
      <c r="P78" s="13">
        <f>IF('BCL Calculations Table'!BR145="","",'BCL Calculations Table'!BR145)</f>
        <v>100000</v>
      </c>
      <c r="Q78" s="13" t="str">
        <f>IF('BCL Calculations Table'!BS145="","",'BCL Calculations Table'!BS145)</f>
        <v>max</v>
      </c>
      <c r="R78" s="13">
        <f>IF('BCL Calculations Table'!BT145="","",'BCL Calculations Table'!BT145)</f>
        <v>100000</v>
      </c>
      <c r="S78" s="13" t="str">
        <f>IF('BCL Calculations Table'!BU145="","",'BCL Calculations Table'!BU145)</f>
        <v>max</v>
      </c>
      <c r="T78" s="13">
        <f>IF('BCL Calculations Table'!BV145="","",'BCL Calculations Table'!BV145)</f>
        <v>20.857142857142854</v>
      </c>
      <c r="U78" s="13" t="str">
        <f>IF('BCL Calculations Table'!BW145="","",'BCL Calculations Table'!BW145)</f>
        <v>N</v>
      </c>
      <c r="V78" s="13">
        <f>IF('BCL Calculations Table'!BX145="","",'BCL Calculations Table'!BX145)</f>
        <v>66742.857142857145</v>
      </c>
      <c r="W78" s="13" t="str">
        <f>IF('BCL Calculations Table'!BY145="","",'BCL Calculations Table'!BY145)</f>
        <v>N</v>
      </c>
      <c r="X78" s="80" t="str">
        <f>IF('BCL Calculations Table'!BZ145="","",'BCL Calculations Table'!BZ145)</f>
        <v/>
      </c>
      <c r="Y78" s="81" t="str">
        <f>IF('BCL Calculations Table'!CB145="","",'BCL Calculations Table'!CB145)</f>
        <v/>
      </c>
    </row>
    <row r="79" spans="1:25" x14ac:dyDescent="0.35">
      <c r="A79" s="69" t="str">
        <f>'BCL Calculations Table'!BN146</f>
        <v>Boron Trifluoride</v>
      </c>
      <c r="B79" s="68" t="str">
        <f>'BCL Calculations Table'!BM146</f>
        <v>7637-07-2</v>
      </c>
      <c r="C79" s="13" t="str">
        <f>IF('BCL Calculations Table'!C146="","",'BCL Calculations Table'!C146)</f>
        <v/>
      </c>
      <c r="D79" s="13" t="str">
        <f>IF('BCL Calculations Table'!D146="","",'BCL Calculations Table'!D146)</f>
        <v/>
      </c>
      <c r="E79" s="13">
        <f>IF('BCL Calculations Table'!E146="","",'BCL Calculations Table'!E146)</f>
        <v>0.04</v>
      </c>
      <c r="F79" s="13" t="str">
        <f>IF('BCL Calculations Table'!F146="","",'BCL Calculations Table'!F146)</f>
        <v>CA</v>
      </c>
      <c r="G79" s="13" t="str">
        <f>IF('BCL Calculations Table'!G146="","",'BCL Calculations Table'!G146)</f>
        <v/>
      </c>
      <c r="H79" s="13" t="str">
        <f>IF('BCL Calculations Table'!H146="","",'BCL Calculations Table'!H146)</f>
        <v/>
      </c>
      <c r="I79" s="13">
        <f>IF('BCL Calculations Table'!I146="","",'BCL Calculations Table'!I146)</f>
        <v>1.2999999999999999E-2</v>
      </c>
      <c r="J79" s="13" t="str">
        <f>IF('BCL Calculations Table'!J146="","",'BCL Calculations Table'!J146)</f>
        <v>CA</v>
      </c>
      <c r="K79" s="85" t="str">
        <f>IF('BCL Calculations Table'!K146="","",'BCL Calculations Table'!K146)</f>
        <v/>
      </c>
      <c r="L79" s="13" t="str">
        <f>IF('BCL Calculations Table'!L146="","",'BCL Calculations Table'!L146)</f>
        <v/>
      </c>
      <c r="M79" s="68" t="str">
        <f>IF('BCL Calculations Table'!N146="","",'BCL Calculations Table'!N146)</f>
        <v/>
      </c>
      <c r="N79" s="13">
        <f>IF('BCL Calculations Table'!BP146="","",'BCL Calculations Table'!BP146)</f>
        <v>3127.9698958991407</v>
      </c>
      <c r="O79" s="13" t="str">
        <f>IF('BCL Calculations Table'!BQ146="","",'BCL Calculations Table'!BQ146)</f>
        <v>N</v>
      </c>
      <c r="P79" s="13">
        <f>IF('BCL Calculations Table'!BR146="","",'BCL Calculations Table'!BR146)</f>
        <v>93312.393308296363</v>
      </c>
      <c r="Q79" s="13" t="str">
        <f>IF('BCL Calculations Table'!BS146="","",'BCL Calculations Table'!BS146)</f>
        <v>N</v>
      </c>
      <c r="R79" s="13">
        <f>IF('BCL Calculations Table'!BT146="","",'BCL Calculations Table'!BT146)</f>
        <v>51875.640587632392</v>
      </c>
      <c r="S79" s="13" t="str">
        <f>IF('BCL Calculations Table'!BU146="","",'BCL Calculations Table'!BU146)</f>
        <v>N</v>
      </c>
      <c r="T79" s="13">
        <f>IF('BCL Calculations Table'!BV146="","",'BCL Calculations Table'!BV146)</f>
        <v>13.557142857142857</v>
      </c>
      <c r="U79" s="13" t="str">
        <f>IF('BCL Calculations Table'!BW146="","",'BCL Calculations Table'!BW146)</f>
        <v>N</v>
      </c>
      <c r="V79" s="13">
        <f>IF('BCL Calculations Table'!BX146="","",'BCL Calculations Table'!BX146)</f>
        <v>1334.8571428571429</v>
      </c>
      <c r="W79" s="13" t="str">
        <f>IF('BCL Calculations Table'!BY146="","",'BCL Calculations Table'!BY146)</f>
        <v>N</v>
      </c>
      <c r="X79" s="13" t="str">
        <f>IF('BCL Calculations Table'!BZ146="","",'BCL Calculations Table'!BZ146)</f>
        <v/>
      </c>
      <c r="Y79" s="70" t="str">
        <f>IF('BCL Calculations Table'!CB146="","",'BCL Calculations Table'!CB146)</f>
        <v/>
      </c>
    </row>
    <row r="80" spans="1:25" s="14" customFormat="1" x14ac:dyDescent="0.35">
      <c r="A80" s="69" t="str">
        <f>'BCL Calculations Table'!BN147</f>
        <v>Bromate</v>
      </c>
      <c r="B80" s="68" t="str">
        <f>'BCL Calculations Table'!BM147</f>
        <v>15541-45-4</v>
      </c>
      <c r="C80" s="13">
        <f>IF('BCL Calculations Table'!C147="","",'BCL Calculations Table'!C147)</f>
        <v>0.7</v>
      </c>
      <c r="D80" s="13" t="str">
        <f>IF('BCL Calculations Table'!D147="","",'BCL Calculations Table'!D147)</f>
        <v>I</v>
      </c>
      <c r="E80" s="13">
        <f>IF('BCL Calculations Table'!E147="","",'BCL Calculations Table'!E147)</f>
        <v>4.0000000000000001E-3</v>
      </c>
      <c r="F80" s="13" t="str">
        <f>IF('BCL Calculations Table'!F147="","",'BCL Calculations Table'!F147)</f>
        <v>I</v>
      </c>
      <c r="G80" s="13">
        <f>IF('BCL Calculations Table'!G147="","",'BCL Calculations Table'!G147)</f>
        <v>1.3999999999999999E-4</v>
      </c>
      <c r="H80" s="13" t="str">
        <f>IF('BCL Calculations Table'!H147="","",'BCL Calculations Table'!H147)</f>
        <v>CA</v>
      </c>
      <c r="I80" s="13" t="str">
        <f>IF('BCL Calculations Table'!I147="","",'BCL Calculations Table'!I147)</f>
        <v/>
      </c>
      <c r="J80" s="13" t="str">
        <f>IF('BCL Calculations Table'!J147="","",'BCL Calculations Table'!J147)</f>
        <v/>
      </c>
      <c r="K80" s="85" t="str">
        <f>IF('BCL Calculations Table'!K147="","",'BCL Calculations Table'!K147)</f>
        <v/>
      </c>
      <c r="L80" s="13" t="str">
        <f>IF('BCL Calculations Table'!L147="","",'BCL Calculations Table'!L147)</f>
        <v/>
      </c>
      <c r="M80" s="68" t="str">
        <f>IF('BCL Calculations Table'!N147="","",'BCL Calculations Table'!N147)</f>
        <v/>
      </c>
      <c r="N80" s="13">
        <f>IF('BCL Calculations Table'!BP147="","",'BCL Calculations Table'!BP147)</f>
        <v>0.99315629150905793</v>
      </c>
      <c r="O80" s="13" t="str">
        <f>IF('BCL Calculations Table'!BQ147="","",'BCL Calculations Table'!BQ147)</f>
        <v>C</v>
      </c>
      <c r="P80" s="13">
        <f>IF('BCL Calculations Table'!BR147="","",'BCL Calculations Table'!BR147)</f>
        <v>9.3431694960447942</v>
      </c>
      <c r="Q80" s="13" t="str">
        <f>IF('BCL Calculations Table'!BS147="","",'BCL Calculations Table'!BS147)</f>
        <v>C</v>
      </c>
      <c r="R80" s="13">
        <f>IF('BCL Calculations Table'!BT147="","",'BCL Calculations Table'!BT147)</f>
        <v>5.1908804053153181</v>
      </c>
      <c r="S80" s="13" t="str">
        <f>IF('BCL Calculations Table'!BU147="","",'BCL Calculations Table'!BU147)</f>
        <v>C</v>
      </c>
      <c r="T80" s="13">
        <f>IF('BCL Calculations Table'!BV147="","",'BCL Calculations Table'!BV147)</f>
        <v>2.0054945054945057E-2</v>
      </c>
      <c r="U80" s="13" t="str">
        <f>IF('BCL Calculations Table'!BW147="","",'BCL Calculations Table'!BW147)</f>
        <v>C</v>
      </c>
      <c r="V80" s="13">
        <f>IF('BCL Calculations Table'!BX147="","",'BCL Calculations Table'!BX147)</f>
        <v>10</v>
      </c>
      <c r="W80" s="13" t="str">
        <f>IF('BCL Calculations Table'!BY147="","",'BCL Calculations Table'!BY147)</f>
        <v>mcl</v>
      </c>
      <c r="X80" s="13" t="str">
        <f>IF('BCL Calculations Table'!BZ147="","",'BCL Calculations Table'!BZ147)</f>
        <v/>
      </c>
      <c r="Y80" s="70" t="str">
        <f>IF('BCL Calculations Table'!CB147="","",'BCL Calculations Table'!CB147)</f>
        <v/>
      </c>
    </row>
    <row r="81" spans="1:25" x14ac:dyDescent="0.35">
      <c r="A81" s="69" t="str">
        <f>'BCL Calculations Table'!BN148</f>
        <v>Bromide</v>
      </c>
      <c r="B81" s="68" t="str">
        <f>'BCL Calculations Table'!BM148</f>
        <v>7726-95-6</v>
      </c>
      <c r="C81" s="13" t="str">
        <f>IF('BCL Calculations Table'!C148="","",'BCL Calculations Table'!C148)</f>
        <v/>
      </c>
      <c r="D81" s="13" t="str">
        <f>IF('BCL Calculations Table'!D148="","",'BCL Calculations Table'!D148)</f>
        <v/>
      </c>
      <c r="E81" s="13">
        <f>IF('BCL Calculations Table'!E148="","",'BCL Calculations Table'!E148)</f>
        <v>0.4</v>
      </c>
      <c r="F81" s="13" t="str">
        <f>IF('BCL Calculations Table'!F148="","",'BCL Calculations Table'!F148)</f>
        <v>O</v>
      </c>
      <c r="G81" s="13" t="str">
        <f>IF('BCL Calculations Table'!G148="","",'BCL Calculations Table'!G148)</f>
        <v/>
      </c>
      <c r="H81" s="13" t="str">
        <f>IF('BCL Calculations Table'!H148="","",'BCL Calculations Table'!H148)</f>
        <v/>
      </c>
      <c r="I81" s="13" t="str">
        <f>IF('BCL Calculations Table'!I148="","",'BCL Calculations Table'!I148)</f>
        <v/>
      </c>
      <c r="J81" s="13" t="str">
        <f>IF('BCL Calculations Table'!J148="","",'BCL Calculations Table'!J148)</f>
        <v/>
      </c>
      <c r="K81" s="85" t="str">
        <f>IF('BCL Calculations Table'!K148="","",'BCL Calculations Table'!K148)</f>
        <v/>
      </c>
      <c r="L81" s="13" t="str">
        <f>IF('BCL Calculations Table'!L148="","",'BCL Calculations Table'!L148)</f>
        <v/>
      </c>
      <c r="M81" s="68" t="str">
        <f>IF('BCL Calculations Table'!N148="","",'BCL Calculations Table'!N148)</f>
        <v/>
      </c>
      <c r="N81" s="13">
        <f>IF('BCL Calculations Table'!BP148="","",'BCL Calculations Table'!BP148)</f>
        <v>31285.714285714286</v>
      </c>
      <c r="O81" s="13" t="str">
        <f>IF('BCL Calculations Table'!BQ148="","",'BCL Calculations Table'!BQ148)</f>
        <v>N</v>
      </c>
      <c r="P81" s="13">
        <f>IF('BCL Calculations Table'!BR148="","",'BCL Calculations Table'!BR148)</f>
        <v>100000</v>
      </c>
      <c r="Q81" s="13" t="str">
        <f>IF('BCL Calculations Table'!BS148="","",'BCL Calculations Table'!BS148)</f>
        <v>max</v>
      </c>
      <c r="R81" s="13">
        <f>IF('BCL Calculations Table'!BT148="","",'BCL Calculations Table'!BT148)</f>
        <v>100000</v>
      </c>
      <c r="S81" s="13" t="str">
        <f>IF('BCL Calculations Table'!BU148="","",'BCL Calculations Table'!BU148)</f>
        <v>max</v>
      </c>
      <c r="T81" s="13" t="str">
        <f>IF('BCL Calculations Table'!BV148="","",'BCL Calculations Table'!BV148)</f>
        <v/>
      </c>
      <c r="U81" s="13" t="str">
        <f>IF('BCL Calculations Table'!BW148="","",'BCL Calculations Table'!BW148)</f>
        <v/>
      </c>
      <c r="V81" s="13">
        <f>IF('BCL Calculations Table'!BX148="","",'BCL Calculations Table'!BX148)</f>
        <v>13348.571428571429</v>
      </c>
      <c r="W81" s="13" t="str">
        <f>IF('BCL Calculations Table'!BY148="","",'BCL Calculations Table'!BY148)</f>
        <v>N</v>
      </c>
      <c r="X81" s="13">
        <f>IF('BCL Calculations Table'!BZ148="","",'BCL Calculations Table'!BZ148)</f>
        <v>102.78400000000001</v>
      </c>
      <c r="Y81" s="70">
        <f>IF('BCL Calculations Table'!CB148="","",'BCL Calculations Table'!CB148)</f>
        <v>2055.6800000000003</v>
      </c>
    </row>
    <row r="82" spans="1:25" s="12" customFormat="1" x14ac:dyDescent="0.35">
      <c r="A82" s="69" t="str">
        <f>'BCL Calculations Table'!BN149</f>
        <v>Bromo-2-chloroethane, 1-</v>
      </c>
      <c r="B82" s="68" t="str">
        <f>'BCL Calculations Table'!BM149</f>
        <v>107-04-0</v>
      </c>
      <c r="C82" s="13">
        <f>IF('BCL Calculations Table'!C149="","",'BCL Calculations Table'!C149)</f>
        <v>2</v>
      </c>
      <c r="D82" s="13" t="str">
        <f>IF('BCL Calculations Table'!D149="","",'BCL Calculations Table'!D149)</f>
        <v>X</v>
      </c>
      <c r="E82" s="13">
        <f>IF('BCL Calculations Table'!E149="","",'BCL Calculations Table'!E149)</f>
        <v>1E-4</v>
      </c>
      <c r="F82" s="13" t="str">
        <f>IF('BCL Calculations Table'!F149="","",'BCL Calculations Table'!F149)</f>
        <v>X</v>
      </c>
      <c r="G82" s="13">
        <f>IF('BCL Calculations Table'!G149="","",'BCL Calculations Table'!G149)</f>
        <v>5.9999999999999995E-4</v>
      </c>
      <c r="H82" s="13" t="str">
        <f>IF('BCL Calculations Table'!H149="","",'BCL Calculations Table'!H149)</f>
        <v>X</v>
      </c>
      <c r="I82" s="13">
        <f>IF('BCL Calculations Table'!I149="","",'BCL Calculations Table'!I149)</f>
        <v>6.0000000000000002E-5</v>
      </c>
      <c r="J82" s="13" t="str">
        <f>IF('BCL Calculations Table'!J149="","",'BCL Calculations Table'!J149)</f>
        <v>X</v>
      </c>
      <c r="K82" s="85" t="str">
        <f>IF('BCL Calculations Table'!K149="","",'BCL Calculations Table'!K149)</f>
        <v/>
      </c>
      <c r="L82" s="13" t="str">
        <f>IF('BCL Calculations Table'!L149="","",'BCL Calculations Table'!L149)</f>
        <v>V</v>
      </c>
      <c r="M82" s="68" t="str">
        <f>IF('BCL Calculations Table'!N149="","",'BCL Calculations Table'!N149)</f>
        <v/>
      </c>
      <c r="N82" s="13">
        <f>IF('BCL Calculations Table'!BP149="","",'BCL Calculations Table'!BP149)</f>
        <v>2.5679540940194593E-2</v>
      </c>
      <c r="O82" s="13" t="str">
        <f>IF('BCL Calculations Table'!BQ149="","",'BCL Calculations Table'!BQ149)</f>
        <v>C</v>
      </c>
      <c r="P82" s="13">
        <f>IF('BCL Calculations Table'!BR149="","",'BCL Calculations Table'!BR149)</f>
        <v>0.11679016289621307</v>
      </c>
      <c r="Q82" s="13" t="str">
        <f>IF('BCL Calculations Table'!BS149="","",'BCL Calculations Table'!BS149)</f>
        <v>C</v>
      </c>
      <c r="R82" s="13">
        <f>IF('BCL Calculations Table'!BT149="","",'BCL Calculations Table'!BT149)</f>
        <v>0.12529249265191303</v>
      </c>
      <c r="S82" s="13" t="str">
        <f>IF('BCL Calculations Table'!BU149="","",'BCL Calculations Table'!BU149)</f>
        <v>C</v>
      </c>
      <c r="T82" s="13">
        <f>IF('BCL Calculations Table'!BV149="","",'BCL Calculations Table'!BV149)</f>
        <v>4.6794871794871799E-3</v>
      </c>
      <c r="U82" s="13" t="str">
        <f>IF('BCL Calculations Table'!BW149="","",'BCL Calculations Table'!BW149)</f>
        <v>C</v>
      </c>
      <c r="V82" s="13">
        <f>IF('BCL Calculations Table'!BX149="","",'BCL Calculations Table'!BX149)</f>
        <v>7.5459995865205694E-3</v>
      </c>
      <c r="W82" s="13" t="str">
        <f>IF('BCL Calculations Table'!BY149="","",'BCL Calculations Table'!BY149)</f>
        <v>C</v>
      </c>
      <c r="X82" s="13" t="str">
        <f>IF('BCL Calculations Table'!BZ149="","",'BCL Calculations Table'!BZ149)</f>
        <v/>
      </c>
      <c r="Y82" s="70" t="str">
        <f>IF('BCL Calculations Table'!CB149="","",'BCL Calculations Table'!CB149)</f>
        <v/>
      </c>
    </row>
    <row r="83" spans="1:25" s="14" customFormat="1" x14ac:dyDescent="0.35">
      <c r="A83" s="71" t="str">
        <f>'BCL Calculations Table'!BN150</f>
        <v>Bromobenzene</v>
      </c>
      <c r="B83" s="72" t="str">
        <f>'BCL Calculations Table'!BM150</f>
        <v>108-86-1</v>
      </c>
      <c r="C83" s="73" t="str">
        <f>IF('BCL Calculations Table'!C150="","",'BCL Calculations Table'!C150)</f>
        <v/>
      </c>
      <c r="D83" s="73" t="str">
        <f>IF('BCL Calculations Table'!D150="","",'BCL Calculations Table'!D150)</f>
        <v/>
      </c>
      <c r="E83" s="73">
        <f>IF('BCL Calculations Table'!E150="","",'BCL Calculations Table'!E150)</f>
        <v>8.0000000000000002E-3</v>
      </c>
      <c r="F83" s="73" t="str">
        <f>IF('BCL Calculations Table'!F150="","",'BCL Calculations Table'!F150)</f>
        <v>I</v>
      </c>
      <c r="G83" s="73" t="str">
        <f>IF('BCL Calculations Table'!G150="","",'BCL Calculations Table'!G150)</f>
        <v/>
      </c>
      <c r="H83" s="73" t="str">
        <f>IF('BCL Calculations Table'!H150="","",'BCL Calculations Table'!H150)</f>
        <v/>
      </c>
      <c r="I83" s="73">
        <f>IF('BCL Calculations Table'!I150="","",'BCL Calculations Table'!I150)</f>
        <v>0.06</v>
      </c>
      <c r="J83" s="73" t="str">
        <f>IF('BCL Calculations Table'!J150="","",'BCL Calculations Table'!J150)</f>
        <v>I</v>
      </c>
      <c r="K83" s="86" t="str">
        <f>IF('BCL Calculations Table'!K150="","",'BCL Calculations Table'!K150)</f>
        <v/>
      </c>
      <c r="L83" s="73" t="str">
        <f>IF('BCL Calculations Table'!L150="","",'BCL Calculations Table'!L150)</f>
        <v>V</v>
      </c>
      <c r="M83" s="72" t="str">
        <f>IF('BCL Calculations Table'!N150="","",'BCL Calculations Table'!N150)</f>
        <v/>
      </c>
      <c r="N83" s="73">
        <f>IF('BCL Calculations Table'!BP150="","",'BCL Calculations Table'!BP150)</f>
        <v>285.12574856401801</v>
      </c>
      <c r="O83" s="73" t="str">
        <f>IF('BCL Calculations Table'!BQ150="","",'BCL Calculations Table'!BQ150)</f>
        <v>N</v>
      </c>
      <c r="P83" s="73">
        <f>IF('BCL Calculations Table'!BR150="","",'BCL Calculations Table'!BR150)</f>
        <v>679.04238878943386</v>
      </c>
      <c r="Q83" s="73" t="str">
        <f>IF('BCL Calculations Table'!BS150="","",'BCL Calculations Table'!BS150)</f>
        <v>sat</v>
      </c>
      <c r="R83" s="73">
        <f>IF('BCL Calculations Table'!BT150="","",'BCL Calculations Table'!BT150)</f>
        <v>679.04238878943386</v>
      </c>
      <c r="S83" s="73" t="str">
        <f>IF('BCL Calculations Table'!BU150="","",'BCL Calculations Table'!BU150)</f>
        <v>sat</v>
      </c>
      <c r="T83" s="73">
        <f>IF('BCL Calculations Table'!BV150="","",'BCL Calculations Table'!BV150)</f>
        <v>62.571428571428562</v>
      </c>
      <c r="U83" s="73" t="str">
        <f>IF('BCL Calculations Table'!BW150="","",'BCL Calculations Table'!BW150)</f>
        <v>N</v>
      </c>
      <c r="V83" s="73">
        <f>IF('BCL Calculations Table'!BX150="","",'BCL Calculations Table'!BX150)</f>
        <v>85.203647416413361</v>
      </c>
      <c r="W83" s="73" t="str">
        <f>IF('BCL Calculations Table'!BY150="","",'BCL Calculations Table'!BY150)</f>
        <v>N</v>
      </c>
      <c r="X83" s="73" t="str">
        <f>IF('BCL Calculations Table'!BZ150="","",'BCL Calculations Table'!BZ150)</f>
        <v/>
      </c>
      <c r="Y83" s="79" t="str">
        <f>IF('BCL Calculations Table'!CB150="","",'BCL Calculations Table'!CB150)</f>
        <v/>
      </c>
    </row>
    <row r="84" spans="1:25" x14ac:dyDescent="0.35">
      <c r="A84" s="69" t="str">
        <f>'BCL Calculations Table'!BN151</f>
        <v>Bromochloromethane</v>
      </c>
      <c r="B84" s="68" t="str">
        <f>'BCL Calculations Table'!BM151</f>
        <v>74-97-5</v>
      </c>
      <c r="C84" s="13" t="str">
        <f>IF('BCL Calculations Table'!C151="","",'BCL Calculations Table'!C151)</f>
        <v/>
      </c>
      <c r="D84" s="13" t="str">
        <f>IF('BCL Calculations Table'!D151="","",'BCL Calculations Table'!D151)</f>
        <v/>
      </c>
      <c r="E84" s="13" t="str">
        <f>IF('BCL Calculations Table'!E151="","",'BCL Calculations Table'!E151)</f>
        <v/>
      </c>
      <c r="F84" s="13" t="str">
        <f>IF('BCL Calculations Table'!F151="","",'BCL Calculations Table'!F151)</f>
        <v/>
      </c>
      <c r="G84" s="13" t="str">
        <f>IF('BCL Calculations Table'!G151="","",'BCL Calculations Table'!G151)</f>
        <v/>
      </c>
      <c r="H84" s="13" t="str">
        <f>IF('BCL Calculations Table'!H151="","",'BCL Calculations Table'!H151)</f>
        <v/>
      </c>
      <c r="I84" s="13">
        <f>IF('BCL Calculations Table'!I151="","",'BCL Calculations Table'!I151)</f>
        <v>0.04</v>
      </c>
      <c r="J84" s="13" t="str">
        <f>IF('BCL Calculations Table'!J151="","",'BCL Calculations Table'!J151)</f>
        <v>X</v>
      </c>
      <c r="K84" s="85" t="str">
        <f>IF('BCL Calculations Table'!K151="","",'BCL Calculations Table'!K151)</f>
        <v/>
      </c>
      <c r="L84" s="13" t="str">
        <f>IF('BCL Calculations Table'!L151="","",'BCL Calculations Table'!L151)</f>
        <v>V</v>
      </c>
      <c r="M84" s="68" t="str">
        <f>IF('BCL Calculations Table'!N151="","",'BCL Calculations Table'!N151)</f>
        <v/>
      </c>
      <c r="N84" s="13">
        <f>IF('BCL Calculations Table'!BP151="","",'BCL Calculations Table'!BP151)</f>
        <v>149.50464318710704</v>
      </c>
      <c r="O84" s="13" t="str">
        <f>IF('BCL Calculations Table'!BQ151="","",'BCL Calculations Table'!BQ151)</f>
        <v>N</v>
      </c>
      <c r="P84" s="13">
        <f>IF('BCL Calculations Table'!BR151="","",'BCL Calculations Table'!BR151)</f>
        <v>627.91950138584957</v>
      </c>
      <c r="Q84" s="13" t="str">
        <f>IF('BCL Calculations Table'!BS151="","",'BCL Calculations Table'!BS151)</f>
        <v>N</v>
      </c>
      <c r="R84" s="13">
        <f>IF('BCL Calculations Table'!BT151="","",'BCL Calculations Table'!BT151)</f>
        <v>697.68833487316624</v>
      </c>
      <c r="S84" s="13" t="str">
        <f>IF('BCL Calculations Table'!BU151="","",'BCL Calculations Table'!BU151)</f>
        <v>N</v>
      </c>
      <c r="T84" s="13">
        <f>IF('BCL Calculations Table'!BV151="","",'BCL Calculations Table'!BV151)</f>
        <v>41.714285714285708</v>
      </c>
      <c r="U84" s="13" t="str">
        <f>IF('BCL Calculations Table'!BW151="","",'BCL Calculations Table'!BW151)</f>
        <v>N</v>
      </c>
      <c r="V84" s="13">
        <f>IF('BCL Calculations Table'!BX151="","",'BCL Calculations Table'!BX151)</f>
        <v>83.428571428571431</v>
      </c>
      <c r="W84" s="13" t="str">
        <f>IF('BCL Calculations Table'!BY151="","",'BCL Calculations Table'!BY151)</f>
        <v>N</v>
      </c>
      <c r="X84" s="80" t="str">
        <f>IF('BCL Calculations Table'!BZ151="","",'BCL Calculations Table'!BZ151)</f>
        <v/>
      </c>
      <c r="Y84" s="81" t="str">
        <f>IF('BCL Calculations Table'!CB151="","",'BCL Calculations Table'!CB151)</f>
        <v/>
      </c>
    </row>
    <row r="85" spans="1:25" x14ac:dyDescent="0.35">
      <c r="A85" s="69" t="str">
        <f>'BCL Calculations Table'!BN152</f>
        <v>Bromodichloromethane</v>
      </c>
      <c r="B85" s="68" t="str">
        <f>'BCL Calculations Table'!BM152</f>
        <v>75-27-4</v>
      </c>
      <c r="C85" s="13">
        <f>IF('BCL Calculations Table'!C152="","",'BCL Calculations Table'!C152)</f>
        <v>6.2E-2</v>
      </c>
      <c r="D85" s="13" t="str">
        <f>IF('BCL Calculations Table'!D152="","",'BCL Calculations Table'!D152)</f>
        <v>I</v>
      </c>
      <c r="E85" s="13">
        <f>IF('BCL Calculations Table'!E152="","",'BCL Calculations Table'!E152)</f>
        <v>0.02</v>
      </c>
      <c r="F85" s="13" t="str">
        <f>IF('BCL Calculations Table'!F152="","",'BCL Calculations Table'!F152)</f>
        <v>I</v>
      </c>
      <c r="G85" s="13">
        <f>IF('BCL Calculations Table'!G152="","",'BCL Calculations Table'!G152)</f>
        <v>3.6999999999999998E-5</v>
      </c>
      <c r="H85" s="13" t="str">
        <f>IF('BCL Calculations Table'!H152="","",'BCL Calculations Table'!H152)</f>
        <v>CA</v>
      </c>
      <c r="I85" s="13" t="str">
        <f>IF('BCL Calculations Table'!I152="","",'BCL Calculations Table'!I152)</f>
        <v/>
      </c>
      <c r="J85" s="13" t="str">
        <f>IF('BCL Calculations Table'!J152="","",'BCL Calculations Table'!J152)</f>
        <v/>
      </c>
      <c r="K85" s="85" t="str">
        <f>IF('BCL Calculations Table'!K152="","",'BCL Calculations Table'!K152)</f>
        <v/>
      </c>
      <c r="L85" s="13" t="str">
        <f>IF('BCL Calculations Table'!L152="","",'BCL Calculations Table'!L152)</f>
        <v>V</v>
      </c>
      <c r="M85" s="68" t="str">
        <f>IF('BCL Calculations Table'!N152="","",'BCL Calculations Table'!N152)</f>
        <v/>
      </c>
      <c r="N85" s="13">
        <f>IF('BCL Calculations Table'!BP152="","",'BCL Calculations Table'!BP152)</f>
        <v>0.2931350196172009</v>
      </c>
      <c r="O85" s="13" t="str">
        <f>IF('BCL Calculations Table'!BQ152="","",'BCL Calculations Table'!BQ152)</f>
        <v>C</v>
      </c>
      <c r="P85" s="13">
        <f>IF('BCL Calculations Table'!BR152="","",'BCL Calculations Table'!BR152)</f>
        <v>1.2985996465387533</v>
      </c>
      <c r="Q85" s="13" t="str">
        <f>IF('BCL Calculations Table'!BS152="","",'BCL Calculations Table'!BS152)</f>
        <v>C</v>
      </c>
      <c r="R85" s="13">
        <f>IF('BCL Calculations Table'!BT152="","",'BCL Calculations Table'!BT152)</f>
        <v>1.4253434057281904</v>
      </c>
      <c r="S85" s="13" t="str">
        <f>IF('BCL Calculations Table'!BU152="","",'BCL Calculations Table'!BU152)</f>
        <v>C</v>
      </c>
      <c r="T85" s="13">
        <f>IF('BCL Calculations Table'!BV152="","",'BCL Calculations Table'!BV152)</f>
        <v>7.5883575883575874E-2</v>
      </c>
      <c r="U85" s="13" t="str">
        <f>IF('BCL Calculations Table'!BW152="","",'BCL Calculations Table'!BW152)</f>
        <v>C</v>
      </c>
      <c r="V85" s="13">
        <f>IF('BCL Calculations Table'!BX152="","",'BCL Calculations Table'!BX152)</f>
        <v>80</v>
      </c>
      <c r="W85" s="13" t="str">
        <f>IF('BCL Calculations Table'!BY152="","",'BCL Calculations Table'!BY152)</f>
        <v>mcl</v>
      </c>
      <c r="X85" s="13">
        <f>IF('BCL Calculations Table'!BZ152="","",'BCL Calculations Table'!BZ152)</f>
        <v>0.03</v>
      </c>
      <c r="Y85" s="70">
        <f>IF('BCL Calculations Table'!CB152="","",'BCL Calculations Table'!CB152)</f>
        <v>0.6</v>
      </c>
    </row>
    <row r="86" spans="1:25" s="14" customFormat="1" x14ac:dyDescent="0.35">
      <c r="A86" s="69" t="str">
        <f>'BCL Calculations Table'!BN153</f>
        <v>Bromoform</v>
      </c>
      <c r="B86" s="68" t="str">
        <f>'BCL Calculations Table'!BM153</f>
        <v>75-25-2</v>
      </c>
      <c r="C86" s="13">
        <f>IF('BCL Calculations Table'!C153="","",'BCL Calculations Table'!C153)</f>
        <v>7.9000000000000008E-3</v>
      </c>
      <c r="D86" s="13" t="str">
        <f>IF('BCL Calculations Table'!D153="","",'BCL Calculations Table'!D153)</f>
        <v>I</v>
      </c>
      <c r="E86" s="13">
        <f>IF('BCL Calculations Table'!E153="","",'BCL Calculations Table'!E153)</f>
        <v>0.02</v>
      </c>
      <c r="F86" s="13" t="str">
        <f>IF('BCL Calculations Table'!F153="","",'BCL Calculations Table'!F153)</f>
        <v>I</v>
      </c>
      <c r="G86" s="13">
        <f>IF('BCL Calculations Table'!G153="","",'BCL Calculations Table'!G153)</f>
        <v>1.1000000000000001E-6</v>
      </c>
      <c r="H86" s="13" t="str">
        <f>IF('BCL Calculations Table'!H153="","",'BCL Calculations Table'!H153)</f>
        <v>I</v>
      </c>
      <c r="I86" s="13" t="str">
        <f>IF('BCL Calculations Table'!I153="","",'BCL Calculations Table'!I153)</f>
        <v/>
      </c>
      <c r="J86" s="13" t="str">
        <f>IF('BCL Calculations Table'!J153="","",'BCL Calculations Table'!J153)</f>
        <v/>
      </c>
      <c r="K86" s="85" t="str">
        <f>IF('BCL Calculations Table'!K153="","",'BCL Calculations Table'!K153)</f>
        <v/>
      </c>
      <c r="L86" s="13" t="str">
        <f>IF('BCL Calculations Table'!L153="","",'BCL Calculations Table'!L153)</f>
        <v>V</v>
      </c>
      <c r="M86" s="68" t="str">
        <f>IF('BCL Calculations Table'!N153="","",'BCL Calculations Table'!N153)</f>
        <v/>
      </c>
      <c r="N86" s="13">
        <f>IF('BCL Calculations Table'!BP153="","",'BCL Calculations Table'!BP153)</f>
        <v>19.325793291903889</v>
      </c>
      <c r="O86" s="13" t="str">
        <f>IF('BCL Calculations Table'!BQ153="","",'BCL Calculations Table'!BQ153)</f>
        <v>C</v>
      </c>
      <c r="P86" s="13">
        <f>IF('BCL Calculations Table'!BR153="","",'BCL Calculations Table'!BR153)</f>
        <v>95.669908204549586</v>
      </c>
      <c r="Q86" s="13" t="str">
        <f>IF('BCL Calculations Table'!BS153="","",'BCL Calculations Table'!BS153)</f>
        <v>C</v>
      </c>
      <c r="R86" s="13">
        <f>IF('BCL Calculations Table'!BT153="","",'BCL Calculations Table'!BT153)</f>
        <v>95.289190718691103</v>
      </c>
      <c r="S86" s="13" t="str">
        <f>IF('BCL Calculations Table'!BU153="","",'BCL Calculations Table'!BU153)</f>
        <v>C</v>
      </c>
      <c r="T86" s="13">
        <f>IF('BCL Calculations Table'!BV153="","",'BCL Calculations Table'!BV153)</f>
        <v>2.5524475524475521</v>
      </c>
      <c r="U86" s="13" t="str">
        <f>IF('BCL Calculations Table'!BW153="","",'BCL Calculations Table'!BW153)</f>
        <v>C</v>
      </c>
      <c r="V86" s="13">
        <f>IF('BCL Calculations Table'!BX153="","",'BCL Calculations Table'!BX153)</f>
        <v>80</v>
      </c>
      <c r="W86" s="13" t="str">
        <f>IF('BCL Calculations Table'!BY153="","",'BCL Calculations Table'!BY153)</f>
        <v>mcl</v>
      </c>
      <c r="X86" s="13">
        <f>IF('BCL Calculations Table'!BZ153="","",'BCL Calculations Table'!BZ153)</f>
        <v>0.04</v>
      </c>
      <c r="Y86" s="70">
        <f>IF('BCL Calculations Table'!CB153="","",'BCL Calculations Table'!CB153)</f>
        <v>0.8</v>
      </c>
    </row>
    <row r="87" spans="1:25" x14ac:dyDescent="0.35">
      <c r="A87" s="69" t="str">
        <f>'BCL Calculations Table'!BN154</f>
        <v>Bromomethane</v>
      </c>
      <c r="B87" s="68" t="str">
        <f>'BCL Calculations Table'!BM154</f>
        <v>74-83-9</v>
      </c>
      <c r="C87" s="13" t="str">
        <f>IF('BCL Calculations Table'!C154="","",'BCL Calculations Table'!C154)</f>
        <v/>
      </c>
      <c r="D87" s="13" t="str">
        <f>IF('BCL Calculations Table'!D154="","",'BCL Calculations Table'!D154)</f>
        <v/>
      </c>
      <c r="E87" s="13">
        <f>IF('BCL Calculations Table'!E154="","",'BCL Calculations Table'!E154)</f>
        <v>1.4E-3</v>
      </c>
      <c r="F87" s="13" t="str">
        <f>IF('BCL Calculations Table'!F154="","",'BCL Calculations Table'!F154)</f>
        <v>I</v>
      </c>
      <c r="G87" s="13" t="str">
        <f>IF('BCL Calculations Table'!G154="","",'BCL Calculations Table'!G154)</f>
        <v/>
      </c>
      <c r="H87" s="13" t="str">
        <f>IF('BCL Calculations Table'!H154="","",'BCL Calculations Table'!H154)</f>
        <v/>
      </c>
      <c r="I87" s="13">
        <f>IF('BCL Calculations Table'!I154="","",'BCL Calculations Table'!I154)</f>
        <v>5.0000000000000001E-3</v>
      </c>
      <c r="J87" s="13" t="str">
        <f>IF('BCL Calculations Table'!J154="","",'BCL Calculations Table'!J154)</f>
        <v>I</v>
      </c>
      <c r="K87" s="85" t="str">
        <f>IF('BCL Calculations Table'!K154="","",'BCL Calculations Table'!K154)</f>
        <v/>
      </c>
      <c r="L87" s="13" t="str">
        <f>IF('BCL Calculations Table'!L154="","",'BCL Calculations Table'!L154)</f>
        <v>V</v>
      </c>
      <c r="M87" s="68" t="str">
        <f>IF('BCL Calculations Table'!N154="","",'BCL Calculations Table'!N154)</f>
        <v/>
      </c>
      <c r="N87" s="13">
        <f>IF('BCL Calculations Table'!BP154="","",'BCL Calculations Table'!BP154)</f>
        <v>6.8358789782595091</v>
      </c>
      <c r="O87" s="13" t="str">
        <f>IF('BCL Calculations Table'!BQ154="","",'BCL Calculations Table'!BQ154)</f>
        <v>N</v>
      </c>
      <c r="P87" s="13">
        <f>IF('BCL Calculations Table'!BR154="","",'BCL Calculations Table'!BR154)</f>
        <v>30.338317067307194</v>
      </c>
      <c r="Q87" s="13" t="str">
        <f>IF('BCL Calculations Table'!BS154="","",'BCL Calculations Table'!BS154)</f>
        <v>N</v>
      </c>
      <c r="R87" s="13">
        <f>IF('BCL Calculations Table'!BT154="","",'BCL Calculations Table'!BT154)</f>
        <v>33.399406976408649</v>
      </c>
      <c r="S87" s="13" t="str">
        <f>IF('BCL Calculations Table'!BU154="","",'BCL Calculations Table'!BU154)</f>
        <v>N</v>
      </c>
      <c r="T87" s="13">
        <f>IF('BCL Calculations Table'!BV154="","",'BCL Calculations Table'!BV154)</f>
        <v>5.2142857142857135</v>
      </c>
      <c r="U87" s="13" t="str">
        <f>IF('BCL Calculations Table'!BW154="","",'BCL Calculations Table'!BW154)</f>
        <v>N</v>
      </c>
      <c r="V87" s="13">
        <f>IF('BCL Calculations Table'!BX154="","",'BCL Calculations Table'!BX154)</f>
        <v>8.5255474452554747</v>
      </c>
      <c r="W87" s="13" t="str">
        <f>IF('BCL Calculations Table'!BY154="","",'BCL Calculations Table'!BY154)</f>
        <v>N</v>
      </c>
      <c r="X87" s="13">
        <f>IF('BCL Calculations Table'!BZ154="","",'BCL Calculations Table'!BZ154)</f>
        <v>0.01</v>
      </c>
      <c r="Y87" s="70">
        <f>IF('BCL Calculations Table'!CB154="","",'BCL Calculations Table'!CB154)</f>
        <v>0.2</v>
      </c>
    </row>
    <row r="88" spans="1:25" x14ac:dyDescent="0.35">
      <c r="A88" s="69" t="str">
        <f>'BCL Calculations Table'!BN155</f>
        <v>Bromophos</v>
      </c>
      <c r="B88" s="68" t="str">
        <f>'BCL Calculations Table'!BM155</f>
        <v>2104-96-3</v>
      </c>
      <c r="C88" s="13" t="str">
        <f>IF('BCL Calculations Table'!C155="","",'BCL Calculations Table'!C155)</f>
        <v/>
      </c>
      <c r="D88" s="13" t="str">
        <f>IF('BCL Calculations Table'!D155="","",'BCL Calculations Table'!D155)</f>
        <v/>
      </c>
      <c r="E88" s="13">
        <f>IF('BCL Calculations Table'!E155="","",'BCL Calculations Table'!E155)</f>
        <v>5.0000000000000001E-3</v>
      </c>
      <c r="F88" s="13" t="str">
        <f>IF('BCL Calculations Table'!F155="","",'BCL Calculations Table'!F155)</f>
        <v>H</v>
      </c>
      <c r="G88" s="13" t="str">
        <f>IF('BCL Calculations Table'!G155="","",'BCL Calculations Table'!G155)</f>
        <v/>
      </c>
      <c r="H88" s="13" t="str">
        <f>IF('BCL Calculations Table'!H155="","",'BCL Calculations Table'!H155)</f>
        <v/>
      </c>
      <c r="I88" s="13" t="str">
        <f>IF('BCL Calculations Table'!I155="","",'BCL Calculations Table'!I155)</f>
        <v/>
      </c>
      <c r="J88" s="13" t="str">
        <f>IF('BCL Calculations Table'!J155="","",'BCL Calculations Table'!J155)</f>
        <v/>
      </c>
      <c r="K88" s="85" t="str">
        <f>IF('BCL Calculations Table'!K155="","",'BCL Calculations Table'!K155)</f>
        <v/>
      </c>
      <c r="L88" s="13" t="str">
        <f>IF('BCL Calculations Table'!L155="","",'BCL Calculations Table'!L155)</f>
        <v>V</v>
      </c>
      <c r="M88" s="68" t="str">
        <f>IF('BCL Calculations Table'!N155="","",'BCL Calculations Table'!N155)</f>
        <v/>
      </c>
      <c r="N88" s="13">
        <f>IF('BCL Calculations Table'!BP155="","",'BCL Calculations Table'!BP155)</f>
        <v>3.6646759775471689</v>
      </c>
      <c r="O88" s="13" t="str">
        <f>IF('BCL Calculations Table'!BQ155="","",'BCL Calculations Table'!BQ155)</f>
        <v>sat</v>
      </c>
      <c r="P88" s="13">
        <f>IF('BCL Calculations Table'!BR155="","",'BCL Calculations Table'!BR155)</f>
        <v>3.6646759775471689</v>
      </c>
      <c r="Q88" s="13" t="str">
        <f>IF('BCL Calculations Table'!BS155="","",'BCL Calculations Table'!BS155)</f>
        <v>sat</v>
      </c>
      <c r="R88" s="13">
        <f>IF('BCL Calculations Table'!BT155="","",'BCL Calculations Table'!BT155)</f>
        <v>3.6646759775471689</v>
      </c>
      <c r="S88" s="13" t="str">
        <f>IF('BCL Calculations Table'!BU155="","",'BCL Calculations Table'!BU155)</f>
        <v>sat</v>
      </c>
      <c r="T88" s="13" t="str">
        <f>IF('BCL Calculations Table'!BV155="","",'BCL Calculations Table'!BV155)</f>
        <v/>
      </c>
      <c r="U88" s="13" t="str">
        <f>IF('BCL Calculations Table'!BW155="","",'BCL Calculations Table'!BW155)</f>
        <v/>
      </c>
      <c r="V88" s="13">
        <f>IF('BCL Calculations Table'!BX155="","",'BCL Calculations Table'!BX155)</f>
        <v>166.85714285714286</v>
      </c>
      <c r="W88" s="13" t="str">
        <f>IF('BCL Calculations Table'!BY155="","",'BCL Calculations Table'!BY155)</f>
        <v>N</v>
      </c>
      <c r="X88" s="13" t="str">
        <f>IF('BCL Calculations Table'!BZ155="","",'BCL Calculations Table'!BZ155)</f>
        <v/>
      </c>
      <c r="Y88" s="70" t="str">
        <f>IF('BCL Calculations Table'!CB155="","",'BCL Calculations Table'!CB155)</f>
        <v/>
      </c>
    </row>
    <row r="89" spans="1:25" s="14" customFormat="1" x14ac:dyDescent="0.35">
      <c r="A89" s="71" t="str">
        <f>'BCL Calculations Table'!BN156</f>
        <v>Bromoxynil</v>
      </c>
      <c r="B89" s="72" t="str">
        <f>'BCL Calculations Table'!BM156</f>
        <v>1689-84-5</v>
      </c>
      <c r="C89" s="73">
        <f>IF('BCL Calculations Table'!C156="","",'BCL Calculations Table'!C156)</f>
        <v>0.1</v>
      </c>
      <c r="D89" s="73" t="str">
        <f>IF('BCL Calculations Table'!D156="","",'BCL Calculations Table'!D156)</f>
        <v>OP</v>
      </c>
      <c r="E89" s="73">
        <f>IF('BCL Calculations Table'!E156="","",'BCL Calculations Table'!E156)</f>
        <v>1.4999999999999999E-2</v>
      </c>
      <c r="F89" s="73" t="str">
        <f>IF('BCL Calculations Table'!F156="","",'BCL Calculations Table'!F156)</f>
        <v>OP</v>
      </c>
      <c r="G89" s="73" t="str">
        <f>IF('BCL Calculations Table'!G156="","",'BCL Calculations Table'!G156)</f>
        <v/>
      </c>
      <c r="H89" s="73" t="str">
        <f>IF('BCL Calculations Table'!H156="","",'BCL Calculations Table'!H156)</f>
        <v/>
      </c>
      <c r="I89" s="73" t="str">
        <f>IF('BCL Calculations Table'!I156="","",'BCL Calculations Table'!I156)</f>
        <v/>
      </c>
      <c r="J89" s="73" t="str">
        <f>IF('BCL Calculations Table'!J156="","",'BCL Calculations Table'!J156)</f>
        <v/>
      </c>
      <c r="K89" s="86" t="str">
        <f>IF('BCL Calculations Table'!K156="","",'BCL Calculations Table'!K156)</f>
        <v/>
      </c>
      <c r="L89" s="73" t="str">
        <f>IF('BCL Calculations Table'!L156="","",'BCL Calculations Table'!L156)</f>
        <v/>
      </c>
      <c r="M89" s="72">
        <f>IF('BCL Calculations Table'!N156="","",'BCL Calculations Table'!N156)</f>
        <v>0.1</v>
      </c>
      <c r="N89" s="73">
        <f>IF('BCL Calculations Table'!BP156="","",'BCL Calculations Table'!BP156)</f>
        <v>5.4258956444180155</v>
      </c>
      <c r="O89" s="73" t="str">
        <f>IF('BCL Calculations Table'!BQ156="","",'BCL Calculations Table'!BQ156)</f>
        <v>C</v>
      </c>
      <c r="P89" s="73">
        <f>IF('BCL Calculations Table'!BR156="","",'BCL Calculations Table'!BR156)</f>
        <v>65.407999999999987</v>
      </c>
      <c r="Q89" s="73" t="str">
        <f>IF('BCL Calculations Table'!BS156="","",'BCL Calculations Table'!BS156)</f>
        <v>C</v>
      </c>
      <c r="R89" s="73">
        <f>IF('BCL Calculations Table'!BT156="","",'BCL Calculations Table'!BT156)</f>
        <v>35.273916457421933</v>
      </c>
      <c r="S89" s="73" t="str">
        <f>IF('BCL Calculations Table'!BU156="","",'BCL Calculations Table'!BU156)</f>
        <v>C</v>
      </c>
      <c r="T89" s="73" t="str">
        <f>IF('BCL Calculations Table'!BV156="","",'BCL Calculations Table'!BV156)</f>
        <v/>
      </c>
      <c r="U89" s="73" t="str">
        <f>IF('BCL Calculations Table'!BW156="","",'BCL Calculations Table'!BW156)</f>
        <v/>
      </c>
      <c r="V89" s="73">
        <f>IF('BCL Calculations Table'!BX156="","",'BCL Calculations Table'!BX156)</f>
        <v>0.77908217716115258</v>
      </c>
      <c r="W89" s="73" t="str">
        <f>IF('BCL Calculations Table'!BY156="","",'BCL Calculations Table'!BY156)</f>
        <v>C</v>
      </c>
      <c r="X89" s="73" t="str">
        <f>IF('BCL Calculations Table'!BZ156="","",'BCL Calculations Table'!BZ156)</f>
        <v/>
      </c>
      <c r="Y89" s="79" t="str">
        <f>IF('BCL Calculations Table'!CB156="","",'BCL Calculations Table'!CB156)</f>
        <v/>
      </c>
    </row>
    <row r="90" spans="1:25" x14ac:dyDescent="0.35">
      <c r="A90" s="69" t="str">
        <f>'BCL Calculations Table'!BN157</f>
        <v>Bromoxynil Octanoate</v>
      </c>
      <c r="B90" s="68" t="str">
        <f>'BCL Calculations Table'!BM157</f>
        <v>1689-99-2</v>
      </c>
      <c r="C90" s="13">
        <f>IF('BCL Calculations Table'!C157="","",'BCL Calculations Table'!C157)</f>
        <v>0.1</v>
      </c>
      <c r="D90" s="13" t="str">
        <f>IF('BCL Calculations Table'!D157="","",'BCL Calculations Table'!D157)</f>
        <v>OP</v>
      </c>
      <c r="E90" s="13">
        <f>IF('BCL Calculations Table'!E157="","",'BCL Calculations Table'!E157)</f>
        <v>1.4999999999999999E-2</v>
      </c>
      <c r="F90" s="13" t="str">
        <f>IF('BCL Calculations Table'!F157="","",'BCL Calculations Table'!F157)</f>
        <v>OP</v>
      </c>
      <c r="G90" s="13" t="str">
        <f>IF('BCL Calculations Table'!G157="","",'BCL Calculations Table'!G157)</f>
        <v/>
      </c>
      <c r="H90" s="13" t="str">
        <f>IF('BCL Calculations Table'!H157="","",'BCL Calculations Table'!H157)</f>
        <v/>
      </c>
      <c r="I90" s="13" t="str">
        <f>IF('BCL Calculations Table'!I157="","",'BCL Calculations Table'!I157)</f>
        <v/>
      </c>
      <c r="J90" s="13" t="str">
        <f>IF('BCL Calculations Table'!J157="","",'BCL Calculations Table'!J157)</f>
        <v/>
      </c>
      <c r="K90" s="85" t="str">
        <f>IF('BCL Calculations Table'!K157="","",'BCL Calculations Table'!K157)</f>
        <v/>
      </c>
      <c r="L90" s="13" t="str">
        <f>IF('BCL Calculations Table'!L157="","",'BCL Calculations Table'!L157)</f>
        <v>V</v>
      </c>
      <c r="M90" s="68" t="str">
        <f>IF('BCL Calculations Table'!N157="","",'BCL Calculations Table'!N157)</f>
        <v/>
      </c>
      <c r="N90" s="13">
        <f>IF('BCL Calculations Table'!BP157="","",'BCL Calculations Table'!BP157)</f>
        <v>2.0489797516578618</v>
      </c>
      <c r="O90" s="13" t="str">
        <f>IF('BCL Calculations Table'!BQ157="","",'BCL Calculations Table'!BQ157)</f>
        <v>sat</v>
      </c>
      <c r="P90" s="13">
        <f>IF('BCL Calculations Table'!BR157="","",'BCL Calculations Table'!BR157)</f>
        <v>2.0489797516578618</v>
      </c>
      <c r="Q90" s="13" t="str">
        <f>IF('BCL Calculations Table'!BS157="","",'BCL Calculations Table'!BS157)</f>
        <v>sat</v>
      </c>
      <c r="R90" s="13">
        <f>IF('BCL Calculations Table'!BT157="","",'BCL Calculations Table'!BT157)</f>
        <v>2.0489797516578618</v>
      </c>
      <c r="S90" s="13" t="str">
        <f>IF('BCL Calculations Table'!BU157="","",'BCL Calculations Table'!BU157)</f>
        <v>sat</v>
      </c>
      <c r="T90" s="13" t="str">
        <f>IF('BCL Calculations Table'!BV157="","",'BCL Calculations Table'!BV157)</f>
        <v/>
      </c>
      <c r="U90" s="13" t="str">
        <f>IF('BCL Calculations Table'!BW157="","",'BCL Calculations Table'!BW157)</f>
        <v/>
      </c>
      <c r="V90" s="13">
        <f>IF('BCL Calculations Table'!BX157="","",'BCL Calculations Table'!BX157)</f>
        <v>0.77908217716115258</v>
      </c>
      <c r="W90" s="13" t="str">
        <f>IF('BCL Calculations Table'!BY157="","",'BCL Calculations Table'!BY157)</f>
        <v>C</v>
      </c>
      <c r="X90" s="80" t="str">
        <f>IF('BCL Calculations Table'!BZ157="","",'BCL Calculations Table'!BZ157)</f>
        <v/>
      </c>
      <c r="Y90" s="81" t="str">
        <f>IF('BCL Calculations Table'!CB157="","",'BCL Calculations Table'!CB157)</f>
        <v/>
      </c>
    </row>
    <row r="91" spans="1:25" x14ac:dyDescent="0.35">
      <c r="A91" s="69" t="str">
        <f>'BCL Calculations Table'!BN158</f>
        <v>Butadiene, 1,3-</v>
      </c>
      <c r="B91" s="68" t="str">
        <f>'BCL Calculations Table'!BM158</f>
        <v>106-99-0</v>
      </c>
      <c r="C91" s="13">
        <f>IF('BCL Calculations Table'!C158="","",'BCL Calculations Table'!C158)</f>
        <v>0.6</v>
      </c>
      <c r="D91" s="13" t="str">
        <f>IF('BCL Calculations Table'!D158="","",'BCL Calculations Table'!D158)</f>
        <v>CA</v>
      </c>
      <c r="E91" s="13" t="str">
        <f>IF('BCL Calculations Table'!E158="","",'BCL Calculations Table'!E158)</f>
        <v/>
      </c>
      <c r="F91" s="13" t="str">
        <f>IF('BCL Calculations Table'!F158="","",'BCL Calculations Table'!F158)</f>
        <v/>
      </c>
      <c r="G91" s="13">
        <f>IF('BCL Calculations Table'!G158="","",'BCL Calculations Table'!G158)</f>
        <v>3.0000000000000001E-5</v>
      </c>
      <c r="H91" s="13" t="str">
        <f>IF('BCL Calculations Table'!H158="","",'BCL Calculations Table'!H158)</f>
        <v>I</v>
      </c>
      <c r="I91" s="13">
        <f>IF('BCL Calculations Table'!I158="","",'BCL Calculations Table'!I158)</f>
        <v>2E-3</v>
      </c>
      <c r="J91" s="13" t="str">
        <f>IF('BCL Calculations Table'!J158="","",'BCL Calculations Table'!J158)</f>
        <v>I</v>
      </c>
      <c r="K91" s="85" t="str">
        <f>IF('BCL Calculations Table'!K158="","",'BCL Calculations Table'!K158)</f>
        <v/>
      </c>
      <c r="L91" s="13" t="str">
        <f>IF('BCL Calculations Table'!L158="","",'BCL Calculations Table'!L158)</f>
        <v>V</v>
      </c>
      <c r="M91" s="68" t="str">
        <f>IF('BCL Calculations Table'!N158="","",'BCL Calculations Table'!N158)</f>
        <v/>
      </c>
      <c r="N91" s="13">
        <f>IF('BCL Calculations Table'!BP158="","",'BCL Calculations Table'!BP158)</f>
        <v>7.5767073753417749E-2</v>
      </c>
      <c r="O91" s="13" t="str">
        <f>IF('BCL Calculations Table'!BQ158="","",'BCL Calculations Table'!BQ158)</f>
        <v>C</v>
      </c>
      <c r="P91" s="13">
        <f>IF('BCL Calculations Table'!BR158="","",'BCL Calculations Table'!BR158)</f>
        <v>0.34296437953956893</v>
      </c>
      <c r="Q91" s="13" t="str">
        <f>IF('BCL Calculations Table'!BS158="","",'BCL Calculations Table'!BS158)</f>
        <v>C</v>
      </c>
      <c r="R91" s="13">
        <f>IF('BCL Calculations Table'!BT158="","",'BCL Calculations Table'!BT158)</f>
        <v>0.36944840035480592</v>
      </c>
      <c r="S91" s="13" t="str">
        <f>IF('BCL Calculations Table'!BU158="","",'BCL Calculations Table'!BU158)</f>
        <v>C</v>
      </c>
      <c r="T91" s="13">
        <f>IF('BCL Calculations Table'!BV158="","",'BCL Calculations Table'!BV158)</f>
        <v>9.3589743589743576E-2</v>
      </c>
      <c r="U91" s="13" t="str">
        <f>IF('BCL Calculations Table'!BW158="","",'BCL Calculations Table'!BW158)</f>
        <v>C</v>
      </c>
      <c r="V91" s="13">
        <f>IF('BCL Calculations Table'!BX158="","",'BCL Calculations Table'!BX158)</f>
        <v>7.6664566267590828E-2</v>
      </c>
      <c r="W91" s="13" t="str">
        <f>IF('BCL Calculations Table'!BY158="","",'BCL Calculations Table'!BY158)</f>
        <v>C</v>
      </c>
      <c r="X91" s="13" t="str">
        <f>IF('BCL Calculations Table'!BZ158="","",'BCL Calculations Table'!BZ158)</f>
        <v/>
      </c>
      <c r="Y91" s="70" t="str">
        <f>IF('BCL Calculations Table'!CB158="","",'BCL Calculations Table'!CB158)</f>
        <v/>
      </c>
    </row>
    <row r="92" spans="1:25" s="14" customFormat="1" x14ac:dyDescent="0.35">
      <c r="A92" s="69" t="str">
        <f>'BCL Calculations Table'!BN159</f>
        <v>Butanol, N-</v>
      </c>
      <c r="B92" s="68" t="str">
        <f>'BCL Calculations Table'!BM159</f>
        <v>71-36-3</v>
      </c>
      <c r="C92" s="13" t="str">
        <f>IF('BCL Calculations Table'!C159="","",'BCL Calculations Table'!C159)</f>
        <v/>
      </c>
      <c r="D92" s="13" t="str">
        <f>IF('BCL Calculations Table'!D159="","",'BCL Calculations Table'!D159)</f>
        <v/>
      </c>
      <c r="E92" s="13">
        <f>IF('BCL Calculations Table'!E159="","",'BCL Calculations Table'!E159)</f>
        <v>0.1</v>
      </c>
      <c r="F92" s="13" t="str">
        <f>IF('BCL Calculations Table'!F159="","",'BCL Calculations Table'!F159)</f>
        <v>I</v>
      </c>
      <c r="G92" s="13" t="str">
        <f>IF('BCL Calculations Table'!G159="","",'BCL Calculations Table'!G159)</f>
        <v/>
      </c>
      <c r="H92" s="13" t="str">
        <f>IF('BCL Calculations Table'!H159="","",'BCL Calculations Table'!H159)</f>
        <v/>
      </c>
      <c r="I92" s="13" t="str">
        <f>IF('BCL Calculations Table'!I159="","",'BCL Calculations Table'!I159)</f>
        <v/>
      </c>
      <c r="J92" s="13" t="str">
        <f>IF('BCL Calculations Table'!J159="","",'BCL Calculations Table'!J159)</f>
        <v/>
      </c>
      <c r="K92" s="85" t="str">
        <f>IF('BCL Calculations Table'!K159="","",'BCL Calculations Table'!K159)</f>
        <v/>
      </c>
      <c r="L92" s="13" t="str">
        <f>IF('BCL Calculations Table'!L159="","",'BCL Calculations Table'!L159)</f>
        <v>V</v>
      </c>
      <c r="M92" s="68" t="str">
        <f>IF('BCL Calculations Table'!N159="","",'BCL Calculations Table'!N159)</f>
        <v/>
      </c>
      <c r="N92" s="13">
        <f>IF('BCL Calculations Table'!BP159="","",'BCL Calculations Table'!BP159)</f>
        <v>7640.5127324779878</v>
      </c>
      <c r="O92" s="13" t="str">
        <f>IF('BCL Calculations Table'!BQ159="","",'BCL Calculations Table'!BQ159)</f>
        <v>sat</v>
      </c>
      <c r="P92" s="13">
        <f>IF('BCL Calculations Table'!BR159="","",'BCL Calculations Table'!BR159)</f>
        <v>7640.5127324779878</v>
      </c>
      <c r="Q92" s="13" t="str">
        <f>IF('BCL Calculations Table'!BS159="","",'BCL Calculations Table'!BS159)</f>
        <v>sat</v>
      </c>
      <c r="R92" s="13">
        <f>IF('BCL Calculations Table'!BT159="","",'BCL Calculations Table'!BT159)</f>
        <v>7640.5127324779878</v>
      </c>
      <c r="S92" s="13" t="str">
        <f>IF('BCL Calculations Table'!BU159="","",'BCL Calculations Table'!BU159)</f>
        <v>sat</v>
      </c>
      <c r="T92" s="13" t="str">
        <f>IF('BCL Calculations Table'!BV159="","",'BCL Calculations Table'!BV159)</f>
        <v/>
      </c>
      <c r="U92" s="13" t="str">
        <f>IF('BCL Calculations Table'!BW159="","",'BCL Calculations Table'!BW159)</f>
        <v/>
      </c>
      <c r="V92" s="13">
        <f>IF('BCL Calculations Table'!BX159="","",'BCL Calculations Table'!BX159)</f>
        <v>3337.1428571428573</v>
      </c>
      <c r="W92" s="13" t="str">
        <f>IF('BCL Calculations Table'!BY159="","",'BCL Calculations Table'!BY159)</f>
        <v>N</v>
      </c>
      <c r="X92" s="13">
        <f>IF('BCL Calculations Table'!BZ159="","",'BCL Calculations Table'!BZ159)</f>
        <v>0.9</v>
      </c>
      <c r="Y92" s="70">
        <f>IF('BCL Calculations Table'!CB159="","",'BCL Calculations Table'!CB159)</f>
        <v>18</v>
      </c>
    </row>
    <row r="93" spans="1:25" x14ac:dyDescent="0.35">
      <c r="A93" s="69" t="str">
        <f>'BCL Calculations Table'!BN160</f>
        <v>Butyl alcohol, sec-</v>
      </c>
      <c r="B93" s="68" t="str">
        <f>'BCL Calculations Table'!BM160</f>
        <v>78-92-2</v>
      </c>
      <c r="C93" s="13" t="str">
        <f>IF('BCL Calculations Table'!C160="","",'BCL Calculations Table'!C160)</f>
        <v/>
      </c>
      <c r="D93" s="13" t="str">
        <f>IF('BCL Calculations Table'!D160="","",'BCL Calculations Table'!D160)</f>
        <v/>
      </c>
      <c r="E93" s="13">
        <f>IF('BCL Calculations Table'!E160="","",'BCL Calculations Table'!E160)</f>
        <v>2</v>
      </c>
      <c r="F93" s="13" t="str">
        <f>IF('BCL Calculations Table'!F160="","",'BCL Calculations Table'!F160)</f>
        <v>P</v>
      </c>
      <c r="G93" s="13" t="str">
        <f>IF('BCL Calculations Table'!G160="","",'BCL Calculations Table'!G160)</f>
        <v/>
      </c>
      <c r="H93" s="13" t="str">
        <f>IF('BCL Calculations Table'!H160="","",'BCL Calculations Table'!H160)</f>
        <v/>
      </c>
      <c r="I93" s="13">
        <f>IF('BCL Calculations Table'!I160="","",'BCL Calculations Table'!I160)</f>
        <v>30</v>
      </c>
      <c r="J93" s="13" t="str">
        <f>IF('BCL Calculations Table'!J160="","",'BCL Calculations Table'!J160)</f>
        <v>P</v>
      </c>
      <c r="K93" s="85" t="str">
        <f>IF('BCL Calculations Table'!K160="","",'BCL Calculations Table'!K160)</f>
        <v/>
      </c>
      <c r="L93" s="13" t="str">
        <f>IF('BCL Calculations Table'!L160="","",'BCL Calculations Table'!L160)</f>
        <v>V</v>
      </c>
      <c r="M93" s="68" t="str">
        <f>IF('BCL Calculations Table'!N160="","",'BCL Calculations Table'!N160)</f>
        <v/>
      </c>
      <c r="N93" s="13">
        <f>IF('BCL Calculations Table'!BP160="","",'BCL Calculations Table'!BP160)</f>
        <v>21282.725674465411</v>
      </c>
      <c r="O93" s="13" t="str">
        <f>IF('BCL Calculations Table'!BQ160="","",'BCL Calculations Table'!BQ160)</f>
        <v>sat</v>
      </c>
      <c r="P93" s="13">
        <f>IF('BCL Calculations Table'!BR160="","",'BCL Calculations Table'!BR160)</f>
        <v>21282.725674465411</v>
      </c>
      <c r="Q93" s="13" t="str">
        <f>IF('BCL Calculations Table'!BS160="","",'BCL Calculations Table'!BS160)</f>
        <v>sat</v>
      </c>
      <c r="R93" s="13">
        <f>IF('BCL Calculations Table'!BT160="","",'BCL Calculations Table'!BT160)</f>
        <v>21282.725674465411</v>
      </c>
      <c r="S93" s="13" t="str">
        <f>IF('BCL Calculations Table'!BU160="","",'BCL Calculations Table'!BU160)</f>
        <v>sat</v>
      </c>
      <c r="T93" s="13">
        <f>IF('BCL Calculations Table'!BV160="","",'BCL Calculations Table'!BV160)</f>
        <v>31285.714285714286</v>
      </c>
      <c r="U93" s="13" t="str">
        <f>IF('BCL Calculations Table'!BW160="","",'BCL Calculations Table'!BW160)</f>
        <v>N</v>
      </c>
      <c r="V93" s="13">
        <f>IF('BCL Calculations Table'!BX160="","",'BCL Calculations Table'!BX160)</f>
        <v>32294.930875576043</v>
      </c>
      <c r="W93" s="13" t="str">
        <f>IF('BCL Calculations Table'!BY160="","",'BCL Calculations Table'!BY160)</f>
        <v>N</v>
      </c>
      <c r="X93" s="13" t="str">
        <f>IF('BCL Calculations Table'!BZ160="","",'BCL Calculations Table'!BZ160)</f>
        <v/>
      </c>
      <c r="Y93" s="70" t="str">
        <f>IF('BCL Calculations Table'!CB160="","",'BCL Calculations Table'!CB160)</f>
        <v/>
      </c>
    </row>
    <row r="94" spans="1:25" x14ac:dyDescent="0.35">
      <c r="A94" s="69" t="str">
        <f>'BCL Calculations Table'!BN161</f>
        <v>Butyl Alcohol, tert-</v>
      </c>
      <c r="B94" s="68" t="str">
        <f>'BCL Calculations Table'!BM161</f>
        <v>75-65-0</v>
      </c>
      <c r="C94" s="13">
        <f>IF('BCL Calculations Table'!C161="","",'BCL Calculations Table'!C161)</f>
        <v>5.0000000000000001E-4</v>
      </c>
      <c r="D94" s="13" t="str">
        <f>IF('BCL Calculations Table'!D161="","",'BCL Calculations Table'!D161)</f>
        <v>I</v>
      </c>
      <c r="E94" s="13">
        <f>IF('BCL Calculations Table'!E161="","",'BCL Calculations Table'!E161)</f>
        <v>0.4</v>
      </c>
      <c r="F94" s="13" t="str">
        <f>IF('BCL Calculations Table'!F161="","",'BCL Calculations Table'!F161)</f>
        <v>I</v>
      </c>
      <c r="G94" s="13" t="str">
        <f>IF('BCL Calculations Table'!G161="","",'BCL Calculations Table'!G161)</f>
        <v/>
      </c>
      <c r="H94" s="13" t="str">
        <f>IF('BCL Calculations Table'!H161="","",'BCL Calculations Table'!H161)</f>
        <v/>
      </c>
      <c r="I94" s="13">
        <f>IF('BCL Calculations Table'!I161="","",'BCL Calculations Table'!I161)</f>
        <v>5</v>
      </c>
      <c r="J94" s="13" t="str">
        <f>IF('BCL Calculations Table'!J161="","",'BCL Calculations Table'!J161)</f>
        <v>I</v>
      </c>
      <c r="K94" s="85" t="str">
        <f>IF('BCL Calculations Table'!K161="","",'BCL Calculations Table'!K161)</f>
        <v/>
      </c>
      <c r="L94" s="13" t="str">
        <f>IF('BCL Calculations Table'!L161="","",'BCL Calculations Table'!L161)</f>
        <v>V</v>
      </c>
      <c r="M94" s="68" t="str">
        <f>IF('BCL Calculations Table'!N161="","",'BCL Calculations Table'!N161)</f>
        <v/>
      </c>
      <c r="N94" s="13">
        <f>IF('BCL Calculations Table'!BP161="","",'BCL Calculations Table'!BP161)</f>
        <v>1390.4761904761904</v>
      </c>
      <c r="O94" s="13" t="str">
        <f>IF('BCL Calculations Table'!BQ161="","",'BCL Calculations Table'!BQ161)</f>
        <v>C</v>
      </c>
      <c r="P94" s="13">
        <f>IF('BCL Calculations Table'!BR161="","",'BCL Calculations Table'!BR161)</f>
        <v>13081.599999999997</v>
      </c>
      <c r="Q94" s="13" t="str">
        <f>IF('BCL Calculations Table'!BS161="","",'BCL Calculations Table'!BS161)</f>
        <v>C</v>
      </c>
      <c r="R94" s="13">
        <f>IF('BCL Calculations Table'!BT161="","",'BCL Calculations Table'!BT161)</f>
        <v>7267.5555555555547</v>
      </c>
      <c r="S94" s="13" t="str">
        <f>IF('BCL Calculations Table'!BU161="","",'BCL Calculations Table'!BU161)</f>
        <v>C</v>
      </c>
      <c r="T94" s="13">
        <f>IF('BCL Calculations Table'!BV161="","",'BCL Calculations Table'!BV161)</f>
        <v>5214.2857142857147</v>
      </c>
      <c r="U94" s="13" t="str">
        <f>IF('BCL Calculations Table'!BW161="","",'BCL Calculations Table'!BW161)</f>
        <v>N</v>
      </c>
      <c r="V94" s="13">
        <f>IF('BCL Calculations Table'!BX161="","",'BCL Calculations Table'!BX161)</f>
        <v>155.81643543223049</v>
      </c>
      <c r="W94" s="13" t="str">
        <f>IF('BCL Calculations Table'!BY161="","",'BCL Calculations Table'!BY161)</f>
        <v>C</v>
      </c>
      <c r="X94" s="13" t="str">
        <f>IF('BCL Calculations Table'!BZ161="","",'BCL Calculations Table'!BZ161)</f>
        <v/>
      </c>
      <c r="Y94" s="70" t="str">
        <f>IF('BCL Calculations Table'!CB161="","",'BCL Calculations Table'!CB161)</f>
        <v/>
      </c>
    </row>
    <row r="95" spans="1:25" s="14" customFormat="1" x14ac:dyDescent="0.35">
      <c r="A95" s="71" t="str">
        <f>'BCL Calculations Table'!BN162</f>
        <v>Butylate</v>
      </c>
      <c r="B95" s="72" t="str">
        <f>'BCL Calculations Table'!BM162</f>
        <v>2008-41-5</v>
      </c>
      <c r="C95" s="73" t="str">
        <f>IF('BCL Calculations Table'!C162="","",'BCL Calculations Table'!C162)</f>
        <v/>
      </c>
      <c r="D95" s="73" t="str">
        <f>IF('BCL Calculations Table'!D162="","",'BCL Calculations Table'!D162)</f>
        <v/>
      </c>
      <c r="E95" s="73">
        <f>IF('BCL Calculations Table'!E162="","",'BCL Calculations Table'!E162)</f>
        <v>0.05</v>
      </c>
      <c r="F95" s="73" t="str">
        <f>IF('BCL Calculations Table'!F162="","",'BCL Calculations Table'!F162)</f>
        <v>I</v>
      </c>
      <c r="G95" s="73" t="str">
        <f>IF('BCL Calculations Table'!G162="","",'BCL Calculations Table'!G162)</f>
        <v/>
      </c>
      <c r="H95" s="73" t="str">
        <f>IF('BCL Calculations Table'!H162="","",'BCL Calculations Table'!H162)</f>
        <v/>
      </c>
      <c r="I95" s="73" t="str">
        <f>IF('BCL Calculations Table'!I162="","",'BCL Calculations Table'!I162)</f>
        <v/>
      </c>
      <c r="J95" s="73" t="str">
        <f>IF('BCL Calculations Table'!J162="","",'BCL Calculations Table'!J162)</f>
        <v/>
      </c>
      <c r="K95" s="86" t="str">
        <f>IF('BCL Calculations Table'!K162="","",'BCL Calculations Table'!K162)</f>
        <v/>
      </c>
      <c r="L95" s="73" t="str">
        <f>IF('BCL Calculations Table'!L162="","",'BCL Calculations Table'!L162)</f>
        <v>V</v>
      </c>
      <c r="M95" s="72" t="str">
        <f>IF('BCL Calculations Table'!N162="","",'BCL Calculations Table'!N162)</f>
        <v/>
      </c>
      <c r="N95" s="73">
        <f>IF('BCL Calculations Table'!BP162="","",'BCL Calculations Table'!BP162)</f>
        <v>108.66842928113208</v>
      </c>
      <c r="O95" s="73" t="str">
        <f>IF('BCL Calculations Table'!BQ162="","",'BCL Calculations Table'!BQ162)</f>
        <v>sat</v>
      </c>
      <c r="P95" s="73">
        <f>IF('BCL Calculations Table'!BR162="","",'BCL Calculations Table'!BR162)</f>
        <v>108.66842928113208</v>
      </c>
      <c r="Q95" s="73" t="str">
        <f>IF('BCL Calculations Table'!BS162="","",'BCL Calculations Table'!BS162)</f>
        <v>sat</v>
      </c>
      <c r="R95" s="73">
        <f>IF('BCL Calculations Table'!BT162="","",'BCL Calculations Table'!BT162)</f>
        <v>108.66842928113208</v>
      </c>
      <c r="S95" s="73" t="str">
        <f>IF('BCL Calculations Table'!BU162="","",'BCL Calculations Table'!BU162)</f>
        <v>sat</v>
      </c>
      <c r="T95" s="73" t="str">
        <f>IF('BCL Calculations Table'!BV162="","",'BCL Calculations Table'!BV162)</f>
        <v/>
      </c>
      <c r="U95" s="73" t="str">
        <f>IF('BCL Calculations Table'!BW162="","",'BCL Calculations Table'!BW162)</f>
        <v/>
      </c>
      <c r="V95" s="73">
        <f>IF('BCL Calculations Table'!BX162="","",'BCL Calculations Table'!BX162)</f>
        <v>1668.5714285714287</v>
      </c>
      <c r="W95" s="73" t="str">
        <f>IF('BCL Calculations Table'!BY162="","",'BCL Calculations Table'!BY162)</f>
        <v>N</v>
      </c>
      <c r="X95" s="73" t="str">
        <f>IF('BCL Calculations Table'!BZ162="","",'BCL Calculations Table'!BZ162)</f>
        <v/>
      </c>
      <c r="Y95" s="79" t="str">
        <f>IF('BCL Calculations Table'!CB162="","",'BCL Calculations Table'!CB162)</f>
        <v/>
      </c>
    </row>
    <row r="96" spans="1:25" x14ac:dyDescent="0.35">
      <c r="A96" s="69" t="str">
        <f>'BCL Calculations Table'!BN163</f>
        <v>Butylated hydroxyanisole</v>
      </c>
      <c r="B96" s="68" t="str">
        <f>'BCL Calculations Table'!BM163</f>
        <v>25013-16-5</v>
      </c>
      <c r="C96" s="13">
        <f>IF('BCL Calculations Table'!C163="","",'BCL Calculations Table'!C163)</f>
        <v>2.0000000000000001E-4</v>
      </c>
      <c r="D96" s="13" t="str">
        <f>IF('BCL Calculations Table'!D163="","",'BCL Calculations Table'!D163)</f>
        <v>CA</v>
      </c>
      <c r="E96" s="13" t="str">
        <f>IF('BCL Calculations Table'!E163="","",'BCL Calculations Table'!E163)</f>
        <v/>
      </c>
      <c r="F96" s="13" t="str">
        <f>IF('BCL Calculations Table'!F163="","",'BCL Calculations Table'!F163)</f>
        <v/>
      </c>
      <c r="G96" s="13">
        <f>IF('BCL Calculations Table'!G163="","",'BCL Calculations Table'!G163)</f>
        <v>5.7000000000000001E-8</v>
      </c>
      <c r="H96" s="13" t="str">
        <f>IF('BCL Calculations Table'!H163="","",'BCL Calculations Table'!H163)</f>
        <v>CA</v>
      </c>
      <c r="I96" s="13" t="str">
        <f>IF('BCL Calculations Table'!I163="","",'BCL Calculations Table'!I163)</f>
        <v/>
      </c>
      <c r="J96" s="13" t="str">
        <f>IF('BCL Calculations Table'!J163="","",'BCL Calculations Table'!J163)</f>
        <v/>
      </c>
      <c r="K96" s="85" t="str">
        <f>IF('BCL Calculations Table'!K163="","",'BCL Calculations Table'!K163)</f>
        <v/>
      </c>
      <c r="L96" s="13" t="str">
        <f>IF('BCL Calculations Table'!L163="","",'BCL Calculations Table'!L163)</f>
        <v/>
      </c>
      <c r="M96" s="68">
        <f>IF('BCL Calculations Table'!N163="","",'BCL Calculations Table'!N163)</f>
        <v>0.1</v>
      </c>
      <c r="N96" s="13">
        <f>IF('BCL Calculations Table'!BP163="","",'BCL Calculations Table'!BP163)</f>
        <v>2712.8233114022005</v>
      </c>
      <c r="O96" s="13" t="str">
        <f>IF('BCL Calculations Table'!BQ163="","",'BCL Calculations Table'!BQ163)</f>
        <v>C</v>
      </c>
      <c r="P96" s="13">
        <f>IF('BCL Calculations Table'!BR163="","",'BCL Calculations Table'!BR163)</f>
        <v>32699.858017984385</v>
      </c>
      <c r="Q96" s="13" t="str">
        <f>IF('BCL Calculations Table'!BS163="","",'BCL Calculations Table'!BS163)</f>
        <v>C</v>
      </c>
      <c r="R96" s="13">
        <f>IF('BCL Calculations Table'!BT163="","",'BCL Calculations Table'!BT163)</f>
        <v>17635.873990644959</v>
      </c>
      <c r="S96" s="13" t="str">
        <f>IF('BCL Calculations Table'!BU163="","",'BCL Calculations Table'!BU163)</f>
        <v>C</v>
      </c>
      <c r="T96" s="13">
        <f>IF('BCL Calculations Table'!BV163="","",'BCL Calculations Table'!BV163)</f>
        <v>49.257759784075574</v>
      </c>
      <c r="U96" s="13" t="str">
        <f>IF('BCL Calculations Table'!BW163="","",'BCL Calculations Table'!BW163)</f>
        <v>C</v>
      </c>
      <c r="V96" s="13">
        <f>IF('BCL Calculations Table'!BX163="","",'BCL Calculations Table'!BX163)</f>
        <v>389.54108858057617</v>
      </c>
      <c r="W96" s="13" t="str">
        <f>IF('BCL Calculations Table'!BY163="","",'BCL Calculations Table'!BY163)</f>
        <v>C</v>
      </c>
      <c r="X96" s="80" t="str">
        <f>IF('BCL Calculations Table'!BZ163="","",'BCL Calculations Table'!BZ163)</f>
        <v/>
      </c>
      <c r="Y96" s="81" t="str">
        <f>IF('BCL Calculations Table'!CB163="","",'BCL Calculations Table'!CB163)</f>
        <v/>
      </c>
    </row>
    <row r="97" spans="1:25" x14ac:dyDescent="0.35">
      <c r="A97" s="69" t="str">
        <f>'BCL Calculations Table'!BN164</f>
        <v>Butylated hydroxytoluene</v>
      </c>
      <c r="B97" s="68" t="str">
        <f>'BCL Calculations Table'!BM164</f>
        <v>128-37-0</v>
      </c>
      <c r="C97" s="13">
        <f>IF('BCL Calculations Table'!C164="","",'BCL Calculations Table'!C164)</f>
        <v>3.5999999999999999E-3</v>
      </c>
      <c r="D97" s="13" t="str">
        <f>IF('BCL Calculations Table'!D164="","",'BCL Calculations Table'!D164)</f>
        <v>P</v>
      </c>
      <c r="E97" s="13">
        <f>IF('BCL Calculations Table'!E164="","",'BCL Calculations Table'!E164)</f>
        <v>0.3</v>
      </c>
      <c r="F97" s="13" t="str">
        <f>IF('BCL Calculations Table'!F164="","",'BCL Calculations Table'!F164)</f>
        <v>P</v>
      </c>
      <c r="G97" s="13" t="str">
        <f>IF('BCL Calculations Table'!G164="","",'BCL Calculations Table'!G164)</f>
        <v/>
      </c>
      <c r="H97" s="13" t="str">
        <f>IF('BCL Calculations Table'!H164="","",'BCL Calculations Table'!H164)</f>
        <v/>
      </c>
      <c r="I97" s="13" t="str">
        <f>IF('BCL Calculations Table'!I164="","",'BCL Calculations Table'!I164)</f>
        <v/>
      </c>
      <c r="J97" s="13" t="str">
        <f>IF('BCL Calculations Table'!J164="","",'BCL Calculations Table'!J164)</f>
        <v/>
      </c>
      <c r="K97" s="85" t="str">
        <f>IF('BCL Calculations Table'!K164="","",'BCL Calculations Table'!K164)</f>
        <v/>
      </c>
      <c r="L97" s="13" t="str">
        <f>IF('BCL Calculations Table'!L164="","",'BCL Calculations Table'!L164)</f>
        <v/>
      </c>
      <c r="M97" s="68">
        <f>IF('BCL Calculations Table'!N164="","",'BCL Calculations Table'!N164)</f>
        <v>0.1</v>
      </c>
      <c r="N97" s="13">
        <f>IF('BCL Calculations Table'!BP164="","",'BCL Calculations Table'!BP164)</f>
        <v>150.71932345605603</v>
      </c>
      <c r="O97" s="13" t="str">
        <f>IF('BCL Calculations Table'!BQ164="","",'BCL Calculations Table'!BQ164)</f>
        <v>C</v>
      </c>
      <c r="P97" s="13">
        <f>IF('BCL Calculations Table'!BR164="","",'BCL Calculations Table'!BR164)</f>
        <v>1816.8888888888887</v>
      </c>
      <c r="Q97" s="13" t="str">
        <f>IF('BCL Calculations Table'!BS164="","",'BCL Calculations Table'!BS164)</f>
        <v>C</v>
      </c>
      <c r="R97" s="13">
        <f>IF('BCL Calculations Table'!BT164="","",'BCL Calculations Table'!BT164)</f>
        <v>979.83101270616464</v>
      </c>
      <c r="S97" s="13" t="str">
        <f>IF('BCL Calculations Table'!BU164="","",'BCL Calculations Table'!BU164)</f>
        <v>C</v>
      </c>
      <c r="T97" s="13" t="str">
        <f>IF('BCL Calculations Table'!BV164="","",'BCL Calculations Table'!BV164)</f>
        <v/>
      </c>
      <c r="U97" s="13" t="str">
        <f>IF('BCL Calculations Table'!BW164="","",'BCL Calculations Table'!BW164)</f>
        <v/>
      </c>
      <c r="V97" s="13">
        <f>IF('BCL Calculations Table'!BX164="","",'BCL Calculations Table'!BX164)</f>
        <v>21.64117158780979</v>
      </c>
      <c r="W97" s="13" t="str">
        <f>IF('BCL Calculations Table'!BY164="","",'BCL Calculations Table'!BY164)</f>
        <v>C</v>
      </c>
      <c r="X97" s="13" t="str">
        <f>IF('BCL Calculations Table'!BZ164="","",'BCL Calculations Table'!BZ164)</f>
        <v/>
      </c>
      <c r="Y97" s="70" t="str">
        <f>IF('BCL Calculations Table'!CB164="","",'BCL Calculations Table'!CB164)</f>
        <v/>
      </c>
    </row>
    <row r="98" spans="1:25" s="14" customFormat="1" x14ac:dyDescent="0.35">
      <c r="A98" s="69" t="str">
        <f>'BCL Calculations Table'!BN165</f>
        <v>Butylbenzene, n-</v>
      </c>
      <c r="B98" s="68" t="str">
        <f>'BCL Calculations Table'!BM165</f>
        <v>104-51-8</v>
      </c>
      <c r="C98" s="13" t="str">
        <f>IF('BCL Calculations Table'!C165="","",'BCL Calculations Table'!C165)</f>
        <v/>
      </c>
      <c r="D98" s="13" t="str">
        <f>IF('BCL Calculations Table'!D165="","",'BCL Calculations Table'!D165)</f>
        <v/>
      </c>
      <c r="E98" s="13">
        <f>IF('BCL Calculations Table'!E165="","",'BCL Calculations Table'!E165)</f>
        <v>0.05</v>
      </c>
      <c r="F98" s="13" t="str">
        <f>IF('BCL Calculations Table'!F165="","",'BCL Calculations Table'!F165)</f>
        <v>P</v>
      </c>
      <c r="G98" s="13" t="str">
        <f>IF('BCL Calculations Table'!G165="","",'BCL Calculations Table'!G165)</f>
        <v/>
      </c>
      <c r="H98" s="13" t="str">
        <f>IF('BCL Calculations Table'!H165="","",'BCL Calculations Table'!H165)</f>
        <v/>
      </c>
      <c r="I98" s="13" t="str">
        <f>IF('BCL Calculations Table'!I165="","",'BCL Calculations Table'!I165)</f>
        <v/>
      </c>
      <c r="J98" s="13" t="str">
        <f>IF('BCL Calculations Table'!J165="","",'BCL Calculations Table'!J165)</f>
        <v/>
      </c>
      <c r="K98" s="85" t="str">
        <f>IF('BCL Calculations Table'!K165="","",'BCL Calculations Table'!K165)</f>
        <v/>
      </c>
      <c r="L98" s="13" t="str">
        <f>IF('BCL Calculations Table'!L165="","",'BCL Calculations Table'!L165)</f>
        <v>V</v>
      </c>
      <c r="M98" s="68" t="str">
        <f>IF('BCL Calculations Table'!N165="","",'BCL Calculations Table'!N165)</f>
        <v/>
      </c>
      <c r="N98" s="13">
        <f>IF('BCL Calculations Table'!BP165="","",'BCL Calculations Table'!BP165)</f>
        <v>107.55768507460378</v>
      </c>
      <c r="O98" s="13" t="str">
        <f>IF('BCL Calculations Table'!BQ165="","",'BCL Calculations Table'!BQ165)</f>
        <v>sat</v>
      </c>
      <c r="P98" s="13">
        <f>IF('BCL Calculations Table'!BR165="","",'BCL Calculations Table'!BR165)</f>
        <v>107.55768507460378</v>
      </c>
      <c r="Q98" s="13" t="str">
        <f>IF('BCL Calculations Table'!BS165="","",'BCL Calculations Table'!BS165)</f>
        <v>sat</v>
      </c>
      <c r="R98" s="13">
        <f>IF('BCL Calculations Table'!BT165="","",'BCL Calculations Table'!BT165)</f>
        <v>107.55768507460378</v>
      </c>
      <c r="S98" s="13" t="str">
        <f>IF('BCL Calculations Table'!BU165="","",'BCL Calculations Table'!BU165)</f>
        <v>sat</v>
      </c>
      <c r="T98" s="13" t="str">
        <f>IF('BCL Calculations Table'!BV165="","",'BCL Calculations Table'!BV165)</f>
        <v/>
      </c>
      <c r="U98" s="13" t="str">
        <f>IF('BCL Calculations Table'!BW165="","",'BCL Calculations Table'!BW165)</f>
        <v/>
      </c>
      <c r="V98" s="13">
        <f>IF('BCL Calculations Table'!BX165="","",'BCL Calculations Table'!BX165)</f>
        <v>1668.5714285714287</v>
      </c>
      <c r="W98" s="13" t="str">
        <f>IF('BCL Calculations Table'!BY165="","",'BCL Calculations Table'!BY165)</f>
        <v>N</v>
      </c>
      <c r="X98" s="13" t="str">
        <f>IF('BCL Calculations Table'!BZ165="","",'BCL Calculations Table'!BZ165)</f>
        <v/>
      </c>
      <c r="Y98" s="70" t="str">
        <f>IF('BCL Calculations Table'!CB165="","",'BCL Calculations Table'!CB165)</f>
        <v/>
      </c>
    </row>
    <row r="99" spans="1:25" x14ac:dyDescent="0.35">
      <c r="A99" s="69" t="str">
        <f>'BCL Calculations Table'!BN166</f>
        <v>Butylbenzene, sec-</v>
      </c>
      <c r="B99" s="68" t="str">
        <f>'BCL Calculations Table'!BM166</f>
        <v>135-98-8</v>
      </c>
      <c r="C99" s="13" t="str">
        <f>IF('BCL Calculations Table'!C166="","",'BCL Calculations Table'!C166)</f>
        <v/>
      </c>
      <c r="D99" s="13" t="str">
        <f>IF('BCL Calculations Table'!D166="","",'BCL Calculations Table'!D166)</f>
        <v/>
      </c>
      <c r="E99" s="13">
        <f>IF('BCL Calculations Table'!E166="","",'BCL Calculations Table'!E166)</f>
        <v>0.1</v>
      </c>
      <c r="F99" s="13" t="str">
        <f>IF('BCL Calculations Table'!F166="","",'BCL Calculations Table'!F166)</f>
        <v>X</v>
      </c>
      <c r="G99" s="13" t="str">
        <f>IF('BCL Calculations Table'!G166="","",'BCL Calculations Table'!G166)</f>
        <v/>
      </c>
      <c r="H99" s="13" t="str">
        <f>IF('BCL Calculations Table'!H166="","",'BCL Calculations Table'!H166)</f>
        <v/>
      </c>
      <c r="I99" s="13" t="str">
        <f>IF('BCL Calculations Table'!I166="","",'BCL Calculations Table'!I166)</f>
        <v/>
      </c>
      <c r="J99" s="13" t="str">
        <f>IF('BCL Calculations Table'!J166="","",'BCL Calculations Table'!J166)</f>
        <v/>
      </c>
      <c r="K99" s="85" t="str">
        <f>IF('BCL Calculations Table'!K166="","",'BCL Calculations Table'!K166)</f>
        <v/>
      </c>
      <c r="L99" s="13" t="str">
        <f>IF('BCL Calculations Table'!L166="","",'BCL Calculations Table'!L166)</f>
        <v>V</v>
      </c>
      <c r="M99" s="68" t="str">
        <f>IF('BCL Calculations Table'!N166="","",'BCL Calculations Table'!N166)</f>
        <v/>
      </c>
      <c r="N99" s="13">
        <f>IF('BCL Calculations Table'!BP166="","",'BCL Calculations Table'!BP166)</f>
        <v>144.71098756538365</v>
      </c>
      <c r="O99" s="13" t="str">
        <f>IF('BCL Calculations Table'!BQ166="","",'BCL Calculations Table'!BQ166)</f>
        <v>sat</v>
      </c>
      <c r="P99" s="13">
        <f>IF('BCL Calculations Table'!BR166="","",'BCL Calculations Table'!BR166)</f>
        <v>144.71098756538365</v>
      </c>
      <c r="Q99" s="13" t="str">
        <f>IF('BCL Calculations Table'!BS166="","",'BCL Calculations Table'!BS166)</f>
        <v>sat</v>
      </c>
      <c r="R99" s="13">
        <f>IF('BCL Calculations Table'!BT166="","",'BCL Calculations Table'!BT166)</f>
        <v>144.71098756538365</v>
      </c>
      <c r="S99" s="13" t="str">
        <f>IF('BCL Calculations Table'!BU166="","",'BCL Calculations Table'!BU166)</f>
        <v>sat</v>
      </c>
      <c r="T99" s="13" t="str">
        <f>IF('BCL Calculations Table'!BV166="","",'BCL Calculations Table'!BV166)</f>
        <v/>
      </c>
      <c r="U99" s="13" t="str">
        <f>IF('BCL Calculations Table'!BW166="","",'BCL Calculations Table'!BW166)</f>
        <v/>
      </c>
      <c r="V99" s="13">
        <f>IF('BCL Calculations Table'!BX166="","",'BCL Calculations Table'!BX166)</f>
        <v>3337.1428571428573</v>
      </c>
      <c r="W99" s="13" t="str">
        <f>IF('BCL Calculations Table'!BY166="","",'BCL Calculations Table'!BY166)</f>
        <v>N</v>
      </c>
      <c r="X99" s="13" t="str">
        <f>IF('BCL Calculations Table'!BZ166="","",'BCL Calculations Table'!BZ166)</f>
        <v/>
      </c>
      <c r="Y99" s="70" t="str">
        <f>IF('BCL Calculations Table'!CB166="","",'BCL Calculations Table'!CB166)</f>
        <v/>
      </c>
    </row>
    <row r="100" spans="1:25" x14ac:dyDescent="0.35">
      <c r="A100" s="69" t="str">
        <f>'BCL Calculations Table'!BN167</f>
        <v>Butylbenzene, tert-</v>
      </c>
      <c r="B100" s="68" t="str">
        <f>'BCL Calculations Table'!BM167</f>
        <v>98-06-6</v>
      </c>
      <c r="C100" s="13" t="str">
        <f>IF('BCL Calculations Table'!C167="","",'BCL Calculations Table'!C167)</f>
        <v/>
      </c>
      <c r="D100" s="13" t="str">
        <f>IF('BCL Calculations Table'!D167="","",'BCL Calculations Table'!D167)</f>
        <v/>
      </c>
      <c r="E100" s="13">
        <f>IF('BCL Calculations Table'!E167="","",'BCL Calculations Table'!E167)</f>
        <v>0.1</v>
      </c>
      <c r="F100" s="13" t="str">
        <f>IF('BCL Calculations Table'!F167="","",'BCL Calculations Table'!F167)</f>
        <v>X</v>
      </c>
      <c r="G100" s="13" t="str">
        <f>IF('BCL Calculations Table'!G167="","",'BCL Calculations Table'!G167)</f>
        <v/>
      </c>
      <c r="H100" s="13" t="str">
        <f>IF('BCL Calculations Table'!H167="","",'BCL Calculations Table'!H167)</f>
        <v/>
      </c>
      <c r="I100" s="13" t="str">
        <f>IF('BCL Calculations Table'!I167="","",'BCL Calculations Table'!I167)</f>
        <v/>
      </c>
      <c r="J100" s="13" t="str">
        <f>IF('BCL Calculations Table'!J167="","",'BCL Calculations Table'!J167)</f>
        <v/>
      </c>
      <c r="K100" s="85" t="str">
        <f>IF('BCL Calculations Table'!K167="","",'BCL Calculations Table'!K167)</f>
        <v/>
      </c>
      <c r="L100" s="13" t="str">
        <f>IF('BCL Calculations Table'!L167="","",'BCL Calculations Table'!L167)</f>
        <v>V</v>
      </c>
      <c r="M100" s="68" t="str">
        <f>IF('BCL Calculations Table'!N167="","",'BCL Calculations Table'!N167)</f>
        <v/>
      </c>
      <c r="N100" s="13">
        <f>IF('BCL Calculations Table'!BP167="","",'BCL Calculations Table'!BP167)</f>
        <v>183.1407614966667</v>
      </c>
      <c r="O100" s="13" t="str">
        <f>IF('BCL Calculations Table'!BQ167="","",'BCL Calculations Table'!BQ167)</f>
        <v>sat</v>
      </c>
      <c r="P100" s="13">
        <f>IF('BCL Calculations Table'!BR167="","",'BCL Calculations Table'!BR167)</f>
        <v>183.1407614966667</v>
      </c>
      <c r="Q100" s="13" t="str">
        <f>IF('BCL Calculations Table'!BS167="","",'BCL Calculations Table'!BS167)</f>
        <v>sat</v>
      </c>
      <c r="R100" s="13">
        <f>IF('BCL Calculations Table'!BT167="","",'BCL Calculations Table'!BT167)</f>
        <v>183.1407614966667</v>
      </c>
      <c r="S100" s="13" t="str">
        <f>IF('BCL Calculations Table'!BU167="","",'BCL Calculations Table'!BU167)</f>
        <v>sat</v>
      </c>
      <c r="T100" s="13" t="str">
        <f>IF('BCL Calculations Table'!BV167="","",'BCL Calculations Table'!BV167)</f>
        <v/>
      </c>
      <c r="U100" s="13" t="str">
        <f>IF('BCL Calculations Table'!BW167="","",'BCL Calculations Table'!BW167)</f>
        <v/>
      </c>
      <c r="V100" s="13">
        <f>IF('BCL Calculations Table'!BX167="","",'BCL Calculations Table'!BX167)</f>
        <v>3337.1428571428573</v>
      </c>
      <c r="W100" s="13" t="str">
        <f>IF('BCL Calculations Table'!BY167="","",'BCL Calculations Table'!BY167)</f>
        <v>N</v>
      </c>
      <c r="X100" s="13" t="str">
        <f>IF('BCL Calculations Table'!BZ167="","",'BCL Calculations Table'!BZ167)</f>
        <v/>
      </c>
      <c r="Y100" s="70" t="str">
        <f>IF('BCL Calculations Table'!CB167="","",'BCL Calculations Table'!CB167)</f>
        <v/>
      </c>
    </row>
    <row r="101" spans="1:25" s="14" customFormat="1" x14ac:dyDescent="0.35">
      <c r="A101" s="71" t="str">
        <f>'BCL Calculations Table'!BN168</f>
        <v>Cacodylic Acid</v>
      </c>
      <c r="B101" s="72" t="str">
        <f>'BCL Calculations Table'!BM168</f>
        <v>75-60-5</v>
      </c>
      <c r="C101" s="73" t="str">
        <f>IF('BCL Calculations Table'!C168="","",'BCL Calculations Table'!C168)</f>
        <v/>
      </c>
      <c r="D101" s="73" t="str">
        <f>IF('BCL Calculations Table'!D168="","",'BCL Calculations Table'!D168)</f>
        <v/>
      </c>
      <c r="E101" s="73">
        <f>IF('BCL Calculations Table'!E168="","",'BCL Calculations Table'!E168)</f>
        <v>0.02</v>
      </c>
      <c r="F101" s="73" t="str">
        <f>IF('BCL Calculations Table'!F168="","",'BCL Calculations Table'!F168)</f>
        <v>A</v>
      </c>
      <c r="G101" s="73" t="str">
        <f>IF('BCL Calculations Table'!G168="","",'BCL Calculations Table'!G168)</f>
        <v/>
      </c>
      <c r="H101" s="73" t="str">
        <f>IF('BCL Calculations Table'!H168="","",'BCL Calculations Table'!H168)</f>
        <v/>
      </c>
      <c r="I101" s="73" t="str">
        <f>IF('BCL Calculations Table'!I168="","",'BCL Calculations Table'!I168)</f>
        <v/>
      </c>
      <c r="J101" s="73" t="str">
        <f>IF('BCL Calculations Table'!J168="","",'BCL Calculations Table'!J168)</f>
        <v/>
      </c>
      <c r="K101" s="86" t="str">
        <f>IF('BCL Calculations Table'!K168="","",'BCL Calculations Table'!K168)</f>
        <v/>
      </c>
      <c r="L101" s="73" t="str">
        <f>IF('BCL Calculations Table'!L168="","",'BCL Calculations Table'!L168)</f>
        <v/>
      </c>
      <c r="M101" s="72">
        <f>IF('BCL Calculations Table'!N168="","",'BCL Calculations Table'!N168)</f>
        <v>0.1</v>
      </c>
      <c r="N101" s="73">
        <f>IF('BCL Calculations Table'!BP168="","",'BCL Calculations Table'!BP168)</f>
        <v>1264.2735911142927</v>
      </c>
      <c r="O101" s="73" t="str">
        <f>IF('BCL Calculations Table'!BQ168="","",'BCL Calculations Table'!BQ168)</f>
        <v>N</v>
      </c>
      <c r="P101" s="73">
        <f>IF('BCL Calculations Table'!BR168="","",'BCL Calculations Table'!BR168)</f>
        <v>46720.000000000007</v>
      </c>
      <c r="Q101" s="73" t="str">
        <f>IF('BCL Calculations Table'!BS168="","",'BCL Calculations Table'!BS168)</f>
        <v>N</v>
      </c>
      <c r="R101" s="73">
        <f>IF('BCL Calculations Table'!BT168="","",'BCL Calculations Table'!BT168)</f>
        <v>18236.949183240744</v>
      </c>
      <c r="S101" s="73" t="str">
        <f>IF('BCL Calculations Table'!BU168="","",'BCL Calculations Table'!BU168)</f>
        <v>N</v>
      </c>
      <c r="T101" s="73" t="str">
        <f>IF('BCL Calculations Table'!BV168="","",'BCL Calculations Table'!BV168)</f>
        <v/>
      </c>
      <c r="U101" s="73" t="str">
        <f>IF('BCL Calculations Table'!BW168="","",'BCL Calculations Table'!BW168)</f>
        <v/>
      </c>
      <c r="V101" s="73">
        <f>IF('BCL Calculations Table'!BX168="","",'BCL Calculations Table'!BX168)</f>
        <v>667.42857142857144</v>
      </c>
      <c r="W101" s="73" t="str">
        <f>IF('BCL Calculations Table'!BY168="","",'BCL Calculations Table'!BY168)</f>
        <v>N</v>
      </c>
      <c r="X101" s="73" t="str">
        <f>IF('BCL Calculations Table'!BZ168="","",'BCL Calculations Table'!BZ168)</f>
        <v/>
      </c>
      <c r="Y101" s="79" t="str">
        <f>IF('BCL Calculations Table'!CB168="","",'BCL Calculations Table'!CB168)</f>
        <v/>
      </c>
    </row>
    <row r="102" spans="1:25" x14ac:dyDescent="0.35">
      <c r="A102" s="69" t="str">
        <f>'BCL Calculations Table'!BN169</f>
        <v>Cadmium (Diet)</v>
      </c>
      <c r="B102" s="68" t="str">
        <f>'BCL Calculations Table'!BM169</f>
        <v>7440-43-9</v>
      </c>
      <c r="C102" s="13" t="str">
        <f>IF('BCL Calculations Table'!C169="","",'BCL Calculations Table'!C169)</f>
        <v/>
      </c>
      <c r="D102" s="13" t="str">
        <f>IF('BCL Calculations Table'!D169="","",'BCL Calculations Table'!D169)</f>
        <v/>
      </c>
      <c r="E102" s="13">
        <f>IF('BCL Calculations Table'!E169="","",'BCL Calculations Table'!E169)</f>
        <v>1E-3</v>
      </c>
      <c r="F102" s="13" t="str">
        <f>IF('BCL Calculations Table'!F169="","",'BCL Calculations Table'!F169)</f>
        <v>I</v>
      </c>
      <c r="G102" s="13">
        <f>IF('BCL Calculations Table'!G169="","",'BCL Calculations Table'!G169)</f>
        <v>1.8E-3</v>
      </c>
      <c r="H102" s="13" t="str">
        <f>IF('BCL Calculations Table'!H169="","",'BCL Calculations Table'!H169)</f>
        <v>I</v>
      </c>
      <c r="I102" s="13">
        <f>IF('BCL Calculations Table'!I169="","",'BCL Calculations Table'!I169)</f>
        <v>1.0000000000000001E-5</v>
      </c>
      <c r="J102" s="13" t="str">
        <f>IF('BCL Calculations Table'!J169="","",'BCL Calculations Table'!J169)</f>
        <v>A</v>
      </c>
      <c r="K102" s="85" t="str">
        <f>IF('BCL Calculations Table'!K169="","",'BCL Calculations Table'!K169)</f>
        <v/>
      </c>
      <c r="L102" s="13" t="str">
        <f>IF('BCL Calculations Table'!L169="","",'BCL Calculations Table'!L169)</f>
        <v/>
      </c>
      <c r="M102" s="68">
        <f>IF('BCL Calculations Table'!N169="","",'BCL Calculations Table'!N169)</f>
        <v>1E-3</v>
      </c>
      <c r="N102" s="13">
        <f>IF('BCL Calculations Table'!BP169="","",'BCL Calculations Table'!BP169)</f>
        <v>1871.7948717948718</v>
      </c>
      <c r="O102" s="13" t="str">
        <f>IF('BCL Calculations Table'!BQ169="","",'BCL Calculations Table'!BQ169)</f>
        <v>C</v>
      </c>
      <c r="P102" s="13">
        <f>IF('BCL Calculations Table'!BR169="","",'BCL Calculations Table'!BR169)</f>
        <v>8176</v>
      </c>
      <c r="Q102" s="13" t="str">
        <f>IF('BCL Calculations Table'!BS169="","",'BCL Calculations Table'!BS169)</f>
        <v>C</v>
      </c>
      <c r="R102" s="13">
        <f>IF('BCL Calculations Table'!BT169="","",'BCL Calculations Table'!BT169)</f>
        <v>9084.4444444444434</v>
      </c>
      <c r="S102" s="13" t="str">
        <f>IF('BCL Calculations Table'!BU169="","",'BCL Calculations Table'!BU169)</f>
        <v>C</v>
      </c>
      <c r="T102" s="13">
        <f>IF('BCL Calculations Table'!BV169="","",'BCL Calculations Table'!BV169)</f>
        <v>1.5598290598290597E-3</v>
      </c>
      <c r="U102" s="13" t="str">
        <f>IF('BCL Calculations Table'!BW169="","",'BCL Calculations Table'!BW169)</f>
        <v>C</v>
      </c>
      <c r="V102" s="13" t="str">
        <f>IF('BCL Calculations Table'!BX169="","",'BCL Calculations Table'!BX169)</f>
        <v/>
      </c>
      <c r="W102" s="13" t="str">
        <f>IF('BCL Calculations Table'!BY169="","",'BCL Calculations Table'!BY169)</f>
        <v/>
      </c>
      <c r="X102" s="80" t="str">
        <f>IF('BCL Calculations Table'!BZ169="","",'BCL Calculations Table'!BZ169)</f>
        <v/>
      </c>
      <c r="Y102" s="81" t="str">
        <f>IF('BCL Calculations Table'!CB169="","",'BCL Calculations Table'!CB169)</f>
        <v/>
      </c>
    </row>
    <row r="103" spans="1:25" x14ac:dyDescent="0.35">
      <c r="A103" s="69" t="str">
        <f>'BCL Calculations Table'!BN170</f>
        <v>Cadmium (Water)</v>
      </c>
      <c r="B103" s="68" t="str">
        <f>'BCL Calculations Table'!BM170</f>
        <v>7440-43-9</v>
      </c>
      <c r="C103" s="13" t="str">
        <f>IF('BCL Calculations Table'!C170="","",'BCL Calculations Table'!C170)</f>
        <v/>
      </c>
      <c r="D103" s="13" t="str">
        <f>IF('BCL Calculations Table'!D170="","",'BCL Calculations Table'!D170)</f>
        <v/>
      </c>
      <c r="E103" s="13">
        <f>IF('BCL Calculations Table'!E170="","",'BCL Calculations Table'!E170)</f>
        <v>5.0000000000000001E-4</v>
      </c>
      <c r="F103" s="13" t="str">
        <f>IF('BCL Calculations Table'!F170="","",'BCL Calculations Table'!F170)</f>
        <v>I</v>
      </c>
      <c r="G103" s="13">
        <f>IF('BCL Calculations Table'!G170="","",'BCL Calculations Table'!G170)</f>
        <v>1.8E-3</v>
      </c>
      <c r="H103" s="13" t="str">
        <f>IF('BCL Calculations Table'!H170="","",'BCL Calculations Table'!H170)</f>
        <v>I</v>
      </c>
      <c r="I103" s="13">
        <f>IF('BCL Calculations Table'!I170="","",'BCL Calculations Table'!I170)</f>
        <v>1.0000000000000001E-5</v>
      </c>
      <c r="J103" s="13" t="str">
        <f>IF('BCL Calculations Table'!J170="","",'BCL Calculations Table'!J170)</f>
        <v>A</v>
      </c>
      <c r="K103" s="85" t="str">
        <f>IF('BCL Calculations Table'!K170="","",'BCL Calculations Table'!K170)</f>
        <v/>
      </c>
      <c r="L103" s="13" t="str">
        <f>IF('BCL Calculations Table'!L170="","",'BCL Calculations Table'!L170)</f>
        <v/>
      </c>
      <c r="M103" s="68">
        <f>IF('BCL Calculations Table'!N170="","",'BCL Calculations Table'!N170)</f>
        <v>1E-3</v>
      </c>
      <c r="N103" s="13" t="str">
        <f>IF('BCL Calculations Table'!BP170="","",'BCL Calculations Table'!BP170)</f>
        <v/>
      </c>
      <c r="O103" s="13" t="str">
        <f>IF('BCL Calculations Table'!BQ170="","",'BCL Calculations Table'!BQ170)</f>
        <v/>
      </c>
      <c r="P103" s="13">
        <f>IF('BCL Calculations Table'!BR170="","",'BCL Calculations Table'!BR170)</f>
        <v>8176</v>
      </c>
      <c r="Q103" s="13" t="str">
        <f>IF('BCL Calculations Table'!BS170="","",'BCL Calculations Table'!BS170)</f>
        <v>C</v>
      </c>
      <c r="R103" s="13">
        <f>IF('BCL Calculations Table'!BT170="","",'BCL Calculations Table'!BT170)</f>
        <v>9084.4444444444434</v>
      </c>
      <c r="S103" s="13" t="str">
        <f>IF('BCL Calculations Table'!BU170="","",'BCL Calculations Table'!BU170)</f>
        <v>C</v>
      </c>
      <c r="T103" s="13">
        <f>IF('BCL Calculations Table'!BV170="","",'BCL Calculations Table'!BV170)</f>
        <v>1.5598290598290597E-3</v>
      </c>
      <c r="U103" s="13" t="str">
        <f>IF('BCL Calculations Table'!BW170="","",'BCL Calculations Table'!BW170)</f>
        <v>C</v>
      </c>
      <c r="V103" s="13">
        <f>IF('BCL Calculations Table'!BX170="","",'BCL Calculations Table'!BX170)</f>
        <v>16.685714285714287</v>
      </c>
      <c r="W103" s="13" t="str">
        <f>IF('BCL Calculations Table'!BY170="","",'BCL Calculations Table'!BY170)</f>
        <v>N</v>
      </c>
      <c r="X103" s="13">
        <f>IF('BCL Calculations Table'!BZ170="","",'BCL Calculations Table'!BZ170)</f>
        <v>0.4</v>
      </c>
      <c r="Y103" s="70">
        <f>IF('BCL Calculations Table'!CB170="","",'BCL Calculations Table'!CB170)</f>
        <v>8</v>
      </c>
    </row>
    <row r="104" spans="1:25" s="14" customFormat="1" x14ac:dyDescent="0.35">
      <c r="A104" s="69" t="str">
        <f>'BCL Calculations Table'!BN171</f>
        <v>Calcium Chromate</v>
      </c>
      <c r="B104" s="68" t="str">
        <f>'BCL Calculations Table'!BM171</f>
        <v>13765-19-0</v>
      </c>
      <c r="C104" s="13">
        <f>IF('BCL Calculations Table'!C171="","",'BCL Calculations Table'!C171)</f>
        <v>0.5</v>
      </c>
      <c r="D104" s="13" t="str">
        <f>IF('BCL Calculations Table'!D171="","",'BCL Calculations Table'!D171)</f>
        <v>CA</v>
      </c>
      <c r="E104" s="13">
        <f>IF('BCL Calculations Table'!E171="","",'BCL Calculations Table'!E171)</f>
        <v>0.02</v>
      </c>
      <c r="F104" s="13" t="str">
        <f>IF('BCL Calculations Table'!F171="","",'BCL Calculations Table'!F171)</f>
        <v>CA</v>
      </c>
      <c r="G104" s="13">
        <f>IF('BCL Calculations Table'!G171="","",'BCL Calculations Table'!G171)</f>
        <v>0.15</v>
      </c>
      <c r="H104" s="13" t="str">
        <f>IF('BCL Calculations Table'!H171="","",'BCL Calculations Table'!H171)</f>
        <v>CA</v>
      </c>
      <c r="I104" s="13">
        <f>IF('BCL Calculations Table'!I171="","",'BCL Calculations Table'!I171)</f>
        <v>2.0000000000000001E-4</v>
      </c>
      <c r="J104" s="13" t="str">
        <f>IF('BCL Calculations Table'!J171="","",'BCL Calculations Table'!J171)</f>
        <v>CA</v>
      </c>
      <c r="K104" s="85" t="str">
        <f>IF('BCL Calculations Table'!K171="","",'BCL Calculations Table'!K171)</f>
        <v/>
      </c>
      <c r="L104" s="13" t="str">
        <f>IF('BCL Calculations Table'!L171="","",'BCL Calculations Table'!L171)</f>
        <v/>
      </c>
      <c r="M104" s="68">
        <f>IF('BCL Calculations Table'!N171="","",'BCL Calculations Table'!N171)</f>
        <v>0.1</v>
      </c>
      <c r="N104" s="13">
        <f>IF('BCL Calculations Table'!BP171="","",'BCL Calculations Table'!BP171)</f>
        <v>1.0351673284174703</v>
      </c>
      <c r="O104" s="13" t="str">
        <f>IF('BCL Calculations Table'!BQ171="","",'BCL Calculations Table'!BQ171)</f>
        <v>C</v>
      </c>
      <c r="P104" s="13">
        <f>IF('BCL Calculations Table'!BR171="","",'BCL Calculations Table'!BR171)</f>
        <v>11.542588235294115</v>
      </c>
      <c r="Q104" s="13" t="str">
        <f>IF('BCL Calculations Table'!BS171="","",'BCL Calculations Table'!BS171)</f>
        <v>C</v>
      </c>
      <c r="R104" s="13">
        <f>IF('BCL Calculations Table'!BT171="","",'BCL Calculations Table'!BT171)</f>
        <v>6.6259836457497574</v>
      </c>
      <c r="S104" s="13" t="str">
        <f>IF('BCL Calculations Table'!BU171="","",'BCL Calculations Table'!BU171)</f>
        <v>C</v>
      </c>
      <c r="T104" s="13">
        <f>IF('BCL Calculations Table'!BV171="","",'BCL Calculations Table'!BV171)</f>
        <v>1.8717948717948718E-5</v>
      </c>
      <c r="U104" s="13" t="str">
        <f>IF('BCL Calculations Table'!BW171="","",'BCL Calculations Table'!BW171)</f>
        <v>C</v>
      </c>
      <c r="V104" s="13">
        <f>IF('BCL Calculations Table'!BX171="","",'BCL Calculations Table'!BX171)</f>
        <v>0.1558164354322305</v>
      </c>
      <c r="W104" s="13" t="str">
        <f>IF('BCL Calculations Table'!BY171="","",'BCL Calculations Table'!BY171)</f>
        <v>C</v>
      </c>
      <c r="X104" s="13" t="str">
        <f>IF('BCL Calculations Table'!BZ171="","",'BCL Calculations Table'!BZ171)</f>
        <v/>
      </c>
      <c r="Y104" s="70" t="str">
        <f>IF('BCL Calculations Table'!CB171="","",'BCL Calculations Table'!CB171)</f>
        <v/>
      </c>
    </row>
    <row r="105" spans="1:25" x14ac:dyDescent="0.35">
      <c r="A105" s="69" t="str">
        <f>'BCL Calculations Table'!BN172</f>
        <v>Caprolactam</v>
      </c>
      <c r="B105" s="68" t="str">
        <f>'BCL Calculations Table'!BM172</f>
        <v>105-60-2</v>
      </c>
      <c r="C105" s="13" t="str">
        <f>IF('BCL Calculations Table'!C172="","",'BCL Calculations Table'!C172)</f>
        <v/>
      </c>
      <c r="D105" s="13" t="str">
        <f>IF('BCL Calculations Table'!D172="","",'BCL Calculations Table'!D172)</f>
        <v/>
      </c>
      <c r="E105" s="13">
        <f>IF('BCL Calculations Table'!E172="","",'BCL Calculations Table'!E172)</f>
        <v>0.5</v>
      </c>
      <c r="F105" s="13" t="str">
        <f>IF('BCL Calculations Table'!F172="","",'BCL Calculations Table'!F172)</f>
        <v>I</v>
      </c>
      <c r="G105" s="13" t="str">
        <f>IF('BCL Calculations Table'!G172="","",'BCL Calculations Table'!G172)</f>
        <v/>
      </c>
      <c r="H105" s="13" t="str">
        <f>IF('BCL Calculations Table'!H172="","",'BCL Calculations Table'!H172)</f>
        <v/>
      </c>
      <c r="I105" s="13">
        <f>IF('BCL Calculations Table'!I172="","",'BCL Calculations Table'!I172)</f>
        <v>2.2000000000000001E-3</v>
      </c>
      <c r="J105" s="13" t="str">
        <f>IF('BCL Calculations Table'!J172="","",'BCL Calculations Table'!J172)</f>
        <v>CA</v>
      </c>
      <c r="K105" s="85" t="str">
        <f>IF('BCL Calculations Table'!K172="","",'BCL Calculations Table'!K172)</f>
        <v/>
      </c>
      <c r="L105" s="13" t="str">
        <f>IF('BCL Calculations Table'!L172="","",'BCL Calculations Table'!L172)</f>
        <v/>
      </c>
      <c r="M105" s="68">
        <f>IF('BCL Calculations Table'!N172="","",'BCL Calculations Table'!N172)</f>
        <v>0.1</v>
      </c>
      <c r="N105" s="13">
        <f>IF('BCL Calculations Table'!BP172="","",'BCL Calculations Table'!BP172)</f>
        <v>31248.102932729798</v>
      </c>
      <c r="O105" s="13" t="str">
        <f>IF('BCL Calculations Table'!BQ172="","",'BCL Calculations Table'!BQ172)</f>
        <v>N</v>
      </c>
      <c r="P105" s="13">
        <f>IF('BCL Calculations Table'!BR172="","",'BCL Calculations Table'!BR172)</f>
        <v>100000</v>
      </c>
      <c r="Q105" s="13" t="str">
        <f>IF('BCL Calculations Table'!BS172="","",'BCL Calculations Table'!BS172)</f>
        <v>max</v>
      </c>
      <c r="R105" s="13">
        <f>IF('BCL Calculations Table'!BT172="","",'BCL Calculations Table'!BT172)</f>
        <v>100000</v>
      </c>
      <c r="S105" s="13" t="str">
        <f>IF('BCL Calculations Table'!BU172="","",'BCL Calculations Table'!BU172)</f>
        <v>max</v>
      </c>
      <c r="T105" s="13">
        <f>IF('BCL Calculations Table'!BV172="","",'BCL Calculations Table'!BV172)</f>
        <v>2.2942857142857145</v>
      </c>
      <c r="U105" s="13" t="str">
        <f>IF('BCL Calculations Table'!BW172="","",'BCL Calculations Table'!BW172)</f>
        <v>N</v>
      </c>
      <c r="V105" s="13">
        <f>IF('BCL Calculations Table'!BX172="","",'BCL Calculations Table'!BX172)</f>
        <v>16685.714285714286</v>
      </c>
      <c r="W105" s="13" t="str">
        <f>IF('BCL Calculations Table'!BY172="","",'BCL Calculations Table'!BY172)</f>
        <v>N</v>
      </c>
      <c r="X105" s="13" t="str">
        <f>IF('BCL Calculations Table'!BZ172="","",'BCL Calculations Table'!BZ172)</f>
        <v/>
      </c>
      <c r="Y105" s="70" t="str">
        <f>IF('BCL Calculations Table'!CB172="","",'BCL Calculations Table'!CB172)</f>
        <v/>
      </c>
    </row>
    <row r="106" spans="1:25" x14ac:dyDescent="0.35">
      <c r="A106" s="69" t="str">
        <f>'BCL Calculations Table'!BN173</f>
        <v>Captafol</v>
      </c>
      <c r="B106" s="68" t="str">
        <f>'BCL Calculations Table'!BM173</f>
        <v>2425-06-1</v>
      </c>
      <c r="C106" s="13">
        <f>IF('BCL Calculations Table'!C173="","",'BCL Calculations Table'!C173)</f>
        <v>0.15</v>
      </c>
      <c r="D106" s="13" t="str">
        <f>IF('BCL Calculations Table'!D173="","",'BCL Calculations Table'!D173)</f>
        <v>CA</v>
      </c>
      <c r="E106" s="13">
        <f>IF('BCL Calculations Table'!E173="","",'BCL Calculations Table'!E173)</f>
        <v>2E-3</v>
      </c>
      <c r="F106" s="13" t="str">
        <f>IF('BCL Calculations Table'!F173="","",'BCL Calculations Table'!F173)</f>
        <v>I</v>
      </c>
      <c r="G106" s="13">
        <f>IF('BCL Calculations Table'!G173="","",'BCL Calculations Table'!G173)</f>
        <v>4.3000000000000002E-5</v>
      </c>
      <c r="H106" s="13" t="str">
        <f>IF('BCL Calculations Table'!H173="","",'BCL Calculations Table'!H173)</f>
        <v>CA</v>
      </c>
      <c r="I106" s="13" t="str">
        <f>IF('BCL Calculations Table'!I173="","",'BCL Calculations Table'!I173)</f>
        <v/>
      </c>
      <c r="J106" s="13" t="str">
        <f>IF('BCL Calculations Table'!J173="","",'BCL Calculations Table'!J173)</f>
        <v/>
      </c>
      <c r="K106" s="85" t="str">
        <f>IF('BCL Calculations Table'!K173="","",'BCL Calculations Table'!K173)</f>
        <v/>
      </c>
      <c r="L106" s="13" t="str">
        <f>IF('BCL Calculations Table'!L173="","",'BCL Calculations Table'!L173)</f>
        <v/>
      </c>
      <c r="M106" s="68">
        <f>IF('BCL Calculations Table'!N173="","",'BCL Calculations Table'!N173)</f>
        <v>0.1</v>
      </c>
      <c r="N106" s="13">
        <f>IF('BCL Calculations Table'!BP173="","",'BCL Calculations Table'!BP173)</f>
        <v>3.6170967777365868</v>
      </c>
      <c r="O106" s="13" t="str">
        <f>IF('BCL Calculations Table'!BQ173="","",'BCL Calculations Table'!BQ173)</f>
        <v>C</v>
      </c>
      <c r="P106" s="13">
        <f>IF('BCL Calculations Table'!BR173="","",'BCL Calculations Table'!BR173)</f>
        <v>43.599778398604023</v>
      </c>
      <c r="Q106" s="13" t="str">
        <f>IF('BCL Calculations Table'!BS173="","",'BCL Calculations Table'!BS173)</f>
        <v>C</v>
      </c>
      <c r="R106" s="13">
        <f>IF('BCL Calculations Table'!BT173="","",'BCL Calculations Table'!BT173)</f>
        <v>23.514490200618056</v>
      </c>
      <c r="S106" s="13" t="str">
        <f>IF('BCL Calculations Table'!BU173="","",'BCL Calculations Table'!BU173)</f>
        <v>C</v>
      </c>
      <c r="T106" s="13">
        <f>IF('BCL Calculations Table'!BV173="","",'BCL Calculations Table'!BV173)</f>
        <v>6.5295169946332735E-2</v>
      </c>
      <c r="U106" s="13" t="str">
        <f>IF('BCL Calculations Table'!BW173="","",'BCL Calculations Table'!BW173)</f>
        <v>C</v>
      </c>
      <c r="V106" s="13">
        <f>IF('BCL Calculations Table'!BX173="","",'BCL Calculations Table'!BX173)</f>
        <v>0.51938811810743502</v>
      </c>
      <c r="W106" s="13" t="str">
        <f>IF('BCL Calculations Table'!BY173="","",'BCL Calculations Table'!BY173)</f>
        <v>C</v>
      </c>
      <c r="X106" s="13" t="str">
        <f>IF('BCL Calculations Table'!BZ173="","",'BCL Calculations Table'!BZ173)</f>
        <v/>
      </c>
      <c r="Y106" s="70" t="str">
        <f>IF('BCL Calculations Table'!CB173="","",'BCL Calculations Table'!CB173)</f>
        <v/>
      </c>
    </row>
    <row r="107" spans="1:25" s="74" customFormat="1" x14ac:dyDescent="0.35">
      <c r="A107" s="71" t="str">
        <f>'BCL Calculations Table'!BN174</f>
        <v>Captan</v>
      </c>
      <c r="B107" s="72" t="str">
        <f>'BCL Calculations Table'!BM174</f>
        <v>133-06-2</v>
      </c>
      <c r="C107" s="73">
        <f>IF('BCL Calculations Table'!C174="","",'BCL Calculations Table'!C174)</f>
        <v>2.3E-3</v>
      </c>
      <c r="D107" s="73" t="str">
        <f>IF('BCL Calculations Table'!D174="","",'BCL Calculations Table'!D174)</f>
        <v>CA</v>
      </c>
      <c r="E107" s="73">
        <f>IF('BCL Calculations Table'!E174="","",'BCL Calculations Table'!E174)</f>
        <v>0.13</v>
      </c>
      <c r="F107" s="73" t="str">
        <f>IF('BCL Calculations Table'!F174="","",'BCL Calculations Table'!F174)</f>
        <v>I</v>
      </c>
      <c r="G107" s="73">
        <f>IF('BCL Calculations Table'!G174="","",'BCL Calculations Table'!G174)</f>
        <v>6.6000000000000003E-7</v>
      </c>
      <c r="H107" s="73" t="str">
        <f>IF('BCL Calculations Table'!H174="","",'BCL Calculations Table'!H174)</f>
        <v>CA</v>
      </c>
      <c r="I107" s="73" t="str">
        <f>IF('BCL Calculations Table'!I174="","",'BCL Calculations Table'!I174)</f>
        <v/>
      </c>
      <c r="J107" s="73" t="str">
        <f>IF('BCL Calculations Table'!J174="","",'BCL Calculations Table'!J174)</f>
        <v/>
      </c>
      <c r="K107" s="86" t="str">
        <f>IF('BCL Calculations Table'!K174="","",'BCL Calculations Table'!K174)</f>
        <v/>
      </c>
      <c r="L107" s="73" t="str">
        <f>IF('BCL Calculations Table'!L174="","",'BCL Calculations Table'!L174)</f>
        <v/>
      </c>
      <c r="M107" s="72">
        <f>IF('BCL Calculations Table'!N174="","",'BCL Calculations Table'!N174)</f>
        <v>0.1</v>
      </c>
      <c r="N107" s="73">
        <f>IF('BCL Calculations Table'!BP174="","",'BCL Calculations Table'!BP174)</f>
        <v>235.8976049283857</v>
      </c>
      <c r="O107" s="73" t="str">
        <f>IF('BCL Calculations Table'!BQ174="","",'BCL Calculations Table'!BQ174)</f>
        <v>C</v>
      </c>
      <c r="P107" s="73">
        <f>IF('BCL Calculations Table'!BR174="","",'BCL Calculations Table'!BR174)</f>
        <v>2843.4634423435846</v>
      </c>
      <c r="Q107" s="73" t="str">
        <f>IF('BCL Calculations Table'!BS174="","",'BCL Calculations Table'!BS174)</f>
        <v>C</v>
      </c>
      <c r="R107" s="73">
        <f>IF('BCL Calculations Table'!BT174="","",'BCL Calculations Table'!BT174)</f>
        <v>1533.5536128542401</v>
      </c>
      <c r="S107" s="73" t="str">
        <f>IF('BCL Calculations Table'!BU174="","",'BCL Calculations Table'!BU174)</f>
        <v>C</v>
      </c>
      <c r="T107" s="73">
        <f>IF('BCL Calculations Table'!BV174="","",'BCL Calculations Table'!BV174)</f>
        <v>4.2540792540792536</v>
      </c>
      <c r="U107" s="73" t="str">
        <f>IF('BCL Calculations Table'!BW174="","",'BCL Calculations Table'!BW174)</f>
        <v>C</v>
      </c>
      <c r="V107" s="73">
        <f>IF('BCL Calculations Table'!BX174="","",'BCL Calculations Table'!BX174)</f>
        <v>33.873138137441416</v>
      </c>
      <c r="W107" s="73" t="str">
        <f>IF('BCL Calculations Table'!BY174="","",'BCL Calculations Table'!BY174)</f>
        <v>C</v>
      </c>
      <c r="X107" s="73" t="str">
        <f>IF('BCL Calculations Table'!BZ174="","",'BCL Calculations Table'!BZ174)</f>
        <v/>
      </c>
      <c r="Y107" s="79" t="str">
        <f>IF('BCL Calculations Table'!CB174="","",'BCL Calculations Table'!CB174)</f>
        <v/>
      </c>
    </row>
    <row r="108" spans="1:25" x14ac:dyDescent="0.35">
      <c r="A108" s="69" t="str">
        <f>'BCL Calculations Table'!BN175</f>
        <v>Carbaryl</v>
      </c>
      <c r="B108" s="68" t="str">
        <f>'BCL Calculations Table'!BM175</f>
        <v>63-25-2</v>
      </c>
      <c r="C108" s="13" t="str">
        <f>IF('BCL Calculations Table'!C175="","",'BCL Calculations Table'!C175)</f>
        <v/>
      </c>
      <c r="D108" s="13" t="str">
        <f>IF('BCL Calculations Table'!D175="","",'BCL Calculations Table'!D175)</f>
        <v/>
      </c>
      <c r="E108" s="13">
        <f>IF('BCL Calculations Table'!E175="","",'BCL Calculations Table'!E175)</f>
        <v>0.1</v>
      </c>
      <c r="F108" s="13" t="str">
        <f>IF('BCL Calculations Table'!F175="","",'BCL Calculations Table'!F175)</f>
        <v>I</v>
      </c>
      <c r="G108" s="13" t="str">
        <f>IF('BCL Calculations Table'!G175="","",'BCL Calculations Table'!G175)</f>
        <v/>
      </c>
      <c r="H108" s="13" t="str">
        <f>IF('BCL Calculations Table'!H175="","",'BCL Calculations Table'!H175)</f>
        <v/>
      </c>
      <c r="I108" s="13" t="str">
        <f>IF('BCL Calculations Table'!I175="","",'BCL Calculations Table'!I175)</f>
        <v/>
      </c>
      <c r="J108" s="13" t="str">
        <f>IF('BCL Calculations Table'!J175="","",'BCL Calculations Table'!J175)</f>
        <v/>
      </c>
      <c r="K108" s="85" t="str">
        <f>IF('BCL Calculations Table'!K175="","",'BCL Calculations Table'!K175)</f>
        <v/>
      </c>
      <c r="L108" s="13" t="str">
        <f>IF('BCL Calculations Table'!L175="","",'BCL Calculations Table'!L175)</f>
        <v/>
      </c>
      <c r="M108" s="68">
        <f>IF('BCL Calculations Table'!N175="","",'BCL Calculations Table'!N175)</f>
        <v>0.1</v>
      </c>
      <c r="N108" s="13">
        <f>IF('BCL Calculations Table'!BP175="","",'BCL Calculations Table'!BP175)</f>
        <v>6321.3679555714625</v>
      </c>
      <c r="O108" s="13" t="str">
        <f>IF('BCL Calculations Table'!BQ175="","",'BCL Calculations Table'!BQ175)</f>
        <v>N</v>
      </c>
      <c r="P108" s="13">
        <f>IF('BCL Calculations Table'!BR175="","",'BCL Calculations Table'!BR175)</f>
        <v>100000</v>
      </c>
      <c r="Q108" s="13" t="str">
        <f>IF('BCL Calculations Table'!BS175="","",'BCL Calculations Table'!BS175)</f>
        <v>max</v>
      </c>
      <c r="R108" s="13">
        <f>IF('BCL Calculations Table'!BT175="","",'BCL Calculations Table'!BT175)</f>
        <v>91184.745916203712</v>
      </c>
      <c r="S108" s="13" t="str">
        <f>IF('BCL Calculations Table'!BU175="","",'BCL Calculations Table'!BU175)</f>
        <v>N</v>
      </c>
      <c r="T108" s="13" t="str">
        <f>IF('BCL Calculations Table'!BV175="","",'BCL Calculations Table'!BV175)</f>
        <v/>
      </c>
      <c r="U108" s="13" t="str">
        <f>IF('BCL Calculations Table'!BW175="","",'BCL Calculations Table'!BW175)</f>
        <v/>
      </c>
      <c r="V108" s="13">
        <f>IF('BCL Calculations Table'!BX175="","",'BCL Calculations Table'!BX175)</f>
        <v>3337.1428571428573</v>
      </c>
      <c r="W108" s="13" t="str">
        <f>IF('BCL Calculations Table'!BY175="","",'BCL Calculations Table'!BY175)</f>
        <v>N</v>
      </c>
      <c r="X108" s="80" t="str">
        <f>IF('BCL Calculations Table'!BZ175="","",'BCL Calculations Table'!BZ175)</f>
        <v/>
      </c>
      <c r="Y108" s="81" t="str">
        <f>IF('BCL Calculations Table'!CB175="","",'BCL Calculations Table'!CB175)</f>
        <v/>
      </c>
    </row>
    <row r="109" spans="1:25" s="14" customFormat="1" x14ac:dyDescent="0.35">
      <c r="A109" s="69" t="str">
        <f>'BCL Calculations Table'!BN176</f>
        <v>Carbazole</v>
      </c>
      <c r="B109" s="68" t="str">
        <f>'BCL Calculations Table'!BM176</f>
        <v>86-74-8</v>
      </c>
      <c r="C109" s="13">
        <f>IF('BCL Calculations Table'!C176="","",'BCL Calculations Table'!C176)</f>
        <v>0.02</v>
      </c>
      <c r="D109" s="13" t="str">
        <f>IF('BCL Calculations Table'!D176="","",'BCL Calculations Table'!D176)</f>
        <v>H</v>
      </c>
      <c r="E109" s="13" t="str">
        <f>IF('BCL Calculations Table'!E176="","",'BCL Calculations Table'!E176)</f>
        <v/>
      </c>
      <c r="F109" s="13" t="str">
        <f>IF('BCL Calculations Table'!F176="","",'BCL Calculations Table'!F176)</f>
        <v/>
      </c>
      <c r="G109" s="13" t="str">
        <f>IF('BCL Calculations Table'!G176="","",'BCL Calculations Table'!G176)</f>
        <v/>
      </c>
      <c r="H109" s="13" t="str">
        <f>IF('BCL Calculations Table'!H176="","",'BCL Calculations Table'!H176)</f>
        <v/>
      </c>
      <c r="I109" s="13" t="str">
        <f>IF('BCL Calculations Table'!I176="","",'BCL Calculations Table'!I176)</f>
        <v/>
      </c>
      <c r="J109" s="13" t="str">
        <f>IF('BCL Calculations Table'!J176="","",'BCL Calculations Table'!J176)</f>
        <v/>
      </c>
      <c r="K109" s="85" t="str">
        <f>IF('BCL Calculations Table'!K176="","",'BCL Calculations Table'!K176)</f>
        <v/>
      </c>
      <c r="L109" s="13" t="str">
        <f>IF('BCL Calculations Table'!L176="","",'BCL Calculations Table'!L176)</f>
        <v/>
      </c>
      <c r="M109" s="68">
        <f>IF('BCL Calculations Table'!N176="","",'BCL Calculations Table'!N176)</f>
        <v>0.1</v>
      </c>
      <c r="N109" s="13">
        <f>IF('BCL Calculations Table'!BP176="","",'BCL Calculations Table'!BP176)</f>
        <v>27.129478222090079</v>
      </c>
      <c r="O109" s="13" t="str">
        <f>IF('BCL Calculations Table'!BQ176="","",'BCL Calculations Table'!BQ176)</f>
        <v>C</v>
      </c>
      <c r="P109" s="13">
        <f>IF('BCL Calculations Table'!BR176="","",'BCL Calculations Table'!BR176)</f>
        <v>327.03999999999996</v>
      </c>
      <c r="Q109" s="13" t="str">
        <f>IF('BCL Calculations Table'!BS176="","",'BCL Calculations Table'!BS176)</f>
        <v>C</v>
      </c>
      <c r="R109" s="13">
        <f>IF('BCL Calculations Table'!BT176="","",'BCL Calculations Table'!BT176)</f>
        <v>176.36958228710964</v>
      </c>
      <c r="S109" s="13" t="str">
        <f>IF('BCL Calculations Table'!BU176="","",'BCL Calculations Table'!BU176)</f>
        <v>C</v>
      </c>
      <c r="T109" s="13" t="str">
        <f>IF('BCL Calculations Table'!BV176="","",'BCL Calculations Table'!BV176)</f>
        <v/>
      </c>
      <c r="U109" s="13" t="str">
        <f>IF('BCL Calculations Table'!BW176="","",'BCL Calculations Table'!BW176)</f>
        <v/>
      </c>
      <c r="V109" s="13">
        <f>IF('BCL Calculations Table'!BX176="","",'BCL Calculations Table'!BX176)</f>
        <v>3.8954108858057617</v>
      </c>
      <c r="W109" s="13" t="str">
        <f>IF('BCL Calculations Table'!BY176="","",'BCL Calculations Table'!BY176)</f>
        <v>C</v>
      </c>
      <c r="X109" s="13">
        <f>IF('BCL Calculations Table'!BZ176="","",'BCL Calculations Table'!BZ176)</f>
        <v>0.03</v>
      </c>
      <c r="Y109" s="70">
        <f>IF('BCL Calculations Table'!CB176="","",'BCL Calculations Table'!CB176)</f>
        <v>0.6</v>
      </c>
    </row>
    <row r="110" spans="1:25" s="14" customFormat="1" x14ac:dyDescent="0.35">
      <c r="A110" s="69" t="str">
        <f>'BCL Calculations Table'!BN177</f>
        <v>Carbofuran</v>
      </c>
      <c r="B110" s="68" t="str">
        <f>'BCL Calculations Table'!BM177</f>
        <v>1563-66-2</v>
      </c>
      <c r="C110" s="13" t="str">
        <f>IF('BCL Calculations Table'!C177="","",'BCL Calculations Table'!C177)</f>
        <v/>
      </c>
      <c r="D110" s="13" t="str">
        <f>IF('BCL Calculations Table'!D177="","",'BCL Calculations Table'!D177)</f>
        <v/>
      </c>
      <c r="E110" s="13">
        <f>IF('BCL Calculations Table'!E177="","",'BCL Calculations Table'!E177)</f>
        <v>5.0000000000000001E-3</v>
      </c>
      <c r="F110" s="13" t="str">
        <f>IF('BCL Calculations Table'!F177="","",'BCL Calculations Table'!F177)</f>
        <v>I</v>
      </c>
      <c r="G110" s="13" t="str">
        <f>IF('BCL Calculations Table'!G177="","",'BCL Calculations Table'!G177)</f>
        <v/>
      </c>
      <c r="H110" s="13" t="str">
        <f>IF('BCL Calculations Table'!H177="","",'BCL Calculations Table'!H177)</f>
        <v/>
      </c>
      <c r="I110" s="13" t="str">
        <f>IF('BCL Calculations Table'!I177="","",'BCL Calculations Table'!I177)</f>
        <v/>
      </c>
      <c r="J110" s="13" t="str">
        <f>IF('BCL Calculations Table'!J177="","",'BCL Calculations Table'!J177)</f>
        <v/>
      </c>
      <c r="K110" s="85" t="str">
        <f>IF('BCL Calculations Table'!K177="","",'BCL Calculations Table'!K177)</f>
        <v/>
      </c>
      <c r="L110" s="13" t="str">
        <f>IF('BCL Calculations Table'!L177="","",'BCL Calculations Table'!L177)</f>
        <v/>
      </c>
      <c r="M110" s="68">
        <f>IF('BCL Calculations Table'!N177="","",'BCL Calculations Table'!N177)</f>
        <v>0.1</v>
      </c>
      <c r="N110" s="13">
        <f>IF('BCL Calculations Table'!BP177="","",'BCL Calculations Table'!BP177)</f>
        <v>316.06839777857317</v>
      </c>
      <c r="O110" s="13" t="str">
        <f>IF('BCL Calculations Table'!BQ177="","",'BCL Calculations Table'!BQ177)</f>
        <v>N</v>
      </c>
      <c r="P110" s="13">
        <f>IF('BCL Calculations Table'!BR177="","",'BCL Calculations Table'!BR177)</f>
        <v>11680.000000000002</v>
      </c>
      <c r="Q110" s="13" t="str">
        <f>IF('BCL Calculations Table'!BS177="","",'BCL Calculations Table'!BS177)</f>
        <v>N</v>
      </c>
      <c r="R110" s="13">
        <f>IF('BCL Calculations Table'!BT177="","",'BCL Calculations Table'!BT177)</f>
        <v>4559.237295810186</v>
      </c>
      <c r="S110" s="13" t="str">
        <f>IF('BCL Calculations Table'!BU177="","",'BCL Calculations Table'!BU177)</f>
        <v>N</v>
      </c>
      <c r="T110" s="13" t="str">
        <f>IF('BCL Calculations Table'!BV177="","",'BCL Calculations Table'!BV177)</f>
        <v/>
      </c>
      <c r="U110" s="13" t="str">
        <f>IF('BCL Calculations Table'!BW177="","",'BCL Calculations Table'!BW177)</f>
        <v/>
      </c>
      <c r="V110" s="13">
        <f>IF('BCL Calculations Table'!BX177="","",'BCL Calculations Table'!BX177)</f>
        <v>40</v>
      </c>
      <c r="W110" s="13" t="str">
        <f>IF('BCL Calculations Table'!BY177="","",'BCL Calculations Table'!BY177)</f>
        <v>mcl</v>
      </c>
      <c r="X110" s="13" t="str">
        <f>IF('BCL Calculations Table'!BZ177="","",'BCL Calculations Table'!BZ177)</f>
        <v/>
      </c>
      <c r="Y110" s="70" t="str">
        <f>IF('BCL Calculations Table'!CB177="","",'BCL Calculations Table'!CB177)</f>
        <v/>
      </c>
    </row>
    <row r="111" spans="1:25" x14ac:dyDescent="0.35">
      <c r="A111" s="69" t="str">
        <f>'BCL Calculations Table'!BN178</f>
        <v>Carbon Disulfide</v>
      </c>
      <c r="B111" s="68" t="str">
        <f>'BCL Calculations Table'!BM178</f>
        <v>75-15-0</v>
      </c>
      <c r="C111" s="13" t="str">
        <f>IF('BCL Calculations Table'!C178="","",'BCL Calculations Table'!C178)</f>
        <v/>
      </c>
      <c r="D111" s="13" t="str">
        <f>IF('BCL Calculations Table'!D178="","",'BCL Calculations Table'!D178)</f>
        <v/>
      </c>
      <c r="E111" s="13">
        <f>IF('BCL Calculations Table'!E178="","",'BCL Calculations Table'!E178)</f>
        <v>0.1</v>
      </c>
      <c r="F111" s="13" t="str">
        <f>IF('BCL Calculations Table'!F178="","",'BCL Calculations Table'!F178)</f>
        <v>I</v>
      </c>
      <c r="G111" s="13" t="str">
        <f>IF('BCL Calculations Table'!G178="","",'BCL Calculations Table'!G178)</f>
        <v/>
      </c>
      <c r="H111" s="13" t="str">
        <f>IF('BCL Calculations Table'!H178="","",'BCL Calculations Table'!H178)</f>
        <v/>
      </c>
      <c r="I111" s="13">
        <f>IF('BCL Calculations Table'!I178="","",'BCL Calculations Table'!I178)</f>
        <v>0.7</v>
      </c>
      <c r="J111" s="13" t="str">
        <f>IF('BCL Calculations Table'!J178="","",'BCL Calculations Table'!J178)</f>
        <v>I</v>
      </c>
      <c r="K111" s="85" t="str">
        <f>IF('BCL Calculations Table'!K178="","",'BCL Calculations Table'!K178)</f>
        <v/>
      </c>
      <c r="L111" s="13" t="str">
        <f>IF('BCL Calculations Table'!L178="","",'BCL Calculations Table'!L178)</f>
        <v>V</v>
      </c>
      <c r="M111" s="68" t="str">
        <f>IF('BCL Calculations Table'!N178="","",'BCL Calculations Table'!N178)</f>
        <v/>
      </c>
      <c r="N111" s="13">
        <f>IF('BCL Calculations Table'!BP178="","",'BCL Calculations Table'!BP178)</f>
        <v>738.35022742641513</v>
      </c>
      <c r="O111" s="13" t="str">
        <f>IF('BCL Calculations Table'!BQ178="","",'BCL Calculations Table'!BQ178)</f>
        <v>sat</v>
      </c>
      <c r="P111" s="13">
        <f>IF('BCL Calculations Table'!BR178="","",'BCL Calculations Table'!BR178)</f>
        <v>738.35022742641513</v>
      </c>
      <c r="Q111" s="13" t="str">
        <f>IF('BCL Calculations Table'!BS178="","",'BCL Calculations Table'!BS178)</f>
        <v>sat</v>
      </c>
      <c r="R111" s="13">
        <f>IF('BCL Calculations Table'!BT178="","",'BCL Calculations Table'!BT178)</f>
        <v>738.35022742641513</v>
      </c>
      <c r="S111" s="13" t="str">
        <f>IF('BCL Calculations Table'!BU178="","",'BCL Calculations Table'!BU178)</f>
        <v>sat</v>
      </c>
      <c r="T111" s="13">
        <f>IF('BCL Calculations Table'!BV178="","",'BCL Calculations Table'!BV178)</f>
        <v>729.99999999999989</v>
      </c>
      <c r="U111" s="13" t="str">
        <f>IF('BCL Calculations Table'!BW178="","",'BCL Calculations Table'!BW178)</f>
        <v>N</v>
      </c>
      <c r="V111" s="13">
        <f>IF('BCL Calculations Table'!BX178="","",'BCL Calculations Table'!BX178)</f>
        <v>1015.6521739130434</v>
      </c>
      <c r="W111" s="13" t="str">
        <f>IF('BCL Calculations Table'!BY178="","",'BCL Calculations Table'!BY178)</f>
        <v>N</v>
      </c>
      <c r="X111" s="13">
        <f>IF('BCL Calculations Table'!BZ178="","",'BCL Calculations Table'!BZ178)</f>
        <v>2</v>
      </c>
      <c r="Y111" s="70">
        <f>IF('BCL Calculations Table'!CB178="","",'BCL Calculations Table'!CB178)</f>
        <v>40</v>
      </c>
    </row>
    <row r="112" spans="1:25" x14ac:dyDescent="0.35">
      <c r="A112" s="69" t="str">
        <f>'BCL Calculations Table'!BN179</f>
        <v>Carbon Tetrachloride</v>
      </c>
      <c r="B112" s="68" t="str">
        <f>'BCL Calculations Table'!BM179</f>
        <v>56-23-5</v>
      </c>
      <c r="C112" s="13">
        <f>IF('BCL Calculations Table'!C179="","",'BCL Calculations Table'!C179)</f>
        <v>7.0000000000000007E-2</v>
      </c>
      <c r="D112" s="13" t="str">
        <f>IF('BCL Calculations Table'!D179="","",'BCL Calculations Table'!D179)</f>
        <v>I</v>
      </c>
      <c r="E112" s="13">
        <f>IF('BCL Calculations Table'!E179="","",'BCL Calculations Table'!E179)</f>
        <v>4.0000000000000001E-3</v>
      </c>
      <c r="F112" s="13" t="str">
        <f>IF('BCL Calculations Table'!F179="","",'BCL Calculations Table'!F179)</f>
        <v>I</v>
      </c>
      <c r="G112" s="13">
        <f>IF('BCL Calculations Table'!G179="","",'BCL Calculations Table'!G179)</f>
        <v>6.0000000000000002E-6</v>
      </c>
      <c r="H112" s="13" t="str">
        <f>IF('BCL Calculations Table'!H179="","",'BCL Calculations Table'!H179)</f>
        <v>I</v>
      </c>
      <c r="I112" s="13">
        <f>IF('BCL Calculations Table'!I179="","",'BCL Calculations Table'!I179)</f>
        <v>0.1</v>
      </c>
      <c r="J112" s="13" t="str">
        <f>IF('BCL Calculations Table'!J179="","",'BCL Calculations Table'!J179)</f>
        <v>I</v>
      </c>
      <c r="K112" s="85" t="str">
        <f>IF('BCL Calculations Table'!K179="","",'BCL Calculations Table'!K179)</f>
        <v/>
      </c>
      <c r="L112" s="13" t="str">
        <f>IF('BCL Calculations Table'!L179="","",'BCL Calculations Table'!L179)</f>
        <v>V</v>
      </c>
      <c r="M112" s="68" t="str">
        <f>IF('BCL Calculations Table'!N179="","",'BCL Calculations Table'!N179)</f>
        <v/>
      </c>
      <c r="N112" s="13">
        <f>IF('BCL Calculations Table'!BP179="","",'BCL Calculations Table'!BP179)</f>
        <v>0.65347144098062093</v>
      </c>
      <c r="O112" s="13" t="str">
        <f>IF('BCL Calculations Table'!BQ179="","",'BCL Calculations Table'!BQ179)</f>
        <v>C</v>
      </c>
      <c r="P112" s="13">
        <f>IF('BCL Calculations Table'!BR179="","",'BCL Calculations Table'!BR179)</f>
        <v>2.9586472111863813</v>
      </c>
      <c r="Q112" s="13" t="str">
        <f>IF('BCL Calculations Table'!BS179="","",'BCL Calculations Table'!BS179)</f>
        <v>C</v>
      </c>
      <c r="R112" s="13">
        <f>IF('BCL Calculations Table'!BT179="","",'BCL Calculations Table'!BT179)</f>
        <v>3.1864900299275698</v>
      </c>
      <c r="S112" s="13" t="str">
        <f>IF('BCL Calculations Table'!BU179="","",'BCL Calculations Table'!BU179)</f>
        <v>C</v>
      </c>
      <c r="T112" s="13">
        <f>IF('BCL Calculations Table'!BV179="","",'BCL Calculations Table'!BV179)</f>
        <v>0.4679487179487179</v>
      </c>
      <c r="U112" s="13" t="str">
        <f>IF('BCL Calculations Table'!BW179="","",'BCL Calculations Table'!BW179)</f>
        <v>C</v>
      </c>
      <c r="V112" s="13">
        <f>IF('BCL Calculations Table'!BX179="","",'BCL Calculations Table'!BX179)</f>
        <v>5</v>
      </c>
      <c r="W112" s="13" t="str">
        <f>IF('BCL Calculations Table'!BY179="","",'BCL Calculations Table'!BY179)</f>
        <v>mcl</v>
      </c>
      <c r="X112" s="13">
        <f>IF('BCL Calculations Table'!BZ179="","",'BCL Calculations Table'!BZ179)</f>
        <v>3.0000000000000001E-3</v>
      </c>
      <c r="Y112" s="70">
        <f>IF('BCL Calculations Table'!CB179="","",'BCL Calculations Table'!CB179)</f>
        <v>0.06</v>
      </c>
    </row>
    <row r="113" spans="1:25" s="74" customFormat="1" x14ac:dyDescent="0.35">
      <c r="A113" s="71" t="str">
        <f>'BCL Calculations Table'!BN180</f>
        <v>Carbonyl Sulfide</v>
      </c>
      <c r="B113" s="72" t="str">
        <f>'BCL Calculations Table'!BM180</f>
        <v>463-58-1</v>
      </c>
      <c r="C113" s="73" t="str">
        <f>IF('BCL Calculations Table'!C180="","",'BCL Calculations Table'!C180)</f>
        <v/>
      </c>
      <c r="D113" s="73" t="str">
        <f>IF('BCL Calculations Table'!D180="","",'BCL Calculations Table'!D180)</f>
        <v/>
      </c>
      <c r="E113" s="73" t="str">
        <f>IF('BCL Calculations Table'!E180="","",'BCL Calculations Table'!E180)</f>
        <v/>
      </c>
      <c r="F113" s="73" t="str">
        <f>IF('BCL Calculations Table'!F180="","",'BCL Calculations Table'!F180)</f>
        <v/>
      </c>
      <c r="G113" s="73" t="str">
        <f>IF('BCL Calculations Table'!G180="","",'BCL Calculations Table'!G180)</f>
        <v/>
      </c>
      <c r="H113" s="73" t="str">
        <f>IF('BCL Calculations Table'!H180="","",'BCL Calculations Table'!H180)</f>
        <v/>
      </c>
      <c r="I113" s="73">
        <f>IF('BCL Calculations Table'!I180="","",'BCL Calculations Table'!I180)</f>
        <v>0.1</v>
      </c>
      <c r="J113" s="73" t="str">
        <f>IF('BCL Calculations Table'!J180="","",'BCL Calculations Table'!J180)</f>
        <v>P</v>
      </c>
      <c r="K113" s="86" t="str">
        <f>IF('BCL Calculations Table'!K180="","",'BCL Calculations Table'!K180)</f>
        <v/>
      </c>
      <c r="L113" s="73" t="str">
        <f>IF('BCL Calculations Table'!L180="","",'BCL Calculations Table'!L180)</f>
        <v>V</v>
      </c>
      <c r="M113" s="72">
        <f>IF('BCL Calculations Table'!N180="","",'BCL Calculations Table'!N180)</f>
        <v>0.1</v>
      </c>
      <c r="N113" s="73">
        <f>IF('BCL Calculations Table'!BP180="","",'BCL Calculations Table'!BP180)</f>
        <v>67.389594490092961</v>
      </c>
      <c r="O113" s="73" t="str">
        <f>IF('BCL Calculations Table'!BQ180="","",'BCL Calculations Table'!BQ180)</f>
        <v>N</v>
      </c>
      <c r="P113" s="73">
        <f>IF('BCL Calculations Table'!BR180="","",'BCL Calculations Table'!BR180)</f>
        <v>283.03629685839047</v>
      </c>
      <c r="Q113" s="73" t="str">
        <f>IF('BCL Calculations Table'!BS180="","",'BCL Calculations Table'!BS180)</f>
        <v>N</v>
      </c>
      <c r="R113" s="73">
        <f>IF('BCL Calculations Table'!BT180="","",'BCL Calculations Table'!BT180)</f>
        <v>314.48477428710049</v>
      </c>
      <c r="S113" s="73" t="str">
        <f>IF('BCL Calculations Table'!BU180="","",'BCL Calculations Table'!BU180)</f>
        <v>N</v>
      </c>
      <c r="T113" s="73">
        <f>IF('BCL Calculations Table'!BV180="","",'BCL Calculations Table'!BV180)</f>
        <v>104.28571428571429</v>
      </c>
      <c r="U113" s="73" t="str">
        <f>IF('BCL Calculations Table'!BW180="","",'BCL Calculations Table'!BW180)</f>
        <v>N</v>
      </c>
      <c r="V113" s="73">
        <f>IF('BCL Calculations Table'!BX180="","",'BCL Calculations Table'!BX180)</f>
        <v>208.57142857142858</v>
      </c>
      <c r="W113" s="73" t="str">
        <f>IF('BCL Calculations Table'!BY180="","",'BCL Calculations Table'!BY180)</f>
        <v>N</v>
      </c>
      <c r="X113" s="73" t="str">
        <f>IF('BCL Calculations Table'!BZ180="","",'BCL Calculations Table'!BZ180)</f>
        <v/>
      </c>
      <c r="Y113" s="79" t="str">
        <f>IF('BCL Calculations Table'!CB180="","",'BCL Calculations Table'!CB180)</f>
        <v/>
      </c>
    </row>
    <row r="114" spans="1:25" x14ac:dyDescent="0.35">
      <c r="A114" s="69" t="str">
        <f>'BCL Calculations Table'!BN181</f>
        <v>Carbosulfan</v>
      </c>
      <c r="B114" s="68" t="str">
        <f>'BCL Calculations Table'!BM181</f>
        <v>55285-14-8</v>
      </c>
      <c r="C114" s="13" t="str">
        <f>IF('BCL Calculations Table'!C181="","",'BCL Calculations Table'!C181)</f>
        <v/>
      </c>
      <c r="D114" s="13" t="str">
        <f>IF('BCL Calculations Table'!D181="","",'BCL Calculations Table'!D181)</f>
        <v/>
      </c>
      <c r="E114" s="13">
        <f>IF('BCL Calculations Table'!E181="","",'BCL Calculations Table'!E181)</f>
        <v>0.01</v>
      </c>
      <c r="F114" s="13" t="str">
        <f>IF('BCL Calculations Table'!F181="","",'BCL Calculations Table'!F181)</f>
        <v>I</v>
      </c>
      <c r="G114" s="13" t="str">
        <f>IF('BCL Calculations Table'!G181="","",'BCL Calculations Table'!G181)</f>
        <v/>
      </c>
      <c r="H114" s="13" t="str">
        <f>IF('BCL Calculations Table'!H181="","",'BCL Calculations Table'!H181)</f>
        <v/>
      </c>
      <c r="I114" s="13" t="str">
        <f>IF('BCL Calculations Table'!I181="","",'BCL Calculations Table'!I181)</f>
        <v/>
      </c>
      <c r="J114" s="13" t="str">
        <f>IF('BCL Calculations Table'!J181="","",'BCL Calculations Table'!J181)</f>
        <v/>
      </c>
      <c r="K114" s="85" t="str">
        <f>IF('BCL Calculations Table'!K181="","",'BCL Calculations Table'!K181)</f>
        <v/>
      </c>
      <c r="L114" s="13" t="str">
        <f>IF('BCL Calculations Table'!L181="","",'BCL Calculations Table'!L181)</f>
        <v/>
      </c>
      <c r="M114" s="68">
        <f>IF('BCL Calculations Table'!N181="","",'BCL Calculations Table'!N181)</f>
        <v>0.1</v>
      </c>
      <c r="N114" s="13">
        <f>IF('BCL Calculations Table'!BP181="","",'BCL Calculations Table'!BP181)</f>
        <v>632.13679555714634</v>
      </c>
      <c r="O114" s="13" t="str">
        <f>IF('BCL Calculations Table'!BQ181="","",'BCL Calculations Table'!BQ181)</f>
        <v>N</v>
      </c>
      <c r="P114" s="13">
        <f>IF('BCL Calculations Table'!BR181="","",'BCL Calculations Table'!BR181)</f>
        <v>23360.000000000004</v>
      </c>
      <c r="Q114" s="13" t="str">
        <f>IF('BCL Calculations Table'!BS181="","",'BCL Calculations Table'!BS181)</f>
        <v>N</v>
      </c>
      <c r="R114" s="13">
        <f>IF('BCL Calculations Table'!BT181="","",'BCL Calculations Table'!BT181)</f>
        <v>9118.4745916203719</v>
      </c>
      <c r="S114" s="13" t="str">
        <f>IF('BCL Calculations Table'!BU181="","",'BCL Calculations Table'!BU181)</f>
        <v>N</v>
      </c>
      <c r="T114" s="13" t="str">
        <f>IF('BCL Calculations Table'!BV181="","",'BCL Calculations Table'!BV181)</f>
        <v/>
      </c>
      <c r="U114" s="13" t="str">
        <f>IF('BCL Calculations Table'!BW181="","",'BCL Calculations Table'!BW181)</f>
        <v/>
      </c>
      <c r="V114" s="13">
        <f>IF('BCL Calculations Table'!BX181="","",'BCL Calculations Table'!BX181)</f>
        <v>333.71428571428572</v>
      </c>
      <c r="W114" s="13" t="str">
        <f>IF('BCL Calculations Table'!BY181="","",'BCL Calculations Table'!BY181)</f>
        <v>N</v>
      </c>
      <c r="X114" s="80" t="str">
        <f>IF('BCL Calculations Table'!BZ181="","",'BCL Calculations Table'!BZ181)</f>
        <v/>
      </c>
      <c r="Y114" s="81" t="str">
        <f>IF('BCL Calculations Table'!CB181="","",'BCL Calculations Table'!CB181)</f>
        <v/>
      </c>
    </row>
    <row r="115" spans="1:25" s="14" customFormat="1" x14ac:dyDescent="0.35">
      <c r="A115" s="69" t="str">
        <f>'BCL Calculations Table'!BN182</f>
        <v>Carboxin</v>
      </c>
      <c r="B115" s="68" t="str">
        <f>'BCL Calculations Table'!BM182</f>
        <v>5234-68-4</v>
      </c>
      <c r="C115" s="13" t="str">
        <f>IF('BCL Calculations Table'!C182="","",'BCL Calculations Table'!C182)</f>
        <v/>
      </c>
      <c r="D115" s="13" t="str">
        <f>IF('BCL Calculations Table'!D182="","",'BCL Calculations Table'!D182)</f>
        <v/>
      </c>
      <c r="E115" s="13">
        <f>IF('BCL Calculations Table'!E182="","",'BCL Calculations Table'!E182)</f>
        <v>0.1</v>
      </c>
      <c r="F115" s="13" t="str">
        <f>IF('BCL Calculations Table'!F182="","",'BCL Calculations Table'!F182)</f>
        <v>I</v>
      </c>
      <c r="G115" s="13" t="str">
        <f>IF('BCL Calculations Table'!G182="","",'BCL Calculations Table'!G182)</f>
        <v/>
      </c>
      <c r="H115" s="13" t="str">
        <f>IF('BCL Calculations Table'!H182="","",'BCL Calculations Table'!H182)</f>
        <v/>
      </c>
      <c r="I115" s="13" t="str">
        <f>IF('BCL Calculations Table'!I182="","",'BCL Calculations Table'!I182)</f>
        <v/>
      </c>
      <c r="J115" s="13" t="str">
        <f>IF('BCL Calculations Table'!J182="","",'BCL Calculations Table'!J182)</f>
        <v/>
      </c>
      <c r="K115" s="85" t="str">
        <f>IF('BCL Calculations Table'!K182="","",'BCL Calculations Table'!K182)</f>
        <v/>
      </c>
      <c r="L115" s="13" t="str">
        <f>IF('BCL Calculations Table'!L182="","",'BCL Calculations Table'!L182)</f>
        <v/>
      </c>
      <c r="M115" s="68">
        <f>IF('BCL Calculations Table'!N182="","",'BCL Calculations Table'!N182)</f>
        <v>0.1</v>
      </c>
      <c r="N115" s="13">
        <f>IF('BCL Calculations Table'!BP182="","",'BCL Calculations Table'!BP182)</f>
        <v>6321.3679555714625</v>
      </c>
      <c r="O115" s="13" t="str">
        <f>IF('BCL Calculations Table'!BQ182="","",'BCL Calculations Table'!BQ182)</f>
        <v>N</v>
      </c>
      <c r="P115" s="13">
        <f>IF('BCL Calculations Table'!BR182="","",'BCL Calculations Table'!BR182)</f>
        <v>100000</v>
      </c>
      <c r="Q115" s="13" t="str">
        <f>IF('BCL Calculations Table'!BS182="","",'BCL Calculations Table'!BS182)</f>
        <v>max</v>
      </c>
      <c r="R115" s="13">
        <f>IF('BCL Calculations Table'!BT182="","",'BCL Calculations Table'!BT182)</f>
        <v>91184.745916203712</v>
      </c>
      <c r="S115" s="13" t="str">
        <f>IF('BCL Calculations Table'!BU182="","",'BCL Calculations Table'!BU182)</f>
        <v>N</v>
      </c>
      <c r="T115" s="13" t="str">
        <f>IF('BCL Calculations Table'!BV182="","",'BCL Calculations Table'!BV182)</f>
        <v/>
      </c>
      <c r="U115" s="13" t="str">
        <f>IF('BCL Calculations Table'!BW182="","",'BCL Calculations Table'!BW182)</f>
        <v/>
      </c>
      <c r="V115" s="13">
        <f>IF('BCL Calculations Table'!BX182="","",'BCL Calculations Table'!BX182)</f>
        <v>3337.1428571428573</v>
      </c>
      <c r="W115" s="13" t="str">
        <f>IF('BCL Calculations Table'!BY182="","",'BCL Calculations Table'!BY182)</f>
        <v>N</v>
      </c>
      <c r="X115" s="13" t="str">
        <f>IF('BCL Calculations Table'!BZ182="","",'BCL Calculations Table'!BZ182)</f>
        <v/>
      </c>
      <c r="Y115" s="70" t="str">
        <f>IF('BCL Calculations Table'!CB182="","",'BCL Calculations Table'!CB182)</f>
        <v/>
      </c>
    </row>
    <row r="116" spans="1:25" s="14" customFormat="1" x14ac:dyDescent="0.35">
      <c r="A116" s="69" t="str">
        <f>'BCL Calculations Table'!BN183</f>
        <v>Ceric oxide</v>
      </c>
      <c r="B116" s="68" t="str">
        <f>'BCL Calculations Table'!BM183</f>
        <v>1306-38-3</v>
      </c>
      <c r="C116" s="13" t="str">
        <f>IF('BCL Calculations Table'!C183="","",'BCL Calculations Table'!C183)</f>
        <v/>
      </c>
      <c r="D116" s="13" t="str">
        <f>IF('BCL Calculations Table'!D183="","",'BCL Calculations Table'!D183)</f>
        <v/>
      </c>
      <c r="E116" s="13" t="str">
        <f>IF('BCL Calculations Table'!E183="","",'BCL Calculations Table'!E183)</f>
        <v/>
      </c>
      <c r="F116" s="13" t="str">
        <f>IF('BCL Calculations Table'!F183="","",'BCL Calculations Table'!F183)</f>
        <v/>
      </c>
      <c r="G116" s="13" t="str">
        <f>IF('BCL Calculations Table'!G183="","",'BCL Calculations Table'!G183)</f>
        <v/>
      </c>
      <c r="H116" s="13" t="str">
        <f>IF('BCL Calculations Table'!H183="","",'BCL Calculations Table'!H183)</f>
        <v/>
      </c>
      <c r="I116" s="13">
        <f>IF('BCL Calculations Table'!I183="","",'BCL Calculations Table'!I183)</f>
        <v>8.9999999999999998E-4</v>
      </c>
      <c r="J116" s="13" t="str">
        <f>IF('BCL Calculations Table'!J183="","",'BCL Calculations Table'!J183)</f>
        <v>I</v>
      </c>
      <c r="K116" s="85" t="str">
        <f>IF('BCL Calculations Table'!K183="","",'BCL Calculations Table'!K183)</f>
        <v/>
      </c>
      <c r="L116" s="13" t="str">
        <f>IF('BCL Calculations Table'!L183="","",'BCL Calculations Table'!L183)</f>
        <v/>
      </c>
      <c r="M116" s="68" t="str">
        <f>IF('BCL Calculations Table'!N183="","",'BCL Calculations Table'!N183)</f>
        <v/>
      </c>
      <c r="N116" s="13">
        <f>IF('BCL Calculations Table'!BP183="","",'BCL Calculations Table'!BP183)</f>
        <v>100000</v>
      </c>
      <c r="O116" s="13" t="str">
        <f>IF('BCL Calculations Table'!BQ183="","",'BCL Calculations Table'!BQ183)</f>
        <v>max</v>
      </c>
      <c r="P116" s="13">
        <f>IF('BCL Calculations Table'!BR183="","",'BCL Calculations Table'!BR183)</f>
        <v>100000</v>
      </c>
      <c r="Q116" s="13" t="str">
        <f>IF('BCL Calculations Table'!BS183="","",'BCL Calculations Table'!BS183)</f>
        <v>max</v>
      </c>
      <c r="R116" s="13">
        <f>IF('BCL Calculations Table'!BT183="","",'BCL Calculations Table'!BT183)</f>
        <v>100000</v>
      </c>
      <c r="S116" s="13" t="str">
        <f>IF('BCL Calculations Table'!BU183="","",'BCL Calculations Table'!BU183)</f>
        <v>max</v>
      </c>
      <c r="T116" s="13">
        <f>IF('BCL Calculations Table'!BV183="","",'BCL Calculations Table'!BV183)</f>
        <v>0.93857142857142861</v>
      </c>
      <c r="U116" s="13" t="str">
        <f>IF('BCL Calculations Table'!BW183="","",'BCL Calculations Table'!BW183)</f>
        <v>N</v>
      </c>
      <c r="V116" s="13" t="str">
        <f>IF('BCL Calculations Table'!BX183="","",'BCL Calculations Table'!BX183)</f>
        <v/>
      </c>
      <c r="W116" s="13" t="str">
        <f>IF('BCL Calculations Table'!BY183="","",'BCL Calculations Table'!BY183)</f>
        <v/>
      </c>
      <c r="X116" s="13" t="str">
        <f>IF('BCL Calculations Table'!BZ183="","",'BCL Calculations Table'!BZ183)</f>
        <v/>
      </c>
      <c r="Y116" s="70" t="str">
        <f>IF('BCL Calculations Table'!CB183="","",'BCL Calculations Table'!CB183)</f>
        <v/>
      </c>
    </row>
    <row r="117" spans="1:25" x14ac:dyDescent="0.35">
      <c r="A117" s="69" t="str">
        <f>'BCL Calculations Table'!BN184</f>
        <v>Chloral Hydrate</v>
      </c>
      <c r="B117" s="68" t="str">
        <f>'BCL Calculations Table'!BM184</f>
        <v>302-17-0</v>
      </c>
      <c r="C117" s="13" t="str">
        <f>IF('BCL Calculations Table'!C184="","",'BCL Calculations Table'!C184)</f>
        <v/>
      </c>
      <c r="D117" s="13" t="str">
        <f>IF('BCL Calculations Table'!D184="","",'BCL Calculations Table'!D184)</f>
        <v/>
      </c>
      <c r="E117" s="13">
        <f>IF('BCL Calculations Table'!E184="","",'BCL Calculations Table'!E184)</f>
        <v>0.1</v>
      </c>
      <c r="F117" s="13" t="str">
        <f>IF('BCL Calculations Table'!F184="","",'BCL Calculations Table'!F184)</f>
        <v>I</v>
      </c>
      <c r="G117" s="13" t="str">
        <f>IF('BCL Calculations Table'!G184="","",'BCL Calculations Table'!G184)</f>
        <v/>
      </c>
      <c r="H117" s="13" t="str">
        <f>IF('BCL Calculations Table'!H184="","",'BCL Calculations Table'!H184)</f>
        <v/>
      </c>
      <c r="I117" s="13" t="str">
        <f>IF('BCL Calculations Table'!I184="","",'BCL Calculations Table'!I184)</f>
        <v/>
      </c>
      <c r="J117" s="13" t="str">
        <f>IF('BCL Calculations Table'!J184="","",'BCL Calculations Table'!J184)</f>
        <v/>
      </c>
      <c r="K117" s="85" t="str">
        <f>IF('BCL Calculations Table'!K184="","",'BCL Calculations Table'!K184)</f>
        <v/>
      </c>
      <c r="L117" s="13" t="str">
        <f>IF('BCL Calculations Table'!L184="","",'BCL Calculations Table'!L184)</f>
        <v>V</v>
      </c>
      <c r="M117" s="68" t="str">
        <f>IF('BCL Calculations Table'!N184="","",'BCL Calculations Table'!N184)</f>
        <v/>
      </c>
      <c r="N117" s="13">
        <f>IF('BCL Calculations Table'!BP184="","",'BCL Calculations Table'!BP184)</f>
        <v>7821.4285714285716</v>
      </c>
      <c r="O117" s="13" t="str">
        <f>IF('BCL Calculations Table'!BQ184="","",'BCL Calculations Table'!BQ184)</f>
        <v>N</v>
      </c>
      <c r="P117" s="13">
        <f>IF('BCL Calculations Table'!BR184="","",'BCL Calculations Table'!BR184)</f>
        <v>100000</v>
      </c>
      <c r="Q117" s="13" t="str">
        <f>IF('BCL Calculations Table'!BS184="","",'BCL Calculations Table'!BS184)</f>
        <v>max</v>
      </c>
      <c r="R117" s="13">
        <f>IF('BCL Calculations Table'!BT184="","",'BCL Calculations Table'!BT184)</f>
        <v>100000</v>
      </c>
      <c r="S117" s="13" t="str">
        <f>IF('BCL Calculations Table'!BU184="","",'BCL Calculations Table'!BU184)</f>
        <v>max</v>
      </c>
      <c r="T117" s="13" t="str">
        <f>IF('BCL Calculations Table'!BV184="","",'BCL Calculations Table'!BV184)</f>
        <v/>
      </c>
      <c r="U117" s="13" t="str">
        <f>IF('BCL Calculations Table'!BW184="","",'BCL Calculations Table'!BW184)</f>
        <v/>
      </c>
      <c r="V117" s="13">
        <f>IF('BCL Calculations Table'!BX184="","",'BCL Calculations Table'!BX184)</f>
        <v>3337.1428571428573</v>
      </c>
      <c r="W117" s="13" t="str">
        <f>IF('BCL Calculations Table'!BY184="","",'BCL Calculations Table'!BY184)</f>
        <v>N</v>
      </c>
      <c r="X117" s="13" t="str">
        <f>IF('BCL Calculations Table'!BZ184="","",'BCL Calculations Table'!BZ184)</f>
        <v/>
      </c>
      <c r="Y117" s="70" t="str">
        <f>IF('BCL Calculations Table'!CB184="","",'BCL Calculations Table'!CB184)</f>
        <v/>
      </c>
    </row>
    <row r="118" spans="1:25" x14ac:dyDescent="0.35">
      <c r="A118" s="69" t="str">
        <f>'BCL Calculations Table'!BN185</f>
        <v>Chloramben</v>
      </c>
      <c r="B118" s="68" t="str">
        <f>'BCL Calculations Table'!BM185</f>
        <v>133-90-4</v>
      </c>
      <c r="C118" s="13" t="str">
        <f>IF('BCL Calculations Table'!C185="","",'BCL Calculations Table'!C185)</f>
        <v/>
      </c>
      <c r="D118" s="13" t="str">
        <f>IF('BCL Calculations Table'!D185="","",'BCL Calculations Table'!D185)</f>
        <v/>
      </c>
      <c r="E118" s="13">
        <f>IF('BCL Calculations Table'!E185="","",'BCL Calculations Table'!E185)</f>
        <v>1.4999999999999999E-2</v>
      </c>
      <c r="F118" s="13" t="str">
        <f>IF('BCL Calculations Table'!F185="","",'BCL Calculations Table'!F185)</f>
        <v>I</v>
      </c>
      <c r="G118" s="13" t="str">
        <f>IF('BCL Calculations Table'!G185="","",'BCL Calculations Table'!G185)</f>
        <v/>
      </c>
      <c r="H118" s="13" t="str">
        <f>IF('BCL Calculations Table'!H185="","",'BCL Calculations Table'!H185)</f>
        <v/>
      </c>
      <c r="I118" s="13" t="str">
        <f>IF('BCL Calculations Table'!I185="","",'BCL Calculations Table'!I185)</f>
        <v/>
      </c>
      <c r="J118" s="13" t="str">
        <f>IF('BCL Calculations Table'!J185="","",'BCL Calculations Table'!J185)</f>
        <v/>
      </c>
      <c r="K118" s="85" t="str">
        <f>IF('BCL Calculations Table'!K185="","",'BCL Calculations Table'!K185)</f>
        <v/>
      </c>
      <c r="L118" s="13" t="str">
        <f>IF('BCL Calculations Table'!L185="","",'BCL Calculations Table'!L185)</f>
        <v/>
      </c>
      <c r="M118" s="68">
        <f>IF('BCL Calculations Table'!N185="","",'BCL Calculations Table'!N185)</f>
        <v>0.1</v>
      </c>
      <c r="N118" s="13">
        <f>IF('BCL Calculations Table'!BP185="","",'BCL Calculations Table'!BP185)</f>
        <v>948.2051933357194</v>
      </c>
      <c r="O118" s="13" t="str">
        <f>IF('BCL Calculations Table'!BQ185="","",'BCL Calculations Table'!BQ185)</f>
        <v>N</v>
      </c>
      <c r="P118" s="13">
        <f>IF('BCL Calculations Table'!BR185="","",'BCL Calculations Table'!BR185)</f>
        <v>35040</v>
      </c>
      <c r="Q118" s="13" t="str">
        <f>IF('BCL Calculations Table'!BS185="","",'BCL Calculations Table'!BS185)</f>
        <v>N</v>
      </c>
      <c r="R118" s="13">
        <f>IF('BCL Calculations Table'!BT185="","",'BCL Calculations Table'!BT185)</f>
        <v>13677.711887430558</v>
      </c>
      <c r="S118" s="13" t="str">
        <f>IF('BCL Calculations Table'!BU185="","",'BCL Calculations Table'!BU185)</f>
        <v>N</v>
      </c>
      <c r="T118" s="13" t="str">
        <f>IF('BCL Calculations Table'!BV185="","",'BCL Calculations Table'!BV185)</f>
        <v/>
      </c>
      <c r="U118" s="13" t="str">
        <f>IF('BCL Calculations Table'!BW185="","",'BCL Calculations Table'!BW185)</f>
        <v/>
      </c>
      <c r="V118" s="13">
        <f>IF('BCL Calculations Table'!BX185="","",'BCL Calculations Table'!BX185)</f>
        <v>500.57142857142856</v>
      </c>
      <c r="W118" s="13" t="str">
        <f>IF('BCL Calculations Table'!BY185="","",'BCL Calculations Table'!BY185)</f>
        <v>N</v>
      </c>
      <c r="X118" s="13" t="str">
        <f>IF('BCL Calculations Table'!BZ185="","",'BCL Calculations Table'!BZ185)</f>
        <v/>
      </c>
      <c r="Y118" s="70" t="str">
        <f>IF('BCL Calculations Table'!CB185="","",'BCL Calculations Table'!CB185)</f>
        <v/>
      </c>
    </row>
    <row r="119" spans="1:25" s="74" customFormat="1" x14ac:dyDescent="0.35">
      <c r="A119" s="71" t="str">
        <f>'BCL Calculations Table'!BN186</f>
        <v>Chloranil</v>
      </c>
      <c r="B119" s="72" t="str">
        <f>'BCL Calculations Table'!BM186</f>
        <v>118-75-2</v>
      </c>
      <c r="C119" s="73">
        <f>IF('BCL Calculations Table'!C186="","",'BCL Calculations Table'!C186)</f>
        <v>0.4</v>
      </c>
      <c r="D119" s="73" t="str">
        <f>IF('BCL Calculations Table'!D186="","",'BCL Calculations Table'!D186)</f>
        <v>H</v>
      </c>
      <c r="E119" s="73" t="str">
        <f>IF('BCL Calculations Table'!E186="","",'BCL Calculations Table'!E186)</f>
        <v/>
      </c>
      <c r="F119" s="73" t="str">
        <f>IF('BCL Calculations Table'!F186="","",'BCL Calculations Table'!F186)</f>
        <v/>
      </c>
      <c r="G119" s="73" t="str">
        <f>IF('BCL Calculations Table'!G186="","",'BCL Calculations Table'!G186)</f>
        <v/>
      </c>
      <c r="H119" s="73" t="str">
        <f>IF('BCL Calculations Table'!H186="","",'BCL Calculations Table'!H186)</f>
        <v/>
      </c>
      <c r="I119" s="73" t="str">
        <f>IF('BCL Calculations Table'!I186="","",'BCL Calculations Table'!I186)</f>
        <v/>
      </c>
      <c r="J119" s="73" t="str">
        <f>IF('BCL Calculations Table'!J186="","",'BCL Calculations Table'!J186)</f>
        <v/>
      </c>
      <c r="K119" s="86" t="str">
        <f>IF('BCL Calculations Table'!K186="","",'BCL Calculations Table'!K186)</f>
        <v/>
      </c>
      <c r="L119" s="73" t="str">
        <f>IF('BCL Calculations Table'!L186="","",'BCL Calculations Table'!L186)</f>
        <v/>
      </c>
      <c r="M119" s="72">
        <f>IF('BCL Calculations Table'!N186="","",'BCL Calculations Table'!N186)</f>
        <v>0.1</v>
      </c>
      <c r="N119" s="73">
        <f>IF('BCL Calculations Table'!BP186="","",'BCL Calculations Table'!BP186)</f>
        <v>1.3564739111045039</v>
      </c>
      <c r="O119" s="73" t="str">
        <f>IF('BCL Calculations Table'!BQ186="","",'BCL Calculations Table'!BQ186)</f>
        <v>C</v>
      </c>
      <c r="P119" s="73">
        <f>IF('BCL Calculations Table'!BR186="","",'BCL Calculations Table'!BR186)</f>
        <v>16.351999999999997</v>
      </c>
      <c r="Q119" s="73" t="str">
        <f>IF('BCL Calculations Table'!BS186="","",'BCL Calculations Table'!BS186)</f>
        <v>C</v>
      </c>
      <c r="R119" s="73">
        <f>IF('BCL Calculations Table'!BT186="","",'BCL Calculations Table'!BT186)</f>
        <v>8.8184791143554833</v>
      </c>
      <c r="S119" s="73" t="str">
        <f>IF('BCL Calculations Table'!BU186="","",'BCL Calculations Table'!BU186)</f>
        <v>C</v>
      </c>
      <c r="T119" s="73" t="str">
        <f>IF('BCL Calculations Table'!BV186="","",'BCL Calculations Table'!BV186)</f>
        <v/>
      </c>
      <c r="U119" s="73" t="str">
        <f>IF('BCL Calculations Table'!BW186="","",'BCL Calculations Table'!BW186)</f>
        <v/>
      </c>
      <c r="V119" s="73">
        <f>IF('BCL Calculations Table'!BX186="","",'BCL Calculations Table'!BX186)</f>
        <v>0.19477054429028814</v>
      </c>
      <c r="W119" s="73" t="str">
        <f>IF('BCL Calculations Table'!BY186="","",'BCL Calculations Table'!BY186)</f>
        <v>C</v>
      </c>
      <c r="X119" s="73" t="str">
        <f>IF('BCL Calculations Table'!BZ186="","",'BCL Calculations Table'!BZ186)</f>
        <v/>
      </c>
      <c r="Y119" s="79" t="str">
        <f>IF('BCL Calculations Table'!CB186="","",'BCL Calculations Table'!CB186)</f>
        <v/>
      </c>
    </row>
    <row r="120" spans="1:25" x14ac:dyDescent="0.35">
      <c r="A120" s="69" t="str">
        <f>'BCL Calculations Table'!BN187</f>
        <v>Chlorate</v>
      </c>
      <c r="B120" s="68" t="str">
        <f>'BCL Calculations Table'!BM187</f>
        <v>14866-68-3</v>
      </c>
      <c r="C120" s="13" t="str">
        <f>IF('BCL Calculations Table'!C187="","",'BCL Calculations Table'!C187)</f>
        <v/>
      </c>
      <c r="D120" s="13" t="str">
        <f>IF('BCL Calculations Table'!D187="","",'BCL Calculations Table'!D187)</f>
        <v/>
      </c>
      <c r="E120" s="13">
        <f>IF('BCL Calculations Table'!E187="","",'BCL Calculations Table'!E187)</f>
        <v>0.03</v>
      </c>
      <c r="F120" s="13" t="str">
        <f>IF('BCL Calculations Table'!F187="","",'BCL Calculations Table'!F187)</f>
        <v>O</v>
      </c>
      <c r="G120" s="13" t="str">
        <f>IF('BCL Calculations Table'!G187="","",'BCL Calculations Table'!G187)</f>
        <v/>
      </c>
      <c r="H120" s="13" t="str">
        <f>IF('BCL Calculations Table'!H187="","",'BCL Calculations Table'!H187)</f>
        <v/>
      </c>
      <c r="I120" s="13" t="str">
        <f>IF('BCL Calculations Table'!I187="","",'BCL Calculations Table'!I187)</f>
        <v/>
      </c>
      <c r="J120" s="13" t="str">
        <f>IF('BCL Calculations Table'!J187="","",'BCL Calculations Table'!J187)</f>
        <v/>
      </c>
      <c r="K120" s="85" t="str">
        <f>IF('BCL Calculations Table'!K187="","",'BCL Calculations Table'!K187)</f>
        <v/>
      </c>
      <c r="L120" s="13" t="str">
        <f>IF('BCL Calculations Table'!L187="","",'BCL Calculations Table'!L187)</f>
        <v/>
      </c>
      <c r="M120" s="68" t="str">
        <f>IF('BCL Calculations Table'!N187="","",'BCL Calculations Table'!N187)</f>
        <v/>
      </c>
      <c r="N120" s="13">
        <f>IF('BCL Calculations Table'!BP187="","",'BCL Calculations Table'!BP187)</f>
        <v>2346.4285714285716</v>
      </c>
      <c r="O120" s="13" t="str">
        <f>IF('BCL Calculations Table'!BQ187="","",'BCL Calculations Table'!BQ187)</f>
        <v>N</v>
      </c>
      <c r="P120" s="13">
        <f>IF('BCL Calculations Table'!BR187="","",'BCL Calculations Table'!BR187)</f>
        <v>70080</v>
      </c>
      <c r="Q120" s="13" t="str">
        <f>IF('BCL Calculations Table'!BS187="","",'BCL Calculations Table'!BS187)</f>
        <v>N</v>
      </c>
      <c r="R120" s="13">
        <f>IF('BCL Calculations Table'!BT187="","",'BCL Calculations Table'!BT187)</f>
        <v>38933.333333333336</v>
      </c>
      <c r="S120" s="13" t="str">
        <f>IF('BCL Calculations Table'!BU187="","",'BCL Calculations Table'!BU187)</f>
        <v>N</v>
      </c>
      <c r="T120" s="13" t="str">
        <f>IF('BCL Calculations Table'!BV187="","",'BCL Calculations Table'!BV187)</f>
        <v/>
      </c>
      <c r="U120" s="13" t="str">
        <f>IF('BCL Calculations Table'!BW187="","",'BCL Calculations Table'!BW187)</f>
        <v/>
      </c>
      <c r="V120" s="13">
        <f>IF('BCL Calculations Table'!BX187="","",'BCL Calculations Table'!BX187)</f>
        <v>1001.1428571428571</v>
      </c>
      <c r="W120" s="13" t="str">
        <f>IF('BCL Calculations Table'!BY187="","",'BCL Calculations Table'!BY187)</f>
        <v>N</v>
      </c>
      <c r="X120" s="80">
        <f>IF('BCL Calculations Table'!BZ187="","",'BCL Calculations Table'!BZ187)</f>
        <v>1.0311771428571428</v>
      </c>
      <c r="Y120" s="81">
        <f>IF('BCL Calculations Table'!CB187="","",'BCL Calculations Table'!CB187)</f>
        <v>20.623542857142855</v>
      </c>
    </row>
    <row r="121" spans="1:25" s="14" customFormat="1" x14ac:dyDescent="0.35">
      <c r="A121" s="69" t="str">
        <f>'BCL Calculations Table'!BN188</f>
        <v>Chlordane</v>
      </c>
      <c r="B121" s="68" t="str">
        <f>'BCL Calculations Table'!BM188</f>
        <v>12789-03-6</v>
      </c>
      <c r="C121" s="13">
        <f>IF('BCL Calculations Table'!C188="","",'BCL Calculations Table'!C188)</f>
        <v>0.35</v>
      </c>
      <c r="D121" s="13" t="str">
        <f>IF('BCL Calculations Table'!D188="","",'BCL Calculations Table'!D188)</f>
        <v>I</v>
      </c>
      <c r="E121" s="13">
        <f>IF('BCL Calculations Table'!E188="","",'BCL Calculations Table'!E188)</f>
        <v>5.0000000000000001E-4</v>
      </c>
      <c r="F121" s="13" t="str">
        <f>IF('BCL Calculations Table'!F188="","",'BCL Calculations Table'!F188)</f>
        <v>I</v>
      </c>
      <c r="G121" s="13">
        <f>IF('BCL Calculations Table'!G188="","",'BCL Calculations Table'!G188)</f>
        <v>1E-4</v>
      </c>
      <c r="H121" s="13" t="str">
        <f>IF('BCL Calculations Table'!H188="","",'BCL Calculations Table'!H188)</f>
        <v>I</v>
      </c>
      <c r="I121" s="13">
        <f>IF('BCL Calculations Table'!I188="","",'BCL Calculations Table'!I188)</f>
        <v>6.9999999999999999E-4</v>
      </c>
      <c r="J121" s="13" t="str">
        <f>IF('BCL Calculations Table'!J188="","",'BCL Calculations Table'!J188)</f>
        <v>I</v>
      </c>
      <c r="K121" s="85" t="str">
        <f>IF('BCL Calculations Table'!K188="","",'BCL Calculations Table'!K188)</f>
        <v/>
      </c>
      <c r="L121" s="13" t="str">
        <f>IF('BCL Calculations Table'!L188="","",'BCL Calculations Table'!L188)</f>
        <v>V</v>
      </c>
      <c r="M121" s="68">
        <f>IF('BCL Calculations Table'!N188="","",'BCL Calculations Table'!N188)</f>
        <v>0.04</v>
      </c>
      <c r="N121" s="13">
        <f>IF('BCL Calculations Table'!BP188="","",'BCL Calculations Table'!BP188)</f>
        <v>1.7141320035087071</v>
      </c>
      <c r="O121" s="13" t="str">
        <f>IF('BCL Calculations Table'!BQ188="","",'BCL Calculations Table'!BQ188)</f>
        <v>C</v>
      </c>
      <c r="P121" s="13">
        <f>IF('BCL Calculations Table'!BR188="","",'BCL Calculations Table'!BR188)</f>
        <v>16.993344603779128</v>
      </c>
      <c r="Q121" s="13" t="str">
        <f>IF('BCL Calculations Table'!BS188="","",'BCL Calculations Table'!BS188)</f>
        <v>C</v>
      </c>
      <c r="R121" s="13">
        <f>IF('BCL Calculations Table'!BT188="","",'BCL Calculations Table'!BT188)</f>
        <v>9.776782025716841</v>
      </c>
      <c r="S121" s="13" t="str">
        <f>IF('BCL Calculations Table'!BU188="","",'BCL Calculations Table'!BU188)</f>
        <v>C</v>
      </c>
      <c r="T121" s="13">
        <f>IF('BCL Calculations Table'!BV188="","",'BCL Calculations Table'!BV188)</f>
        <v>2.8076923076923076E-2</v>
      </c>
      <c r="U121" s="13" t="str">
        <f>IF('BCL Calculations Table'!BW188="","",'BCL Calculations Table'!BW188)</f>
        <v>C</v>
      </c>
      <c r="V121" s="13">
        <f>IF('BCL Calculations Table'!BX188="","",'BCL Calculations Table'!BX188)</f>
        <v>2</v>
      </c>
      <c r="W121" s="13" t="str">
        <f>IF('BCL Calculations Table'!BY188="","",'BCL Calculations Table'!BY188)</f>
        <v>mcl</v>
      </c>
      <c r="X121" s="13">
        <f>IF('BCL Calculations Table'!BZ188="","",'BCL Calculations Table'!BZ188)</f>
        <v>0.5</v>
      </c>
      <c r="Y121" s="70">
        <f>IF('BCL Calculations Table'!CB188="","",'BCL Calculations Table'!CB188)</f>
        <v>10</v>
      </c>
    </row>
    <row r="122" spans="1:25" s="14" customFormat="1" x14ac:dyDescent="0.35">
      <c r="A122" s="69" t="str">
        <f>'BCL Calculations Table'!BN189</f>
        <v>Chlordecone (Kepone)</v>
      </c>
      <c r="B122" s="68" t="str">
        <f>'BCL Calculations Table'!BM189</f>
        <v>143-50-0</v>
      </c>
      <c r="C122" s="13">
        <f>IF('BCL Calculations Table'!C189="","",'BCL Calculations Table'!C189)</f>
        <v>10</v>
      </c>
      <c r="D122" s="13" t="str">
        <f>IF('BCL Calculations Table'!D189="","",'BCL Calculations Table'!D189)</f>
        <v>I</v>
      </c>
      <c r="E122" s="13">
        <f>IF('BCL Calculations Table'!E189="","",'BCL Calculations Table'!E189)</f>
        <v>2.9999999999999997E-4</v>
      </c>
      <c r="F122" s="13" t="str">
        <f>IF('BCL Calculations Table'!F189="","",'BCL Calculations Table'!F189)</f>
        <v>I</v>
      </c>
      <c r="G122" s="13">
        <f>IF('BCL Calculations Table'!G189="","",'BCL Calculations Table'!G189)</f>
        <v>4.5999999999999999E-3</v>
      </c>
      <c r="H122" s="13" t="str">
        <f>IF('BCL Calculations Table'!H189="","",'BCL Calculations Table'!H189)</f>
        <v>CA</v>
      </c>
      <c r="I122" s="13" t="str">
        <f>IF('BCL Calculations Table'!I189="","",'BCL Calculations Table'!I189)</f>
        <v/>
      </c>
      <c r="J122" s="13" t="str">
        <f>IF('BCL Calculations Table'!J189="","",'BCL Calculations Table'!J189)</f>
        <v/>
      </c>
      <c r="K122" s="85" t="str">
        <f>IF('BCL Calculations Table'!K189="","",'BCL Calculations Table'!K189)</f>
        <v/>
      </c>
      <c r="L122" s="13" t="str">
        <f>IF('BCL Calculations Table'!L189="","",'BCL Calculations Table'!L189)</f>
        <v/>
      </c>
      <c r="M122" s="68">
        <f>IF('BCL Calculations Table'!N189="","",'BCL Calculations Table'!N189)</f>
        <v>0.1</v>
      </c>
      <c r="N122" s="13">
        <f>IF('BCL Calculations Table'!BP189="","",'BCL Calculations Table'!BP189)</f>
        <v>5.4254937261225621E-2</v>
      </c>
      <c r="O122" s="13" t="str">
        <f>IF('BCL Calculations Table'!BQ189="","",'BCL Calculations Table'!BQ189)</f>
        <v>C</v>
      </c>
      <c r="P122" s="13">
        <f>IF('BCL Calculations Table'!BR189="","",'BCL Calculations Table'!BR189)</f>
        <v>0.65394630431111855</v>
      </c>
      <c r="Q122" s="13" t="str">
        <f>IF('BCL Calculations Table'!BS189="","",'BCL Calculations Table'!BS189)</f>
        <v>C</v>
      </c>
      <c r="R122" s="13">
        <f>IF('BCL Calculations Table'!BT189="","",'BCL Calculations Table'!BT189)</f>
        <v>0.35270416592970927</v>
      </c>
      <c r="S122" s="13" t="str">
        <f>IF('BCL Calculations Table'!BU189="","",'BCL Calculations Table'!BU189)</f>
        <v>C</v>
      </c>
      <c r="T122" s="13">
        <f>IF('BCL Calculations Table'!BV189="","",'BCL Calculations Table'!BV189)</f>
        <v>6.1036789297658862E-4</v>
      </c>
      <c r="U122" s="13" t="str">
        <f>IF('BCL Calculations Table'!BW189="","",'BCL Calculations Table'!BW189)</f>
        <v>C</v>
      </c>
      <c r="V122" s="13">
        <f>IF('BCL Calculations Table'!BX189="","",'BCL Calculations Table'!BX189)</f>
        <v>7.7908217716115237E-3</v>
      </c>
      <c r="W122" s="13" t="str">
        <f>IF('BCL Calculations Table'!BY189="","",'BCL Calculations Table'!BY189)</f>
        <v>C</v>
      </c>
      <c r="X122" s="13" t="str">
        <f>IF('BCL Calculations Table'!BZ189="","",'BCL Calculations Table'!BZ189)</f>
        <v/>
      </c>
      <c r="Y122" s="70" t="str">
        <f>IF('BCL Calculations Table'!CB189="","",'BCL Calculations Table'!CB189)</f>
        <v/>
      </c>
    </row>
    <row r="123" spans="1:25" x14ac:dyDescent="0.35">
      <c r="A123" s="69" t="str">
        <f>'BCL Calculations Table'!BN190</f>
        <v>Chlorfenvinphos</v>
      </c>
      <c r="B123" s="68" t="str">
        <f>'BCL Calculations Table'!BM190</f>
        <v>470-90-6</v>
      </c>
      <c r="C123" s="13" t="str">
        <f>IF('BCL Calculations Table'!C190="","",'BCL Calculations Table'!C190)</f>
        <v/>
      </c>
      <c r="D123" s="13" t="str">
        <f>IF('BCL Calculations Table'!D190="","",'BCL Calculations Table'!D190)</f>
        <v/>
      </c>
      <c r="E123" s="13">
        <f>IF('BCL Calculations Table'!E190="","",'BCL Calculations Table'!E190)</f>
        <v>6.9999999999999999E-4</v>
      </c>
      <c r="F123" s="13" t="str">
        <f>IF('BCL Calculations Table'!F190="","",'BCL Calculations Table'!F190)</f>
        <v>A</v>
      </c>
      <c r="G123" s="13" t="str">
        <f>IF('BCL Calculations Table'!G190="","",'BCL Calculations Table'!G190)</f>
        <v/>
      </c>
      <c r="H123" s="13" t="str">
        <f>IF('BCL Calculations Table'!H190="","",'BCL Calculations Table'!H190)</f>
        <v/>
      </c>
      <c r="I123" s="13" t="str">
        <f>IF('BCL Calculations Table'!I190="","",'BCL Calculations Table'!I190)</f>
        <v/>
      </c>
      <c r="J123" s="13" t="str">
        <f>IF('BCL Calculations Table'!J190="","",'BCL Calculations Table'!J190)</f>
        <v/>
      </c>
      <c r="K123" s="85" t="str">
        <f>IF('BCL Calculations Table'!K190="","",'BCL Calculations Table'!K190)</f>
        <v/>
      </c>
      <c r="L123" s="13" t="str">
        <f>IF('BCL Calculations Table'!L190="","",'BCL Calculations Table'!L190)</f>
        <v/>
      </c>
      <c r="M123" s="68">
        <f>IF('BCL Calculations Table'!N190="","",'BCL Calculations Table'!N190)</f>
        <v>0.1</v>
      </c>
      <c r="N123" s="13">
        <f>IF('BCL Calculations Table'!BP190="","",'BCL Calculations Table'!BP190)</f>
        <v>44.249575689000238</v>
      </c>
      <c r="O123" s="13" t="str">
        <f>IF('BCL Calculations Table'!BQ190="","",'BCL Calculations Table'!BQ190)</f>
        <v>N</v>
      </c>
      <c r="P123" s="13">
        <f>IF('BCL Calculations Table'!BR190="","",'BCL Calculations Table'!BR190)</f>
        <v>1635.2</v>
      </c>
      <c r="Q123" s="13" t="str">
        <f>IF('BCL Calculations Table'!BS190="","",'BCL Calculations Table'!BS190)</f>
        <v>N</v>
      </c>
      <c r="R123" s="13">
        <f>IF('BCL Calculations Table'!BT190="","",'BCL Calculations Table'!BT190)</f>
        <v>638.29322141342595</v>
      </c>
      <c r="S123" s="13" t="str">
        <f>IF('BCL Calculations Table'!BU190="","",'BCL Calculations Table'!BU190)</f>
        <v>N</v>
      </c>
      <c r="T123" s="13" t="str">
        <f>IF('BCL Calculations Table'!BV190="","",'BCL Calculations Table'!BV190)</f>
        <v/>
      </c>
      <c r="U123" s="13" t="str">
        <f>IF('BCL Calculations Table'!BW190="","",'BCL Calculations Table'!BW190)</f>
        <v/>
      </c>
      <c r="V123" s="13">
        <f>IF('BCL Calculations Table'!BX190="","",'BCL Calculations Table'!BX190)</f>
        <v>23.36</v>
      </c>
      <c r="W123" s="13" t="str">
        <f>IF('BCL Calculations Table'!BY190="","",'BCL Calculations Table'!BY190)</f>
        <v>N</v>
      </c>
      <c r="X123" s="13" t="str">
        <f>IF('BCL Calculations Table'!BZ190="","",'BCL Calculations Table'!BZ190)</f>
        <v/>
      </c>
      <c r="Y123" s="70" t="str">
        <f>IF('BCL Calculations Table'!CB190="","",'BCL Calculations Table'!CB190)</f>
        <v/>
      </c>
    </row>
    <row r="124" spans="1:25" x14ac:dyDescent="0.35">
      <c r="A124" s="69" t="str">
        <f>'BCL Calculations Table'!BN191</f>
        <v>Chlorimuron, Ethyl-</v>
      </c>
      <c r="B124" s="68" t="str">
        <f>'BCL Calculations Table'!BM191</f>
        <v>90982-32-4</v>
      </c>
      <c r="C124" s="13" t="str">
        <f>IF('BCL Calculations Table'!C191="","",'BCL Calculations Table'!C191)</f>
        <v/>
      </c>
      <c r="D124" s="13" t="str">
        <f>IF('BCL Calculations Table'!D191="","",'BCL Calculations Table'!D191)</f>
        <v/>
      </c>
      <c r="E124" s="13">
        <f>IF('BCL Calculations Table'!E191="","",'BCL Calculations Table'!E191)</f>
        <v>0.09</v>
      </c>
      <c r="F124" s="13" t="str">
        <f>IF('BCL Calculations Table'!F191="","",'BCL Calculations Table'!F191)</f>
        <v>OP</v>
      </c>
      <c r="G124" s="13" t="str">
        <f>IF('BCL Calculations Table'!G191="","",'BCL Calculations Table'!G191)</f>
        <v/>
      </c>
      <c r="H124" s="13" t="str">
        <f>IF('BCL Calculations Table'!H191="","",'BCL Calculations Table'!H191)</f>
        <v/>
      </c>
      <c r="I124" s="13" t="str">
        <f>IF('BCL Calculations Table'!I191="","",'BCL Calculations Table'!I191)</f>
        <v/>
      </c>
      <c r="J124" s="13" t="str">
        <f>IF('BCL Calculations Table'!J191="","",'BCL Calculations Table'!J191)</f>
        <v/>
      </c>
      <c r="K124" s="85" t="str">
        <f>IF('BCL Calculations Table'!K191="","",'BCL Calculations Table'!K191)</f>
        <v/>
      </c>
      <c r="L124" s="13" t="str">
        <f>IF('BCL Calculations Table'!L191="","",'BCL Calculations Table'!L191)</f>
        <v/>
      </c>
      <c r="M124" s="68">
        <f>IF('BCL Calculations Table'!N191="","",'BCL Calculations Table'!N191)</f>
        <v>0.1</v>
      </c>
      <c r="N124" s="13">
        <f>IF('BCL Calculations Table'!BP191="","",'BCL Calculations Table'!BP191)</f>
        <v>5689.2311600143184</v>
      </c>
      <c r="O124" s="13" t="str">
        <f>IF('BCL Calculations Table'!BQ191="","",'BCL Calculations Table'!BQ191)</f>
        <v>N</v>
      </c>
      <c r="P124" s="13">
        <f>IF('BCL Calculations Table'!BR191="","",'BCL Calculations Table'!BR191)</f>
        <v>100000</v>
      </c>
      <c r="Q124" s="13" t="str">
        <f>IF('BCL Calculations Table'!BS191="","",'BCL Calculations Table'!BS191)</f>
        <v>max</v>
      </c>
      <c r="R124" s="13">
        <f>IF('BCL Calculations Table'!BT191="","",'BCL Calculations Table'!BT191)</f>
        <v>82066.271324583358</v>
      </c>
      <c r="S124" s="13" t="str">
        <f>IF('BCL Calculations Table'!BU191="","",'BCL Calculations Table'!BU191)</f>
        <v>N</v>
      </c>
      <c r="T124" s="13" t="str">
        <f>IF('BCL Calculations Table'!BV191="","",'BCL Calculations Table'!BV191)</f>
        <v/>
      </c>
      <c r="U124" s="13" t="str">
        <f>IF('BCL Calculations Table'!BW191="","",'BCL Calculations Table'!BW191)</f>
        <v/>
      </c>
      <c r="V124" s="13">
        <f>IF('BCL Calculations Table'!BX191="","",'BCL Calculations Table'!BX191)</f>
        <v>3003.4285714285711</v>
      </c>
      <c r="W124" s="13" t="str">
        <f>IF('BCL Calculations Table'!BY191="","",'BCL Calculations Table'!BY191)</f>
        <v>N</v>
      </c>
      <c r="X124" s="13" t="str">
        <f>IF('BCL Calculations Table'!BZ191="","",'BCL Calculations Table'!BZ191)</f>
        <v/>
      </c>
      <c r="Y124" s="70" t="str">
        <f>IF('BCL Calculations Table'!CB191="","",'BCL Calculations Table'!CB191)</f>
        <v/>
      </c>
    </row>
    <row r="125" spans="1:25" s="74" customFormat="1" x14ac:dyDescent="0.35">
      <c r="A125" s="71" t="str">
        <f>'BCL Calculations Table'!BN192</f>
        <v>Chlorine</v>
      </c>
      <c r="B125" s="72" t="str">
        <f>'BCL Calculations Table'!BM192</f>
        <v>7782-50-5</v>
      </c>
      <c r="C125" s="73" t="str">
        <f>IF('BCL Calculations Table'!C192="","",'BCL Calculations Table'!C192)</f>
        <v/>
      </c>
      <c r="D125" s="73" t="str">
        <f>IF('BCL Calculations Table'!D192="","",'BCL Calculations Table'!D192)</f>
        <v/>
      </c>
      <c r="E125" s="73">
        <f>IF('BCL Calculations Table'!E192="","",'BCL Calculations Table'!E192)</f>
        <v>0.1</v>
      </c>
      <c r="F125" s="73" t="str">
        <f>IF('BCL Calculations Table'!F192="","",'BCL Calculations Table'!F192)</f>
        <v>I</v>
      </c>
      <c r="G125" s="73" t="str">
        <f>IF('BCL Calculations Table'!G192="","",'BCL Calculations Table'!G192)</f>
        <v/>
      </c>
      <c r="H125" s="73" t="str">
        <f>IF('BCL Calculations Table'!H192="","",'BCL Calculations Table'!H192)</f>
        <v/>
      </c>
      <c r="I125" s="73">
        <f>IF('BCL Calculations Table'!I192="","",'BCL Calculations Table'!I192)</f>
        <v>1.4999999999999999E-4</v>
      </c>
      <c r="J125" s="73" t="str">
        <f>IF('BCL Calculations Table'!J192="","",'BCL Calculations Table'!J192)</f>
        <v>A</v>
      </c>
      <c r="K125" s="86" t="str">
        <f>IF('BCL Calculations Table'!K192="","",'BCL Calculations Table'!K192)</f>
        <v/>
      </c>
      <c r="L125" s="73" t="str">
        <f>IF('BCL Calculations Table'!L192="","",'BCL Calculations Table'!L192)</f>
        <v>V</v>
      </c>
      <c r="M125" s="72" t="str">
        <f>IF('BCL Calculations Table'!N192="","",'BCL Calculations Table'!N192)</f>
        <v/>
      </c>
      <c r="N125" s="73">
        <f>IF('BCL Calculations Table'!BP192="","",'BCL Calculations Table'!BP192)</f>
        <v>0.19103770633056832</v>
      </c>
      <c r="O125" s="73" t="str">
        <f>IF('BCL Calculations Table'!BQ192="","",'BCL Calculations Table'!BQ192)</f>
        <v>N</v>
      </c>
      <c r="P125" s="73">
        <f>IF('BCL Calculations Table'!BR192="","",'BCL Calculations Table'!BR192)</f>
        <v>0.80237520857154709</v>
      </c>
      <c r="Q125" s="73" t="str">
        <f>IF('BCL Calculations Table'!BS192="","",'BCL Calculations Table'!BS192)</f>
        <v>N</v>
      </c>
      <c r="R125" s="73">
        <f>IF('BCL Calculations Table'!BT192="","",'BCL Calculations Table'!BT192)</f>
        <v>0.89152494729142606</v>
      </c>
      <c r="S125" s="73" t="str">
        <f>IF('BCL Calculations Table'!BU192="","",'BCL Calculations Table'!BU192)</f>
        <v>N</v>
      </c>
      <c r="T125" s="73">
        <f>IF('BCL Calculations Table'!BV192="","",'BCL Calculations Table'!BV192)</f>
        <v>0.15642857142857139</v>
      </c>
      <c r="U125" s="73" t="str">
        <f>IF('BCL Calculations Table'!BW192="","",'BCL Calculations Table'!BW192)</f>
        <v>N</v>
      </c>
      <c r="V125" s="73">
        <f>IF('BCL Calculations Table'!BX192="","",'BCL Calculations Table'!BX192)</f>
        <v>4000</v>
      </c>
      <c r="W125" s="73" t="str">
        <f>IF('BCL Calculations Table'!BY192="","",'BCL Calculations Table'!BY192)</f>
        <v>mcl</v>
      </c>
      <c r="X125" s="73" t="str">
        <f>IF('BCL Calculations Table'!BZ192="","",'BCL Calculations Table'!BZ192)</f>
        <v/>
      </c>
      <c r="Y125" s="79" t="str">
        <f>IF('BCL Calculations Table'!CB192="","",'BCL Calculations Table'!CB192)</f>
        <v/>
      </c>
    </row>
    <row r="126" spans="1:25" x14ac:dyDescent="0.35">
      <c r="A126" s="69" t="str">
        <f>'BCL Calculations Table'!BN193</f>
        <v>Chlorine Dioxide</v>
      </c>
      <c r="B126" s="68" t="str">
        <f>'BCL Calculations Table'!BM193</f>
        <v>10049-04-4</v>
      </c>
      <c r="C126" s="13" t="str">
        <f>IF('BCL Calculations Table'!C193="","",'BCL Calculations Table'!C193)</f>
        <v/>
      </c>
      <c r="D126" s="13" t="str">
        <f>IF('BCL Calculations Table'!D193="","",'BCL Calculations Table'!D193)</f>
        <v/>
      </c>
      <c r="E126" s="13">
        <f>IF('BCL Calculations Table'!E193="","",'BCL Calculations Table'!E193)</f>
        <v>0.03</v>
      </c>
      <c r="F126" s="13" t="str">
        <f>IF('BCL Calculations Table'!F193="","",'BCL Calculations Table'!F193)</f>
        <v>I</v>
      </c>
      <c r="G126" s="13" t="str">
        <f>IF('BCL Calculations Table'!G193="","",'BCL Calculations Table'!G193)</f>
        <v/>
      </c>
      <c r="H126" s="13" t="str">
        <f>IF('BCL Calculations Table'!H193="","",'BCL Calculations Table'!H193)</f>
        <v/>
      </c>
      <c r="I126" s="13">
        <f>IF('BCL Calculations Table'!I193="","",'BCL Calculations Table'!I193)</f>
        <v>2.0000000000000001E-4</v>
      </c>
      <c r="J126" s="13" t="str">
        <f>IF('BCL Calculations Table'!J193="","",'BCL Calculations Table'!J193)</f>
        <v>I</v>
      </c>
      <c r="K126" s="85" t="str">
        <f>IF('BCL Calculations Table'!K193="","",'BCL Calculations Table'!K193)</f>
        <v/>
      </c>
      <c r="L126" s="13" t="str">
        <f>IF('BCL Calculations Table'!L193="","",'BCL Calculations Table'!L193)</f>
        <v/>
      </c>
      <c r="M126" s="68" t="str">
        <f>IF('BCL Calculations Table'!N193="","",'BCL Calculations Table'!N193)</f>
        <v/>
      </c>
      <c r="N126" s="13">
        <f>IF('BCL Calculations Table'!BP193="","",'BCL Calculations Table'!BP193)</f>
        <v>2324.6351172047766</v>
      </c>
      <c r="O126" s="13" t="str">
        <f>IF('BCL Calculations Table'!BQ193="","",'BCL Calculations Table'!BQ193)</f>
        <v>N</v>
      </c>
      <c r="P126" s="13">
        <f>IF('BCL Calculations Table'!BR193="","",'BCL Calculations Table'!BR193)</f>
        <v>65700</v>
      </c>
      <c r="Q126" s="13" t="str">
        <f>IF('BCL Calculations Table'!BS193="","",'BCL Calculations Table'!BS193)</f>
        <v>N</v>
      </c>
      <c r="R126" s="13">
        <f>IF('BCL Calculations Table'!BT193="","",'BCL Calculations Table'!BT193)</f>
        <v>37677.419354838712</v>
      </c>
      <c r="S126" s="13" t="str">
        <f>IF('BCL Calculations Table'!BU193="","",'BCL Calculations Table'!BU193)</f>
        <v>N</v>
      </c>
      <c r="T126" s="13">
        <f>IF('BCL Calculations Table'!BV193="","",'BCL Calculations Table'!BV193)</f>
        <v>0.20857142857142857</v>
      </c>
      <c r="U126" s="13" t="str">
        <f>IF('BCL Calculations Table'!BW193="","",'BCL Calculations Table'!BW193)</f>
        <v>N</v>
      </c>
      <c r="V126" s="13">
        <f>IF('BCL Calculations Table'!BX193="","",'BCL Calculations Table'!BX193)</f>
        <v>800</v>
      </c>
      <c r="W126" s="13" t="str">
        <f>IF('BCL Calculations Table'!BY193="","",'BCL Calculations Table'!BY193)</f>
        <v>mcl</v>
      </c>
      <c r="X126" s="80" t="str">
        <f>IF('BCL Calculations Table'!BZ193="","",'BCL Calculations Table'!BZ193)</f>
        <v/>
      </c>
      <c r="Y126" s="81" t="str">
        <f>IF('BCL Calculations Table'!CB193="","",'BCL Calculations Table'!CB193)</f>
        <v/>
      </c>
    </row>
    <row r="127" spans="1:25" s="14" customFormat="1" x14ac:dyDescent="0.35">
      <c r="A127" s="69" t="str">
        <f>'BCL Calculations Table'!BN194</f>
        <v>Chlorite (Sodium Salt)</v>
      </c>
      <c r="B127" s="68" t="str">
        <f>'BCL Calculations Table'!BM194</f>
        <v>7758-19-2</v>
      </c>
      <c r="C127" s="13" t="str">
        <f>IF('BCL Calculations Table'!C194="","",'BCL Calculations Table'!C194)</f>
        <v/>
      </c>
      <c r="D127" s="13" t="str">
        <f>IF('BCL Calculations Table'!D194="","",'BCL Calculations Table'!D194)</f>
        <v/>
      </c>
      <c r="E127" s="13">
        <f>IF('BCL Calculations Table'!E194="","",'BCL Calculations Table'!E194)</f>
        <v>0.03</v>
      </c>
      <c r="F127" s="13" t="str">
        <f>IF('BCL Calculations Table'!F194="","",'BCL Calculations Table'!F194)</f>
        <v>I</v>
      </c>
      <c r="G127" s="13" t="str">
        <f>IF('BCL Calculations Table'!G194="","",'BCL Calculations Table'!G194)</f>
        <v/>
      </c>
      <c r="H127" s="13" t="str">
        <f>IF('BCL Calculations Table'!H194="","",'BCL Calculations Table'!H194)</f>
        <v/>
      </c>
      <c r="I127" s="13" t="str">
        <f>IF('BCL Calculations Table'!I194="","",'BCL Calculations Table'!I194)</f>
        <v/>
      </c>
      <c r="J127" s="13" t="str">
        <f>IF('BCL Calculations Table'!J194="","",'BCL Calculations Table'!J194)</f>
        <v/>
      </c>
      <c r="K127" s="85" t="str">
        <f>IF('BCL Calculations Table'!K194="","",'BCL Calculations Table'!K194)</f>
        <v/>
      </c>
      <c r="L127" s="13" t="str">
        <f>IF('BCL Calculations Table'!L194="","",'BCL Calculations Table'!L194)</f>
        <v/>
      </c>
      <c r="M127" s="68" t="str">
        <f>IF('BCL Calculations Table'!N194="","",'BCL Calculations Table'!N194)</f>
        <v/>
      </c>
      <c r="N127" s="13">
        <f>IF('BCL Calculations Table'!BP194="","",'BCL Calculations Table'!BP194)</f>
        <v>2346.4285714285716</v>
      </c>
      <c r="O127" s="13" t="str">
        <f>IF('BCL Calculations Table'!BQ194="","",'BCL Calculations Table'!BQ194)</f>
        <v>N</v>
      </c>
      <c r="P127" s="13">
        <f>IF('BCL Calculations Table'!BR194="","",'BCL Calculations Table'!BR194)</f>
        <v>70080</v>
      </c>
      <c r="Q127" s="13" t="str">
        <f>IF('BCL Calculations Table'!BS194="","",'BCL Calculations Table'!BS194)</f>
        <v>N</v>
      </c>
      <c r="R127" s="13">
        <f>IF('BCL Calculations Table'!BT194="","",'BCL Calculations Table'!BT194)</f>
        <v>38933.333333333336</v>
      </c>
      <c r="S127" s="13" t="str">
        <f>IF('BCL Calculations Table'!BU194="","",'BCL Calculations Table'!BU194)</f>
        <v>N</v>
      </c>
      <c r="T127" s="13" t="str">
        <f>IF('BCL Calculations Table'!BV194="","",'BCL Calculations Table'!BV194)</f>
        <v/>
      </c>
      <c r="U127" s="13" t="str">
        <f>IF('BCL Calculations Table'!BW194="","",'BCL Calculations Table'!BW194)</f>
        <v/>
      </c>
      <c r="V127" s="13">
        <f>IF('BCL Calculations Table'!BX194="","",'BCL Calculations Table'!BX194)</f>
        <v>1000</v>
      </c>
      <c r="W127" s="13" t="str">
        <f>IF('BCL Calculations Table'!BY194="","",'BCL Calculations Table'!BY194)</f>
        <v>mcl</v>
      </c>
      <c r="X127" s="13" t="str">
        <f>IF('BCL Calculations Table'!BZ194="","",'BCL Calculations Table'!BZ194)</f>
        <v/>
      </c>
      <c r="Y127" s="70" t="str">
        <f>IF('BCL Calculations Table'!CB194="","",'BCL Calculations Table'!CB194)</f>
        <v/>
      </c>
    </row>
    <row r="128" spans="1:25" s="14" customFormat="1" x14ac:dyDescent="0.35">
      <c r="A128" s="69" t="str">
        <f>'BCL Calculations Table'!BN195</f>
        <v>Chloro-1,1-difluoroethane, 1-</v>
      </c>
      <c r="B128" s="68" t="str">
        <f>'BCL Calculations Table'!BM195</f>
        <v>75-68-3</v>
      </c>
      <c r="C128" s="13" t="str">
        <f>IF('BCL Calculations Table'!C195="","",'BCL Calculations Table'!C195)</f>
        <v/>
      </c>
      <c r="D128" s="13" t="str">
        <f>IF('BCL Calculations Table'!D195="","",'BCL Calculations Table'!D195)</f>
        <v/>
      </c>
      <c r="E128" s="13" t="str">
        <f>IF('BCL Calculations Table'!E195="","",'BCL Calculations Table'!E195)</f>
        <v/>
      </c>
      <c r="F128" s="13" t="str">
        <f>IF('BCL Calculations Table'!F195="","",'BCL Calculations Table'!F195)</f>
        <v/>
      </c>
      <c r="G128" s="13" t="str">
        <f>IF('BCL Calculations Table'!G195="","",'BCL Calculations Table'!G195)</f>
        <v/>
      </c>
      <c r="H128" s="13" t="str">
        <f>IF('BCL Calculations Table'!H195="","",'BCL Calculations Table'!H195)</f>
        <v/>
      </c>
      <c r="I128" s="13">
        <f>IF('BCL Calculations Table'!I195="","",'BCL Calculations Table'!I195)</f>
        <v>50</v>
      </c>
      <c r="J128" s="13" t="str">
        <f>IF('BCL Calculations Table'!J195="","",'BCL Calculations Table'!J195)</f>
        <v>I</v>
      </c>
      <c r="K128" s="85" t="str">
        <f>IF('BCL Calculations Table'!K195="","",'BCL Calculations Table'!K195)</f>
        <v/>
      </c>
      <c r="L128" s="13" t="str">
        <f>IF('BCL Calculations Table'!L195="","",'BCL Calculations Table'!L195)</f>
        <v>V</v>
      </c>
      <c r="M128" s="68" t="str">
        <f>IF('BCL Calculations Table'!N195="","",'BCL Calculations Table'!N195)</f>
        <v/>
      </c>
      <c r="N128" s="13">
        <f>IF('BCL Calculations Table'!BP195="","",'BCL Calculations Table'!BP195)</f>
        <v>1145.7916671194967</v>
      </c>
      <c r="O128" s="13" t="str">
        <f>IF('BCL Calculations Table'!BQ195="","",'BCL Calculations Table'!BQ195)</f>
        <v>sat</v>
      </c>
      <c r="P128" s="13">
        <f>IF('BCL Calculations Table'!BR195="","",'BCL Calculations Table'!BR195)</f>
        <v>1145.7916671194967</v>
      </c>
      <c r="Q128" s="13" t="str">
        <f>IF('BCL Calculations Table'!BS195="","",'BCL Calculations Table'!BS195)</f>
        <v>sat</v>
      </c>
      <c r="R128" s="13">
        <f>IF('BCL Calculations Table'!BT195="","",'BCL Calculations Table'!BT195)</f>
        <v>1145.7916671194967</v>
      </c>
      <c r="S128" s="13" t="str">
        <f>IF('BCL Calculations Table'!BU195="","",'BCL Calculations Table'!BU195)</f>
        <v>sat</v>
      </c>
      <c r="T128" s="13">
        <f>IF('BCL Calculations Table'!BV195="","",'BCL Calculations Table'!BV195)</f>
        <v>52142.857142857145</v>
      </c>
      <c r="U128" s="13" t="str">
        <f>IF('BCL Calculations Table'!BW195="","",'BCL Calculations Table'!BW195)</f>
        <v>N</v>
      </c>
      <c r="V128" s="13">
        <f>IF('BCL Calculations Table'!BX195="","",'BCL Calculations Table'!BX195)</f>
        <v>104285.71428571429</v>
      </c>
      <c r="W128" s="13" t="str">
        <f>IF('BCL Calculations Table'!BY195="","",'BCL Calculations Table'!BY195)</f>
        <v>N</v>
      </c>
      <c r="X128" s="13" t="str">
        <f>IF('BCL Calculations Table'!BZ195="","",'BCL Calculations Table'!BZ195)</f>
        <v/>
      </c>
      <c r="Y128" s="70" t="str">
        <f>IF('BCL Calculations Table'!CB195="","",'BCL Calculations Table'!CB195)</f>
        <v/>
      </c>
    </row>
    <row r="129" spans="1:25" x14ac:dyDescent="0.35">
      <c r="A129" s="69" t="str">
        <f>'BCL Calculations Table'!BN196</f>
        <v>Chloro-1,3-butadiene, 2-</v>
      </c>
      <c r="B129" s="68" t="str">
        <f>'BCL Calculations Table'!BM196</f>
        <v>126-99-8</v>
      </c>
      <c r="C129" s="13" t="str">
        <f>IF('BCL Calculations Table'!C196="","",'BCL Calculations Table'!C196)</f>
        <v/>
      </c>
      <c r="D129" s="13" t="str">
        <f>IF('BCL Calculations Table'!D196="","",'BCL Calculations Table'!D196)</f>
        <v/>
      </c>
      <c r="E129" s="13">
        <f>IF('BCL Calculations Table'!E196="","",'BCL Calculations Table'!E196)</f>
        <v>0.02</v>
      </c>
      <c r="F129" s="13" t="str">
        <f>IF('BCL Calculations Table'!F196="","",'BCL Calculations Table'!F196)</f>
        <v>H</v>
      </c>
      <c r="G129" s="13">
        <f>IF('BCL Calculations Table'!G196="","",'BCL Calculations Table'!G196)</f>
        <v>2.9999999999999997E-4</v>
      </c>
      <c r="H129" s="13" t="str">
        <f>IF('BCL Calculations Table'!H196="","",'BCL Calculations Table'!H196)</f>
        <v>I</v>
      </c>
      <c r="I129" s="13">
        <f>IF('BCL Calculations Table'!I196="","",'BCL Calculations Table'!I196)</f>
        <v>0.02</v>
      </c>
      <c r="J129" s="13" t="str">
        <f>IF('BCL Calculations Table'!J196="","",'BCL Calculations Table'!J196)</f>
        <v>I</v>
      </c>
      <c r="K129" s="85" t="str">
        <f>IF('BCL Calculations Table'!K196="","",'BCL Calculations Table'!K196)</f>
        <v/>
      </c>
      <c r="L129" s="13" t="str">
        <f>IF('BCL Calculations Table'!L196="","",'BCL Calculations Table'!L196)</f>
        <v>V</v>
      </c>
      <c r="M129" s="68">
        <f>IF('BCL Calculations Table'!N196="","",'BCL Calculations Table'!N196)</f>
        <v>0.1</v>
      </c>
      <c r="N129" s="13">
        <f>IF('BCL Calculations Table'!BP196="","",'BCL Calculations Table'!BP196)</f>
        <v>1.0090472506437373E-2</v>
      </c>
      <c r="O129" s="13" t="str">
        <f>IF('BCL Calculations Table'!BQ196="","",'BCL Calculations Table'!BQ196)</f>
        <v>C</v>
      </c>
      <c r="P129" s="13">
        <f>IF('BCL Calculations Table'!BR196="","",'BCL Calculations Table'!BR196)</f>
        <v>4.4075183908118439E-2</v>
      </c>
      <c r="Q129" s="13" t="str">
        <f>IF('BCL Calculations Table'!BS196="","",'BCL Calculations Table'!BS196)</f>
        <v>C</v>
      </c>
      <c r="R129" s="13">
        <f>IF('BCL Calculations Table'!BT196="","",'BCL Calculations Table'!BT196)</f>
        <v>4.8972426564576045E-2</v>
      </c>
      <c r="S129" s="13" t="str">
        <f>IF('BCL Calculations Table'!BU196="","",'BCL Calculations Table'!BU196)</f>
        <v>C</v>
      </c>
      <c r="T129" s="13">
        <f>IF('BCL Calculations Table'!BV196="","",'BCL Calculations Table'!BV196)</f>
        <v>9.3589743589743597E-3</v>
      </c>
      <c r="U129" s="13" t="str">
        <f>IF('BCL Calculations Table'!BW196="","",'BCL Calculations Table'!BW196)</f>
        <v>C</v>
      </c>
      <c r="V129" s="13">
        <f>IF('BCL Calculations Table'!BX196="","",'BCL Calculations Table'!BX196)</f>
        <v>1.8717948717948716E-2</v>
      </c>
      <c r="W129" s="13" t="str">
        <f>IF('BCL Calculations Table'!BY196="","",'BCL Calculations Table'!BY196)</f>
        <v>C</v>
      </c>
      <c r="X129" s="13" t="str">
        <f>IF('BCL Calculations Table'!BZ196="","",'BCL Calculations Table'!BZ196)</f>
        <v/>
      </c>
      <c r="Y129" s="70" t="str">
        <f>IF('BCL Calculations Table'!CB196="","",'BCL Calculations Table'!CB196)</f>
        <v/>
      </c>
    </row>
    <row r="130" spans="1:25" x14ac:dyDescent="0.35">
      <c r="A130" s="69" t="str">
        <f>'BCL Calculations Table'!BN197</f>
        <v>Chloro-2-methylaniline HCl, 4-</v>
      </c>
      <c r="B130" s="68" t="str">
        <f>'BCL Calculations Table'!BM197</f>
        <v>3165-93-3</v>
      </c>
      <c r="C130" s="13">
        <f>IF('BCL Calculations Table'!C197="","",'BCL Calculations Table'!C197)</f>
        <v>0.46</v>
      </c>
      <c r="D130" s="13" t="str">
        <f>IF('BCL Calculations Table'!D197="","",'BCL Calculations Table'!D197)</f>
        <v>H</v>
      </c>
      <c r="E130" s="13" t="str">
        <f>IF('BCL Calculations Table'!E197="","",'BCL Calculations Table'!E197)</f>
        <v/>
      </c>
      <c r="F130" s="13" t="str">
        <f>IF('BCL Calculations Table'!F197="","",'BCL Calculations Table'!F197)</f>
        <v/>
      </c>
      <c r="G130" s="13" t="str">
        <f>IF('BCL Calculations Table'!G197="","",'BCL Calculations Table'!G197)</f>
        <v/>
      </c>
      <c r="H130" s="13" t="str">
        <f>IF('BCL Calculations Table'!H197="","",'BCL Calculations Table'!H197)</f>
        <v/>
      </c>
      <c r="I130" s="13" t="str">
        <f>IF('BCL Calculations Table'!I197="","",'BCL Calculations Table'!I197)</f>
        <v/>
      </c>
      <c r="J130" s="13" t="str">
        <f>IF('BCL Calculations Table'!J197="","",'BCL Calculations Table'!J197)</f>
        <v/>
      </c>
      <c r="K130" s="85" t="str">
        <f>IF('BCL Calculations Table'!K197="","",'BCL Calculations Table'!K197)</f>
        <v/>
      </c>
      <c r="L130" s="13" t="str">
        <f>IF('BCL Calculations Table'!L197="","",'BCL Calculations Table'!L197)</f>
        <v/>
      </c>
      <c r="M130" s="68">
        <f>IF('BCL Calculations Table'!N197="","",'BCL Calculations Table'!N197)</f>
        <v>0.1</v>
      </c>
      <c r="N130" s="13">
        <f>IF('BCL Calculations Table'!BP197="","",'BCL Calculations Table'!BP197)</f>
        <v>1.179542531395221</v>
      </c>
      <c r="O130" s="13" t="str">
        <f>IF('BCL Calculations Table'!BQ197="","",'BCL Calculations Table'!BQ197)</f>
        <v>C</v>
      </c>
      <c r="P130" s="13">
        <f>IF('BCL Calculations Table'!BR197="","",'BCL Calculations Table'!BR197)</f>
        <v>14.219130434782606</v>
      </c>
      <c r="Q130" s="13" t="str">
        <f>IF('BCL Calculations Table'!BS197="","",'BCL Calculations Table'!BS197)</f>
        <v>C</v>
      </c>
      <c r="R130" s="13">
        <f>IF('BCL Calculations Table'!BT197="","",'BCL Calculations Table'!BT197)</f>
        <v>7.6682427081352023</v>
      </c>
      <c r="S130" s="13" t="str">
        <f>IF('BCL Calculations Table'!BU197="","",'BCL Calculations Table'!BU197)</f>
        <v>C</v>
      </c>
      <c r="T130" s="13" t="str">
        <f>IF('BCL Calculations Table'!BV197="","",'BCL Calculations Table'!BV197)</f>
        <v/>
      </c>
      <c r="U130" s="13" t="str">
        <f>IF('BCL Calculations Table'!BW197="","",'BCL Calculations Table'!BW197)</f>
        <v/>
      </c>
      <c r="V130" s="13">
        <f>IF('BCL Calculations Table'!BX197="","",'BCL Calculations Table'!BX197)</f>
        <v>0.16936569068720705</v>
      </c>
      <c r="W130" s="13" t="str">
        <f>IF('BCL Calculations Table'!BY197="","",'BCL Calculations Table'!BY197)</f>
        <v>C</v>
      </c>
      <c r="X130" s="13" t="str">
        <f>IF('BCL Calculations Table'!BZ197="","",'BCL Calculations Table'!BZ197)</f>
        <v/>
      </c>
      <c r="Y130" s="70" t="str">
        <f>IF('BCL Calculations Table'!CB197="","",'BCL Calculations Table'!CB197)</f>
        <v/>
      </c>
    </row>
    <row r="131" spans="1:25" s="74" customFormat="1" x14ac:dyDescent="0.35">
      <c r="A131" s="71" t="str">
        <f>'BCL Calculations Table'!BN198</f>
        <v>Chloro-2-methylaniline, 4-</v>
      </c>
      <c r="B131" s="72" t="str">
        <f>'BCL Calculations Table'!BM198</f>
        <v>95-69-2</v>
      </c>
      <c r="C131" s="73">
        <f>IF('BCL Calculations Table'!C198="","",'BCL Calculations Table'!C198)</f>
        <v>0.1</v>
      </c>
      <c r="D131" s="73" t="str">
        <f>IF('BCL Calculations Table'!D198="","",'BCL Calculations Table'!D198)</f>
        <v>P</v>
      </c>
      <c r="E131" s="73">
        <f>IF('BCL Calculations Table'!E198="","",'BCL Calculations Table'!E198)</f>
        <v>3.0000000000000001E-3</v>
      </c>
      <c r="F131" s="73" t="str">
        <f>IF('BCL Calculations Table'!F198="","",'BCL Calculations Table'!F198)</f>
        <v>X</v>
      </c>
      <c r="G131" s="73">
        <f>IF('BCL Calculations Table'!G198="","",'BCL Calculations Table'!G198)</f>
        <v>7.7000000000000001E-5</v>
      </c>
      <c r="H131" s="73" t="str">
        <f>IF('BCL Calculations Table'!H198="","",'BCL Calculations Table'!H198)</f>
        <v>CA</v>
      </c>
      <c r="I131" s="73" t="str">
        <f>IF('BCL Calculations Table'!I198="","",'BCL Calculations Table'!I198)</f>
        <v/>
      </c>
      <c r="J131" s="73" t="str">
        <f>IF('BCL Calculations Table'!J198="","",'BCL Calculations Table'!J198)</f>
        <v/>
      </c>
      <c r="K131" s="86" t="str">
        <f>IF('BCL Calculations Table'!K198="","",'BCL Calculations Table'!K198)</f>
        <v/>
      </c>
      <c r="L131" s="73" t="str">
        <f>IF('BCL Calculations Table'!L198="","",'BCL Calculations Table'!L198)</f>
        <v/>
      </c>
      <c r="M131" s="72">
        <f>IF('BCL Calculations Table'!N198="","",'BCL Calculations Table'!N198)</f>
        <v>0.1</v>
      </c>
      <c r="N131" s="73">
        <f>IF('BCL Calculations Table'!BP198="","",'BCL Calculations Table'!BP198)</f>
        <v>5.4252229017238198</v>
      </c>
      <c r="O131" s="73" t="str">
        <f>IF('BCL Calculations Table'!BQ198="","",'BCL Calculations Table'!BQ198)</f>
        <v>C</v>
      </c>
      <c r="P131" s="73">
        <f>IF('BCL Calculations Table'!BR198="","",'BCL Calculations Table'!BR198)</f>
        <v>65.385623586594804</v>
      </c>
      <c r="Q131" s="73" t="str">
        <f>IF('BCL Calculations Table'!BS198="","",'BCL Calculations Table'!BS198)</f>
        <v>C</v>
      </c>
      <c r="R131" s="73">
        <f>IF('BCL Calculations Table'!BT198="","",'BCL Calculations Table'!BT198)</f>
        <v>35.268058380369631</v>
      </c>
      <c r="S131" s="73" t="str">
        <f>IF('BCL Calculations Table'!BU198="","",'BCL Calculations Table'!BU198)</f>
        <v>C</v>
      </c>
      <c r="T131" s="73">
        <f>IF('BCL Calculations Table'!BV198="","",'BCL Calculations Table'!BV198)</f>
        <v>3.6463536463536457E-2</v>
      </c>
      <c r="U131" s="73" t="str">
        <f>IF('BCL Calculations Table'!BW198="","",'BCL Calculations Table'!BW198)</f>
        <v>C</v>
      </c>
      <c r="V131" s="73">
        <f>IF('BCL Calculations Table'!BX198="","",'BCL Calculations Table'!BX198)</f>
        <v>0.77908217716115258</v>
      </c>
      <c r="W131" s="73" t="str">
        <f>IF('BCL Calculations Table'!BY198="","",'BCL Calculations Table'!BY198)</f>
        <v>C</v>
      </c>
      <c r="X131" s="73" t="str">
        <f>IF('BCL Calculations Table'!BZ198="","",'BCL Calculations Table'!BZ198)</f>
        <v/>
      </c>
      <c r="Y131" s="79" t="str">
        <f>IF('BCL Calculations Table'!CB198="","",'BCL Calculations Table'!CB198)</f>
        <v/>
      </c>
    </row>
    <row r="132" spans="1:25" x14ac:dyDescent="0.35">
      <c r="A132" s="69" t="str">
        <f>'BCL Calculations Table'!BN199</f>
        <v>Chloroacetaldehyde, 2-</v>
      </c>
      <c r="B132" s="68" t="str">
        <f>'BCL Calculations Table'!BM199</f>
        <v>107-20-0</v>
      </c>
      <c r="C132" s="13">
        <f>IF('BCL Calculations Table'!C199="","",'BCL Calculations Table'!C199)</f>
        <v>0.27</v>
      </c>
      <c r="D132" s="13" t="str">
        <f>IF('BCL Calculations Table'!D199="","",'BCL Calculations Table'!D199)</f>
        <v>X</v>
      </c>
      <c r="E132" s="13" t="str">
        <f>IF('BCL Calculations Table'!E199="","",'BCL Calculations Table'!E199)</f>
        <v/>
      </c>
      <c r="F132" s="13" t="str">
        <f>IF('BCL Calculations Table'!F199="","",'BCL Calculations Table'!F199)</f>
        <v/>
      </c>
      <c r="G132" s="13" t="str">
        <f>IF('BCL Calculations Table'!G199="","",'BCL Calculations Table'!G199)</f>
        <v/>
      </c>
      <c r="H132" s="13" t="str">
        <f>IF('BCL Calculations Table'!H199="","",'BCL Calculations Table'!H199)</f>
        <v/>
      </c>
      <c r="I132" s="13" t="str">
        <f>IF('BCL Calculations Table'!I199="","",'BCL Calculations Table'!I199)</f>
        <v/>
      </c>
      <c r="J132" s="13" t="str">
        <f>IF('BCL Calculations Table'!J199="","",'BCL Calculations Table'!J199)</f>
        <v/>
      </c>
      <c r="K132" s="85" t="str">
        <f>IF('BCL Calculations Table'!K199="","",'BCL Calculations Table'!K199)</f>
        <v/>
      </c>
      <c r="L132" s="13" t="str">
        <f>IF('BCL Calculations Table'!L199="","",'BCL Calculations Table'!L199)</f>
        <v>V</v>
      </c>
      <c r="M132" s="68" t="str">
        <f>IF('BCL Calculations Table'!N199="","",'BCL Calculations Table'!N199)</f>
        <v/>
      </c>
      <c r="N132" s="13">
        <f>IF('BCL Calculations Table'!BP199="","",'BCL Calculations Table'!BP199)</f>
        <v>2.5749559082892417</v>
      </c>
      <c r="O132" s="13" t="str">
        <f>IF('BCL Calculations Table'!BQ199="","",'BCL Calculations Table'!BQ199)</f>
        <v>C</v>
      </c>
      <c r="P132" s="13">
        <f>IF('BCL Calculations Table'!BR199="","",'BCL Calculations Table'!BR199)</f>
        <v>24.225185185185182</v>
      </c>
      <c r="Q132" s="13" t="str">
        <f>IF('BCL Calculations Table'!BS199="","",'BCL Calculations Table'!BS199)</f>
        <v>C</v>
      </c>
      <c r="R132" s="13">
        <f>IF('BCL Calculations Table'!BT199="","",'BCL Calculations Table'!BT199)</f>
        <v>13.458436213991771</v>
      </c>
      <c r="S132" s="13" t="str">
        <f>IF('BCL Calculations Table'!BU199="","",'BCL Calculations Table'!BU199)</f>
        <v>C</v>
      </c>
      <c r="T132" s="13" t="str">
        <f>IF('BCL Calculations Table'!BV199="","",'BCL Calculations Table'!BV199)</f>
        <v/>
      </c>
      <c r="U132" s="13" t="str">
        <f>IF('BCL Calculations Table'!BW199="","",'BCL Calculations Table'!BW199)</f>
        <v/>
      </c>
      <c r="V132" s="13">
        <f>IF('BCL Calculations Table'!BX199="","",'BCL Calculations Table'!BX199)</f>
        <v>0.28854895450413048</v>
      </c>
      <c r="W132" s="13" t="str">
        <f>IF('BCL Calculations Table'!BY199="","",'BCL Calculations Table'!BY199)</f>
        <v>C</v>
      </c>
      <c r="X132" s="80" t="str">
        <f>IF('BCL Calculations Table'!BZ199="","",'BCL Calculations Table'!BZ199)</f>
        <v/>
      </c>
      <c r="Y132" s="81" t="str">
        <f>IF('BCL Calculations Table'!CB199="","",'BCL Calculations Table'!CB199)</f>
        <v/>
      </c>
    </row>
    <row r="133" spans="1:25" s="14" customFormat="1" x14ac:dyDescent="0.35">
      <c r="A133" s="69" t="str">
        <f>'BCL Calculations Table'!BN200</f>
        <v>Chloroacetic Acid</v>
      </c>
      <c r="B133" s="68" t="str">
        <f>'BCL Calculations Table'!BM200</f>
        <v>79-11-8</v>
      </c>
      <c r="C133" s="13" t="str">
        <f>IF('BCL Calculations Table'!C200="","",'BCL Calculations Table'!C200)</f>
        <v/>
      </c>
      <c r="D133" s="13" t="str">
        <f>IF('BCL Calculations Table'!D200="","",'BCL Calculations Table'!D200)</f>
        <v/>
      </c>
      <c r="E133" s="13">
        <f>IF('BCL Calculations Table'!E200="","",'BCL Calculations Table'!E200)</f>
        <v>3.5000000000000001E-3</v>
      </c>
      <c r="F133" s="13" t="str">
        <f>IF('BCL Calculations Table'!F200="","",'BCL Calculations Table'!F200)</f>
        <v>CA</v>
      </c>
      <c r="G133" s="13" t="str">
        <f>IF('BCL Calculations Table'!G200="","",'BCL Calculations Table'!G200)</f>
        <v/>
      </c>
      <c r="H133" s="13" t="str">
        <f>IF('BCL Calculations Table'!H200="","",'BCL Calculations Table'!H200)</f>
        <v/>
      </c>
      <c r="I133" s="13" t="str">
        <f>IF('BCL Calculations Table'!I200="","",'BCL Calculations Table'!I200)</f>
        <v/>
      </c>
      <c r="J133" s="13" t="str">
        <f>IF('BCL Calculations Table'!J200="","",'BCL Calculations Table'!J200)</f>
        <v/>
      </c>
      <c r="K133" s="85" t="str">
        <f>IF('BCL Calculations Table'!K200="","",'BCL Calculations Table'!K200)</f>
        <v/>
      </c>
      <c r="L133" s="13" t="str">
        <f>IF('BCL Calculations Table'!L200="","",'BCL Calculations Table'!L200)</f>
        <v/>
      </c>
      <c r="M133" s="68">
        <f>IF('BCL Calculations Table'!N200="","",'BCL Calculations Table'!N200)</f>
        <v>0.1</v>
      </c>
      <c r="N133" s="13">
        <f>IF('BCL Calculations Table'!BP200="","",'BCL Calculations Table'!BP200)</f>
        <v>221.24787844500122</v>
      </c>
      <c r="O133" s="13" t="str">
        <f>IF('BCL Calculations Table'!BQ200="","",'BCL Calculations Table'!BQ200)</f>
        <v>N</v>
      </c>
      <c r="P133" s="13">
        <f>IF('BCL Calculations Table'!BR200="","",'BCL Calculations Table'!BR200)</f>
        <v>8176</v>
      </c>
      <c r="Q133" s="13" t="str">
        <f>IF('BCL Calculations Table'!BS200="","",'BCL Calculations Table'!BS200)</f>
        <v>N</v>
      </c>
      <c r="R133" s="13">
        <f>IF('BCL Calculations Table'!BT200="","",'BCL Calculations Table'!BT200)</f>
        <v>3191.46610706713</v>
      </c>
      <c r="S133" s="13" t="str">
        <f>IF('BCL Calculations Table'!BU200="","",'BCL Calculations Table'!BU200)</f>
        <v>N</v>
      </c>
      <c r="T133" s="13" t="str">
        <f>IF('BCL Calculations Table'!BV200="","",'BCL Calculations Table'!BV200)</f>
        <v/>
      </c>
      <c r="U133" s="13" t="str">
        <f>IF('BCL Calculations Table'!BW200="","",'BCL Calculations Table'!BW200)</f>
        <v/>
      </c>
      <c r="V133" s="13">
        <f>IF('BCL Calculations Table'!BX200="","",'BCL Calculations Table'!BX200)</f>
        <v>60</v>
      </c>
      <c r="W133" s="13" t="str">
        <f>IF('BCL Calculations Table'!BY200="","",'BCL Calculations Table'!BY200)</f>
        <v>mcl</v>
      </c>
      <c r="X133" s="13" t="str">
        <f>IF('BCL Calculations Table'!BZ200="","",'BCL Calculations Table'!BZ200)</f>
        <v/>
      </c>
      <c r="Y133" s="70" t="str">
        <f>IF('BCL Calculations Table'!CB200="","",'BCL Calculations Table'!CB200)</f>
        <v/>
      </c>
    </row>
    <row r="134" spans="1:25" s="14" customFormat="1" x14ac:dyDescent="0.35">
      <c r="A134" s="69" t="str">
        <f>'BCL Calculations Table'!BN201</f>
        <v>Chloroacetophenone, 2-</v>
      </c>
      <c r="B134" s="68" t="str">
        <f>'BCL Calculations Table'!BM201</f>
        <v>532-27-4</v>
      </c>
      <c r="C134" s="13" t="str">
        <f>IF('BCL Calculations Table'!C201="","",'BCL Calculations Table'!C201)</f>
        <v/>
      </c>
      <c r="D134" s="13" t="str">
        <f>IF('BCL Calculations Table'!D201="","",'BCL Calculations Table'!D201)</f>
        <v/>
      </c>
      <c r="E134" s="13" t="str">
        <f>IF('BCL Calculations Table'!E201="","",'BCL Calculations Table'!E201)</f>
        <v/>
      </c>
      <c r="F134" s="13" t="str">
        <f>IF('BCL Calculations Table'!F201="","",'BCL Calculations Table'!F201)</f>
        <v/>
      </c>
      <c r="G134" s="13" t="str">
        <f>IF('BCL Calculations Table'!G201="","",'BCL Calculations Table'!G201)</f>
        <v/>
      </c>
      <c r="H134" s="13" t="str">
        <f>IF('BCL Calculations Table'!H201="","",'BCL Calculations Table'!H201)</f>
        <v/>
      </c>
      <c r="I134" s="13">
        <f>IF('BCL Calculations Table'!I201="","",'BCL Calculations Table'!I201)</f>
        <v>3.0000000000000001E-5</v>
      </c>
      <c r="J134" s="13" t="str">
        <f>IF('BCL Calculations Table'!J201="","",'BCL Calculations Table'!J201)</f>
        <v>I</v>
      </c>
      <c r="K134" s="85" t="str">
        <f>IF('BCL Calculations Table'!K201="","",'BCL Calculations Table'!K201)</f>
        <v/>
      </c>
      <c r="L134" s="13" t="str">
        <f>IF('BCL Calculations Table'!L201="","",'BCL Calculations Table'!L201)</f>
        <v/>
      </c>
      <c r="M134" s="68">
        <f>IF('BCL Calculations Table'!N201="","",'BCL Calculations Table'!N201)</f>
        <v>0.1</v>
      </c>
      <c r="N134" s="13">
        <f>IF('BCL Calculations Table'!BP201="","",'BCL Calculations Table'!BP201)</f>
        <v>37542.857142857138</v>
      </c>
      <c r="O134" s="13" t="str">
        <f>IF('BCL Calculations Table'!BQ201="","",'BCL Calculations Table'!BQ201)</f>
        <v>N</v>
      </c>
      <c r="P134" s="13">
        <f>IF('BCL Calculations Table'!BR201="","",'BCL Calculations Table'!BR201)</f>
        <v>100000</v>
      </c>
      <c r="Q134" s="13" t="str">
        <f>IF('BCL Calculations Table'!BS201="","",'BCL Calculations Table'!BS201)</f>
        <v>max</v>
      </c>
      <c r="R134" s="13">
        <f>IF('BCL Calculations Table'!BT201="","",'BCL Calculations Table'!BT201)</f>
        <v>100000</v>
      </c>
      <c r="S134" s="13" t="str">
        <f>IF('BCL Calculations Table'!BU201="","",'BCL Calculations Table'!BU201)</f>
        <v>max</v>
      </c>
      <c r="T134" s="13">
        <f>IF('BCL Calculations Table'!BV201="","",'BCL Calculations Table'!BV201)</f>
        <v>3.1285714285714285E-2</v>
      </c>
      <c r="U134" s="13" t="str">
        <f>IF('BCL Calculations Table'!BW201="","",'BCL Calculations Table'!BW201)</f>
        <v>N</v>
      </c>
      <c r="V134" s="13" t="str">
        <f>IF('BCL Calculations Table'!BX201="","",'BCL Calculations Table'!BX201)</f>
        <v/>
      </c>
      <c r="W134" s="13" t="str">
        <f>IF('BCL Calculations Table'!BY201="","",'BCL Calculations Table'!BY201)</f>
        <v/>
      </c>
      <c r="X134" s="13" t="str">
        <f>IF('BCL Calculations Table'!BZ201="","",'BCL Calculations Table'!BZ201)</f>
        <v/>
      </c>
      <c r="Y134" s="70" t="str">
        <f>IF('BCL Calculations Table'!CB201="","",'BCL Calculations Table'!CB201)</f>
        <v/>
      </c>
    </row>
    <row r="135" spans="1:25" x14ac:dyDescent="0.35">
      <c r="A135" s="69" t="str">
        <f>'BCL Calculations Table'!BN202</f>
        <v>Chloroaniline, p-</v>
      </c>
      <c r="B135" s="68" t="str">
        <f>'BCL Calculations Table'!BM202</f>
        <v>106-47-8</v>
      </c>
      <c r="C135" s="13">
        <f>IF('BCL Calculations Table'!C202="","",'BCL Calculations Table'!C202)</f>
        <v>0.2</v>
      </c>
      <c r="D135" s="13" t="str">
        <f>IF('BCL Calculations Table'!D202="","",'BCL Calculations Table'!D202)</f>
        <v>P</v>
      </c>
      <c r="E135" s="13">
        <f>IF('BCL Calculations Table'!E202="","",'BCL Calculations Table'!E202)</f>
        <v>4.0000000000000001E-3</v>
      </c>
      <c r="F135" s="13" t="str">
        <f>IF('BCL Calculations Table'!F202="","",'BCL Calculations Table'!F202)</f>
        <v>I</v>
      </c>
      <c r="G135" s="13" t="str">
        <f>IF('BCL Calculations Table'!G202="","",'BCL Calculations Table'!G202)</f>
        <v/>
      </c>
      <c r="H135" s="13" t="str">
        <f>IF('BCL Calculations Table'!H202="","",'BCL Calculations Table'!H202)</f>
        <v/>
      </c>
      <c r="I135" s="13" t="str">
        <f>IF('BCL Calculations Table'!I202="","",'BCL Calculations Table'!I202)</f>
        <v/>
      </c>
      <c r="J135" s="13" t="str">
        <f>IF('BCL Calculations Table'!J202="","",'BCL Calculations Table'!J202)</f>
        <v/>
      </c>
      <c r="K135" s="85" t="str">
        <f>IF('BCL Calculations Table'!K202="","",'BCL Calculations Table'!K202)</f>
        <v/>
      </c>
      <c r="L135" s="13" t="str">
        <f>IF('BCL Calculations Table'!L202="","",'BCL Calculations Table'!L202)</f>
        <v/>
      </c>
      <c r="M135" s="68">
        <f>IF('BCL Calculations Table'!N202="","",'BCL Calculations Table'!N202)</f>
        <v>0.1</v>
      </c>
      <c r="N135" s="13">
        <f>IF('BCL Calculations Table'!BP202="","",'BCL Calculations Table'!BP202)</f>
        <v>2.7129478222090078</v>
      </c>
      <c r="O135" s="13" t="str">
        <f>IF('BCL Calculations Table'!BQ202="","",'BCL Calculations Table'!BQ202)</f>
        <v>C</v>
      </c>
      <c r="P135" s="13">
        <f>IF('BCL Calculations Table'!BR202="","",'BCL Calculations Table'!BR202)</f>
        <v>32.703999999999994</v>
      </c>
      <c r="Q135" s="13" t="str">
        <f>IF('BCL Calculations Table'!BS202="","",'BCL Calculations Table'!BS202)</f>
        <v>C</v>
      </c>
      <c r="R135" s="13">
        <f>IF('BCL Calculations Table'!BT202="","",'BCL Calculations Table'!BT202)</f>
        <v>17.636958228710967</v>
      </c>
      <c r="S135" s="13" t="str">
        <f>IF('BCL Calculations Table'!BU202="","",'BCL Calculations Table'!BU202)</f>
        <v>C</v>
      </c>
      <c r="T135" s="13" t="str">
        <f>IF('BCL Calculations Table'!BV202="","",'BCL Calculations Table'!BV202)</f>
        <v/>
      </c>
      <c r="U135" s="13" t="str">
        <f>IF('BCL Calculations Table'!BW202="","",'BCL Calculations Table'!BW202)</f>
        <v/>
      </c>
      <c r="V135" s="13">
        <f>IF('BCL Calculations Table'!BX202="","",'BCL Calculations Table'!BX202)</f>
        <v>0.38954108858057629</v>
      </c>
      <c r="W135" s="13" t="str">
        <f>IF('BCL Calculations Table'!BY202="","",'BCL Calculations Table'!BY202)</f>
        <v>C</v>
      </c>
      <c r="X135" s="13">
        <f>IF('BCL Calculations Table'!BZ202="","",'BCL Calculations Table'!BZ202)</f>
        <v>0.03</v>
      </c>
      <c r="Y135" s="70">
        <f>IF('BCL Calculations Table'!CB202="","",'BCL Calculations Table'!CB202)</f>
        <v>0.6</v>
      </c>
    </row>
    <row r="136" spans="1:25" x14ac:dyDescent="0.35">
      <c r="A136" s="69" t="str">
        <f>'BCL Calculations Table'!BN203</f>
        <v>Chlorobenzene</v>
      </c>
      <c r="B136" s="68" t="str">
        <f>'BCL Calculations Table'!BM203</f>
        <v>108-90-7</v>
      </c>
      <c r="C136" s="13" t="str">
        <f>IF('BCL Calculations Table'!C203="","",'BCL Calculations Table'!C203)</f>
        <v/>
      </c>
      <c r="D136" s="13" t="str">
        <f>IF('BCL Calculations Table'!D203="","",'BCL Calculations Table'!D203)</f>
        <v/>
      </c>
      <c r="E136" s="13">
        <f>IF('BCL Calculations Table'!E203="","",'BCL Calculations Table'!E203)</f>
        <v>0.02</v>
      </c>
      <c r="F136" s="13" t="str">
        <f>IF('BCL Calculations Table'!F203="","",'BCL Calculations Table'!F203)</f>
        <v>I</v>
      </c>
      <c r="G136" s="13" t="str">
        <f>IF('BCL Calculations Table'!G203="","",'BCL Calculations Table'!G203)</f>
        <v/>
      </c>
      <c r="H136" s="13" t="str">
        <f>IF('BCL Calculations Table'!H203="","",'BCL Calculations Table'!H203)</f>
        <v/>
      </c>
      <c r="I136" s="13">
        <f>IF('BCL Calculations Table'!I203="","",'BCL Calculations Table'!I203)</f>
        <v>0.05</v>
      </c>
      <c r="J136" s="13" t="str">
        <f>IF('BCL Calculations Table'!J203="","",'BCL Calculations Table'!J203)</f>
        <v>P</v>
      </c>
      <c r="K136" s="85" t="str">
        <f>IF('BCL Calculations Table'!K203="","",'BCL Calculations Table'!K203)</f>
        <v/>
      </c>
      <c r="L136" s="13" t="str">
        <f>IF('BCL Calculations Table'!L203="","",'BCL Calculations Table'!L203)</f>
        <v>V</v>
      </c>
      <c r="M136" s="68" t="str">
        <f>IF('BCL Calculations Table'!N203="","",'BCL Calculations Table'!N203)</f>
        <v/>
      </c>
      <c r="N136" s="13">
        <f>IF('BCL Calculations Table'!BP203="","",'BCL Calculations Table'!BP203)</f>
        <v>276.76506342176458</v>
      </c>
      <c r="O136" s="13" t="str">
        <f>IF('BCL Calculations Table'!BQ203="","",'BCL Calculations Table'!BQ203)</f>
        <v>N</v>
      </c>
      <c r="P136" s="13">
        <f>IF('BCL Calculations Table'!BR203="","",'BCL Calculations Table'!BR203)</f>
        <v>1370.8463670599438</v>
      </c>
      <c r="Q136" s="13" t="str">
        <f>IF('BCL Calculations Table'!BS203="","",'BCL Calculations Table'!BS203)</f>
        <v>N</v>
      </c>
      <c r="R136" s="13">
        <f>IF('BCL Calculations Table'!BT203="","",'BCL Calculations Table'!BT203)</f>
        <v>1479.7443474701377</v>
      </c>
      <c r="S136" s="13" t="str">
        <f>IF('BCL Calculations Table'!BU203="","",'BCL Calculations Table'!BU203)</f>
        <v>N</v>
      </c>
      <c r="T136" s="13">
        <f>IF('BCL Calculations Table'!BV203="","",'BCL Calculations Table'!BV203)</f>
        <v>52.142857142857146</v>
      </c>
      <c r="U136" s="13" t="str">
        <f>IF('BCL Calculations Table'!BW203="","",'BCL Calculations Table'!BW203)</f>
        <v>N</v>
      </c>
      <c r="V136" s="13">
        <f>IF('BCL Calculations Table'!BX203="","",'BCL Calculations Table'!BX203)</f>
        <v>100</v>
      </c>
      <c r="W136" s="13" t="str">
        <f>IF('BCL Calculations Table'!BY203="","",'BCL Calculations Table'!BY203)</f>
        <v>mcl</v>
      </c>
      <c r="X136" s="13">
        <f>IF('BCL Calculations Table'!BZ203="","",'BCL Calculations Table'!BZ203)</f>
        <v>7.0000000000000007E-2</v>
      </c>
      <c r="Y136" s="70">
        <f>IF('BCL Calculations Table'!CB203="","",'BCL Calculations Table'!CB203)</f>
        <v>1.4000000000000001</v>
      </c>
    </row>
    <row r="137" spans="1:25" s="74" customFormat="1" x14ac:dyDescent="0.35">
      <c r="A137" s="71" t="str">
        <f>'BCL Calculations Table'!BN204</f>
        <v>Chlorobenzene, p- sulfonic acid</v>
      </c>
      <c r="B137" s="72" t="str">
        <f>'BCL Calculations Table'!BM204</f>
        <v>98-66-8</v>
      </c>
      <c r="C137" s="73" t="str">
        <f>IF('BCL Calculations Table'!C204="","",'BCL Calculations Table'!C204)</f>
        <v/>
      </c>
      <c r="D137" s="73" t="str">
        <f>IF('BCL Calculations Table'!D204="","",'BCL Calculations Table'!D204)</f>
        <v/>
      </c>
      <c r="E137" s="73">
        <f>IF('BCL Calculations Table'!E204="","",'BCL Calculations Table'!E204)</f>
        <v>0.1</v>
      </c>
      <c r="F137" s="73" t="s">
        <v>47</v>
      </c>
      <c r="G137" s="73" t="str">
        <f>IF('BCL Calculations Table'!G204="","",'BCL Calculations Table'!G204)</f>
        <v/>
      </c>
      <c r="H137" s="73" t="str">
        <f>IF('BCL Calculations Table'!H204="","",'BCL Calculations Table'!H204)</f>
        <v/>
      </c>
      <c r="I137" s="73" t="str">
        <f>IF('BCL Calculations Table'!I204="","",'BCL Calculations Table'!I204)</f>
        <v/>
      </c>
      <c r="J137" s="73" t="str">
        <f>IF('BCL Calculations Table'!J204="","",'BCL Calculations Table'!J204)</f>
        <v/>
      </c>
      <c r="K137" s="86" t="str">
        <f>IF('BCL Calculations Table'!K204="","",'BCL Calculations Table'!K204)</f>
        <v/>
      </c>
      <c r="L137" s="73" t="str">
        <f>IF('BCL Calculations Table'!L204="","",'BCL Calculations Table'!L204)</f>
        <v/>
      </c>
      <c r="M137" s="72">
        <f>IF('BCL Calculations Table'!N204="","",'BCL Calculations Table'!N204)</f>
        <v>0.1</v>
      </c>
      <c r="N137" s="73">
        <f>IF('BCL Calculations Table'!BP204="","",'BCL Calculations Table'!BP204)</f>
        <v>6321.3679555714625</v>
      </c>
      <c r="O137" s="73" t="str">
        <f>IF('BCL Calculations Table'!BQ204="","",'BCL Calculations Table'!BQ204)</f>
        <v>N</v>
      </c>
      <c r="P137" s="73">
        <f>IF('BCL Calculations Table'!BR204="","",'BCL Calculations Table'!BR204)</f>
        <v>100000</v>
      </c>
      <c r="Q137" s="73" t="str">
        <f>IF('BCL Calculations Table'!BS204="","",'BCL Calculations Table'!BS204)</f>
        <v>max</v>
      </c>
      <c r="R137" s="73">
        <f>IF('BCL Calculations Table'!BT204="","",'BCL Calculations Table'!BT204)</f>
        <v>91184.745916203712</v>
      </c>
      <c r="S137" s="73" t="str">
        <f>IF('BCL Calculations Table'!BU204="","",'BCL Calculations Table'!BU204)</f>
        <v>N</v>
      </c>
      <c r="T137" s="73" t="str">
        <f>IF('BCL Calculations Table'!BV204="","",'BCL Calculations Table'!BV204)</f>
        <v/>
      </c>
      <c r="U137" s="73" t="str">
        <f>IF('BCL Calculations Table'!BW204="","",'BCL Calculations Table'!BW204)</f>
        <v/>
      </c>
      <c r="V137" s="73">
        <f>IF('BCL Calculations Table'!BX204="","",'BCL Calculations Table'!BX204)</f>
        <v>3337.1428571428573</v>
      </c>
      <c r="W137" s="73" t="str">
        <f>IF('BCL Calculations Table'!BY204="","",'BCL Calculations Table'!BY204)</f>
        <v>N</v>
      </c>
      <c r="X137" s="73">
        <f>IF('BCL Calculations Table'!BZ204="","",'BCL Calculations Table'!BZ204)</f>
        <v>7.0000000000000007E-2</v>
      </c>
      <c r="Y137" s="79">
        <f>IF('BCL Calculations Table'!CB204="","",'BCL Calculations Table'!CB204)</f>
        <v>1.4000000000000001</v>
      </c>
    </row>
    <row r="138" spans="1:25" x14ac:dyDescent="0.35">
      <c r="A138" s="69" t="str">
        <f>'BCL Calculations Table'!BN205</f>
        <v>Chlorobenzilate</v>
      </c>
      <c r="B138" s="68" t="str">
        <f>'BCL Calculations Table'!BM205</f>
        <v>510-15-6</v>
      </c>
      <c r="C138" s="13">
        <f>IF('BCL Calculations Table'!C205="","",'BCL Calculations Table'!C205)</f>
        <v>0.11</v>
      </c>
      <c r="D138" s="13" t="str">
        <f>IF('BCL Calculations Table'!D205="","",'BCL Calculations Table'!D205)</f>
        <v>CA</v>
      </c>
      <c r="E138" s="13">
        <f>IF('BCL Calculations Table'!E205="","",'BCL Calculations Table'!E205)</f>
        <v>0.02</v>
      </c>
      <c r="F138" s="13" t="str">
        <f>IF('BCL Calculations Table'!F205="","",'BCL Calculations Table'!F205)</f>
        <v>I</v>
      </c>
      <c r="G138" s="13">
        <f>IF('BCL Calculations Table'!G205="","",'BCL Calculations Table'!G205)</f>
        <v>3.1000000000000001E-5</v>
      </c>
      <c r="H138" s="13" t="str">
        <f>IF('BCL Calculations Table'!H205="","",'BCL Calculations Table'!H205)</f>
        <v>CA</v>
      </c>
      <c r="I138" s="13" t="str">
        <f>IF('BCL Calculations Table'!I205="","",'BCL Calculations Table'!I205)</f>
        <v/>
      </c>
      <c r="J138" s="13" t="str">
        <f>IF('BCL Calculations Table'!J205="","",'BCL Calculations Table'!J205)</f>
        <v/>
      </c>
      <c r="K138" s="85" t="str">
        <f>IF('BCL Calculations Table'!K205="","",'BCL Calculations Table'!K205)</f>
        <v/>
      </c>
      <c r="L138" s="13" t="str">
        <f>IF('BCL Calculations Table'!L205="","",'BCL Calculations Table'!L205)</f>
        <v/>
      </c>
      <c r="M138" s="68">
        <f>IF('BCL Calculations Table'!N205="","",'BCL Calculations Table'!N205)</f>
        <v>0.1</v>
      </c>
      <c r="N138" s="13">
        <f>IF('BCL Calculations Table'!BP205="","",'BCL Calculations Table'!BP205)</f>
        <v>4.9324085480216686</v>
      </c>
      <c r="O138" s="13" t="str">
        <f>IF('BCL Calculations Table'!BQ205="","",'BCL Calculations Table'!BQ205)</f>
        <v>C</v>
      </c>
      <c r="P138" s="13">
        <f>IF('BCL Calculations Table'!BR205="","",'BCL Calculations Table'!BR205)</f>
        <v>59.454371371666575</v>
      </c>
      <c r="Q138" s="13" t="str">
        <f>IF('BCL Calculations Table'!BS205="","",'BCL Calculations Table'!BS205)</f>
        <v>C</v>
      </c>
      <c r="R138" s="13">
        <f>IF('BCL Calculations Table'!BT205="","",'BCL Calculations Table'!BT205)</f>
        <v>32.06524744480059</v>
      </c>
      <c r="S138" s="13" t="str">
        <f>IF('BCL Calculations Table'!BU205="","",'BCL Calculations Table'!BU205)</f>
        <v>C</v>
      </c>
      <c r="T138" s="13">
        <f>IF('BCL Calculations Table'!BV205="","",'BCL Calculations Table'!BV205)</f>
        <v>9.0570719602977662E-2</v>
      </c>
      <c r="U138" s="13" t="str">
        <f>IF('BCL Calculations Table'!BW205="","",'BCL Calculations Table'!BW205)</f>
        <v>C</v>
      </c>
      <c r="V138" s="13">
        <f>IF('BCL Calculations Table'!BX205="","",'BCL Calculations Table'!BX205)</f>
        <v>0.70825652469195677</v>
      </c>
      <c r="W138" s="13" t="str">
        <f>IF('BCL Calculations Table'!BY205="","",'BCL Calculations Table'!BY205)</f>
        <v>C</v>
      </c>
      <c r="X138" s="80" t="str">
        <f>IF('BCL Calculations Table'!BZ205="","",'BCL Calculations Table'!BZ205)</f>
        <v/>
      </c>
      <c r="Y138" s="81" t="str">
        <f>IF('BCL Calculations Table'!CB205="","",'BCL Calculations Table'!CB205)</f>
        <v/>
      </c>
    </row>
    <row r="139" spans="1:25" s="14" customFormat="1" x14ac:dyDescent="0.35">
      <c r="A139" s="69" t="str">
        <f>'BCL Calculations Table'!BN206</f>
        <v>Chlorobenzoic Acid, p-</v>
      </c>
      <c r="B139" s="68" t="str">
        <f>'BCL Calculations Table'!BM206</f>
        <v>74-11-3</v>
      </c>
      <c r="C139" s="13" t="str">
        <f>IF('BCL Calculations Table'!C206="","",'BCL Calculations Table'!C206)</f>
        <v/>
      </c>
      <c r="D139" s="13" t="str">
        <f>IF('BCL Calculations Table'!D206="","",'BCL Calculations Table'!D206)</f>
        <v/>
      </c>
      <c r="E139" s="13">
        <f>IF('BCL Calculations Table'!E206="","",'BCL Calculations Table'!E206)</f>
        <v>0.03</v>
      </c>
      <c r="F139" s="13" t="str">
        <f>IF('BCL Calculations Table'!F206="","",'BCL Calculations Table'!F206)</f>
        <v>X</v>
      </c>
      <c r="G139" s="13" t="str">
        <f>IF('BCL Calculations Table'!G206="","",'BCL Calculations Table'!G206)</f>
        <v/>
      </c>
      <c r="H139" s="13" t="str">
        <f>IF('BCL Calculations Table'!H206="","",'BCL Calculations Table'!H206)</f>
        <v/>
      </c>
      <c r="I139" s="13" t="str">
        <f>IF('BCL Calculations Table'!I206="","",'BCL Calculations Table'!I206)</f>
        <v/>
      </c>
      <c r="J139" s="13" t="str">
        <f>IF('BCL Calculations Table'!J206="","",'BCL Calculations Table'!J206)</f>
        <v/>
      </c>
      <c r="K139" s="85" t="str">
        <f>IF('BCL Calculations Table'!K206="","",'BCL Calculations Table'!K206)</f>
        <v/>
      </c>
      <c r="L139" s="13" t="str">
        <f>IF('BCL Calculations Table'!L206="","",'BCL Calculations Table'!L206)</f>
        <v/>
      </c>
      <c r="M139" s="68">
        <f>IF('BCL Calculations Table'!N206="","",'BCL Calculations Table'!N206)</f>
        <v>0.1</v>
      </c>
      <c r="N139" s="13">
        <f>IF('BCL Calculations Table'!BP206="","",'BCL Calculations Table'!BP206)</f>
        <v>1896.4103866714388</v>
      </c>
      <c r="O139" s="13" t="str">
        <f>IF('BCL Calculations Table'!BQ206="","",'BCL Calculations Table'!BQ206)</f>
        <v>N</v>
      </c>
      <c r="P139" s="13">
        <f>IF('BCL Calculations Table'!BR206="","",'BCL Calculations Table'!BR206)</f>
        <v>70080</v>
      </c>
      <c r="Q139" s="13" t="str">
        <f>IF('BCL Calculations Table'!BS206="","",'BCL Calculations Table'!BS206)</f>
        <v>N</v>
      </c>
      <c r="R139" s="13">
        <f>IF('BCL Calculations Table'!BT206="","",'BCL Calculations Table'!BT206)</f>
        <v>27355.423774861116</v>
      </c>
      <c r="S139" s="13" t="str">
        <f>IF('BCL Calculations Table'!BU206="","",'BCL Calculations Table'!BU206)</f>
        <v>N</v>
      </c>
      <c r="T139" s="13" t="str">
        <f>IF('BCL Calculations Table'!BV206="","",'BCL Calculations Table'!BV206)</f>
        <v/>
      </c>
      <c r="U139" s="13" t="str">
        <f>IF('BCL Calculations Table'!BW206="","",'BCL Calculations Table'!BW206)</f>
        <v/>
      </c>
      <c r="V139" s="13">
        <f>IF('BCL Calculations Table'!BX206="","",'BCL Calculations Table'!BX206)</f>
        <v>1001.1428571428571</v>
      </c>
      <c r="W139" s="13" t="str">
        <f>IF('BCL Calculations Table'!BY206="","",'BCL Calculations Table'!BY206)</f>
        <v>N</v>
      </c>
      <c r="X139" s="13" t="str">
        <f>IF('BCL Calculations Table'!BZ206="","",'BCL Calculations Table'!BZ206)</f>
        <v/>
      </c>
      <c r="Y139" s="70" t="str">
        <f>IF('BCL Calculations Table'!CB206="","",'BCL Calculations Table'!CB206)</f>
        <v/>
      </c>
    </row>
    <row r="140" spans="1:25" s="14" customFormat="1" x14ac:dyDescent="0.35">
      <c r="A140" s="69" t="str">
        <f>'BCL Calculations Table'!BN207</f>
        <v>Chlorobenzotrifluoride, 4-</v>
      </c>
      <c r="B140" s="68" t="str">
        <f>'BCL Calculations Table'!BM207</f>
        <v>98-56-6</v>
      </c>
      <c r="C140" s="13" t="str">
        <f>IF('BCL Calculations Table'!C207="","",'BCL Calculations Table'!C207)</f>
        <v/>
      </c>
      <c r="D140" s="13" t="str">
        <f>IF('BCL Calculations Table'!D207="","",'BCL Calculations Table'!D207)</f>
        <v/>
      </c>
      <c r="E140" s="13">
        <f>IF('BCL Calculations Table'!E207="","",'BCL Calculations Table'!E207)</f>
        <v>3.0000000000000001E-3</v>
      </c>
      <c r="F140" s="13" t="str">
        <f>IF('BCL Calculations Table'!F207="","",'BCL Calculations Table'!F207)</f>
        <v>P</v>
      </c>
      <c r="G140" s="13">
        <f>IF('BCL Calculations Table'!G207="","",'BCL Calculations Table'!G207)</f>
        <v>8.6000000000000007E-6</v>
      </c>
      <c r="H140" s="13" t="str">
        <f>IF('BCL Calculations Table'!H207="","",'BCL Calculations Table'!H207)</f>
        <v>CA</v>
      </c>
      <c r="I140" s="13">
        <f>IF('BCL Calculations Table'!I207="","",'BCL Calculations Table'!I207)</f>
        <v>0.3</v>
      </c>
      <c r="J140" s="13" t="str">
        <f>IF('BCL Calculations Table'!J207="","",'BCL Calculations Table'!J207)</f>
        <v>P</v>
      </c>
      <c r="K140" s="85" t="str">
        <f>IF('BCL Calculations Table'!K207="","",'BCL Calculations Table'!K207)</f>
        <v/>
      </c>
      <c r="L140" s="13" t="str">
        <f>IF('BCL Calculations Table'!L207="","",'BCL Calculations Table'!L207)</f>
        <v>V</v>
      </c>
      <c r="M140" s="68" t="str">
        <f>IF('BCL Calculations Table'!N207="","",'BCL Calculations Table'!N207)</f>
        <v/>
      </c>
      <c r="N140" s="13">
        <f>IF('BCL Calculations Table'!BP207="","",'BCL Calculations Table'!BP207)</f>
        <v>2.2080696295850228</v>
      </c>
      <c r="O140" s="13" t="str">
        <f>IF('BCL Calculations Table'!BQ207="","",'BCL Calculations Table'!BQ207)</f>
        <v>C</v>
      </c>
      <c r="P140" s="13">
        <f>IF('BCL Calculations Table'!BR207="","",'BCL Calculations Table'!BR207)</f>
        <v>9.6448481420273797</v>
      </c>
      <c r="Q140" s="13" t="str">
        <f>IF('BCL Calculations Table'!BS207="","",'BCL Calculations Table'!BS207)</f>
        <v>C</v>
      </c>
      <c r="R140" s="13">
        <f>IF('BCL Calculations Table'!BT207="","",'BCL Calculations Table'!BT207)</f>
        <v>10.716497935585979</v>
      </c>
      <c r="S140" s="13" t="str">
        <f>IF('BCL Calculations Table'!BU207="","",'BCL Calculations Table'!BU207)</f>
        <v>C</v>
      </c>
      <c r="T140" s="13">
        <f>IF('BCL Calculations Table'!BV207="","",'BCL Calculations Table'!BV207)</f>
        <v>0.32647584973166366</v>
      </c>
      <c r="U140" s="13" t="str">
        <f>IF('BCL Calculations Table'!BW207="","",'BCL Calculations Table'!BW207)</f>
        <v>C</v>
      </c>
      <c r="V140" s="13">
        <f>IF('BCL Calculations Table'!BX207="","",'BCL Calculations Table'!BX207)</f>
        <v>0.65295169946332721</v>
      </c>
      <c r="W140" s="13" t="str">
        <f>IF('BCL Calculations Table'!BY207="","",'BCL Calculations Table'!BY207)</f>
        <v>C</v>
      </c>
      <c r="X140" s="13" t="str">
        <f>IF('BCL Calculations Table'!BZ207="","",'BCL Calculations Table'!BZ207)</f>
        <v/>
      </c>
      <c r="Y140" s="70" t="str">
        <f>IF('BCL Calculations Table'!CB207="","",'BCL Calculations Table'!CB207)</f>
        <v/>
      </c>
    </row>
    <row r="141" spans="1:25" x14ac:dyDescent="0.35">
      <c r="A141" s="69" t="str">
        <f>'BCL Calculations Table'!BN208</f>
        <v>Chlorobutane, 1-</v>
      </c>
      <c r="B141" s="68" t="str">
        <f>'BCL Calculations Table'!BM208</f>
        <v>109-69-3</v>
      </c>
      <c r="C141" s="13" t="str">
        <f>IF('BCL Calculations Table'!C208="","",'BCL Calculations Table'!C208)</f>
        <v/>
      </c>
      <c r="D141" s="13" t="str">
        <f>IF('BCL Calculations Table'!D208="","",'BCL Calculations Table'!D208)</f>
        <v/>
      </c>
      <c r="E141" s="13">
        <f>IF('BCL Calculations Table'!E208="","",'BCL Calculations Table'!E208)</f>
        <v>0.04</v>
      </c>
      <c r="F141" s="13" t="str">
        <f>IF('BCL Calculations Table'!F208="","",'BCL Calculations Table'!F208)</f>
        <v>P</v>
      </c>
      <c r="G141" s="13" t="str">
        <f>IF('BCL Calculations Table'!G208="","",'BCL Calculations Table'!G208)</f>
        <v/>
      </c>
      <c r="H141" s="13" t="str">
        <f>IF('BCL Calculations Table'!H208="","",'BCL Calculations Table'!H208)</f>
        <v/>
      </c>
      <c r="I141" s="13" t="str">
        <f>IF('BCL Calculations Table'!I208="","",'BCL Calculations Table'!I208)</f>
        <v/>
      </c>
      <c r="J141" s="13" t="str">
        <f>IF('BCL Calculations Table'!J208="","",'BCL Calculations Table'!J208)</f>
        <v/>
      </c>
      <c r="K141" s="85" t="str">
        <f>IF('BCL Calculations Table'!K208="","",'BCL Calculations Table'!K208)</f>
        <v/>
      </c>
      <c r="L141" s="13" t="str">
        <f>IF('BCL Calculations Table'!L208="","",'BCL Calculations Table'!L208)</f>
        <v>V</v>
      </c>
      <c r="M141" s="68" t="str">
        <f>IF('BCL Calculations Table'!N208="","",'BCL Calculations Table'!N208)</f>
        <v/>
      </c>
      <c r="N141" s="13">
        <f>IF('BCL Calculations Table'!BP208="","",'BCL Calculations Table'!BP208)</f>
        <v>728.49661071069181</v>
      </c>
      <c r="O141" s="13" t="str">
        <f>IF('BCL Calculations Table'!BQ208="","",'BCL Calculations Table'!BQ208)</f>
        <v>sat</v>
      </c>
      <c r="P141" s="13">
        <f>IF('BCL Calculations Table'!BR208="","",'BCL Calculations Table'!BR208)</f>
        <v>728.49661071069181</v>
      </c>
      <c r="Q141" s="13" t="str">
        <f>IF('BCL Calculations Table'!BS208="","",'BCL Calculations Table'!BS208)</f>
        <v>sat</v>
      </c>
      <c r="R141" s="13">
        <f>IF('BCL Calculations Table'!BT208="","",'BCL Calculations Table'!BT208)</f>
        <v>728.49661071069181</v>
      </c>
      <c r="S141" s="13" t="str">
        <f>IF('BCL Calculations Table'!BU208="","",'BCL Calculations Table'!BU208)</f>
        <v>sat</v>
      </c>
      <c r="T141" s="13" t="str">
        <f>IF('BCL Calculations Table'!BV208="","",'BCL Calculations Table'!BV208)</f>
        <v/>
      </c>
      <c r="U141" s="13" t="str">
        <f>IF('BCL Calculations Table'!BW208="","",'BCL Calculations Table'!BW208)</f>
        <v/>
      </c>
      <c r="V141" s="13">
        <f>IF('BCL Calculations Table'!BX208="","",'BCL Calculations Table'!BX208)</f>
        <v>1334.8571428571429</v>
      </c>
      <c r="W141" s="13" t="str">
        <f>IF('BCL Calculations Table'!BY208="","",'BCL Calculations Table'!BY208)</f>
        <v>N</v>
      </c>
      <c r="X141" s="13" t="str">
        <f>IF('BCL Calculations Table'!BZ208="","",'BCL Calculations Table'!BZ208)</f>
        <v/>
      </c>
      <c r="Y141" s="70" t="str">
        <f>IF('BCL Calculations Table'!CB208="","",'BCL Calculations Table'!CB208)</f>
        <v/>
      </c>
    </row>
    <row r="142" spans="1:25" x14ac:dyDescent="0.35">
      <c r="A142" s="69" t="str">
        <f>'BCL Calculations Table'!BN209</f>
        <v>Chlorodifluoromethane</v>
      </c>
      <c r="B142" s="68" t="str">
        <f>'BCL Calculations Table'!BM209</f>
        <v>75-45-6</v>
      </c>
      <c r="C142" s="13" t="str">
        <f>IF('BCL Calculations Table'!C209="","",'BCL Calculations Table'!C209)</f>
        <v/>
      </c>
      <c r="D142" s="13" t="str">
        <f>IF('BCL Calculations Table'!D209="","",'BCL Calculations Table'!D209)</f>
        <v/>
      </c>
      <c r="E142" s="13" t="str">
        <f>IF('BCL Calculations Table'!E209="","",'BCL Calculations Table'!E209)</f>
        <v/>
      </c>
      <c r="F142" s="13" t="str">
        <f>IF('BCL Calculations Table'!F209="","",'BCL Calculations Table'!F209)</f>
        <v/>
      </c>
      <c r="G142" s="13" t="str">
        <f>IF('BCL Calculations Table'!G209="","",'BCL Calculations Table'!G209)</f>
        <v/>
      </c>
      <c r="H142" s="13" t="str">
        <f>IF('BCL Calculations Table'!H209="","",'BCL Calculations Table'!H209)</f>
        <v/>
      </c>
      <c r="I142" s="13">
        <f>IF('BCL Calculations Table'!I209="","",'BCL Calculations Table'!I209)</f>
        <v>50</v>
      </c>
      <c r="J142" s="13" t="str">
        <f>IF('BCL Calculations Table'!J209="","",'BCL Calculations Table'!J209)</f>
        <v>I</v>
      </c>
      <c r="K142" s="85" t="str">
        <f>IF('BCL Calculations Table'!K209="","",'BCL Calculations Table'!K209)</f>
        <v/>
      </c>
      <c r="L142" s="13" t="str">
        <f>IF('BCL Calculations Table'!L209="","",'BCL Calculations Table'!L209)</f>
        <v>V</v>
      </c>
      <c r="M142" s="68" t="str">
        <f>IF('BCL Calculations Table'!N209="","",'BCL Calculations Table'!N209)</f>
        <v/>
      </c>
      <c r="N142" s="13">
        <f>IF('BCL Calculations Table'!BP209="","",'BCL Calculations Table'!BP209)</f>
        <v>1676.2480660729561</v>
      </c>
      <c r="O142" s="13" t="str">
        <f>IF('BCL Calculations Table'!BQ209="","",'BCL Calculations Table'!BQ209)</f>
        <v>sat</v>
      </c>
      <c r="P142" s="13">
        <f>IF('BCL Calculations Table'!BR209="","",'BCL Calculations Table'!BR209)</f>
        <v>1676.2480660729561</v>
      </c>
      <c r="Q142" s="13" t="str">
        <f>IF('BCL Calculations Table'!BS209="","",'BCL Calculations Table'!BS209)</f>
        <v>sat</v>
      </c>
      <c r="R142" s="13">
        <f>IF('BCL Calculations Table'!BT209="","",'BCL Calculations Table'!BT209)</f>
        <v>1676.2480660729561</v>
      </c>
      <c r="S142" s="13" t="str">
        <f>IF('BCL Calculations Table'!BU209="","",'BCL Calculations Table'!BU209)</f>
        <v>sat</v>
      </c>
      <c r="T142" s="13">
        <f>IF('BCL Calculations Table'!BV209="","",'BCL Calculations Table'!BV209)</f>
        <v>52142.857142857145</v>
      </c>
      <c r="U142" s="13" t="str">
        <f>IF('BCL Calculations Table'!BW209="","",'BCL Calculations Table'!BW209)</f>
        <v>N</v>
      </c>
      <c r="V142" s="13">
        <f>IF('BCL Calculations Table'!BX209="","",'BCL Calculations Table'!BX209)</f>
        <v>104285.71428571429</v>
      </c>
      <c r="W142" s="13" t="str">
        <f>IF('BCL Calculations Table'!BY209="","",'BCL Calculations Table'!BY209)</f>
        <v>N</v>
      </c>
      <c r="X142" s="13" t="str">
        <f>IF('BCL Calculations Table'!BZ209="","",'BCL Calculations Table'!BZ209)</f>
        <v/>
      </c>
      <c r="Y142" s="70" t="str">
        <f>IF('BCL Calculations Table'!CB209="","",'BCL Calculations Table'!CB209)</f>
        <v/>
      </c>
    </row>
    <row r="143" spans="1:25" s="74" customFormat="1" x14ac:dyDescent="0.35">
      <c r="A143" s="71" t="str">
        <f>'BCL Calculations Table'!BN210</f>
        <v>Chloroethanol, 2-</v>
      </c>
      <c r="B143" s="72" t="str">
        <f>'BCL Calculations Table'!BM210</f>
        <v>107-07-3</v>
      </c>
      <c r="C143" s="73" t="str">
        <f>IF('BCL Calculations Table'!C210="","",'BCL Calculations Table'!C210)</f>
        <v/>
      </c>
      <c r="D143" s="73" t="str">
        <f>IF('BCL Calculations Table'!D210="","",'BCL Calculations Table'!D210)</f>
        <v/>
      </c>
      <c r="E143" s="73">
        <f>IF('BCL Calculations Table'!E210="","",'BCL Calculations Table'!E210)</f>
        <v>0.02</v>
      </c>
      <c r="F143" s="73" t="str">
        <f>IF('BCL Calculations Table'!F210="","",'BCL Calculations Table'!F210)</f>
        <v>P</v>
      </c>
      <c r="G143" s="73" t="str">
        <f>IF('BCL Calculations Table'!G210="","",'BCL Calculations Table'!G210)</f>
        <v/>
      </c>
      <c r="H143" s="73" t="str">
        <f>IF('BCL Calculations Table'!H210="","",'BCL Calculations Table'!H210)</f>
        <v/>
      </c>
      <c r="I143" s="73" t="str">
        <f>IF('BCL Calculations Table'!I210="","",'BCL Calculations Table'!I210)</f>
        <v/>
      </c>
      <c r="J143" s="73" t="str">
        <f>IF('BCL Calculations Table'!J210="","",'BCL Calculations Table'!J210)</f>
        <v/>
      </c>
      <c r="K143" s="86" t="str">
        <f>IF('BCL Calculations Table'!K210="","",'BCL Calculations Table'!K210)</f>
        <v/>
      </c>
      <c r="L143" s="73" t="str">
        <f>IF('BCL Calculations Table'!L210="","",'BCL Calculations Table'!L210)</f>
        <v>V</v>
      </c>
      <c r="M143" s="72" t="str">
        <f>IF('BCL Calculations Table'!N210="","",'BCL Calculations Table'!N210)</f>
        <v/>
      </c>
      <c r="N143" s="73">
        <f>IF('BCL Calculations Table'!BP210="","",'BCL Calculations Table'!BP210)</f>
        <v>1564.2857142857147</v>
      </c>
      <c r="O143" s="73" t="str">
        <f>IF('BCL Calculations Table'!BQ210="","",'BCL Calculations Table'!BQ210)</f>
        <v>N</v>
      </c>
      <c r="P143" s="73">
        <f>IF('BCL Calculations Table'!BR210="","",'BCL Calculations Table'!BR210)</f>
        <v>46720.000000000007</v>
      </c>
      <c r="Q143" s="73" t="str">
        <f>IF('BCL Calculations Table'!BS210="","",'BCL Calculations Table'!BS210)</f>
        <v>N</v>
      </c>
      <c r="R143" s="73">
        <f>IF('BCL Calculations Table'!BT210="","",'BCL Calculations Table'!BT210)</f>
        <v>25955.555555555555</v>
      </c>
      <c r="S143" s="73" t="str">
        <f>IF('BCL Calculations Table'!BU210="","",'BCL Calculations Table'!BU210)</f>
        <v>N</v>
      </c>
      <c r="T143" s="73" t="str">
        <f>IF('BCL Calculations Table'!BV210="","",'BCL Calculations Table'!BV210)</f>
        <v/>
      </c>
      <c r="U143" s="73" t="str">
        <f>IF('BCL Calculations Table'!BW210="","",'BCL Calculations Table'!BW210)</f>
        <v/>
      </c>
      <c r="V143" s="73">
        <f>IF('BCL Calculations Table'!BX210="","",'BCL Calculations Table'!BX210)</f>
        <v>667.42857142857144</v>
      </c>
      <c r="W143" s="73" t="str">
        <f>IF('BCL Calculations Table'!BY210="","",'BCL Calculations Table'!BY210)</f>
        <v>N</v>
      </c>
      <c r="X143" s="73" t="str">
        <f>IF('BCL Calculations Table'!BZ210="","",'BCL Calculations Table'!BZ210)</f>
        <v/>
      </c>
      <c r="Y143" s="79" t="str">
        <f>IF('BCL Calculations Table'!CB210="","",'BCL Calculations Table'!CB210)</f>
        <v/>
      </c>
    </row>
    <row r="144" spans="1:25" x14ac:dyDescent="0.35">
      <c r="A144" s="69" t="str">
        <f>'BCL Calculations Table'!BN211</f>
        <v>Chloroform</v>
      </c>
      <c r="B144" s="68" t="str">
        <f>'BCL Calculations Table'!BM211</f>
        <v>67-66-3</v>
      </c>
      <c r="C144" s="13">
        <f>IF('BCL Calculations Table'!C211="","",'BCL Calculations Table'!C211)</f>
        <v>3.1E-2</v>
      </c>
      <c r="D144" s="13" t="str">
        <f>IF('BCL Calculations Table'!D211="","",'BCL Calculations Table'!D211)</f>
        <v>CA</v>
      </c>
      <c r="E144" s="13">
        <f>IF('BCL Calculations Table'!E211="","",'BCL Calculations Table'!E211)</f>
        <v>0.01</v>
      </c>
      <c r="F144" s="13" t="str">
        <f>IF('BCL Calculations Table'!F211="","",'BCL Calculations Table'!F211)</f>
        <v>I</v>
      </c>
      <c r="G144" s="13">
        <f>IF('BCL Calculations Table'!G211="","",'BCL Calculations Table'!G211)</f>
        <v>2.3E-5</v>
      </c>
      <c r="H144" s="13" t="str">
        <f>IF('BCL Calculations Table'!H211="","",'BCL Calculations Table'!H211)</f>
        <v>I</v>
      </c>
      <c r="I144" s="13">
        <f>IF('BCL Calculations Table'!I211="","",'BCL Calculations Table'!I211)</f>
        <v>9.8000000000000004E-2</v>
      </c>
      <c r="J144" s="13" t="str">
        <f>IF('BCL Calculations Table'!J211="","",'BCL Calculations Table'!J211)</f>
        <v>A</v>
      </c>
      <c r="K144" s="85" t="str">
        <f>IF('BCL Calculations Table'!K211="","",'BCL Calculations Table'!K211)</f>
        <v/>
      </c>
      <c r="L144" s="13" t="str">
        <f>IF('BCL Calculations Table'!L211="","",'BCL Calculations Table'!L211)</f>
        <v>V</v>
      </c>
      <c r="M144" s="68" t="str">
        <f>IF('BCL Calculations Table'!N211="","",'BCL Calculations Table'!N211)</f>
        <v/>
      </c>
      <c r="N144" s="13">
        <f>IF('BCL Calculations Table'!BP211="","",'BCL Calculations Table'!BP211)</f>
        <v>0.31633736951993363</v>
      </c>
      <c r="O144" s="13" t="str">
        <f>IF('BCL Calculations Table'!BQ211="","",'BCL Calculations Table'!BQ211)</f>
        <v>C</v>
      </c>
      <c r="P144" s="13">
        <f>IF('BCL Calculations Table'!BR211="","",'BCL Calculations Table'!BR211)</f>
        <v>1.3922821966446421</v>
      </c>
      <c r="Q144" s="13" t="str">
        <f>IF('BCL Calculations Table'!BS211="","",'BCL Calculations Table'!BS211)</f>
        <v>C</v>
      </c>
      <c r="R144" s="13">
        <f>IF('BCL Calculations Table'!BT211="","",'BCL Calculations Table'!BT211)</f>
        <v>1.5368390852044536</v>
      </c>
      <c r="S144" s="13" t="str">
        <f>IF('BCL Calculations Table'!BU211="","",'BCL Calculations Table'!BU211)</f>
        <v>C</v>
      </c>
      <c r="T144" s="13">
        <f>IF('BCL Calculations Table'!BV211="","",'BCL Calculations Table'!BV211)</f>
        <v>0.12207357859531771</v>
      </c>
      <c r="U144" s="13" t="str">
        <f>IF('BCL Calculations Table'!BW211="","",'BCL Calculations Table'!BW211)</f>
        <v>C</v>
      </c>
      <c r="V144" s="13">
        <f>IF('BCL Calculations Table'!BX211="","",'BCL Calculations Table'!BX211)</f>
        <v>70</v>
      </c>
      <c r="W144" s="13" t="str">
        <f>IF('BCL Calculations Table'!BY211="","",'BCL Calculations Table'!BY211)</f>
        <v>mcl</v>
      </c>
      <c r="X144" s="80">
        <f>IF('BCL Calculations Table'!BZ211="","",'BCL Calculations Table'!BZ211)</f>
        <v>0.03</v>
      </c>
      <c r="Y144" s="81">
        <f>IF('BCL Calculations Table'!CB211="","",'BCL Calculations Table'!CB211)</f>
        <v>0.6</v>
      </c>
    </row>
    <row r="145" spans="1:25" s="14" customFormat="1" x14ac:dyDescent="0.35">
      <c r="A145" s="69" t="str">
        <f>'BCL Calculations Table'!BN212</f>
        <v>Chloromethane</v>
      </c>
      <c r="B145" s="68" t="str">
        <f>'BCL Calculations Table'!BM212</f>
        <v>74-87-3</v>
      </c>
      <c r="C145" s="13" t="str">
        <f>IF('BCL Calculations Table'!C212="","",'BCL Calculations Table'!C212)</f>
        <v/>
      </c>
      <c r="D145" s="13" t="str">
        <f>IF('BCL Calculations Table'!D212="","",'BCL Calculations Table'!D212)</f>
        <v/>
      </c>
      <c r="E145" s="13" t="str">
        <f>IF('BCL Calculations Table'!E212="","",'BCL Calculations Table'!E212)</f>
        <v/>
      </c>
      <c r="F145" s="13" t="str">
        <f>IF('BCL Calculations Table'!F212="","",'BCL Calculations Table'!F212)</f>
        <v/>
      </c>
      <c r="G145" s="13" t="str">
        <f>IF('BCL Calculations Table'!G212="","",'BCL Calculations Table'!G212)</f>
        <v/>
      </c>
      <c r="H145" s="13" t="str">
        <f>IF('BCL Calculations Table'!H212="","",'BCL Calculations Table'!H212)</f>
        <v/>
      </c>
      <c r="I145" s="13">
        <f>IF('BCL Calculations Table'!I212="","",'BCL Calculations Table'!I212)</f>
        <v>0.09</v>
      </c>
      <c r="J145" s="13" t="str">
        <f>IF('BCL Calculations Table'!J212="","",'BCL Calculations Table'!J212)</f>
        <v>I</v>
      </c>
      <c r="K145" s="85" t="str">
        <f>IF('BCL Calculations Table'!K212="","",'BCL Calculations Table'!K212)</f>
        <v/>
      </c>
      <c r="L145" s="13" t="str">
        <f>IF('BCL Calculations Table'!L212="","",'BCL Calculations Table'!L212)</f>
        <v>V</v>
      </c>
      <c r="M145" s="68" t="str">
        <f>IF('BCL Calculations Table'!N212="","",'BCL Calculations Table'!N212)</f>
        <v/>
      </c>
      <c r="N145" s="13">
        <f>IF('BCL Calculations Table'!BP212="","",'BCL Calculations Table'!BP212)</f>
        <v>110.38094127509058</v>
      </c>
      <c r="O145" s="13" t="str">
        <f>IF('BCL Calculations Table'!BQ212="","",'BCL Calculations Table'!BQ212)</f>
        <v>N</v>
      </c>
      <c r="P145" s="13">
        <f>IF('BCL Calculations Table'!BR212="","",'BCL Calculations Table'!BR212)</f>
        <v>463.59995335538031</v>
      </c>
      <c r="Q145" s="13" t="str">
        <f>IF('BCL Calculations Table'!BS212="","",'BCL Calculations Table'!BS212)</f>
        <v>N</v>
      </c>
      <c r="R145" s="13">
        <f>IF('BCL Calculations Table'!BT212="","",'BCL Calculations Table'!BT212)</f>
        <v>515.11105928375605</v>
      </c>
      <c r="S145" s="13" t="str">
        <f>IF('BCL Calculations Table'!BU212="","",'BCL Calculations Table'!BU212)</f>
        <v>N</v>
      </c>
      <c r="T145" s="13">
        <f>IF('BCL Calculations Table'!BV212="","",'BCL Calculations Table'!BV212)</f>
        <v>93.857142857142875</v>
      </c>
      <c r="U145" s="13" t="str">
        <f>IF('BCL Calculations Table'!BW212="","",'BCL Calculations Table'!BW212)</f>
        <v>N</v>
      </c>
      <c r="V145" s="13">
        <f>IF('BCL Calculations Table'!BX212="","",'BCL Calculations Table'!BX212)</f>
        <v>187.71428571428569</v>
      </c>
      <c r="W145" s="13" t="str">
        <f>IF('BCL Calculations Table'!BY212="","",'BCL Calculations Table'!BY212)</f>
        <v>N</v>
      </c>
      <c r="X145" s="13" t="str">
        <f>IF('BCL Calculations Table'!BZ212="","",'BCL Calculations Table'!BZ212)</f>
        <v/>
      </c>
      <c r="Y145" s="70" t="str">
        <f>IF('BCL Calculations Table'!CB212="","",'BCL Calculations Table'!CB212)</f>
        <v/>
      </c>
    </row>
    <row r="146" spans="1:25" s="14" customFormat="1" x14ac:dyDescent="0.35">
      <c r="A146" s="69" t="str">
        <f>'BCL Calculations Table'!BN213</f>
        <v>Chloromethyl Methyl Ether</v>
      </c>
      <c r="B146" s="68" t="str">
        <f>'BCL Calculations Table'!BM213</f>
        <v>107-30-2</v>
      </c>
      <c r="C146" s="13">
        <f>IF('BCL Calculations Table'!C213="","",'BCL Calculations Table'!C213)</f>
        <v>2.4</v>
      </c>
      <c r="D146" s="13" t="str">
        <f>IF('BCL Calculations Table'!D213="","",'BCL Calculations Table'!D213)</f>
        <v>CA</v>
      </c>
      <c r="E146" s="13" t="str">
        <f>IF('BCL Calculations Table'!E213="","",'BCL Calculations Table'!E213)</f>
        <v/>
      </c>
      <c r="F146" s="13" t="str">
        <f>IF('BCL Calculations Table'!F213="","",'BCL Calculations Table'!F213)</f>
        <v/>
      </c>
      <c r="G146" s="13">
        <f>IF('BCL Calculations Table'!G213="","",'BCL Calculations Table'!G213)</f>
        <v>6.8999999999999997E-4</v>
      </c>
      <c r="H146" s="13" t="str">
        <f>IF('BCL Calculations Table'!H213="","",'BCL Calculations Table'!H213)</f>
        <v>CA</v>
      </c>
      <c r="I146" s="13" t="str">
        <f>IF('BCL Calculations Table'!I213="","",'BCL Calculations Table'!I213)</f>
        <v/>
      </c>
      <c r="J146" s="13" t="str">
        <f>IF('BCL Calculations Table'!J213="","",'BCL Calculations Table'!J213)</f>
        <v/>
      </c>
      <c r="K146" s="85" t="str">
        <f>IF('BCL Calculations Table'!K213="","",'BCL Calculations Table'!K213)</f>
        <v/>
      </c>
      <c r="L146" s="13" t="str">
        <f>IF('BCL Calculations Table'!L213="","",'BCL Calculations Table'!L213)</f>
        <v>V</v>
      </c>
      <c r="M146" s="68">
        <f>IF('BCL Calculations Table'!N213="","",'BCL Calculations Table'!N213)</f>
        <v>0.1</v>
      </c>
      <c r="N146" s="13">
        <f>IF('BCL Calculations Table'!BP213="","",'BCL Calculations Table'!BP213)</f>
        <v>1.9780364281804304E-2</v>
      </c>
      <c r="O146" s="13" t="str">
        <f>IF('BCL Calculations Table'!BQ213="","",'BCL Calculations Table'!BQ213)</f>
        <v>C</v>
      </c>
      <c r="P146" s="13">
        <f>IF('BCL Calculations Table'!BR213="","",'BCL Calculations Table'!BR213)</f>
        <v>9.1505773223994807E-2</v>
      </c>
      <c r="Q146" s="13" t="str">
        <f>IF('BCL Calculations Table'!BS213="","",'BCL Calculations Table'!BS213)</f>
        <v>C</v>
      </c>
      <c r="R146" s="13">
        <f>IF('BCL Calculations Table'!BT213="","",'BCL Calculations Table'!BT213)</f>
        <v>9.8177823505103304E-2</v>
      </c>
      <c r="S146" s="13" t="str">
        <f>IF('BCL Calculations Table'!BU213="","",'BCL Calculations Table'!BU213)</f>
        <v>C</v>
      </c>
      <c r="T146" s="13">
        <f>IF('BCL Calculations Table'!BV213="","",'BCL Calculations Table'!BV213)</f>
        <v>4.0691192865105908E-3</v>
      </c>
      <c r="U146" s="13" t="str">
        <f>IF('BCL Calculations Table'!BW213="","",'BCL Calculations Table'!BW213)</f>
        <v>C</v>
      </c>
      <c r="V146" s="13">
        <f>IF('BCL Calculations Table'!BX213="","",'BCL Calculations Table'!BX213)</f>
        <v>6.5069347880343702E-3</v>
      </c>
      <c r="W146" s="13" t="str">
        <f>IF('BCL Calculations Table'!BY213="","",'BCL Calculations Table'!BY213)</f>
        <v>C</v>
      </c>
      <c r="X146" s="13" t="str">
        <f>IF('BCL Calculations Table'!BZ213="","",'BCL Calculations Table'!BZ213)</f>
        <v/>
      </c>
      <c r="Y146" s="70" t="str">
        <f>IF('BCL Calculations Table'!CB213="","",'BCL Calculations Table'!CB213)</f>
        <v/>
      </c>
    </row>
    <row r="147" spans="1:25" x14ac:dyDescent="0.35">
      <c r="A147" s="69" t="str">
        <f>'BCL Calculations Table'!BN214</f>
        <v>Chloronitrobenzene, o-</v>
      </c>
      <c r="B147" s="68" t="str">
        <f>'BCL Calculations Table'!BM214</f>
        <v>88-73-3</v>
      </c>
      <c r="C147" s="13">
        <f>IF('BCL Calculations Table'!C214="","",'BCL Calculations Table'!C214)</f>
        <v>0.3</v>
      </c>
      <c r="D147" s="13" t="str">
        <f>IF('BCL Calculations Table'!D214="","",'BCL Calculations Table'!D214)</f>
        <v>P</v>
      </c>
      <c r="E147" s="13">
        <f>IF('BCL Calculations Table'!E214="","",'BCL Calculations Table'!E214)</f>
        <v>3.0000000000000001E-3</v>
      </c>
      <c r="F147" s="13" t="str">
        <f>IF('BCL Calculations Table'!F214="","",'BCL Calculations Table'!F214)</f>
        <v>P</v>
      </c>
      <c r="G147" s="13" t="str">
        <f>IF('BCL Calculations Table'!G214="","",'BCL Calculations Table'!G214)</f>
        <v/>
      </c>
      <c r="H147" s="13" t="str">
        <f>IF('BCL Calculations Table'!H214="","",'BCL Calculations Table'!H214)</f>
        <v/>
      </c>
      <c r="I147" s="13">
        <f>IF('BCL Calculations Table'!I214="","",'BCL Calculations Table'!I214)</f>
        <v>1.0000000000000001E-5</v>
      </c>
      <c r="J147" s="13" t="str">
        <f>IF('BCL Calculations Table'!J214="","",'BCL Calculations Table'!J214)</f>
        <v>X</v>
      </c>
      <c r="K147" s="85" t="str">
        <f>IF('BCL Calculations Table'!K214="","",'BCL Calculations Table'!K214)</f>
        <v/>
      </c>
      <c r="L147" s="13" t="str">
        <f>IF('BCL Calculations Table'!L214="","",'BCL Calculations Table'!L214)</f>
        <v/>
      </c>
      <c r="M147" s="68">
        <f>IF('BCL Calculations Table'!N214="","",'BCL Calculations Table'!N214)</f>
        <v>0.1</v>
      </c>
      <c r="N147" s="13">
        <f>IF('BCL Calculations Table'!BP214="","",'BCL Calculations Table'!BP214)</f>
        <v>1.8086318814726723</v>
      </c>
      <c r="O147" s="13" t="str">
        <f>IF('BCL Calculations Table'!BQ214="","",'BCL Calculations Table'!BQ214)</f>
        <v>C</v>
      </c>
      <c r="P147" s="13">
        <f>IF('BCL Calculations Table'!BR214="","",'BCL Calculations Table'!BR214)</f>
        <v>21.802666666666664</v>
      </c>
      <c r="Q147" s="13" t="str">
        <f>IF('BCL Calculations Table'!BS214="","",'BCL Calculations Table'!BS214)</f>
        <v>C</v>
      </c>
      <c r="R147" s="13">
        <f>IF('BCL Calculations Table'!BT214="","",'BCL Calculations Table'!BT214)</f>
        <v>11.757972152473975</v>
      </c>
      <c r="S147" s="13" t="str">
        <f>IF('BCL Calculations Table'!BU214="","",'BCL Calculations Table'!BU214)</f>
        <v>C</v>
      </c>
      <c r="T147" s="13">
        <f>IF('BCL Calculations Table'!BV214="","",'BCL Calculations Table'!BV214)</f>
        <v>1.0428571428571429E-2</v>
      </c>
      <c r="U147" s="13" t="str">
        <f>IF('BCL Calculations Table'!BW214="","",'BCL Calculations Table'!BW214)</f>
        <v>N</v>
      </c>
      <c r="V147" s="13">
        <f>IF('BCL Calculations Table'!BX214="","",'BCL Calculations Table'!BX214)</f>
        <v>0.25969405905371751</v>
      </c>
      <c r="W147" s="13" t="str">
        <f>IF('BCL Calculations Table'!BY214="","",'BCL Calculations Table'!BY214)</f>
        <v>C</v>
      </c>
      <c r="X147" s="13" t="str">
        <f>IF('BCL Calculations Table'!BZ214="","",'BCL Calculations Table'!BZ214)</f>
        <v/>
      </c>
      <c r="Y147" s="70" t="str">
        <f>IF('BCL Calculations Table'!CB214="","",'BCL Calculations Table'!CB214)</f>
        <v/>
      </c>
    </row>
    <row r="148" spans="1:25" x14ac:dyDescent="0.35">
      <c r="A148" s="69" t="str">
        <f>'BCL Calculations Table'!BN215</f>
        <v>Chloronitrobenzene, p-</v>
      </c>
      <c r="B148" s="68" t="str">
        <f>'BCL Calculations Table'!BM215</f>
        <v>100-00-5</v>
      </c>
      <c r="C148" s="13">
        <f>IF('BCL Calculations Table'!C215="","",'BCL Calculations Table'!C215)</f>
        <v>0.06</v>
      </c>
      <c r="D148" s="13" t="str">
        <f>IF('BCL Calculations Table'!D215="","",'BCL Calculations Table'!D215)</f>
        <v>P</v>
      </c>
      <c r="E148" s="13">
        <f>IF('BCL Calculations Table'!E215="","",'BCL Calculations Table'!E215)</f>
        <v>6.9999999999999999E-4</v>
      </c>
      <c r="F148" s="13" t="str">
        <f>IF('BCL Calculations Table'!F215="","",'BCL Calculations Table'!F215)</f>
        <v>P</v>
      </c>
      <c r="G148" s="13" t="str">
        <f>IF('BCL Calculations Table'!G215="","",'BCL Calculations Table'!G215)</f>
        <v/>
      </c>
      <c r="H148" s="13" t="str">
        <f>IF('BCL Calculations Table'!H215="","",'BCL Calculations Table'!H215)</f>
        <v/>
      </c>
      <c r="I148" s="13">
        <f>IF('BCL Calculations Table'!I215="","",'BCL Calculations Table'!I215)</f>
        <v>2E-3</v>
      </c>
      <c r="J148" s="13" t="str">
        <f>IF('BCL Calculations Table'!J215="","",'BCL Calculations Table'!J215)</f>
        <v>P</v>
      </c>
      <c r="K148" s="85" t="str">
        <f>IF('BCL Calculations Table'!K215="","",'BCL Calculations Table'!K215)</f>
        <v/>
      </c>
      <c r="L148" s="13" t="str">
        <f>IF('BCL Calculations Table'!L215="","",'BCL Calculations Table'!L215)</f>
        <v/>
      </c>
      <c r="M148" s="68">
        <f>IF('BCL Calculations Table'!N215="","",'BCL Calculations Table'!N215)</f>
        <v>0.1</v>
      </c>
      <c r="N148" s="13">
        <f>IF('BCL Calculations Table'!BP215="","",'BCL Calculations Table'!BP215)</f>
        <v>9.0431594073633601</v>
      </c>
      <c r="O148" s="13" t="str">
        <f>IF('BCL Calculations Table'!BQ215="","",'BCL Calculations Table'!BQ215)</f>
        <v>C</v>
      </c>
      <c r="P148" s="13">
        <f>IF('BCL Calculations Table'!BR215="","",'BCL Calculations Table'!BR215)</f>
        <v>109.01333333333332</v>
      </c>
      <c r="Q148" s="13" t="str">
        <f>IF('BCL Calculations Table'!BS215="","",'BCL Calculations Table'!BS215)</f>
        <v>C</v>
      </c>
      <c r="R148" s="13">
        <f>IF('BCL Calculations Table'!BT215="","",'BCL Calculations Table'!BT215)</f>
        <v>58.789860762369884</v>
      </c>
      <c r="S148" s="13" t="str">
        <f>IF('BCL Calculations Table'!BU215="","",'BCL Calculations Table'!BU215)</f>
        <v>C</v>
      </c>
      <c r="T148" s="13">
        <f>IF('BCL Calculations Table'!BV215="","",'BCL Calculations Table'!BV215)</f>
        <v>2.0857142857142859</v>
      </c>
      <c r="U148" s="13" t="str">
        <f>IF('BCL Calculations Table'!BW215="","",'BCL Calculations Table'!BW215)</f>
        <v>N</v>
      </c>
      <c r="V148" s="13">
        <f>IF('BCL Calculations Table'!BX215="","",'BCL Calculations Table'!BX215)</f>
        <v>1.2984702952685876</v>
      </c>
      <c r="W148" s="13" t="str">
        <f>IF('BCL Calculations Table'!BY215="","",'BCL Calculations Table'!BY215)</f>
        <v>C</v>
      </c>
      <c r="X148" s="13" t="str">
        <f>IF('BCL Calculations Table'!BZ215="","",'BCL Calculations Table'!BZ215)</f>
        <v/>
      </c>
      <c r="Y148" s="70" t="str">
        <f>IF('BCL Calculations Table'!CB215="","",'BCL Calculations Table'!CB215)</f>
        <v/>
      </c>
    </row>
    <row r="149" spans="1:25" s="74" customFormat="1" x14ac:dyDescent="0.35">
      <c r="A149" s="71" t="str">
        <f>'BCL Calculations Table'!BN216</f>
        <v>Chlorophenol, 2-</v>
      </c>
      <c r="B149" s="72" t="str">
        <f>'BCL Calculations Table'!BM216</f>
        <v>95-57-8</v>
      </c>
      <c r="C149" s="73" t="str">
        <f>IF('BCL Calculations Table'!C216="","",'BCL Calculations Table'!C216)</f>
        <v/>
      </c>
      <c r="D149" s="73" t="str">
        <f>IF('BCL Calculations Table'!D216="","",'BCL Calculations Table'!D216)</f>
        <v/>
      </c>
      <c r="E149" s="73">
        <f>IF('BCL Calculations Table'!E216="","",'BCL Calculations Table'!E216)</f>
        <v>5.0000000000000001E-3</v>
      </c>
      <c r="F149" s="73" t="str">
        <f>IF('BCL Calculations Table'!F216="","",'BCL Calculations Table'!F216)</f>
        <v>I</v>
      </c>
      <c r="G149" s="73" t="str">
        <f>IF('BCL Calculations Table'!G216="","",'BCL Calculations Table'!G216)</f>
        <v/>
      </c>
      <c r="H149" s="73" t="str">
        <f>IF('BCL Calculations Table'!H216="","",'BCL Calculations Table'!H216)</f>
        <v/>
      </c>
      <c r="I149" s="73" t="str">
        <f>IF('BCL Calculations Table'!I216="","",'BCL Calculations Table'!I216)</f>
        <v/>
      </c>
      <c r="J149" s="73" t="str">
        <f>IF('BCL Calculations Table'!J216="","",'BCL Calculations Table'!J216)</f>
        <v/>
      </c>
      <c r="K149" s="86" t="str">
        <f>IF('BCL Calculations Table'!K216="","",'BCL Calculations Table'!K216)</f>
        <v/>
      </c>
      <c r="L149" s="73" t="str">
        <f>IF('BCL Calculations Table'!L216="","",'BCL Calculations Table'!L216)</f>
        <v>V</v>
      </c>
      <c r="M149" s="72" t="str">
        <f>IF('BCL Calculations Table'!N216="","",'BCL Calculations Table'!N216)</f>
        <v/>
      </c>
      <c r="N149" s="73">
        <f>IF('BCL Calculations Table'!BP216="","",'BCL Calculations Table'!BP216)</f>
        <v>391.07142857142867</v>
      </c>
      <c r="O149" s="73" t="str">
        <f>IF('BCL Calculations Table'!BQ216="","",'BCL Calculations Table'!BQ216)</f>
        <v>N</v>
      </c>
      <c r="P149" s="73">
        <f>IF('BCL Calculations Table'!BR216="","",'BCL Calculations Table'!BR216)</f>
        <v>11680.000000000002</v>
      </c>
      <c r="Q149" s="73" t="str">
        <f>IF('BCL Calculations Table'!BS216="","",'BCL Calculations Table'!BS216)</f>
        <v>N</v>
      </c>
      <c r="R149" s="73">
        <f>IF('BCL Calculations Table'!BT216="","",'BCL Calculations Table'!BT216)</f>
        <v>6488.8888888888887</v>
      </c>
      <c r="S149" s="73" t="str">
        <f>IF('BCL Calculations Table'!BU216="","",'BCL Calculations Table'!BU216)</f>
        <v>N</v>
      </c>
      <c r="T149" s="73" t="str">
        <f>IF('BCL Calculations Table'!BV216="","",'BCL Calculations Table'!BV216)</f>
        <v/>
      </c>
      <c r="U149" s="73" t="str">
        <f>IF('BCL Calculations Table'!BW216="","",'BCL Calculations Table'!BW216)</f>
        <v/>
      </c>
      <c r="V149" s="73">
        <f>IF('BCL Calculations Table'!BX216="","",'BCL Calculations Table'!BX216)</f>
        <v>166.85714285714286</v>
      </c>
      <c r="W149" s="73" t="str">
        <f>IF('BCL Calculations Table'!BY216="","",'BCL Calculations Table'!BY216)</f>
        <v>N</v>
      </c>
      <c r="X149" s="73">
        <f>IF('BCL Calculations Table'!BZ216="","",'BCL Calculations Table'!BZ216)</f>
        <v>0.2</v>
      </c>
      <c r="Y149" s="79">
        <f>IF('BCL Calculations Table'!CB216="","",'BCL Calculations Table'!CB216)</f>
        <v>4</v>
      </c>
    </row>
    <row r="150" spans="1:25" x14ac:dyDescent="0.35">
      <c r="A150" s="69" t="str">
        <f>'BCL Calculations Table'!BN217</f>
        <v>Chloropicrin</v>
      </c>
      <c r="B150" s="68" t="str">
        <f>'BCL Calculations Table'!BM217</f>
        <v>76-06-2</v>
      </c>
      <c r="C150" s="13" t="str">
        <f>IF('BCL Calculations Table'!C217="","",'BCL Calculations Table'!C217)</f>
        <v/>
      </c>
      <c r="D150" s="13" t="str">
        <f>IF('BCL Calculations Table'!D217="","",'BCL Calculations Table'!D217)</f>
        <v/>
      </c>
      <c r="E150" s="13" t="str">
        <f>IF('BCL Calculations Table'!E217="","",'BCL Calculations Table'!E217)</f>
        <v/>
      </c>
      <c r="F150" s="13" t="str">
        <f>IF('BCL Calculations Table'!F217="","",'BCL Calculations Table'!F217)</f>
        <v/>
      </c>
      <c r="G150" s="13" t="str">
        <f>IF('BCL Calculations Table'!G217="","",'BCL Calculations Table'!G217)</f>
        <v/>
      </c>
      <c r="H150" s="13" t="str">
        <f>IF('BCL Calculations Table'!H217="","",'BCL Calculations Table'!H217)</f>
        <v/>
      </c>
      <c r="I150" s="13">
        <f>IF('BCL Calculations Table'!I217="","",'BCL Calculations Table'!I217)</f>
        <v>4.0000000000000002E-4</v>
      </c>
      <c r="J150" s="13" t="str">
        <f>IF('BCL Calculations Table'!J217="","",'BCL Calculations Table'!J217)</f>
        <v>CA</v>
      </c>
      <c r="K150" s="85" t="str">
        <f>IF('BCL Calculations Table'!K217="","",'BCL Calculations Table'!K217)</f>
        <v/>
      </c>
      <c r="L150" s="13" t="str">
        <f>IF('BCL Calculations Table'!L217="","",'BCL Calculations Table'!L217)</f>
        <v>V</v>
      </c>
      <c r="M150" s="68">
        <f>IF('BCL Calculations Table'!N217="","",'BCL Calculations Table'!N217)</f>
        <v>0.1</v>
      </c>
      <c r="N150" s="13">
        <f>IF('BCL Calculations Table'!BP217="","",'BCL Calculations Table'!BP217)</f>
        <v>1.9532710871958889</v>
      </c>
      <c r="O150" s="13" t="str">
        <f>IF('BCL Calculations Table'!BQ217="","",'BCL Calculations Table'!BQ217)</f>
        <v>N</v>
      </c>
      <c r="P150" s="13">
        <f>IF('BCL Calculations Table'!BR217="","",'BCL Calculations Table'!BR217)</f>
        <v>8.2037385662227322</v>
      </c>
      <c r="Q150" s="13" t="str">
        <f>IF('BCL Calculations Table'!BS217="","",'BCL Calculations Table'!BS217)</f>
        <v>N</v>
      </c>
      <c r="R150" s="13">
        <f>IF('BCL Calculations Table'!BT217="","",'BCL Calculations Table'!BT217)</f>
        <v>9.1152650735808134</v>
      </c>
      <c r="S150" s="13" t="str">
        <f>IF('BCL Calculations Table'!BU217="","",'BCL Calculations Table'!BU217)</f>
        <v>N</v>
      </c>
      <c r="T150" s="13">
        <f>IF('BCL Calculations Table'!BV217="","",'BCL Calculations Table'!BV217)</f>
        <v>0.41714285714285715</v>
      </c>
      <c r="U150" s="13" t="str">
        <f>IF('BCL Calculations Table'!BW217="","",'BCL Calculations Table'!BW217)</f>
        <v>N</v>
      </c>
      <c r="V150" s="13">
        <f>IF('BCL Calculations Table'!BX217="","",'BCL Calculations Table'!BX217)</f>
        <v>0.8342857142857143</v>
      </c>
      <c r="W150" s="13" t="str">
        <f>IF('BCL Calculations Table'!BY217="","",'BCL Calculations Table'!BY217)</f>
        <v>N</v>
      </c>
      <c r="X150" s="80" t="str">
        <f>IF('BCL Calculations Table'!BZ217="","",'BCL Calculations Table'!BZ217)</f>
        <v/>
      </c>
      <c r="Y150" s="81" t="str">
        <f>IF('BCL Calculations Table'!CB217="","",'BCL Calculations Table'!CB217)</f>
        <v/>
      </c>
    </row>
    <row r="151" spans="1:25" s="14" customFormat="1" x14ac:dyDescent="0.35">
      <c r="A151" s="69" t="str">
        <f>'BCL Calculations Table'!BN218</f>
        <v>Chloropropane, 2-</v>
      </c>
      <c r="B151" s="68" t="str">
        <f>'BCL Calculations Table'!BM218</f>
        <v>75-29-6</v>
      </c>
      <c r="C151" s="13" t="str">
        <f>IF('BCL Calculations Table'!C218="","",'BCL Calculations Table'!C218)</f>
        <v/>
      </c>
      <c r="D151" s="13" t="str">
        <f>IF('BCL Calculations Table'!D218="","",'BCL Calculations Table'!D218)</f>
        <v/>
      </c>
      <c r="E151" s="13" t="str">
        <f>IF('BCL Calculations Table'!E218="","",'BCL Calculations Table'!E218)</f>
        <v/>
      </c>
      <c r="F151" s="13" t="str">
        <f>IF('BCL Calculations Table'!F218="","",'BCL Calculations Table'!F218)</f>
        <v/>
      </c>
      <c r="G151" s="13" t="str">
        <f>IF('BCL Calculations Table'!G218="","",'BCL Calculations Table'!G218)</f>
        <v/>
      </c>
      <c r="H151" s="13" t="str">
        <f>IF('BCL Calculations Table'!H218="","",'BCL Calculations Table'!H218)</f>
        <v/>
      </c>
      <c r="I151" s="13" t="str">
        <f>IF('BCL Calculations Table'!I218="","",'BCL Calculations Table'!I218)</f>
        <v/>
      </c>
      <c r="J151" s="13" t="str">
        <f>IF('BCL Calculations Table'!J218="","",'BCL Calculations Table'!J218)</f>
        <v/>
      </c>
      <c r="K151" s="85" t="str">
        <f>IF('BCL Calculations Table'!K218="","",'BCL Calculations Table'!K218)</f>
        <v/>
      </c>
      <c r="L151" s="13" t="str">
        <f>IF('BCL Calculations Table'!L218="","",'BCL Calculations Table'!L218)</f>
        <v>V</v>
      </c>
      <c r="M151" s="68" t="str">
        <f>IF('BCL Calculations Table'!N218="","",'BCL Calculations Table'!N218)</f>
        <v/>
      </c>
      <c r="N151" s="13">
        <f>IF('BCL Calculations Table'!BP218="","",'BCL Calculations Table'!BP218)</f>
        <v>1144.3997547169811</v>
      </c>
      <c r="O151" s="13" t="str">
        <f>IF('BCL Calculations Table'!BQ218="","",'BCL Calculations Table'!BQ218)</f>
        <v>sat</v>
      </c>
      <c r="P151" s="13">
        <f>IF('BCL Calculations Table'!BR218="","",'BCL Calculations Table'!BR218)</f>
        <v>1144.3997547169811</v>
      </c>
      <c r="Q151" s="13" t="str">
        <f>IF('BCL Calculations Table'!BS218="","",'BCL Calculations Table'!BS218)</f>
        <v>sat</v>
      </c>
      <c r="R151" s="13">
        <f>IF('BCL Calculations Table'!BT218="","",'BCL Calculations Table'!BT218)</f>
        <v>1144.3997547169811</v>
      </c>
      <c r="S151" s="13" t="str">
        <f>IF('BCL Calculations Table'!BU218="","",'BCL Calculations Table'!BU218)</f>
        <v>sat</v>
      </c>
      <c r="T151" s="13" t="str">
        <f>IF('BCL Calculations Table'!BV218="","",'BCL Calculations Table'!BV218)</f>
        <v/>
      </c>
      <c r="U151" s="13" t="str">
        <f>IF('BCL Calculations Table'!BW218="","",'BCL Calculations Table'!BW218)</f>
        <v/>
      </c>
      <c r="V151" s="13" t="str">
        <f>IF('BCL Calculations Table'!BX218="","",'BCL Calculations Table'!BX218)</f>
        <v/>
      </c>
      <c r="W151" s="13" t="str">
        <f>IF('BCL Calculations Table'!BY218="","",'BCL Calculations Table'!BY218)</f>
        <v/>
      </c>
      <c r="X151" s="13" t="str">
        <f>IF('BCL Calculations Table'!BZ218="","",'BCL Calculations Table'!BZ218)</f>
        <v/>
      </c>
      <c r="Y151" s="70" t="str">
        <f>IF('BCL Calculations Table'!CB218="","",'BCL Calculations Table'!CB218)</f>
        <v/>
      </c>
    </row>
    <row r="152" spans="1:25" s="14" customFormat="1" x14ac:dyDescent="0.35">
      <c r="A152" s="69" t="str">
        <f>'BCL Calculations Table'!BN219</f>
        <v>Chlorothalonil</v>
      </c>
      <c r="B152" s="68" t="str">
        <f>'BCL Calculations Table'!BM219</f>
        <v>1897-45-6</v>
      </c>
      <c r="C152" s="13">
        <f>IF('BCL Calculations Table'!C219="","",'BCL Calculations Table'!C219)</f>
        <v>1.7000000000000001E-2</v>
      </c>
      <c r="D152" s="13" t="str">
        <f>IF('BCL Calculations Table'!D219="","",'BCL Calculations Table'!D219)</f>
        <v>CA</v>
      </c>
      <c r="E152" s="13">
        <f>IF('BCL Calculations Table'!E219="","",'BCL Calculations Table'!E219)</f>
        <v>1.4999999999999999E-2</v>
      </c>
      <c r="F152" s="13" t="str">
        <f>IF('BCL Calculations Table'!F219="","",'BCL Calculations Table'!F219)</f>
        <v>I</v>
      </c>
      <c r="G152" s="13">
        <f>IF('BCL Calculations Table'!G219="","",'BCL Calculations Table'!G219)</f>
        <v>8.8999999999999995E-7</v>
      </c>
      <c r="H152" s="13" t="str">
        <f>IF('BCL Calculations Table'!H219="","",'BCL Calculations Table'!H219)</f>
        <v>CA</v>
      </c>
      <c r="I152" s="13" t="str">
        <f>IF('BCL Calculations Table'!I219="","",'BCL Calculations Table'!I219)</f>
        <v/>
      </c>
      <c r="J152" s="13" t="str">
        <f>IF('BCL Calculations Table'!J219="","",'BCL Calculations Table'!J219)</f>
        <v/>
      </c>
      <c r="K152" s="85" t="str">
        <f>IF('BCL Calculations Table'!K219="","",'BCL Calculations Table'!K219)</f>
        <v/>
      </c>
      <c r="L152" s="13" t="str">
        <f>IF('BCL Calculations Table'!L219="","",'BCL Calculations Table'!L219)</f>
        <v/>
      </c>
      <c r="M152" s="68">
        <f>IF('BCL Calculations Table'!N219="","",'BCL Calculations Table'!N219)</f>
        <v>0.1</v>
      </c>
      <c r="N152" s="13">
        <f>IF('BCL Calculations Table'!BP219="","",'BCL Calculations Table'!BP219)</f>
        <v>31.916764110563545</v>
      </c>
      <c r="O152" s="13" t="str">
        <f>IF('BCL Calculations Table'!BQ219="","",'BCL Calculations Table'!BQ219)</f>
        <v>C</v>
      </c>
      <c r="P152" s="13">
        <f>IF('BCL Calculations Table'!BR219="","",'BCL Calculations Table'!BR219)</f>
        <v>384.74398896339403</v>
      </c>
      <c r="Q152" s="13" t="str">
        <f>IF('BCL Calculations Table'!BS219="","",'BCL Calculations Table'!BS219)</f>
        <v>C</v>
      </c>
      <c r="R152" s="13">
        <f>IF('BCL Calculations Table'!BT219="","",'BCL Calculations Table'!BT219)</f>
        <v>207.49128294250852</v>
      </c>
      <c r="S152" s="13" t="str">
        <f>IF('BCL Calculations Table'!BU219="","",'BCL Calculations Table'!BU219)</f>
        <v>C</v>
      </c>
      <c r="T152" s="13">
        <f>IF('BCL Calculations Table'!BV219="","",'BCL Calculations Table'!BV219)</f>
        <v>3.1547104580812446</v>
      </c>
      <c r="U152" s="13" t="str">
        <f>IF('BCL Calculations Table'!BW219="","",'BCL Calculations Table'!BW219)</f>
        <v>C</v>
      </c>
      <c r="V152" s="13">
        <f>IF('BCL Calculations Table'!BX219="","",'BCL Calculations Table'!BX219)</f>
        <v>4.5828363362420728</v>
      </c>
      <c r="W152" s="13" t="str">
        <f>IF('BCL Calculations Table'!BY219="","",'BCL Calculations Table'!BY219)</f>
        <v>C</v>
      </c>
      <c r="X152" s="13" t="str">
        <f>IF('BCL Calculations Table'!BZ219="","",'BCL Calculations Table'!BZ219)</f>
        <v/>
      </c>
      <c r="Y152" s="70" t="str">
        <f>IF('BCL Calculations Table'!CB219="","",'BCL Calculations Table'!CB219)</f>
        <v/>
      </c>
    </row>
    <row r="153" spans="1:25" x14ac:dyDescent="0.35">
      <c r="A153" s="69" t="str">
        <f>'BCL Calculations Table'!BN220</f>
        <v>Chlorotoluene, o-</v>
      </c>
      <c r="B153" s="68" t="str">
        <f>'BCL Calculations Table'!BM220</f>
        <v>95-49-8</v>
      </c>
      <c r="C153" s="13" t="str">
        <f>IF('BCL Calculations Table'!C220="","",'BCL Calculations Table'!C220)</f>
        <v/>
      </c>
      <c r="D153" s="13" t="str">
        <f>IF('BCL Calculations Table'!D220="","",'BCL Calculations Table'!D220)</f>
        <v/>
      </c>
      <c r="E153" s="13">
        <f>IF('BCL Calculations Table'!E220="","",'BCL Calculations Table'!E220)</f>
        <v>0.02</v>
      </c>
      <c r="F153" s="13" t="str">
        <f>IF('BCL Calculations Table'!F220="","",'BCL Calculations Table'!F220)</f>
        <v>I</v>
      </c>
      <c r="G153" s="13" t="str">
        <f>IF('BCL Calculations Table'!G220="","",'BCL Calculations Table'!G220)</f>
        <v/>
      </c>
      <c r="H153" s="13" t="str">
        <f>IF('BCL Calculations Table'!H220="","",'BCL Calculations Table'!H220)</f>
        <v/>
      </c>
      <c r="I153" s="13" t="str">
        <f>IF('BCL Calculations Table'!I220="","",'BCL Calculations Table'!I220)</f>
        <v/>
      </c>
      <c r="J153" s="13" t="str">
        <f>IF('BCL Calculations Table'!J220="","",'BCL Calculations Table'!J220)</f>
        <v/>
      </c>
      <c r="K153" s="85" t="str">
        <f>IF('BCL Calculations Table'!K220="","",'BCL Calculations Table'!K220)</f>
        <v/>
      </c>
      <c r="L153" s="13" t="str">
        <f>IF('BCL Calculations Table'!L220="","",'BCL Calculations Table'!L220)</f>
        <v>V</v>
      </c>
      <c r="M153" s="68" t="str">
        <f>IF('BCL Calculations Table'!N220="","",'BCL Calculations Table'!N220)</f>
        <v/>
      </c>
      <c r="N153" s="13">
        <f>IF('BCL Calculations Table'!BP220="","",'BCL Calculations Table'!BP220)</f>
        <v>906.96122766817621</v>
      </c>
      <c r="O153" s="13" t="str">
        <f>IF('BCL Calculations Table'!BQ220="","",'BCL Calculations Table'!BQ220)</f>
        <v>sat</v>
      </c>
      <c r="P153" s="13">
        <f>IF('BCL Calculations Table'!BR220="","",'BCL Calculations Table'!BR220)</f>
        <v>906.96122766817621</v>
      </c>
      <c r="Q153" s="13" t="str">
        <f>IF('BCL Calculations Table'!BS220="","",'BCL Calculations Table'!BS220)</f>
        <v>sat</v>
      </c>
      <c r="R153" s="13">
        <f>IF('BCL Calculations Table'!BT220="","",'BCL Calculations Table'!BT220)</f>
        <v>906.96122766817621</v>
      </c>
      <c r="S153" s="13" t="str">
        <f>IF('BCL Calculations Table'!BU220="","",'BCL Calculations Table'!BU220)</f>
        <v>sat</v>
      </c>
      <c r="T153" s="13" t="str">
        <f>IF('BCL Calculations Table'!BV220="","",'BCL Calculations Table'!BV220)</f>
        <v/>
      </c>
      <c r="U153" s="13" t="str">
        <f>IF('BCL Calculations Table'!BW220="","",'BCL Calculations Table'!BW220)</f>
        <v/>
      </c>
      <c r="V153" s="13">
        <f>IF('BCL Calculations Table'!BX220="","",'BCL Calculations Table'!BX220)</f>
        <v>667.42857142857144</v>
      </c>
      <c r="W153" s="13" t="str">
        <f>IF('BCL Calculations Table'!BY220="","",'BCL Calculations Table'!BY220)</f>
        <v>N</v>
      </c>
      <c r="X153" s="13" t="str">
        <f>IF('BCL Calculations Table'!BZ220="","",'BCL Calculations Table'!BZ220)</f>
        <v/>
      </c>
      <c r="Y153" s="70" t="str">
        <f>IF('BCL Calculations Table'!CB220="","",'BCL Calculations Table'!CB220)</f>
        <v/>
      </c>
    </row>
    <row r="154" spans="1:25" x14ac:dyDescent="0.35">
      <c r="A154" s="69" t="str">
        <f>'BCL Calculations Table'!BN221</f>
        <v>Chlorotoluene, p-</v>
      </c>
      <c r="B154" s="68" t="str">
        <f>'BCL Calculations Table'!BM221</f>
        <v>106-43-4</v>
      </c>
      <c r="C154" s="13" t="str">
        <f>IF('BCL Calculations Table'!C221="","",'BCL Calculations Table'!C221)</f>
        <v/>
      </c>
      <c r="D154" s="13" t="str">
        <f>IF('BCL Calculations Table'!D221="","",'BCL Calculations Table'!D221)</f>
        <v/>
      </c>
      <c r="E154" s="13">
        <f>IF('BCL Calculations Table'!E221="","",'BCL Calculations Table'!E221)</f>
        <v>0.02</v>
      </c>
      <c r="F154" s="13" t="str">
        <f>IF('BCL Calculations Table'!F221="","",'BCL Calculations Table'!F221)</f>
        <v>X</v>
      </c>
      <c r="G154" s="13" t="str">
        <f>IF('BCL Calculations Table'!G221="","",'BCL Calculations Table'!G221)</f>
        <v/>
      </c>
      <c r="H154" s="13" t="str">
        <f>IF('BCL Calculations Table'!H221="","",'BCL Calculations Table'!H221)</f>
        <v/>
      </c>
      <c r="I154" s="13" t="str">
        <f>IF('BCL Calculations Table'!I221="","",'BCL Calculations Table'!I221)</f>
        <v/>
      </c>
      <c r="J154" s="13" t="str">
        <f>IF('BCL Calculations Table'!J221="","",'BCL Calculations Table'!J221)</f>
        <v/>
      </c>
      <c r="K154" s="85" t="str">
        <f>IF('BCL Calculations Table'!K221="","",'BCL Calculations Table'!K221)</f>
        <v/>
      </c>
      <c r="L154" s="13" t="str">
        <f>IF('BCL Calculations Table'!L221="","",'BCL Calculations Table'!L221)</f>
        <v>V</v>
      </c>
      <c r="M154" s="68" t="str">
        <f>IF('BCL Calculations Table'!N221="","",'BCL Calculations Table'!N221)</f>
        <v/>
      </c>
      <c r="N154" s="13">
        <f>IF('BCL Calculations Table'!BP221="","",'BCL Calculations Table'!BP221)</f>
        <v>1564.2857142857147</v>
      </c>
      <c r="O154" s="13" t="str">
        <f>IF('BCL Calculations Table'!BQ221="","",'BCL Calculations Table'!BQ221)</f>
        <v>N</v>
      </c>
      <c r="P154" s="13">
        <f>IF('BCL Calculations Table'!BR221="","",'BCL Calculations Table'!BR221)</f>
        <v>46720.000000000007</v>
      </c>
      <c r="Q154" s="13" t="str">
        <f>IF('BCL Calculations Table'!BS221="","",'BCL Calculations Table'!BS221)</f>
        <v>N</v>
      </c>
      <c r="R154" s="13">
        <f>IF('BCL Calculations Table'!BT221="","",'BCL Calculations Table'!BT221)</f>
        <v>25955.555555555555</v>
      </c>
      <c r="S154" s="13" t="str">
        <f>IF('BCL Calculations Table'!BU221="","",'BCL Calculations Table'!BU221)</f>
        <v>N</v>
      </c>
      <c r="T154" s="13" t="str">
        <f>IF('BCL Calculations Table'!BV221="","",'BCL Calculations Table'!BV221)</f>
        <v/>
      </c>
      <c r="U154" s="13" t="str">
        <f>IF('BCL Calculations Table'!BW221="","",'BCL Calculations Table'!BW221)</f>
        <v/>
      </c>
      <c r="V154" s="13">
        <f>IF('BCL Calculations Table'!BX221="","",'BCL Calculations Table'!BX221)</f>
        <v>667.42857142857144</v>
      </c>
      <c r="W154" s="13" t="str">
        <f>IF('BCL Calculations Table'!BY221="","",'BCL Calculations Table'!BY221)</f>
        <v>N</v>
      </c>
      <c r="X154" s="13" t="str">
        <f>IF('BCL Calculations Table'!BZ221="","",'BCL Calculations Table'!BZ221)</f>
        <v/>
      </c>
      <c r="Y154" s="70" t="str">
        <f>IF('BCL Calculations Table'!CB221="","",'BCL Calculations Table'!CB221)</f>
        <v/>
      </c>
    </row>
    <row r="155" spans="1:25" s="74" customFormat="1" x14ac:dyDescent="0.35">
      <c r="A155" s="71" t="str">
        <f>'BCL Calculations Table'!BN222</f>
        <v>Chlorozotocin</v>
      </c>
      <c r="B155" s="72" t="str">
        <f>'BCL Calculations Table'!BM222</f>
        <v>54749-90-5</v>
      </c>
      <c r="C155" s="73">
        <f>IF('BCL Calculations Table'!C222="","",'BCL Calculations Table'!C222)</f>
        <v>240</v>
      </c>
      <c r="D155" s="73" t="str">
        <f>IF('BCL Calculations Table'!D222="","",'BCL Calculations Table'!D222)</f>
        <v>CA</v>
      </c>
      <c r="E155" s="73" t="str">
        <f>IF('BCL Calculations Table'!E222="","",'BCL Calculations Table'!E222)</f>
        <v/>
      </c>
      <c r="F155" s="73" t="str">
        <f>IF('BCL Calculations Table'!F222="","",'BCL Calculations Table'!F222)</f>
        <v/>
      </c>
      <c r="G155" s="73">
        <f>IF('BCL Calculations Table'!G222="","",'BCL Calculations Table'!G222)</f>
        <v>6.9000000000000006E-2</v>
      </c>
      <c r="H155" s="73" t="str">
        <f>IF('BCL Calculations Table'!H222="","",'BCL Calculations Table'!H222)</f>
        <v>CA</v>
      </c>
      <c r="I155" s="73" t="str">
        <f>IF('BCL Calculations Table'!I222="","",'BCL Calculations Table'!I222)</f>
        <v/>
      </c>
      <c r="J155" s="73" t="str">
        <f>IF('BCL Calculations Table'!J222="","",'BCL Calculations Table'!J222)</f>
        <v/>
      </c>
      <c r="K155" s="86" t="str">
        <f>IF('BCL Calculations Table'!K222="","",'BCL Calculations Table'!K222)</f>
        <v/>
      </c>
      <c r="L155" s="73" t="str">
        <f>IF('BCL Calculations Table'!L222="","",'BCL Calculations Table'!L222)</f>
        <v/>
      </c>
      <c r="M155" s="72">
        <f>IF('BCL Calculations Table'!N222="","",'BCL Calculations Table'!N222)</f>
        <v>0.1</v>
      </c>
      <c r="N155" s="73">
        <f>IF('BCL Calculations Table'!BP222="","",'BCL Calculations Table'!BP222)</f>
        <v>2.260685182710589E-3</v>
      </c>
      <c r="O155" s="73" t="str">
        <f>IF('BCL Calculations Table'!BQ222="","",'BCL Calculations Table'!BQ222)</f>
        <v>C</v>
      </c>
      <c r="P155" s="73">
        <f>IF('BCL Calculations Table'!BR222="","",'BCL Calculations Table'!BR222)</f>
        <v>2.7249851407875652E-2</v>
      </c>
      <c r="Q155" s="73" t="str">
        <f>IF('BCL Calculations Table'!BS222="","",'BCL Calculations Table'!BS222)</f>
        <v>C</v>
      </c>
      <c r="R155" s="73">
        <f>IF('BCL Calculations Table'!BT222="","",'BCL Calculations Table'!BT222)</f>
        <v>1.4696553733645453E-2</v>
      </c>
      <c r="S155" s="73" t="str">
        <f>IF('BCL Calculations Table'!BU222="","",'BCL Calculations Table'!BU222)</f>
        <v>C</v>
      </c>
      <c r="T155" s="73">
        <f>IF('BCL Calculations Table'!BV222="","",'BCL Calculations Table'!BV222)</f>
        <v>4.0691192865105905E-5</v>
      </c>
      <c r="U155" s="73" t="str">
        <f>IF('BCL Calculations Table'!BW222="","",'BCL Calculations Table'!BW222)</f>
        <v>C</v>
      </c>
      <c r="V155" s="73">
        <f>IF('BCL Calculations Table'!BX222="","",'BCL Calculations Table'!BX222)</f>
        <v>3.2461757381714682E-4</v>
      </c>
      <c r="W155" s="73" t="str">
        <f>IF('BCL Calculations Table'!BY222="","",'BCL Calculations Table'!BY222)</f>
        <v>C</v>
      </c>
      <c r="X155" s="73" t="str">
        <f>IF('BCL Calculations Table'!BZ222="","",'BCL Calculations Table'!BZ222)</f>
        <v/>
      </c>
      <c r="Y155" s="79" t="str">
        <f>IF('BCL Calculations Table'!CB222="","",'BCL Calculations Table'!CB222)</f>
        <v/>
      </c>
    </row>
    <row r="156" spans="1:25" x14ac:dyDescent="0.35">
      <c r="A156" s="69" t="str">
        <f>'BCL Calculations Table'!BN223</f>
        <v>Chlorpropham</v>
      </c>
      <c r="B156" s="68" t="str">
        <f>'BCL Calculations Table'!BM223</f>
        <v>101-21-3</v>
      </c>
      <c r="C156" s="13" t="str">
        <f>IF('BCL Calculations Table'!C223="","",'BCL Calculations Table'!C223)</f>
        <v/>
      </c>
      <c r="D156" s="13" t="str">
        <f>IF('BCL Calculations Table'!D223="","",'BCL Calculations Table'!D223)</f>
        <v/>
      </c>
      <c r="E156" s="13">
        <f>IF('BCL Calculations Table'!E223="","",'BCL Calculations Table'!E223)</f>
        <v>5.0000000000000001E-3</v>
      </c>
      <c r="F156" s="13" t="str">
        <f>IF('BCL Calculations Table'!F223="","",'BCL Calculations Table'!F223)</f>
        <v>OP</v>
      </c>
      <c r="G156" s="13" t="str">
        <f>IF('BCL Calculations Table'!G223="","",'BCL Calculations Table'!G223)</f>
        <v/>
      </c>
      <c r="H156" s="13" t="str">
        <f>IF('BCL Calculations Table'!H223="","",'BCL Calculations Table'!H223)</f>
        <v/>
      </c>
      <c r="I156" s="13" t="str">
        <f>IF('BCL Calculations Table'!I223="","",'BCL Calculations Table'!I223)</f>
        <v/>
      </c>
      <c r="J156" s="13" t="str">
        <f>IF('BCL Calculations Table'!J223="","",'BCL Calculations Table'!J223)</f>
        <v/>
      </c>
      <c r="K156" s="85" t="str">
        <f>IF('BCL Calculations Table'!K223="","",'BCL Calculations Table'!K223)</f>
        <v/>
      </c>
      <c r="L156" s="13" t="str">
        <f>IF('BCL Calculations Table'!L223="","",'BCL Calculations Table'!L223)</f>
        <v/>
      </c>
      <c r="M156" s="68">
        <f>IF('BCL Calculations Table'!N223="","",'BCL Calculations Table'!N223)</f>
        <v>0.1</v>
      </c>
      <c r="N156" s="13">
        <f>IF('BCL Calculations Table'!BP223="","",'BCL Calculations Table'!BP223)</f>
        <v>316.06839777857317</v>
      </c>
      <c r="O156" s="13" t="str">
        <f>IF('BCL Calculations Table'!BQ223="","",'BCL Calculations Table'!BQ223)</f>
        <v>N</v>
      </c>
      <c r="P156" s="13">
        <f>IF('BCL Calculations Table'!BR223="","",'BCL Calculations Table'!BR223)</f>
        <v>11680.000000000002</v>
      </c>
      <c r="Q156" s="13" t="str">
        <f>IF('BCL Calculations Table'!BS223="","",'BCL Calculations Table'!BS223)</f>
        <v>N</v>
      </c>
      <c r="R156" s="13">
        <f>IF('BCL Calculations Table'!BT223="","",'BCL Calculations Table'!BT223)</f>
        <v>4559.237295810186</v>
      </c>
      <c r="S156" s="13" t="str">
        <f>IF('BCL Calculations Table'!BU223="","",'BCL Calculations Table'!BU223)</f>
        <v>N</v>
      </c>
      <c r="T156" s="13" t="str">
        <f>IF('BCL Calculations Table'!BV223="","",'BCL Calculations Table'!BV223)</f>
        <v/>
      </c>
      <c r="U156" s="13" t="str">
        <f>IF('BCL Calculations Table'!BW223="","",'BCL Calculations Table'!BW223)</f>
        <v/>
      </c>
      <c r="V156" s="13">
        <f>IF('BCL Calculations Table'!BX223="","",'BCL Calculations Table'!BX223)</f>
        <v>166.85714285714286</v>
      </c>
      <c r="W156" s="13" t="str">
        <f>IF('BCL Calculations Table'!BY223="","",'BCL Calculations Table'!BY223)</f>
        <v>N</v>
      </c>
      <c r="X156" s="80" t="str">
        <f>IF('BCL Calculations Table'!BZ223="","",'BCL Calculations Table'!BZ223)</f>
        <v/>
      </c>
      <c r="Y156" s="81" t="str">
        <f>IF('BCL Calculations Table'!CB223="","",'BCL Calculations Table'!CB223)</f>
        <v/>
      </c>
    </row>
    <row r="157" spans="1:25" s="14" customFormat="1" x14ac:dyDescent="0.35">
      <c r="A157" s="69" t="str">
        <f>'BCL Calculations Table'!BN224</f>
        <v>Chlorpyrifos</v>
      </c>
      <c r="B157" s="68" t="str">
        <f>'BCL Calculations Table'!BM224</f>
        <v>2921-88-2</v>
      </c>
      <c r="C157" s="13" t="str">
        <f>IF('BCL Calculations Table'!C224="","",'BCL Calculations Table'!C224)</f>
        <v/>
      </c>
      <c r="D157" s="13" t="str">
        <f>IF('BCL Calculations Table'!D224="","",'BCL Calculations Table'!D224)</f>
        <v/>
      </c>
      <c r="E157" s="13">
        <f>IF('BCL Calculations Table'!E224="","",'BCL Calculations Table'!E224)</f>
        <v>1E-3</v>
      </c>
      <c r="F157" s="13" t="str">
        <f>IF('BCL Calculations Table'!F224="","",'BCL Calculations Table'!F224)</f>
        <v>A</v>
      </c>
      <c r="G157" s="13" t="str">
        <f>IF('BCL Calculations Table'!G224="","",'BCL Calculations Table'!G224)</f>
        <v/>
      </c>
      <c r="H157" s="13" t="str">
        <f>IF('BCL Calculations Table'!H224="","",'BCL Calculations Table'!H224)</f>
        <v/>
      </c>
      <c r="I157" s="13" t="str">
        <f>IF('BCL Calculations Table'!I224="","",'BCL Calculations Table'!I224)</f>
        <v/>
      </c>
      <c r="J157" s="13" t="str">
        <f>IF('BCL Calculations Table'!J224="","",'BCL Calculations Table'!J224)</f>
        <v/>
      </c>
      <c r="K157" s="85" t="str">
        <f>IF('BCL Calculations Table'!K224="","",'BCL Calculations Table'!K224)</f>
        <v/>
      </c>
      <c r="L157" s="13" t="str">
        <f>IF('BCL Calculations Table'!L224="","",'BCL Calculations Table'!L224)</f>
        <v/>
      </c>
      <c r="M157" s="68">
        <f>IF('BCL Calculations Table'!N224="","",'BCL Calculations Table'!N224)</f>
        <v>0.1</v>
      </c>
      <c r="N157" s="13">
        <f>IF('BCL Calculations Table'!BP224="","",'BCL Calculations Table'!BP224)</f>
        <v>63.213679555714634</v>
      </c>
      <c r="O157" s="13" t="str">
        <f>IF('BCL Calculations Table'!BQ224="","",'BCL Calculations Table'!BQ224)</f>
        <v>N</v>
      </c>
      <c r="P157" s="13">
        <f>IF('BCL Calculations Table'!BR224="","",'BCL Calculations Table'!BR224)</f>
        <v>2336</v>
      </c>
      <c r="Q157" s="13" t="str">
        <f>IF('BCL Calculations Table'!BS224="","",'BCL Calculations Table'!BS224)</f>
        <v>N</v>
      </c>
      <c r="R157" s="13">
        <f>IF('BCL Calculations Table'!BT224="","",'BCL Calculations Table'!BT224)</f>
        <v>911.84745916203713</v>
      </c>
      <c r="S157" s="13" t="str">
        <f>IF('BCL Calculations Table'!BU224="","",'BCL Calculations Table'!BU224)</f>
        <v>N</v>
      </c>
      <c r="T157" s="13" t="str">
        <f>IF('BCL Calculations Table'!BV224="","",'BCL Calculations Table'!BV224)</f>
        <v/>
      </c>
      <c r="U157" s="13" t="str">
        <f>IF('BCL Calculations Table'!BW224="","",'BCL Calculations Table'!BW224)</f>
        <v/>
      </c>
      <c r="V157" s="13">
        <f>IF('BCL Calculations Table'!BX224="","",'BCL Calculations Table'!BX224)</f>
        <v>33.371428571428574</v>
      </c>
      <c r="W157" s="13" t="str">
        <f>IF('BCL Calculations Table'!BY224="","",'BCL Calculations Table'!BY224)</f>
        <v>N</v>
      </c>
      <c r="X157" s="13" t="str">
        <f>IF('BCL Calculations Table'!BZ224="","",'BCL Calculations Table'!BZ224)</f>
        <v/>
      </c>
      <c r="Y157" s="70" t="str">
        <f>IF('BCL Calculations Table'!CB224="","",'BCL Calculations Table'!CB224)</f>
        <v/>
      </c>
    </row>
    <row r="158" spans="1:25" s="14" customFormat="1" x14ac:dyDescent="0.35">
      <c r="A158" s="69" t="str">
        <f>'BCL Calculations Table'!BN225</f>
        <v>Chlorpyrifos Methyl</v>
      </c>
      <c r="B158" s="68" t="str">
        <f>'BCL Calculations Table'!BM225</f>
        <v>5598-13-0</v>
      </c>
      <c r="C158" s="13" t="str">
        <f>IF('BCL Calculations Table'!C225="","",'BCL Calculations Table'!C225)</f>
        <v/>
      </c>
      <c r="D158" s="13" t="str">
        <f>IF('BCL Calculations Table'!D225="","",'BCL Calculations Table'!D225)</f>
        <v/>
      </c>
      <c r="E158" s="13">
        <f>IF('BCL Calculations Table'!E225="","",'BCL Calculations Table'!E225)</f>
        <v>0.01</v>
      </c>
      <c r="F158" s="13" t="str">
        <f>IF('BCL Calculations Table'!F225="","",'BCL Calculations Table'!F225)</f>
        <v>H</v>
      </c>
      <c r="G158" s="13" t="str">
        <f>IF('BCL Calculations Table'!G225="","",'BCL Calculations Table'!G225)</f>
        <v/>
      </c>
      <c r="H158" s="13" t="str">
        <f>IF('BCL Calculations Table'!H225="","",'BCL Calculations Table'!H225)</f>
        <v/>
      </c>
      <c r="I158" s="13" t="str">
        <f>IF('BCL Calculations Table'!I225="","",'BCL Calculations Table'!I225)</f>
        <v/>
      </c>
      <c r="J158" s="13" t="str">
        <f>IF('BCL Calculations Table'!J225="","",'BCL Calculations Table'!J225)</f>
        <v/>
      </c>
      <c r="K158" s="85" t="str">
        <f>IF('BCL Calculations Table'!K225="","",'BCL Calculations Table'!K225)</f>
        <v/>
      </c>
      <c r="L158" s="13" t="str">
        <f>IF('BCL Calculations Table'!L225="","",'BCL Calculations Table'!L225)</f>
        <v/>
      </c>
      <c r="M158" s="68">
        <f>IF('BCL Calculations Table'!N225="","",'BCL Calculations Table'!N225)</f>
        <v>0.1</v>
      </c>
      <c r="N158" s="13">
        <f>IF('BCL Calculations Table'!BP225="","",'BCL Calculations Table'!BP225)</f>
        <v>632.13679555714634</v>
      </c>
      <c r="O158" s="13" t="str">
        <f>IF('BCL Calculations Table'!BQ225="","",'BCL Calculations Table'!BQ225)</f>
        <v>N</v>
      </c>
      <c r="P158" s="13">
        <f>IF('BCL Calculations Table'!BR225="","",'BCL Calculations Table'!BR225)</f>
        <v>23360.000000000004</v>
      </c>
      <c r="Q158" s="13" t="str">
        <f>IF('BCL Calculations Table'!BS225="","",'BCL Calculations Table'!BS225)</f>
        <v>N</v>
      </c>
      <c r="R158" s="13">
        <f>IF('BCL Calculations Table'!BT225="","",'BCL Calculations Table'!BT225)</f>
        <v>9118.4745916203719</v>
      </c>
      <c r="S158" s="13" t="str">
        <f>IF('BCL Calculations Table'!BU225="","",'BCL Calculations Table'!BU225)</f>
        <v>N</v>
      </c>
      <c r="T158" s="13" t="str">
        <f>IF('BCL Calculations Table'!BV225="","",'BCL Calculations Table'!BV225)</f>
        <v/>
      </c>
      <c r="U158" s="13" t="str">
        <f>IF('BCL Calculations Table'!BW225="","",'BCL Calculations Table'!BW225)</f>
        <v/>
      </c>
      <c r="V158" s="13">
        <f>IF('BCL Calculations Table'!BX225="","",'BCL Calculations Table'!BX225)</f>
        <v>333.71428571428572</v>
      </c>
      <c r="W158" s="13" t="str">
        <f>IF('BCL Calculations Table'!BY225="","",'BCL Calculations Table'!BY225)</f>
        <v>N</v>
      </c>
      <c r="X158" s="13" t="str">
        <f>IF('BCL Calculations Table'!BZ225="","",'BCL Calculations Table'!BZ225)</f>
        <v/>
      </c>
      <c r="Y158" s="70" t="str">
        <f>IF('BCL Calculations Table'!CB225="","",'BCL Calculations Table'!CB225)</f>
        <v/>
      </c>
    </row>
    <row r="159" spans="1:25" x14ac:dyDescent="0.35">
      <c r="A159" s="69" t="str">
        <f>'BCL Calculations Table'!BN226</f>
        <v>Chlorsulfuron</v>
      </c>
      <c r="B159" s="68" t="str">
        <f>'BCL Calculations Table'!BM226</f>
        <v>64902-72-3</v>
      </c>
      <c r="C159" s="13" t="str">
        <f>IF('BCL Calculations Table'!C226="","",'BCL Calculations Table'!C226)</f>
        <v/>
      </c>
      <c r="D159" s="13" t="str">
        <f>IF('BCL Calculations Table'!D226="","",'BCL Calculations Table'!D226)</f>
        <v/>
      </c>
      <c r="E159" s="13">
        <f>IF('BCL Calculations Table'!E226="","",'BCL Calculations Table'!E226)</f>
        <v>0.05</v>
      </c>
      <c r="F159" s="13" t="str">
        <f>IF('BCL Calculations Table'!F226="","",'BCL Calculations Table'!F226)</f>
        <v>I</v>
      </c>
      <c r="G159" s="13" t="str">
        <f>IF('BCL Calculations Table'!G226="","",'BCL Calculations Table'!G226)</f>
        <v/>
      </c>
      <c r="H159" s="13" t="str">
        <f>IF('BCL Calculations Table'!H226="","",'BCL Calculations Table'!H226)</f>
        <v/>
      </c>
      <c r="I159" s="13" t="str">
        <f>IF('BCL Calculations Table'!I226="","",'BCL Calculations Table'!I226)</f>
        <v/>
      </c>
      <c r="J159" s="13" t="str">
        <f>IF('BCL Calculations Table'!J226="","",'BCL Calculations Table'!J226)</f>
        <v/>
      </c>
      <c r="K159" s="85" t="str">
        <f>IF('BCL Calculations Table'!K226="","",'BCL Calculations Table'!K226)</f>
        <v/>
      </c>
      <c r="L159" s="13" t="str">
        <f>IF('BCL Calculations Table'!L226="","",'BCL Calculations Table'!L226)</f>
        <v/>
      </c>
      <c r="M159" s="68">
        <f>IF('BCL Calculations Table'!N226="","",'BCL Calculations Table'!N226)</f>
        <v>0.1</v>
      </c>
      <c r="N159" s="13">
        <f>IF('BCL Calculations Table'!BP226="","",'BCL Calculations Table'!BP226)</f>
        <v>3160.6839777857313</v>
      </c>
      <c r="O159" s="13" t="str">
        <f>IF('BCL Calculations Table'!BQ226="","",'BCL Calculations Table'!BQ226)</f>
        <v>N</v>
      </c>
      <c r="P159" s="13">
        <f>IF('BCL Calculations Table'!BR226="","",'BCL Calculations Table'!BR226)</f>
        <v>100000</v>
      </c>
      <c r="Q159" s="13" t="str">
        <f>IF('BCL Calculations Table'!BS226="","",'BCL Calculations Table'!BS226)</f>
        <v>max</v>
      </c>
      <c r="R159" s="13">
        <f>IF('BCL Calculations Table'!BT226="","",'BCL Calculations Table'!BT226)</f>
        <v>45592.372958101856</v>
      </c>
      <c r="S159" s="13" t="str">
        <f>IF('BCL Calculations Table'!BU226="","",'BCL Calculations Table'!BU226)</f>
        <v>N</v>
      </c>
      <c r="T159" s="13" t="str">
        <f>IF('BCL Calculations Table'!BV226="","",'BCL Calculations Table'!BV226)</f>
        <v/>
      </c>
      <c r="U159" s="13" t="str">
        <f>IF('BCL Calculations Table'!BW226="","",'BCL Calculations Table'!BW226)</f>
        <v/>
      </c>
      <c r="V159" s="13">
        <f>IF('BCL Calculations Table'!BX226="","",'BCL Calculations Table'!BX226)</f>
        <v>1668.5714285714287</v>
      </c>
      <c r="W159" s="13" t="str">
        <f>IF('BCL Calculations Table'!BY226="","",'BCL Calculations Table'!BY226)</f>
        <v>N</v>
      </c>
      <c r="X159" s="13" t="str">
        <f>IF('BCL Calculations Table'!BZ226="","",'BCL Calculations Table'!BZ226)</f>
        <v/>
      </c>
      <c r="Y159" s="70" t="str">
        <f>IF('BCL Calculations Table'!CB226="","",'BCL Calculations Table'!CB226)</f>
        <v/>
      </c>
    </row>
    <row r="160" spans="1:25" s="14" customFormat="1" x14ac:dyDescent="0.35">
      <c r="A160" s="71" t="str">
        <f>'BCL Calculations Table'!BN227</f>
        <v>Chlorthal-dimethyl</v>
      </c>
      <c r="B160" s="72" t="str">
        <f>'BCL Calculations Table'!BM227</f>
        <v>1861-32-1</v>
      </c>
      <c r="C160" s="73" t="str">
        <f>IF('BCL Calculations Table'!C227="","",'BCL Calculations Table'!C227)</f>
        <v/>
      </c>
      <c r="D160" s="73" t="str">
        <f>IF('BCL Calculations Table'!D227="","",'BCL Calculations Table'!D227)</f>
        <v/>
      </c>
      <c r="E160" s="73">
        <f>IF('BCL Calculations Table'!E227="","",'BCL Calculations Table'!E227)</f>
        <v>0.01</v>
      </c>
      <c r="F160" s="73" t="str">
        <f>IF('BCL Calculations Table'!F227="","",'BCL Calculations Table'!F227)</f>
        <v>I</v>
      </c>
      <c r="G160" s="73" t="str">
        <f>IF('BCL Calculations Table'!G227="","",'BCL Calculations Table'!G227)</f>
        <v/>
      </c>
      <c r="H160" s="73" t="str">
        <f>IF('BCL Calculations Table'!H227="","",'BCL Calculations Table'!H227)</f>
        <v/>
      </c>
      <c r="I160" s="73" t="str">
        <f>IF('BCL Calculations Table'!I227="","",'BCL Calculations Table'!I227)</f>
        <v/>
      </c>
      <c r="J160" s="73" t="str">
        <f>IF('BCL Calculations Table'!J227="","",'BCL Calculations Table'!J227)</f>
        <v/>
      </c>
      <c r="K160" s="86" t="str">
        <f>IF('BCL Calculations Table'!K227="","",'BCL Calculations Table'!K227)</f>
        <v/>
      </c>
      <c r="L160" s="73" t="str">
        <f>IF('BCL Calculations Table'!L227="","",'BCL Calculations Table'!L227)</f>
        <v/>
      </c>
      <c r="M160" s="72">
        <f>IF('BCL Calculations Table'!N227="","",'BCL Calculations Table'!N227)</f>
        <v>0.1</v>
      </c>
      <c r="N160" s="73">
        <f>IF('BCL Calculations Table'!BP227="","",'BCL Calculations Table'!BP227)</f>
        <v>632.13679555714634</v>
      </c>
      <c r="O160" s="73" t="str">
        <f>IF('BCL Calculations Table'!BQ227="","",'BCL Calculations Table'!BQ227)</f>
        <v>N</v>
      </c>
      <c r="P160" s="73">
        <f>IF('BCL Calculations Table'!BR227="","",'BCL Calculations Table'!BR227)</f>
        <v>23360.000000000004</v>
      </c>
      <c r="Q160" s="73" t="str">
        <f>IF('BCL Calculations Table'!BS227="","",'BCL Calculations Table'!BS227)</f>
        <v>N</v>
      </c>
      <c r="R160" s="73">
        <f>IF('BCL Calculations Table'!BT227="","",'BCL Calculations Table'!BT227)</f>
        <v>9118.4745916203719</v>
      </c>
      <c r="S160" s="73" t="str">
        <f>IF('BCL Calculations Table'!BU227="","",'BCL Calculations Table'!BU227)</f>
        <v>N</v>
      </c>
      <c r="T160" s="73" t="str">
        <f>IF('BCL Calculations Table'!BV227="","",'BCL Calculations Table'!BV227)</f>
        <v/>
      </c>
      <c r="U160" s="73" t="str">
        <f>IF('BCL Calculations Table'!BW227="","",'BCL Calculations Table'!BW227)</f>
        <v/>
      </c>
      <c r="V160" s="73">
        <f>IF('BCL Calculations Table'!BX227="","",'BCL Calculations Table'!BX227)</f>
        <v>333.71428571428572</v>
      </c>
      <c r="W160" s="73" t="str">
        <f>IF('BCL Calculations Table'!BY227="","",'BCL Calculations Table'!BY227)</f>
        <v>N</v>
      </c>
      <c r="X160" s="73" t="str">
        <f>IF('BCL Calculations Table'!BZ227="","",'BCL Calculations Table'!BZ227)</f>
        <v/>
      </c>
      <c r="Y160" s="79" t="str">
        <f>IF('BCL Calculations Table'!CB227="","",'BCL Calculations Table'!CB227)</f>
        <v/>
      </c>
    </row>
    <row r="161" spans="1:25" x14ac:dyDescent="0.35">
      <c r="A161" s="69" t="str">
        <f>'BCL Calculations Table'!BN228</f>
        <v>Chlorthiophos</v>
      </c>
      <c r="B161" s="68" t="str">
        <f>'BCL Calculations Table'!BM228</f>
        <v>60238-56-4</v>
      </c>
      <c r="C161" s="13" t="str">
        <f>IF('BCL Calculations Table'!C228="","",'BCL Calculations Table'!C228)</f>
        <v/>
      </c>
      <c r="D161" s="13" t="str">
        <f>IF('BCL Calculations Table'!D228="","",'BCL Calculations Table'!D228)</f>
        <v/>
      </c>
      <c r="E161" s="13">
        <f>IF('BCL Calculations Table'!E228="","",'BCL Calculations Table'!E228)</f>
        <v>8.0000000000000004E-4</v>
      </c>
      <c r="F161" s="13" t="str">
        <f>IF('BCL Calculations Table'!F228="","",'BCL Calculations Table'!F228)</f>
        <v>H</v>
      </c>
      <c r="G161" s="13" t="str">
        <f>IF('BCL Calculations Table'!G228="","",'BCL Calculations Table'!G228)</f>
        <v/>
      </c>
      <c r="H161" s="13" t="str">
        <f>IF('BCL Calculations Table'!H228="","",'BCL Calculations Table'!H228)</f>
        <v/>
      </c>
      <c r="I161" s="13" t="str">
        <f>IF('BCL Calculations Table'!I228="","",'BCL Calculations Table'!I228)</f>
        <v/>
      </c>
      <c r="J161" s="13" t="str">
        <f>IF('BCL Calculations Table'!J228="","",'BCL Calculations Table'!J228)</f>
        <v/>
      </c>
      <c r="K161" s="85" t="str">
        <f>IF('BCL Calculations Table'!K228="","",'BCL Calculations Table'!K228)</f>
        <v/>
      </c>
      <c r="L161" s="13" t="str">
        <f>IF('BCL Calculations Table'!L228="","",'BCL Calculations Table'!L228)</f>
        <v/>
      </c>
      <c r="M161" s="68">
        <f>IF('BCL Calculations Table'!N228="","",'BCL Calculations Table'!N228)</f>
        <v>0.1</v>
      </c>
      <c r="N161" s="13">
        <f>IF('BCL Calculations Table'!BP228="","",'BCL Calculations Table'!BP228)</f>
        <v>50.570943644571713</v>
      </c>
      <c r="O161" s="13" t="str">
        <f>IF('BCL Calculations Table'!BQ228="","",'BCL Calculations Table'!BQ228)</f>
        <v>N</v>
      </c>
      <c r="P161" s="13">
        <f>IF('BCL Calculations Table'!BR228="","",'BCL Calculations Table'!BR228)</f>
        <v>1868.8000000000002</v>
      </c>
      <c r="Q161" s="13" t="str">
        <f>IF('BCL Calculations Table'!BS228="","",'BCL Calculations Table'!BS228)</f>
        <v>N</v>
      </c>
      <c r="R161" s="13">
        <f>IF('BCL Calculations Table'!BT228="","",'BCL Calculations Table'!BT228)</f>
        <v>729.47796732962979</v>
      </c>
      <c r="S161" s="13" t="str">
        <f>IF('BCL Calculations Table'!BU228="","",'BCL Calculations Table'!BU228)</f>
        <v>N</v>
      </c>
      <c r="T161" s="13" t="str">
        <f>IF('BCL Calculations Table'!BV228="","",'BCL Calculations Table'!BV228)</f>
        <v/>
      </c>
      <c r="U161" s="13" t="str">
        <f>IF('BCL Calculations Table'!BW228="","",'BCL Calculations Table'!BW228)</f>
        <v/>
      </c>
      <c r="V161" s="13">
        <f>IF('BCL Calculations Table'!BX228="","",'BCL Calculations Table'!BX228)</f>
        <v>26.697142857142858</v>
      </c>
      <c r="W161" s="13" t="str">
        <f>IF('BCL Calculations Table'!BY228="","",'BCL Calculations Table'!BY228)</f>
        <v>N</v>
      </c>
      <c r="X161" s="80" t="str">
        <f>IF('BCL Calculations Table'!BZ228="","",'BCL Calculations Table'!BZ228)</f>
        <v/>
      </c>
      <c r="Y161" s="81" t="str">
        <f>IF('BCL Calculations Table'!CB228="","",'BCL Calculations Table'!CB228)</f>
        <v/>
      </c>
    </row>
    <row r="162" spans="1:25" x14ac:dyDescent="0.35">
      <c r="A162" s="69" t="str">
        <f>'BCL Calculations Table'!BN229</f>
        <v>Chromium(III), Insoluble Salts</v>
      </c>
      <c r="B162" s="68" t="str">
        <f>'BCL Calculations Table'!BM229</f>
        <v>16065-83-1</v>
      </c>
      <c r="C162" s="13" t="str">
        <f>IF('BCL Calculations Table'!C229="","",'BCL Calculations Table'!C229)</f>
        <v/>
      </c>
      <c r="D162" s="13" t="str">
        <f>IF('BCL Calculations Table'!D229="","",'BCL Calculations Table'!D229)</f>
        <v/>
      </c>
      <c r="E162" s="13">
        <f>IF('BCL Calculations Table'!E229="","",'BCL Calculations Table'!E229)</f>
        <v>1.5</v>
      </c>
      <c r="F162" s="13" t="str">
        <f>IF('BCL Calculations Table'!F229="","",'BCL Calculations Table'!F229)</f>
        <v>I</v>
      </c>
      <c r="G162" s="13" t="str">
        <f>IF('BCL Calculations Table'!G229="","",'BCL Calculations Table'!G229)</f>
        <v/>
      </c>
      <c r="H162" s="13" t="str">
        <f>IF('BCL Calculations Table'!H229="","",'BCL Calculations Table'!H229)</f>
        <v/>
      </c>
      <c r="I162" s="13" t="str">
        <f>IF('BCL Calculations Table'!I229="","",'BCL Calculations Table'!I229)</f>
        <v/>
      </c>
      <c r="J162" s="13" t="str">
        <f>IF('BCL Calculations Table'!J229="","",'BCL Calculations Table'!J229)</f>
        <v/>
      </c>
      <c r="K162" s="85" t="str">
        <f>IF('BCL Calculations Table'!K229="","",'BCL Calculations Table'!K229)</f>
        <v/>
      </c>
      <c r="L162" s="13" t="str">
        <f>IF('BCL Calculations Table'!L229="","",'BCL Calculations Table'!L229)</f>
        <v/>
      </c>
      <c r="M162" s="68" t="str">
        <f>IF('BCL Calculations Table'!N229="","",'BCL Calculations Table'!N229)</f>
        <v/>
      </c>
      <c r="N162" s="13">
        <f>IF('BCL Calculations Table'!BP229="","",'BCL Calculations Table'!BP229)</f>
        <v>100000</v>
      </c>
      <c r="O162" s="13" t="str">
        <f>IF('BCL Calculations Table'!BQ229="","",'BCL Calculations Table'!BQ229)</f>
        <v>max</v>
      </c>
      <c r="P162" s="13">
        <f>IF('BCL Calculations Table'!BR229="","",'BCL Calculations Table'!BR229)</f>
        <v>100000</v>
      </c>
      <c r="Q162" s="13" t="str">
        <f>IF('BCL Calculations Table'!BS229="","",'BCL Calculations Table'!BS229)</f>
        <v>max</v>
      </c>
      <c r="R162" s="13">
        <f>IF('BCL Calculations Table'!BT229="","",'BCL Calculations Table'!BT229)</f>
        <v>100000</v>
      </c>
      <c r="S162" s="13" t="str">
        <f>IF('BCL Calculations Table'!BU229="","",'BCL Calculations Table'!BU229)</f>
        <v>max</v>
      </c>
      <c r="T162" s="13" t="str">
        <f>IF('BCL Calculations Table'!BV229="","",'BCL Calculations Table'!BV229)</f>
        <v/>
      </c>
      <c r="U162" s="13" t="str">
        <f>IF('BCL Calculations Table'!BW229="","",'BCL Calculations Table'!BW229)</f>
        <v/>
      </c>
      <c r="V162" s="13">
        <f>IF('BCL Calculations Table'!BX229="","",'BCL Calculations Table'!BX229)</f>
        <v>50057.142857142862</v>
      </c>
      <c r="W162" s="13" t="str">
        <f>IF('BCL Calculations Table'!BY229="","",'BCL Calculations Table'!BY229)</f>
        <v>N</v>
      </c>
      <c r="X162" s="13" t="str">
        <f>IF('BCL Calculations Table'!BZ229="","",'BCL Calculations Table'!BZ229)</f>
        <v/>
      </c>
      <c r="Y162" s="70" t="str">
        <f>IF('BCL Calculations Table'!CB229="","",'BCL Calculations Table'!CB229)</f>
        <v/>
      </c>
    </row>
    <row r="163" spans="1:25" s="14" customFormat="1" x14ac:dyDescent="0.35">
      <c r="A163" s="69" t="str">
        <f>'BCL Calculations Table'!BN230</f>
        <v>Chromium(VI)</v>
      </c>
      <c r="B163" s="68" t="str">
        <f>'BCL Calculations Table'!BM230</f>
        <v>18540-29-9</v>
      </c>
      <c r="C163" s="13">
        <f>IF('BCL Calculations Table'!C230="","",'BCL Calculations Table'!C230)</f>
        <v>0.5</v>
      </c>
      <c r="D163" s="13" t="str">
        <f>IF('BCL Calculations Table'!D230="","",'BCL Calculations Table'!D230)</f>
        <v>O</v>
      </c>
      <c r="E163" s="13">
        <f>IF('BCL Calculations Table'!E230="","",'BCL Calculations Table'!E230)</f>
        <v>3.0000000000000001E-3</v>
      </c>
      <c r="F163" s="13" t="str">
        <f>IF('BCL Calculations Table'!F230="","",'BCL Calculations Table'!F230)</f>
        <v>I</v>
      </c>
      <c r="G163" s="13">
        <f>IF('BCL Calculations Table'!G230="","",'BCL Calculations Table'!G230)</f>
        <v>8.4000000000000005E-2</v>
      </c>
      <c r="H163" s="13" t="str">
        <f>IF('BCL Calculations Table'!H230="","",'BCL Calculations Table'!H230)</f>
        <v>S</v>
      </c>
      <c r="I163" s="13">
        <f>IF('BCL Calculations Table'!I230="","",'BCL Calculations Table'!I230)</f>
        <v>1E-4</v>
      </c>
      <c r="J163" s="13" t="str">
        <f>IF('BCL Calculations Table'!J230="","",'BCL Calculations Table'!J230)</f>
        <v>I</v>
      </c>
      <c r="K163" s="85" t="str">
        <f>IF('BCL Calculations Table'!K230="","",'BCL Calculations Table'!K230)</f>
        <v>M</v>
      </c>
      <c r="L163" s="13" t="str">
        <f>IF('BCL Calculations Table'!L230="","",'BCL Calculations Table'!L230)</f>
        <v/>
      </c>
      <c r="M163" s="68" t="str">
        <f>IF('BCL Calculations Table'!N230="","",'BCL Calculations Table'!N230)</f>
        <v/>
      </c>
      <c r="N163" s="13">
        <f>IF('BCL Calculations Table'!BP230="","",'BCL Calculations Table'!BP230)</f>
        <v>6.6373693702224283</v>
      </c>
      <c r="O163" s="13" t="str">
        <f>IF('BCL Calculations Table'!BQ230="","",'BCL Calculations Table'!BQ230)</f>
        <v>C</v>
      </c>
      <c r="P163" s="13">
        <f>IF('BCL Calculations Table'!BR230="","",'BCL Calculations Table'!BR230)</f>
        <v>131.25351170568561</v>
      </c>
      <c r="Q163" s="13" t="str">
        <f>IF('BCL Calculations Table'!BS230="","",'BCL Calculations Table'!BS230)</f>
        <v>C</v>
      </c>
      <c r="R163" s="13">
        <f>IF('BCL Calculations Table'!BT230="","",'BCL Calculations Table'!BT230)</f>
        <v>116.59180035650623</v>
      </c>
      <c r="S163" s="13" t="str">
        <f>IF('BCL Calculations Table'!BU230="","",'BCL Calculations Table'!BU230)</f>
        <v>C</v>
      </c>
      <c r="T163" s="13">
        <f>IF('BCL Calculations Table'!BV230="","",'BCL Calculations Table'!BV230)</f>
        <v>1.2070105820105819E-5</v>
      </c>
      <c r="U163" s="13" t="str">
        <f>IF('BCL Calculations Table'!BW230="","",'BCL Calculations Table'!BW230)</f>
        <v>C</v>
      </c>
      <c r="V163" s="13">
        <f>IF('BCL Calculations Table'!BX230="","",'BCL Calculations Table'!BX230)</f>
        <v>5.010295126973232E-2</v>
      </c>
      <c r="W163" s="13" t="str">
        <f>IF('BCL Calculations Table'!BY230="","",'BCL Calculations Table'!BY230)</f>
        <v>C</v>
      </c>
      <c r="X163" s="13">
        <f>IF('BCL Calculations Table'!BZ230="","",'BCL Calculations Table'!BZ230)</f>
        <v>2</v>
      </c>
      <c r="Y163" s="70">
        <f>IF('BCL Calculations Table'!CB230="","",'BCL Calculations Table'!CB230)</f>
        <v>40</v>
      </c>
    </row>
    <row r="164" spans="1:25" x14ac:dyDescent="0.35">
      <c r="A164" s="69" t="str">
        <f>'BCL Calculations Table'!BN231</f>
        <v>Chromium, Total</v>
      </c>
      <c r="B164" s="68" t="str">
        <f>'BCL Calculations Table'!BM231</f>
        <v>7440-47-3</v>
      </c>
      <c r="C164" s="13" t="str">
        <f>IF('BCL Calculations Table'!C231="","",'BCL Calculations Table'!C231)</f>
        <v/>
      </c>
      <c r="D164" s="13" t="str">
        <f>IF('BCL Calculations Table'!D231="","",'BCL Calculations Table'!D231)</f>
        <v/>
      </c>
      <c r="E164" s="13" t="str">
        <f>IF('BCL Calculations Table'!E231="","",'BCL Calculations Table'!E231)</f>
        <v/>
      </c>
      <c r="F164" s="13" t="str">
        <f>IF('BCL Calculations Table'!F231="","",'BCL Calculations Table'!F231)</f>
        <v/>
      </c>
      <c r="G164" s="13" t="str">
        <f>IF('BCL Calculations Table'!G231="","",'BCL Calculations Table'!G231)</f>
        <v/>
      </c>
      <c r="H164" s="13" t="str">
        <f>IF('BCL Calculations Table'!H231="","",'BCL Calculations Table'!H231)</f>
        <v/>
      </c>
      <c r="I164" s="13" t="str">
        <f>IF('BCL Calculations Table'!I231="","",'BCL Calculations Table'!I231)</f>
        <v/>
      </c>
      <c r="J164" s="13" t="str">
        <f>IF('BCL Calculations Table'!J231="","",'BCL Calculations Table'!J231)</f>
        <v/>
      </c>
      <c r="K164" s="85" t="str">
        <f>IF('BCL Calculations Table'!K231="","",'BCL Calculations Table'!K231)</f>
        <v/>
      </c>
      <c r="L164" s="13" t="str">
        <f>IF('BCL Calculations Table'!L231="","",'BCL Calculations Table'!L231)</f>
        <v/>
      </c>
      <c r="M164" s="68">
        <f>IF('BCL Calculations Table'!N231="","",'BCL Calculations Table'!N231)</f>
        <v>0.1</v>
      </c>
      <c r="N164" s="13" t="str">
        <f>IF('BCL Calculations Table'!BP231="","",'BCL Calculations Table'!BP231)</f>
        <v/>
      </c>
      <c r="O164" s="13" t="str">
        <f>IF('BCL Calculations Table'!BQ231="","",'BCL Calculations Table'!BQ231)</f>
        <v/>
      </c>
      <c r="P164" s="13" t="str">
        <f>IF('BCL Calculations Table'!BR231="","",'BCL Calculations Table'!BR231)</f>
        <v/>
      </c>
      <c r="Q164" s="13" t="str">
        <f>IF('BCL Calculations Table'!BS231="","",'BCL Calculations Table'!BS231)</f>
        <v/>
      </c>
      <c r="R164" s="13" t="str">
        <f>IF('BCL Calculations Table'!BT231="","",'BCL Calculations Table'!BT231)</f>
        <v/>
      </c>
      <c r="S164" s="13" t="str">
        <f>IF('BCL Calculations Table'!BU231="","",'BCL Calculations Table'!BU231)</f>
        <v/>
      </c>
      <c r="T164" s="13" t="str">
        <f>IF('BCL Calculations Table'!BV231="","",'BCL Calculations Table'!BV231)</f>
        <v/>
      </c>
      <c r="U164" s="13" t="str">
        <f>IF('BCL Calculations Table'!BW231="","",'BCL Calculations Table'!BW231)</f>
        <v/>
      </c>
      <c r="V164" s="13">
        <f>IF('BCL Calculations Table'!BX231="","",'BCL Calculations Table'!BX231)</f>
        <v>100</v>
      </c>
      <c r="W164" s="13" t="str">
        <f>IF('BCL Calculations Table'!BY231="","",'BCL Calculations Table'!BY231)</f>
        <v>mcl</v>
      </c>
      <c r="X164" s="13" t="str">
        <f>IF('BCL Calculations Table'!BZ231="","",'BCL Calculations Table'!BZ231)</f>
        <v/>
      </c>
      <c r="Y164" s="70" t="str">
        <f>IF('BCL Calculations Table'!CB231="","",'BCL Calculations Table'!CB231)</f>
        <v/>
      </c>
    </row>
    <row r="165" spans="1:25" x14ac:dyDescent="0.35">
      <c r="A165" s="69" t="str">
        <f>'BCL Calculations Table'!BN232</f>
        <v>Clofentezine</v>
      </c>
      <c r="B165" s="68" t="str">
        <f>'BCL Calculations Table'!BM232</f>
        <v>74115-24-5</v>
      </c>
      <c r="C165" s="13" t="str">
        <f>IF('BCL Calculations Table'!C232="","",'BCL Calculations Table'!C232)</f>
        <v/>
      </c>
      <c r="D165" s="13" t="str">
        <f>IF('BCL Calculations Table'!D232="","",'BCL Calculations Table'!D232)</f>
        <v/>
      </c>
      <c r="E165" s="13">
        <f>IF('BCL Calculations Table'!E232="","",'BCL Calculations Table'!E232)</f>
        <v>1.2999999999999999E-2</v>
      </c>
      <c r="F165" s="13" t="str">
        <f>IF('BCL Calculations Table'!F232="","",'BCL Calculations Table'!F232)</f>
        <v>I</v>
      </c>
      <c r="G165" s="13" t="str">
        <f>IF('BCL Calculations Table'!G232="","",'BCL Calculations Table'!G232)</f>
        <v/>
      </c>
      <c r="H165" s="13" t="str">
        <f>IF('BCL Calculations Table'!H232="","",'BCL Calculations Table'!H232)</f>
        <v/>
      </c>
      <c r="I165" s="13" t="str">
        <f>IF('BCL Calculations Table'!I232="","",'BCL Calculations Table'!I232)</f>
        <v/>
      </c>
      <c r="J165" s="13" t="str">
        <f>IF('BCL Calculations Table'!J232="","",'BCL Calculations Table'!J232)</f>
        <v/>
      </c>
      <c r="K165" s="85" t="str">
        <f>IF('BCL Calculations Table'!K232="","",'BCL Calculations Table'!K232)</f>
        <v/>
      </c>
      <c r="L165" s="13" t="str">
        <f>IF('BCL Calculations Table'!L232="","",'BCL Calculations Table'!L232)</f>
        <v/>
      </c>
      <c r="M165" s="68">
        <f>IF('BCL Calculations Table'!N232="","",'BCL Calculations Table'!N232)</f>
        <v>0.1</v>
      </c>
      <c r="N165" s="13">
        <f>IF('BCL Calculations Table'!BP232="","",'BCL Calculations Table'!BP232)</f>
        <v>821.77783422429036</v>
      </c>
      <c r="O165" s="13" t="str">
        <f>IF('BCL Calculations Table'!BQ232="","",'BCL Calculations Table'!BQ232)</f>
        <v>N</v>
      </c>
      <c r="P165" s="13">
        <f>IF('BCL Calculations Table'!BR232="","",'BCL Calculations Table'!BR232)</f>
        <v>30368.000000000007</v>
      </c>
      <c r="Q165" s="13" t="str">
        <f>IF('BCL Calculations Table'!BS232="","",'BCL Calculations Table'!BS232)</f>
        <v>N</v>
      </c>
      <c r="R165" s="13">
        <f>IF('BCL Calculations Table'!BT232="","",'BCL Calculations Table'!BT232)</f>
        <v>11854.016969106484</v>
      </c>
      <c r="S165" s="13" t="str">
        <f>IF('BCL Calculations Table'!BU232="","",'BCL Calculations Table'!BU232)</f>
        <v>N</v>
      </c>
      <c r="T165" s="13" t="str">
        <f>IF('BCL Calculations Table'!BV232="","",'BCL Calculations Table'!BV232)</f>
        <v/>
      </c>
      <c r="U165" s="13" t="str">
        <f>IF('BCL Calculations Table'!BW232="","",'BCL Calculations Table'!BW232)</f>
        <v/>
      </c>
      <c r="V165" s="13">
        <f>IF('BCL Calculations Table'!BX232="","",'BCL Calculations Table'!BX232)</f>
        <v>433.82857142857148</v>
      </c>
      <c r="W165" s="13" t="str">
        <f>IF('BCL Calculations Table'!BY232="","",'BCL Calculations Table'!BY232)</f>
        <v>N</v>
      </c>
      <c r="X165" s="13" t="str">
        <f>IF('BCL Calculations Table'!BZ232="","",'BCL Calculations Table'!BZ232)</f>
        <v/>
      </c>
      <c r="Y165" s="70" t="str">
        <f>IF('BCL Calculations Table'!CB232="","",'BCL Calculations Table'!CB232)</f>
        <v/>
      </c>
    </row>
    <row r="166" spans="1:25" s="14" customFormat="1" x14ac:dyDescent="0.35">
      <c r="A166" s="71" t="str">
        <f>'BCL Calculations Table'!BN233</f>
        <v>Cobalt</v>
      </c>
      <c r="B166" s="72" t="str">
        <f>'BCL Calculations Table'!BM233</f>
        <v>7440-48-4</v>
      </c>
      <c r="C166" s="73" t="str">
        <f>IF('BCL Calculations Table'!C233="","",'BCL Calculations Table'!C233)</f>
        <v/>
      </c>
      <c r="D166" s="73" t="str">
        <f>IF('BCL Calculations Table'!D233="","",'BCL Calculations Table'!D233)</f>
        <v/>
      </c>
      <c r="E166" s="73">
        <f>IF('BCL Calculations Table'!E233="","",'BCL Calculations Table'!E233)</f>
        <v>2.9999999999999997E-4</v>
      </c>
      <c r="F166" s="73" t="str">
        <f>IF('BCL Calculations Table'!F233="","",'BCL Calculations Table'!F233)</f>
        <v>P</v>
      </c>
      <c r="G166" s="73">
        <f>IF('BCL Calculations Table'!G233="","",'BCL Calculations Table'!G233)</f>
        <v>8.9999999999999993E-3</v>
      </c>
      <c r="H166" s="73" t="str">
        <f>IF('BCL Calculations Table'!H233="","",'BCL Calculations Table'!H233)</f>
        <v>P</v>
      </c>
      <c r="I166" s="73">
        <f>IF('BCL Calculations Table'!I233="","",'BCL Calculations Table'!I233)</f>
        <v>6.0000000000000002E-6</v>
      </c>
      <c r="J166" s="73" t="str">
        <f>IF('BCL Calculations Table'!J233="","",'BCL Calculations Table'!J233)</f>
        <v>P</v>
      </c>
      <c r="K166" s="86" t="str">
        <f>IF('BCL Calculations Table'!K233="","",'BCL Calculations Table'!K233)</f>
        <v/>
      </c>
      <c r="L166" s="73" t="str">
        <f>IF('BCL Calculations Table'!L233="","",'BCL Calculations Table'!L233)</f>
        <v/>
      </c>
      <c r="M166" s="72" t="str">
        <f>IF('BCL Calculations Table'!N233="","",'BCL Calculations Table'!N233)</f>
        <v/>
      </c>
      <c r="N166" s="73">
        <f>IF('BCL Calculations Table'!BP233="","",'BCL Calculations Table'!BP233)</f>
        <v>23.391188251001338</v>
      </c>
      <c r="O166" s="73" t="str">
        <f>IF('BCL Calculations Table'!BQ233="","",'BCL Calculations Table'!BQ233)</f>
        <v>N</v>
      </c>
      <c r="P166" s="73">
        <f>IF('BCL Calculations Table'!BR233="","",'BCL Calculations Table'!BR233)</f>
        <v>685.56521739130437</v>
      </c>
      <c r="Q166" s="73" t="str">
        <f>IF('BCL Calculations Table'!BS233="","",'BCL Calculations Table'!BS233)</f>
        <v>N</v>
      </c>
      <c r="R166" s="73">
        <f>IF('BCL Calculations Table'!BT233="","",'BCL Calculations Table'!BT233)</f>
        <v>385.05494505494499</v>
      </c>
      <c r="S166" s="73" t="str">
        <f>IF('BCL Calculations Table'!BU233="","",'BCL Calculations Table'!BU233)</f>
        <v>N</v>
      </c>
      <c r="T166" s="73">
        <f>IF('BCL Calculations Table'!BV233="","",'BCL Calculations Table'!BV233)</f>
        <v>3.1196581196581195E-4</v>
      </c>
      <c r="U166" s="73" t="str">
        <f>IF('BCL Calculations Table'!BW233="","",'BCL Calculations Table'!BW233)</f>
        <v>C</v>
      </c>
      <c r="V166" s="73">
        <f>IF('BCL Calculations Table'!BX233="","",'BCL Calculations Table'!BX233)</f>
        <v>10.011428571428571</v>
      </c>
      <c r="W166" s="73" t="str">
        <f>IF('BCL Calculations Table'!BY233="","",'BCL Calculations Table'!BY233)</f>
        <v>N</v>
      </c>
      <c r="X166" s="73">
        <f>IF('BCL Calculations Table'!BZ233="","",'BCL Calculations Table'!BZ233)</f>
        <v>0.45251657142857143</v>
      </c>
      <c r="Y166" s="79">
        <f>IF('BCL Calculations Table'!CB233="","",'BCL Calculations Table'!CB233)</f>
        <v>9.0503314285714289</v>
      </c>
    </row>
    <row r="167" spans="1:25" x14ac:dyDescent="0.35">
      <c r="A167" s="69" t="str">
        <f>'BCL Calculations Table'!BN234</f>
        <v>Coke Oven Emissions</v>
      </c>
      <c r="B167" s="68" t="str">
        <f>'BCL Calculations Table'!BM234</f>
        <v>E649830</v>
      </c>
      <c r="C167" s="13" t="str">
        <f>IF('BCL Calculations Table'!C234="","",'BCL Calculations Table'!C234)</f>
        <v/>
      </c>
      <c r="D167" s="13" t="str">
        <f>IF('BCL Calculations Table'!D234="","",'BCL Calculations Table'!D234)</f>
        <v/>
      </c>
      <c r="E167" s="13" t="str">
        <f>IF('BCL Calculations Table'!E234="","",'BCL Calculations Table'!E234)</f>
        <v/>
      </c>
      <c r="F167" s="13" t="str">
        <f>IF('BCL Calculations Table'!F234="","",'BCL Calculations Table'!F234)</f>
        <v/>
      </c>
      <c r="G167" s="13">
        <f>IF('BCL Calculations Table'!G234="","",'BCL Calculations Table'!G234)</f>
        <v>6.2E-4</v>
      </c>
      <c r="H167" s="13" t="str">
        <f>IF('BCL Calculations Table'!H234="","",'BCL Calculations Table'!H234)</f>
        <v>I</v>
      </c>
      <c r="I167" s="13" t="str">
        <f>IF('BCL Calculations Table'!I234="","",'BCL Calculations Table'!I234)</f>
        <v/>
      </c>
      <c r="J167" s="13" t="str">
        <f>IF('BCL Calculations Table'!J234="","",'BCL Calculations Table'!J234)</f>
        <v/>
      </c>
      <c r="K167" s="85" t="str">
        <f>IF('BCL Calculations Table'!K234="","",'BCL Calculations Table'!K234)</f>
        <v>M</v>
      </c>
      <c r="L167" s="13" t="str">
        <f>IF('BCL Calculations Table'!L234="","",'BCL Calculations Table'!L234)</f>
        <v>V</v>
      </c>
      <c r="M167" s="68" t="str">
        <f>IF('BCL Calculations Table'!N234="","",'BCL Calculations Table'!N234)</f>
        <v/>
      </c>
      <c r="N167" s="13">
        <f>IF('BCL Calculations Table'!BP234="","",'BCL Calculations Table'!BP234)</f>
        <v>3.7050653546505281E-2</v>
      </c>
      <c r="O167" s="13" t="str">
        <f>IF('BCL Calculations Table'!BQ234="","",'BCL Calculations Table'!BQ234)</f>
        <v>C</v>
      </c>
      <c r="P167" s="13">
        <f>IF('BCL Calculations Table'!BR234="","",'BCL Calculations Table'!BR234)</f>
        <v>0.44816470529852781</v>
      </c>
      <c r="Q167" s="13" t="str">
        <f>IF('BCL Calculations Table'!BS234="","",'BCL Calculations Table'!BS234)</f>
        <v>C</v>
      </c>
      <c r="R167" s="13">
        <f>IF('BCL Calculations Table'!BT234="","",'BCL Calculations Table'!BT234)</f>
        <v>0.49796078366503094</v>
      </c>
      <c r="S167" s="13" t="str">
        <f>IF('BCL Calculations Table'!BU234="","",'BCL Calculations Table'!BU234)</f>
        <v>C</v>
      </c>
      <c r="T167" s="13">
        <f>IF('BCL Calculations Table'!BV234="","",'BCL Calculations Table'!BV234)</f>
        <v>1.6353046594982077E-3</v>
      </c>
      <c r="U167" s="13" t="str">
        <f>IF('BCL Calculations Table'!BW234="","",'BCL Calculations Table'!BW234)</f>
        <v>C</v>
      </c>
      <c r="V167" s="13">
        <f>IF('BCL Calculations Table'!BX234="","",'BCL Calculations Table'!BX234)</f>
        <v>3.2706093189964151E-3</v>
      </c>
      <c r="W167" s="13" t="str">
        <f>IF('BCL Calculations Table'!BY234="","",'BCL Calculations Table'!BY234)</f>
        <v>C</v>
      </c>
      <c r="X167" s="80" t="str">
        <f>IF('BCL Calculations Table'!BZ234="","",'BCL Calculations Table'!BZ234)</f>
        <v/>
      </c>
      <c r="Y167" s="81" t="str">
        <f>IF('BCL Calculations Table'!CB234="","",'BCL Calculations Table'!CB234)</f>
        <v/>
      </c>
    </row>
    <row r="168" spans="1:25" x14ac:dyDescent="0.35">
      <c r="A168" s="69" t="str">
        <f>'BCL Calculations Table'!BN235</f>
        <v>Copper</v>
      </c>
      <c r="B168" s="68" t="str">
        <f>'BCL Calculations Table'!BM235</f>
        <v>7440-50-8</v>
      </c>
      <c r="C168" s="13" t="str">
        <f>IF('BCL Calculations Table'!C235="","",'BCL Calculations Table'!C235)</f>
        <v/>
      </c>
      <c r="D168" s="13" t="str">
        <f>IF('BCL Calculations Table'!D235="","",'BCL Calculations Table'!D235)</f>
        <v/>
      </c>
      <c r="E168" s="13">
        <f>IF('BCL Calculations Table'!E235="","",'BCL Calculations Table'!E235)</f>
        <v>0.04</v>
      </c>
      <c r="F168" s="13" t="str">
        <f>IF('BCL Calculations Table'!F235="","",'BCL Calculations Table'!F235)</f>
        <v>H</v>
      </c>
      <c r="G168" s="13" t="str">
        <f>IF('BCL Calculations Table'!G235="","",'BCL Calculations Table'!G235)</f>
        <v/>
      </c>
      <c r="H168" s="13" t="str">
        <f>IF('BCL Calculations Table'!H235="","",'BCL Calculations Table'!H235)</f>
        <v/>
      </c>
      <c r="I168" s="13" t="str">
        <f>IF('BCL Calculations Table'!I235="","",'BCL Calculations Table'!I235)</f>
        <v/>
      </c>
      <c r="J168" s="13" t="str">
        <f>IF('BCL Calculations Table'!J235="","",'BCL Calculations Table'!J235)</f>
        <v/>
      </c>
      <c r="K168" s="85" t="str">
        <f>IF('BCL Calculations Table'!K235="","",'BCL Calculations Table'!K235)</f>
        <v/>
      </c>
      <c r="L168" s="13" t="str">
        <f>IF('BCL Calculations Table'!L235="","",'BCL Calculations Table'!L235)</f>
        <v/>
      </c>
      <c r="M168" s="68" t="str">
        <f>IF('BCL Calculations Table'!N235="","",'BCL Calculations Table'!N235)</f>
        <v/>
      </c>
      <c r="N168" s="13">
        <f>IF('BCL Calculations Table'!BP235="","",'BCL Calculations Table'!BP235)</f>
        <v>3128.5714285714294</v>
      </c>
      <c r="O168" s="13" t="str">
        <f>IF('BCL Calculations Table'!BQ235="","",'BCL Calculations Table'!BQ235)</f>
        <v>N</v>
      </c>
      <c r="P168" s="13">
        <f>IF('BCL Calculations Table'!BR235="","",'BCL Calculations Table'!BR235)</f>
        <v>93440.000000000015</v>
      </c>
      <c r="Q168" s="13" t="str">
        <f>IF('BCL Calculations Table'!BS235="","",'BCL Calculations Table'!BS235)</f>
        <v>N</v>
      </c>
      <c r="R168" s="13">
        <f>IF('BCL Calculations Table'!BT235="","",'BCL Calculations Table'!BT235)</f>
        <v>51911.111111111109</v>
      </c>
      <c r="S168" s="13" t="str">
        <f>IF('BCL Calculations Table'!BU235="","",'BCL Calculations Table'!BU235)</f>
        <v>N</v>
      </c>
      <c r="T168" s="13" t="str">
        <f>IF('BCL Calculations Table'!BV235="","",'BCL Calculations Table'!BV235)</f>
        <v/>
      </c>
      <c r="U168" s="13" t="str">
        <f>IF('BCL Calculations Table'!BW235="","",'BCL Calculations Table'!BW235)</f>
        <v/>
      </c>
      <c r="V168" s="13">
        <f>IF('BCL Calculations Table'!BX235="","",'BCL Calculations Table'!BX235)</f>
        <v>1300</v>
      </c>
      <c r="W168" s="13" t="str">
        <f>IF('BCL Calculations Table'!BY235="","",'BCL Calculations Table'!BY235)</f>
        <v>mcl</v>
      </c>
      <c r="X168" s="13">
        <f>IF('BCL Calculations Table'!BZ235="","",'BCL Calculations Table'!BZ235)</f>
        <v>45.760000000000005</v>
      </c>
      <c r="Y168" s="70">
        <f>IF('BCL Calculations Table'!CB235="","",'BCL Calculations Table'!CB235)</f>
        <v>915.2</v>
      </c>
    </row>
    <row r="169" spans="1:25" s="14" customFormat="1" x14ac:dyDescent="0.35">
      <c r="A169" s="69" t="str">
        <f>'BCL Calculations Table'!BN236</f>
        <v>Cresol, m-</v>
      </c>
      <c r="B169" s="68" t="str">
        <f>'BCL Calculations Table'!BM236</f>
        <v>108-39-4</v>
      </c>
      <c r="C169" s="13" t="str">
        <f>IF('BCL Calculations Table'!C236="","",'BCL Calculations Table'!C236)</f>
        <v/>
      </c>
      <c r="D169" s="13" t="str">
        <f>IF('BCL Calculations Table'!D236="","",'BCL Calculations Table'!D236)</f>
        <v/>
      </c>
      <c r="E169" s="13">
        <f>IF('BCL Calculations Table'!E236="","",'BCL Calculations Table'!E236)</f>
        <v>0.05</v>
      </c>
      <c r="F169" s="13" t="str">
        <f>IF('BCL Calculations Table'!F236="","",'BCL Calculations Table'!F236)</f>
        <v>I</v>
      </c>
      <c r="G169" s="13" t="str">
        <f>IF('BCL Calculations Table'!G236="","",'BCL Calculations Table'!G236)</f>
        <v/>
      </c>
      <c r="H169" s="13" t="str">
        <f>IF('BCL Calculations Table'!H236="","",'BCL Calculations Table'!H236)</f>
        <v/>
      </c>
      <c r="I169" s="13">
        <f>IF('BCL Calculations Table'!I236="","",'BCL Calculations Table'!I236)</f>
        <v>0.6</v>
      </c>
      <c r="J169" s="13" t="str">
        <f>IF('BCL Calculations Table'!J236="","",'BCL Calculations Table'!J236)</f>
        <v>CA</v>
      </c>
      <c r="K169" s="85" t="str">
        <f>IF('BCL Calculations Table'!K236="","",'BCL Calculations Table'!K236)</f>
        <v/>
      </c>
      <c r="L169" s="13" t="str">
        <f>IF('BCL Calculations Table'!L236="","",'BCL Calculations Table'!L236)</f>
        <v/>
      </c>
      <c r="M169" s="68">
        <f>IF('BCL Calculations Table'!N236="","",'BCL Calculations Table'!N236)</f>
        <v>0.1</v>
      </c>
      <c r="N169" s="13">
        <f>IF('BCL Calculations Table'!BP236="","",'BCL Calculations Table'!BP236)</f>
        <v>3160.6706731494892</v>
      </c>
      <c r="O169" s="13" t="str">
        <f>IF('BCL Calculations Table'!BQ236="","",'BCL Calculations Table'!BQ236)</f>
        <v>N</v>
      </c>
      <c r="P169" s="13">
        <f>IF('BCL Calculations Table'!BR236="","",'BCL Calculations Table'!BR236)</f>
        <v>100000</v>
      </c>
      <c r="Q169" s="13" t="str">
        <f>IF('BCL Calculations Table'!BS236="","",'BCL Calculations Table'!BS236)</f>
        <v>max</v>
      </c>
      <c r="R169" s="13">
        <f>IF('BCL Calculations Table'!BT236="","",'BCL Calculations Table'!BT236)</f>
        <v>45591.77973965845</v>
      </c>
      <c r="S169" s="13" t="str">
        <f>IF('BCL Calculations Table'!BU236="","",'BCL Calculations Table'!BU236)</f>
        <v>N</v>
      </c>
      <c r="T169" s="13">
        <f>IF('BCL Calculations Table'!BV236="","",'BCL Calculations Table'!BV236)</f>
        <v>625.71428571428567</v>
      </c>
      <c r="U169" s="13" t="str">
        <f>IF('BCL Calculations Table'!BW236="","",'BCL Calculations Table'!BW236)</f>
        <v>N</v>
      </c>
      <c r="V169" s="13">
        <f>IF('BCL Calculations Table'!BX236="","",'BCL Calculations Table'!BX236)</f>
        <v>1668.5714285714287</v>
      </c>
      <c r="W169" s="13" t="str">
        <f>IF('BCL Calculations Table'!BY236="","",'BCL Calculations Table'!BY236)</f>
        <v>N</v>
      </c>
      <c r="X169" s="13" t="str">
        <f>IF('BCL Calculations Table'!BZ236="","",'BCL Calculations Table'!BZ236)</f>
        <v/>
      </c>
      <c r="Y169" s="70" t="str">
        <f>IF('BCL Calculations Table'!CB236="","",'BCL Calculations Table'!CB236)</f>
        <v/>
      </c>
    </row>
    <row r="170" spans="1:25" x14ac:dyDescent="0.35">
      <c r="A170" s="69" t="str">
        <f>'BCL Calculations Table'!BN237</f>
        <v>Cresol, o-</v>
      </c>
      <c r="B170" s="68" t="str">
        <f>'BCL Calculations Table'!BM237</f>
        <v>95-48-7</v>
      </c>
      <c r="C170" s="13" t="str">
        <f>IF('BCL Calculations Table'!C237="","",'BCL Calculations Table'!C237)</f>
        <v/>
      </c>
      <c r="D170" s="13" t="str">
        <f>IF('BCL Calculations Table'!D237="","",'BCL Calculations Table'!D237)</f>
        <v/>
      </c>
      <c r="E170" s="13">
        <f>IF('BCL Calculations Table'!E237="","",'BCL Calculations Table'!E237)</f>
        <v>0.05</v>
      </c>
      <c r="F170" s="13" t="str">
        <f>IF('BCL Calculations Table'!F237="","",'BCL Calculations Table'!F237)</f>
        <v>I</v>
      </c>
      <c r="G170" s="13" t="str">
        <f>IF('BCL Calculations Table'!G237="","",'BCL Calculations Table'!G237)</f>
        <v/>
      </c>
      <c r="H170" s="13" t="str">
        <f>IF('BCL Calculations Table'!H237="","",'BCL Calculations Table'!H237)</f>
        <v/>
      </c>
      <c r="I170" s="13">
        <f>IF('BCL Calculations Table'!I237="","",'BCL Calculations Table'!I237)</f>
        <v>0.6</v>
      </c>
      <c r="J170" s="13" t="str">
        <f>IF('BCL Calculations Table'!J237="","",'BCL Calculations Table'!J237)</f>
        <v>CA</v>
      </c>
      <c r="K170" s="85" t="str">
        <f>IF('BCL Calculations Table'!K237="","",'BCL Calculations Table'!K237)</f>
        <v/>
      </c>
      <c r="L170" s="13" t="str">
        <f>IF('BCL Calculations Table'!L237="","",'BCL Calculations Table'!L237)</f>
        <v/>
      </c>
      <c r="M170" s="68">
        <f>IF('BCL Calculations Table'!N237="","",'BCL Calculations Table'!N237)</f>
        <v>0.1</v>
      </c>
      <c r="N170" s="13">
        <f>IF('BCL Calculations Table'!BP237="","",'BCL Calculations Table'!BP237)</f>
        <v>3160.6706731494892</v>
      </c>
      <c r="O170" s="13" t="str">
        <f>IF('BCL Calculations Table'!BQ237="","",'BCL Calculations Table'!BQ237)</f>
        <v>N</v>
      </c>
      <c r="P170" s="13">
        <f>IF('BCL Calculations Table'!BR237="","",'BCL Calculations Table'!BR237)</f>
        <v>100000</v>
      </c>
      <c r="Q170" s="13" t="str">
        <f>IF('BCL Calculations Table'!BS237="","",'BCL Calculations Table'!BS237)</f>
        <v>max</v>
      </c>
      <c r="R170" s="13">
        <f>IF('BCL Calculations Table'!BT237="","",'BCL Calculations Table'!BT237)</f>
        <v>45591.77973965845</v>
      </c>
      <c r="S170" s="13" t="str">
        <f>IF('BCL Calculations Table'!BU237="","",'BCL Calculations Table'!BU237)</f>
        <v>N</v>
      </c>
      <c r="T170" s="13">
        <f>IF('BCL Calculations Table'!BV237="","",'BCL Calculations Table'!BV237)</f>
        <v>625.71428571428567</v>
      </c>
      <c r="U170" s="13" t="str">
        <f>IF('BCL Calculations Table'!BW237="","",'BCL Calculations Table'!BW237)</f>
        <v>N</v>
      </c>
      <c r="V170" s="13">
        <f>IF('BCL Calculations Table'!BX237="","",'BCL Calculations Table'!BX237)</f>
        <v>1668.5714285714287</v>
      </c>
      <c r="W170" s="13" t="str">
        <f>IF('BCL Calculations Table'!BY237="","",'BCL Calculations Table'!BY237)</f>
        <v>N</v>
      </c>
      <c r="X170" s="13">
        <f>IF('BCL Calculations Table'!BZ237="","",'BCL Calculations Table'!BZ237)</f>
        <v>0.8</v>
      </c>
      <c r="Y170" s="70">
        <f>IF('BCL Calculations Table'!CB237="","",'BCL Calculations Table'!CB237)</f>
        <v>16</v>
      </c>
    </row>
    <row r="171" spans="1:25" x14ac:dyDescent="0.35">
      <c r="A171" s="69" t="str">
        <f>'BCL Calculations Table'!BN238</f>
        <v>Cresol, p-</v>
      </c>
      <c r="B171" s="68" t="str">
        <f>'BCL Calculations Table'!BM238</f>
        <v>106-44-5</v>
      </c>
      <c r="C171" s="13" t="str">
        <f>IF('BCL Calculations Table'!C238="","",'BCL Calculations Table'!C238)</f>
        <v/>
      </c>
      <c r="D171" s="13" t="str">
        <f>IF('BCL Calculations Table'!D238="","",'BCL Calculations Table'!D238)</f>
        <v/>
      </c>
      <c r="E171" s="13">
        <f>IF('BCL Calculations Table'!E238="","",'BCL Calculations Table'!E238)</f>
        <v>0.02</v>
      </c>
      <c r="F171" s="13" t="str">
        <f>IF('BCL Calculations Table'!F238="","",'BCL Calculations Table'!F238)</f>
        <v>P</v>
      </c>
      <c r="G171" s="13" t="str">
        <f>IF('BCL Calculations Table'!G238="","",'BCL Calculations Table'!G238)</f>
        <v/>
      </c>
      <c r="H171" s="13" t="str">
        <f>IF('BCL Calculations Table'!H238="","",'BCL Calculations Table'!H238)</f>
        <v/>
      </c>
      <c r="I171" s="13">
        <f>IF('BCL Calculations Table'!I238="","",'BCL Calculations Table'!I238)</f>
        <v>0.6</v>
      </c>
      <c r="J171" s="13" t="str">
        <f>IF('BCL Calculations Table'!J238="","",'BCL Calculations Table'!J238)</f>
        <v>CA</v>
      </c>
      <c r="K171" s="85" t="str">
        <f>IF('BCL Calculations Table'!K238="","",'BCL Calculations Table'!K238)</f>
        <v/>
      </c>
      <c r="L171" s="13" t="str">
        <f>IF('BCL Calculations Table'!L238="","",'BCL Calculations Table'!L238)</f>
        <v/>
      </c>
      <c r="M171" s="68">
        <f>IF('BCL Calculations Table'!N238="","",'BCL Calculations Table'!N238)</f>
        <v>0.1</v>
      </c>
      <c r="N171" s="13">
        <f>IF('BCL Calculations Table'!BP238="","",'BCL Calculations Table'!BP238)</f>
        <v>1264.2714623671177</v>
      </c>
      <c r="O171" s="13" t="str">
        <f>IF('BCL Calculations Table'!BQ238="","",'BCL Calculations Table'!BQ238)</f>
        <v>N</v>
      </c>
      <c r="P171" s="13">
        <f>IF('BCL Calculations Table'!BR238="","",'BCL Calculations Table'!BR238)</f>
        <v>46719.30786210575</v>
      </c>
      <c r="Q171" s="13" t="str">
        <f>IF('BCL Calculations Table'!BS238="","",'BCL Calculations Table'!BS238)</f>
        <v>N</v>
      </c>
      <c r="R171" s="13">
        <f>IF('BCL Calculations Table'!BT238="","",'BCL Calculations Table'!BT238)</f>
        <v>18236.854267548806</v>
      </c>
      <c r="S171" s="13" t="str">
        <f>IF('BCL Calculations Table'!BU238="","",'BCL Calculations Table'!BU238)</f>
        <v>N</v>
      </c>
      <c r="T171" s="13">
        <f>IF('BCL Calculations Table'!BV238="","",'BCL Calculations Table'!BV238)</f>
        <v>625.71428571428567</v>
      </c>
      <c r="U171" s="13" t="str">
        <f>IF('BCL Calculations Table'!BW238="","",'BCL Calculations Table'!BW238)</f>
        <v>N</v>
      </c>
      <c r="V171" s="13">
        <f>IF('BCL Calculations Table'!BX238="","",'BCL Calculations Table'!BX238)</f>
        <v>667.42857142857144</v>
      </c>
      <c r="W171" s="13" t="str">
        <f>IF('BCL Calculations Table'!BY238="","",'BCL Calculations Table'!BY238)</f>
        <v>N</v>
      </c>
      <c r="X171" s="13" t="str">
        <f>IF('BCL Calculations Table'!BZ238="","",'BCL Calculations Table'!BZ238)</f>
        <v/>
      </c>
      <c r="Y171" s="70" t="str">
        <f>IF('BCL Calculations Table'!CB238="","",'BCL Calculations Table'!CB238)</f>
        <v/>
      </c>
    </row>
    <row r="172" spans="1:25" s="14" customFormat="1" x14ac:dyDescent="0.35">
      <c r="A172" s="71" t="str">
        <f>'BCL Calculations Table'!BN239</f>
        <v>Cresol, p-chloro-m-</v>
      </c>
      <c r="B172" s="72" t="str">
        <f>'BCL Calculations Table'!BM239</f>
        <v>59-50-7</v>
      </c>
      <c r="C172" s="73" t="str">
        <f>IF('BCL Calculations Table'!C239="","",'BCL Calculations Table'!C239)</f>
        <v/>
      </c>
      <c r="D172" s="73" t="str">
        <f>IF('BCL Calculations Table'!D239="","",'BCL Calculations Table'!D239)</f>
        <v/>
      </c>
      <c r="E172" s="73">
        <f>IF('BCL Calculations Table'!E239="","",'BCL Calculations Table'!E239)</f>
        <v>0.1</v>
      </c>
      <c r="F172" s="73" t="str">
        <f>IF('BCL Calculations Table'!F239="","",'BCL Calculations Table'!F239)</f>
        <v>A</v>
      </c>
      <c r="G172" s="73" t="str">
        <f>IF('BCL Calculations Table'!G239="","",'BCL Calculations Table'!G239)</f>
        <v/>
      </c>
      <c r="H172" s="73" t="str">
        <f>IF('BCL Calculations Table'!H239="","",'BCL Calculations Table'!H239)</f>
        <v/>
      </c>
      <c r="I172" s="73" t="str">
        <f>IF('BCL Calculations Table'!I239="","",'BCL Calculations Table'!I239)</f>
        <v/>
      </c>
      <c r="J172" s="73" t="str">
        <f>IF('BCL Calculations Table'!J239="","",'BCL Calculations Table'!J239)</f>
        <v/>
      </c>
      <c r="K172" s="86" t="str">
        <f>IF('BCL Calculations Table'!K239="","",'BCL Calculations Table'!K239)</f>
        <v/>
      </c>
      <c r="L172" s="73" t="str">
        <f>IF('BCL Calculations Table'!L239="","",'BCL Calculations Table'!L239)</f>
        <v/>
      </c>
      <c r="M172" s="72">
        <f>IF('BCL Calculations Table'!N239="","",'BCL Calculations Table'!N239)</f>
        <v>0.1</v>
      </c>
      <c r="N172" s="73">
        <f>IF('BCL Calculations Table'!BP239="","",'BCL Calculations Table'!BP239)</f>
        <v>6321.3679555714625</v>
      </c>
      <c r="O172" s="73" t="str">
        <f>IF('BCL Calculations Table'!BQ239="","",'BCL Calculations Table'!BQ239)</f>
        <v>N</v>
      </c>
      <c r="P172" s="73">
        <f>IF('BCL Calculations Table'!BR239="","",'BCL Calculations Table'!BR239)</f>
        <v>100000</v>
      </c>
      <c r="Q172" s="73" t="str">
        <f>IF('BCL Calculations Table'!BS239="","",'BCL Calculations Table'!BS239)</f>
        <v>max</v>
      </c>
      <c r="R172" s="73">
        <f>IF('BCL Calculations Table'!BT239="","",'BCL Calculations Table'!BT239)</f>
        <v>91184.745916203712</v>
      </c>
      <c r="S172" s="73" t="str">
        <f>IF('BCL Calculations Table'!BU239="","",'BCL Calculations Table'!BU239)</f>
        <v>N</v>
      </c>
      <c r="T172" s="73" t="str">
        <f>IF('BCL Calculations Table'!BV239="","",'BCL Calculations Table'!BV239)</f>
        <v/>
      </c>
      <c r="U172" s="73" t="str">
        <f>IF('BCL Calculations Table'!BW239="","",'BCL Calculations Table'!BW239)</f>
        <v/>
      </c>
      <c r="V172" s="73">
        <f>IF('BCL Calculations Table'!BX239="","",'BCL Calculations Table'!BX239)</f>
        <v>3337.1428571428573</v>
      </c>
      <c r="W172" s="73" t="str">
        <f>IF('BCL Calculations Table'!BY239="","",'BCL Calculations Table'!BY239)</f>
        <v>N</v>
      </c>
      <c r="X172" s="73" t="str">
        <f>IF('BCL Calculations Table'!BZ239="","",'BCL Calculations Table'!BZ239)</f>
        <v/>
      </c>
      <c r="Y172" s="79" t="str">
        <f>IF('BCL Calculations Table'!CB239="","",'BCL Calculations Table'!CB239)</f>
        <v/>
      </c>
    </row>
    <row r="173" spans="1:25" x14ac:dyDescent="0.35">
      <c r="A173" s="69" t="str">
        <f>'BCL Calculations Table'!BN240</f>
        <v>Cresols</v>
      </c>
      <c r="B173" s="68" t="str">
        <f>'BCL Calculations Table'!BM240</f>
        <v>1319-77-3</v>
      </c>
      <c r="C173" s="13" t="str">
        <f>IF('BCL Calculations Table'!C240="","",'BCL Calculations Table'!C240)</f>
        <v/>
      </c>
      <c r="D173" s="13" t="str">
        <f>IF('BCL Calculations Table'!D240="","",'BCL Calculations Table'!D240)</f>
        <v/>
      </c>
      <c r="E173" s="13">
        <f>IF('BCL Calculations Table'!E240="","",'BCL Calculations Table'!E240)</f>
        <v>0.1</v>
      </c>
      <c r="F173" s="13" t="str">
        <f>IF('BCL Calculations Table'!F240="","",'BCL Calculations Table'!F240)</f>
        <v>A</v>
      </c>
      <c r="G173" s="13" t="str">
        <f>IF('BCL Calculations Table'!G240="","",'BCL Calculations Table'!G240)</f>
        <v/>
      </c>
      <c r="H173" s="13" t="str">
        <f>IF('BCL Calculations Table'!H240="","",'BCL Calculations Table'!H240)</f>
        <v/>
      </c>
      <c r="I173" s="13">
        <f>IF('BCL Calculations Table'!I240="","",'BCL Calculations Table'!I240)</f>
        <v>0.6</v>
      </c>
      <c r="J173" s="13" t="str">
        <f>IF('BCL Calculations Table'!J240="","",'BCL Calculations Table'!J240)</f>
        <v>CA</v>
      </c>
      <c r="K173" s="85" t="str">
        <f>IF('BCL Calculations Table'!K240="","",'BCL Calculations Table'!K240)</f>
        <v/>
      </c>
      <c r="L173" s="13" t="str">
        <f>IF('BCL Calculations Table'!L240="","",'BCL Calculations Table'!L240)</f>
        <v/>
      </c>
      <c r="M173" s="68">
        <f>IF('BCL Calculations Table'!N240="","",'BCL Calculations Table'!N240)</f>
        <v>0.1</v>
      </c>
      <c r="N173" s="13">
        <f>IF('BCL Calculations Table'!BP240="","",'BCL Calculations Table'!BP240)</f>
        <v>6321.3147372505109</v>
      </c>
      <c r="O173" s="13" t="str">
        <f>IF('BCL Calculations Table'!BQ240="","",'BCL Calculations Table'!BQ240)</f>
        <v>N</v>
      </c>
      <c r="P173" s="13">
        <f>IF('BCL Calculations Table'!BR240="","",'BCL Calculations Table'!BR240)</f>
        <v>100000</v>
      </c>
      <c r="Q173" s="13" t="str">
        <f>IF('BCL Calculations Table'!BS240="","",'BCL Calculations Table'!BS240)</f>
        <v>max</v>
      </c>
      <c r="R173" s="13">
        <f>IF('BCL Calculations Table'!BT240="","",'BCL Calculations Table'!BT240)</f>
        <v>91182.37307330397</v>
      </c>
      <c r="S173" s="13" t="str">
        <f>IF('BCL Calculations Table'!BU240="","",'BCL Calculations Table'!BU240)</f>
        <v>N</v>
      </c>
      <c r="T173" s="13">
        <f>IF('BCL Calculations Table'!BV240="","",'BCL Calculations Table'!BV240)</f>
        <v>625.71428571428567</v>
      </c>
      <c r="U173" s="13" t="str">
        <f>IF('BCL Calculations Table'!BW240="","",'BCL Calculations Table'!BW240)</f>
        <v>N</v>
      </c>
      <c r="V173" s="13">
        <f>IF('BCL Calculations Table'!BX240="","",'BCL Calculations Table'!BX240)</f>
        <v>3337.1428571428573</v>
      </c>
      <c r="W173" s="13" t="str">
        <f>IF('BCL Calculations Table'!BY240="","",'BCL Calculations Table'!BY240)</f>
        <v>N</v>
      </c>
      <c r="X173" s="80" t="str">
        <f>IF('BCL Calculations Table'!BZ240="","",'BCL Calculations Table'!BZ240)</f>
        <v/>
      </c>
      <c r="Y173" s="81" t="str">
        <f>IF('BCL Calculations Table'!CB240="","",'BCL Calculations Table'!CB240)</f>
        <v/>
      </c>
    </row>
    <row r="174" spans="1:25" x14ac:dyDescent="0.35">
      <c r="A174" s="69" t="str">
        <f>'BCL Calculations Table'!BN241</f>
        <v>Crotonaldehyde, trans-</v>
      </c>
      <c r="B174" s="68" t="str">
        <f>'BCL Calculations Table'!BM241</f>
        <v>123-73-9</v>
      </c>
      <c r="C174" s="13">
        <f>IF('BCL Calculations Table'!C241="","",'BCL Calculations Table'!C241)</f>
        <v>1.9</v>
      </c>
      <c r="D174" s="13" t="str">
        <f>IF('BCL Calculations Table'!D241="","",'BCL Calculations Table'!D241)</f>
        <v>H</v>
      </c>
      <c r="E174" s="13">
        <f>IF('BCL Calculations Table'!E241="","",'BCL Calculations Table'!E241)</f>
        <v>1E-3</v>
      </c>
      <c r="F174" s="13" t="str">
        <f>IF('BCL Calculations Table'!F241="","",'BCL Calculations Table'!F241)</f>
        <v>P</v>
      </c>
      <c r="G174" s="13" t="str">
        <f>IF('BCL Calculations Table'!G241="","",'BCL Calculations Table'!G241)</f>
        <v/>
      </c>
      <c r="H174" s="13" t="str">
        <f>IF('BCL Calculations Table'!H241="","",'BCL Calculations Table'!H241)</f>
        <v/>
      </c>
      <c r="I174" s="13" t="str">
        <f>IF('BCL Calculations Table'!I241="","",'BCL Calculations Table'!I241)</f>
        <v/>
      </c>
      <c r="J174" s="13" t="str">
        <f>IF('BCL Calculations Table'!J241="","",'BCL Calculations Table'!J241)</f>
        <v/>
      </c>
      <c r="K174" s="85" t="str">
        <f>IF('BCL Calculations Table'!K241="","",'BCL Calculations Table'!K241)</f>
        <v/>
      </c>
      <c r="L174" s="13" t="str">
        <f>IF('BCL Calculations Table'!L241="","",'BCL Calculations Table'!L241)</f>
        <v>V</v>
      </c>
      <c r="M174" s="68" t="str">
        <f>IF('BCL Calculations Table'!N241="","",'BCL Calculations Table'!N241)</f>
        <v/>
      </c>
      <c r="N174" s="13">
        <f>IF('BCL Calculations Table'!BP241="","",'BCL Calculations Table'!BP241)</f>
        <v>0.36591478696741853</v>
      </c>
      <c r="O174" s="13" t="str">
        <f>IF('BCL Calculations Table'!BQ241="","",'BCL Calculations Table'!BQ241)</f>
        <v>C</v>
      </c>
      <c r="P174" s="13">
        <f>IF('BCL Calculations Table'!BR241="","",'BCL Calculations Table'!BR241)</f>
        <v>3.4425263157894737</v>
      </c>
      <c r="Q174" s="13" t="str">
        <f>IF('BCL Calculations Table'!BS241="","",'BCL Calculations Table'!BS241)</f>
        <v>C</v>
      </c>
      <c r="R174" s="13">
        <f>IF('BCL Calculations Table'!BT241="","",'BCL Calculations Table'!BT241)</f>
        <v>1.9125146198830409</v>
      </c>
      <c r="S174" s="13" t="str">
        <f>IF('BCL Calculations Table'!BU241="","",'BCL Calculations Table'!BU241)</f>
        <v>C</v>
      </c>
      <c r="T174" s="13" t="str">
        <f>IF('BCL Calculations Table'!BV241="","",'BCL Calculations Table'!BV241)</f>
        <v/>
      </c>
      <c r="U174" s="13" t="str">
        <f>IF('BCL Calculations Table'!BW241="","",'BCL Calculations Table'!BW241)</f>
        <v/>
      </c>
      <c r="V174" s="13">
        <f>IF('BCL Calculations Table'!BX241="","",'BCL Calculations Table'!BX241)</f>
        <v>4.1004325113744869E-2</v>
      </c>
      <c r="W174" s="13" t="str">
        <f>IF('BCL Calculations Table'!BY241="","",'BCL Calculations Table'!BY241)</f>
        <v>C</v>
      </c>
      <c r="X174" s="13" t="str">
        <f>IF('BCL Calculations Table'!BZ241="","",'BCL Calculations Table'!BZ241)</f>
        <v/>
      </c>
      <c r="Y174" s="70" t="str">
        <f>IF('BCL Calculations Table'!CB241="","",'BCL Calculations Table'!CB241)</f>
        <v/>
      </c>
    </row>
    <row r="175" spans="1:25" s="14" customFormat="1" x14ac:dyDescent="0.35">
      <c r="A175" s="69" t="str">
        <f>'BCL Calculations Table'!BN242</f>
        <v>Cumene</v>
      </c>
      <c r="B175" s="68" t="str">
        <f>'BCL Calculations Table'!BM242</f>
        <v>98-82-8</v>
      </c>
      <c r="C175" s="13" t="str">
        <f>IF('BCL Calculations Table'!C242="","",'BCL Calculations Table'!C242)</f>
        <v/>
      </c>
      <c r="D175" s="13" t="str">
        <f>IF('BCL Calculations Table'!D242="","",'BCL Calculations Table'!D242)</f>
        <v/>
      </c>
      <c r="E175" s="13">
        <f>IF('BCL Calculations Table'!E242="","",'BCL Calculations Table'!E242)</f>
        <v>0.1</v>
      </c>
      <c r="F175" s="13" t="str">
        <f>IF('BCL Calculations Table'!F242="","",'BCL Calculations Table'!F242)</f>
        <v>I</v>
      </c>
      <c r="G175" s="13" t="str">
        <f>IF('BCL Calculations Table'!G242="","",'BCL Calculations Table'!G242)</f>
        <v/>
      </c>
      <c r="H175" s="13" t="str">
        <f>IF('BCL Calculations Table'!H242="","",'BCL Calculations Table'!H242)</f>
        <v/>
      </c>
      <c r="I175" s="13">
        <f>IF('BCL Calculations Table'!I242="","",'BCL Calculations Table'!I242)</f>
        <v>0.4</v>
      </c>
      <c r="J175" s="13" t="str">
        <f>IF('BCL Calculations Table'!J242="","",'BCL Calculations Table'!J242)</f>
        <v>I</v>
      </c>
      <c r="K175" s="85" t="str">
        <f>IF('BCL Calculations Table'!K242="","",'BCL Calculations Table'!K242)</f>
        <v/>
      </c>
      <c r="L175" s="13" t="str">
        <f>IF('BCL Calculations Table'!L242="","",'BCL Calculations Table'!L242)</f>
        <v>V</v>
      </c>
      <c r="M175" s="68">
        <f>IF('BCL Calculations Table'!N242="","",'BCL Calculations Table'!N242)</f>
        <v>0.1</v>
      </c>
      <c r="N175" s="13">
        <f>IF('BCL Calculations Table'!BP242="","",'BCL Calculations Table'!BP242)</f>
        <v>1837.0687724557513</v>
      </c>
      <c r="O175" s="13" t="str">
        <f>IF('BCL Calculations Table'!BQ242="","",'BCL Calculations Table'!BQ242)</f>
        <v>N</v>
      </c>
      <c r="P175" s="13">
        <f>IF('BCL Calculations Table'!BR242="","",'BCL Calculations Table'!BR242)</f>
        <v>10392.662510536171</v>
      </c>
      <c r="Q175" s="13" t="str">
        <f>IF('BCL Calculations Table'!BS242="","",'BCL Calculations Table'!BS242)</f>
        <v>N</v>
      </c>
      <c r="R175" s="13">
        <f>IF('BCL Calculations Table'!BT242="","",'BCL Calculations Table'!BT242)</f>
        <v>10670.813568178581</v>
      </c>
      <c r="S175" s="13" t="str">
        <f>IF('BCL Calculations Table'!BU242="","",'BCL Calculations Table'!BU242)</f>
        <v>N</v>
      </c>
      <c r="T175" s="13">
        <f>IF('BCL Calculations Table'!BV242="","",'BCL Calculations Table'!BV242)</f>
        <v>417.14285714285717</v>
      </c>
      <c r="U175" s="13" t="str">
        <f>IF('BCL Calculations Table'!BW242="","",'BCL Calculations Table'!BW242)</f>
        <v>N</v>
      </c>
      <c r="V175" s="13">
        <f>IF('BCL Calculations Table'!BX242="","",'BCL Calculations Table'!BX242)</f>
        <v>667.42857142857144</v>
      </c>
      <c r="W175" s="13" t="str">
        <f>IF('BCL Calculations Table'!BY242="","",'BCL Calculations Table'!BY242)</f>
        <v>N</v>
      </c>
      <c r="X175" s="13" t="str">
        <f>IF('BCL Calculations Table'!BZ242="","",'BCL Calculations Table'!BZ242)</f>
        <v/>
      </c>
      <c r="Y175" s="70" t="str">
        <f>IF('BCL Calculations Table'!CB242="","",'BCL Calculations Table'!CB242)</f>
        <v/>
      </c>
    </row>
    <row r="176" spans="1:25" x14ac:dyDescent="0.35">
      <c r="A176" s="69" t="str">
        <f>'BCL Calculations Table'!BN243</f>
        <v>Cupferron</v>
      </c>
      <c r="B176" s="68" t="str">
        <f>'BCL Calculations Table'!BM243</f>
        <v>135-20-6</v>
      </c>
      <c r="C176" s="13">
        <f>IF('BCL Calculations Table'!C243="","",'BCL Calculations Table'!C243)</f>
        <v>0.22</v>
      </c>
      <c r="D176" s="13" t="str">
        <f>IF('BCL Calculations Table'!D243="","",'BCL Calculations Table'!D243)</f>
        <v>CA</v>
      </c>
      <c r="E176" s="13" t="str">
        <f>IF('BCL Calculations Table'!E243="","",'BCL Calculations Table'!E243)</f>
        <v/>
      </c>
      <c r="F176" s="13" t="str">
        <f>IF('BCL Calculations Table'!F243="","",'BCL Calculations Table'!F243)</f>
        <v/>
      </c>
      <c r="G176" s="13">
        <f>IF('BCL Calculations Table'!G243="","",'BCL Calculations Table'!G243)</f>
        <v>6.3E-5</v>
      </c>
      <c r="H176" s="13" t="str">
        <f>IF('BCL Calculations Table'!H243="","",'BCL Calculations Table'!H243)</f>
        <v>CA</v>
      </c>
      <c r="I176" s="13" t="str">
        <f>IF('BCL Calculations Table'!I243="","",'BCL Calculations Table'!I243)</f>
        <v/>
      </c>
      <c r="J176" s="13" t="str">
        <f>IF('BCL Calculations Table'!J243="","",'BCL Calculations Table'!J243)</f>
        <v/>
      </c>
      <c r="K176" s="85" t="str">
        <f>IF('BCL Calculations Table'!K243="","",'BCL Calculations Table'!K243)</f>
        <v/>
      </c>
      <c r="L176" s="13" t="str">
        <f>IF('BCL Calculations Table'!L243="","",'BCL Calculations Table'!L243)</f>
        <v/>
      </c>
      <c r="M176" s="68">
        <f>IF('BCL Calculations Table'!N243="","",'BCL Calculations Table'!N243)</f>
        <v>0.1</v>
      </c>
      <c r="N176" s="13">
        <f>IF('BCL Calculations Table'!BP243="","",'BCL Calculations Table'!BP243)</f>
        <v>2.4662024688038051</v>
      </c>
      <c r="O176" s="13" t="str">
        <f>IF('BCL Calculations Table'!BQ243="","",'BCL Calculations Table'!BQ243)</f>
        <v>C</v>
      </c>
      <c r="P176" s="13">
        <f>IF('BCL Calculations Table'!BR243="","",'BCL Calculations Table'!BR243)</f>
        <v>29.727125638555094</v>
      </c>
      <c r="Q176" s="13" t="str">
        <f>IF('BCL Calculations Table'!BS243="","",'BCL Calculations Table'!BS243)</f>
        <v>C</v>
      </c>
      <c r="R176" s="13">
        <f>IF('BCL Calculations Table'!BT243="","",'BCL Calculations Table'!BT243)</f>
        <v>16.032608002930417</v>
      </c>
      <c r="S176" s="13" t="str">
        <f>IF('BCL Calculations Table'!BU243="","",'BCL Calculations Table'!BU243)</f>
        <v>C</v>
      </c>
      <c r="T176" s="13">
        <f>IF('BCL Calculations Table'!BV243="","",'BCL Calculations Table'!BV243)</f>
        <v>4.4566544566544568E-2</v>
      </c>
      <c r="U176" s="13" t="str">
        <f>IF('BCL Calculations Table'!BW243="","",'BCL Calculations Table'!BW243)</f>
        <v>C</v>
      </c>
      <c r="V176" s="13">
        <f>IF('BCL Calculations Table'!BX243="","",'BCL Calculations Table'!BX243)</f>
        <v>0.35412826234597838</v>
      </c>
      <c r="W176" s="13" t="str">
        <f>IF('BCL Calculations Table'!BY243="","",'BCL Calculations Table'!BY243)</f>
        <v>C</v>
      </c>
      <c r="X176" s="13" t="str">
        <f>IF('BCL Calculations Table'!BZ243="","",'BCL Calculations Table'!BZ243)</f>
        <v/>
      </c>
      <c r="Y176" s="70" t="str">
        <f>IF('BCL Calculations Table'!CB243="","",'BCL Calculations Table'!CB243)</f>
        <v/>
      </c>
    </row>
    <row r="177" spans="1:25" s="14" customFormat="1" x14ac:dyDescent="0.35">
      <c r="A177" s="69" t="str">
        <f>'BCL Calculations Table'!BN244</f>
        <v>Cyanazine</v>
      </c>
      <c r="B177" s="68" t="str">
        <f>'BCL Calculations Table'!BM244</f>
        <v>21725-46-2</v>
      </c>
      <c r="C177" s="13">
        <f>IF('BCL Calculations Table'!C244="","",'BCL Calculations Table'!C244)</f>
        <v>0.84</v>
      </c>
      <c r="D177" s="13" t="str">
        <f>IF('BCL Calculations Table'!D244="","",'BCL Calculations Table'!D244)</f>
        <v>H</v>
      </c>
      <c r="E177" s="13">
        <f>IF('BCL Calculations Table'!E244="","",'BCL Calculations Table'!E244)</f>
        <v>2E-3</v>
      </c>
      <c r="F177" s="13" t="str">
        <f>IF('BCL Calculations Table'!F244="","",'BCL Calculations Table'!F244)</f>
        <v>H</v>
      </c>
      <c r="G177" s="13" t="str">
        <f>IF('BCL Calculations Table'!G244="","",'BCL Calculations Table'!G244)</f>
        <v/>
      </c>
      <c r="H177" s="13" t="str">
        <f>IF('BCL Calculations Table'!H244="","",'BCL Calculations Table'!H244)</f>
        <v/>
      </c>
      <c r="I177" s="13" t="str">
        <f>IF('BCL Calculations Table'!I244="","",'BCL Calculations Table'!I244)</f>
        <v/>
      </c>
      <c r="J177" s="13" t="str">
        <f>IF('BCL Calculations Table'!J244="","",'BCL Calculations Table'!J244)</f>
        <v/>
      </c>
      <c r="K177" s="85" t="str">
        <f>IF('BCL Calculations Table'!K244="","",'BCL Calculations Table'!K244)</f>
        <v/>
      </c>
      <c r="L177" s="13" t="str">
        <f>IF('BCL Calculations Table'!L244="","",'BCL Calculations Table'!L244)</f>
        <v/>
      </c>
      <c r="M177" s="68">
        <f>IF('BCL Calculations Table'!N244="","",'BCL Calculations Table'!N244)</f>
        <v>0.1</v>
      </c>
      <c r="N177" s="13">
        <f>IF('BCL Calculations Table'!BP244="","",'BCL Calculations Table'!BP244)</f>
        <v>0.64593995766881129</v>
      </c>
      <c r="O177" s="13" t="str">
        <f>IF('BCL Calculations Table'!BQ244="","",'BCL Calculations Table'!BQ244)</f>
        <v>C</v>
      </c>
      <c r="P177" s="13">
        <f>IF('BCL Calculations Table'!BR244="","",'BCL Calculations Table'!BR244)</f>
        <v>7.7866666666666644</v>
      </c>
      <c r="Q177" s="13" t="str">
        <f>IF('BCL Calculations Table'!BS244="","",'BCL Calculations Table'!BS244)</f>
        <v>C</v>
      </c>
      <c r="R177" s="13">
        <f>IF('BCL Calculations Table'!BT244="","",'BCL Calculations Table'!BT244)</f>
        <v>4.1992757687407058</v>
      </c>
      <c r="S177" s="13" t="str">
        <f>IF('BCL Calculations Table'!BU244="","",'BCL Calculations Table'!BU244)</f>
        <v>C</v>
      </c>
      <c r="T177" s="13" t="str">
        <f>IF('BCL Calculations Table'!BV244="","",'BCL Calculations Table'!BV244)</f>
        <v/>
      </c>
      <c r="U177" s="13" t="str">
        <f>IF('BCL Calculations Table'!BW244="","",'BCL Calculations Table'!BW244)</f>
        <v/>
      </c>
      <c r="V177" s="13">
        <f>IF('BCL Calculations Table'!BX244="","",'BCL Calculations Table'!BX244)</f>
        <v>9.274787823347054E-2</v>
      </c>
      <c r="W177" s="13" t="str">
        <f>IF('BCL Calculations Table'!BY244="","",'BCL Calculations Table'!BY244)</f>
        <v>C</v>
      </c>
      <c r="X177" s="13" t="str">
        <f>IF('BCL Calculations Table'!BZ244="","",'BCL Calculations Table'!BZ244)</f>
        <v/>
      </c>
      <c r="Y177" s="70" t="str">
        <f>IF('BCL Calculations Table'!CB244="","",'BCL Calculations Table'!CB244)</f>
        <v/>
      </c>
    </row>
    <row r="178" spans="1:25" s="14" customFormat="1" x14ac:dyDescent="0.35">
      <c r="A178" s="71" t="str">
        <f>'BCL Calculations Table'!BN245</f>
        <v>Cyanides</v>
      </c>
      <c r="B178" s="72" t="str">
        <f>'BCL Calculations Table'!BM245</f>
        <v/>
      </c>
      <c r="C178" s="73" t="str">
        <f>IF('BCL Calculations Table'!C245="","",'BCL Calculations Table'!C245)</f>
        <v/>
      </c>
      <c r="D178" s="73" t="str">
        <f>IF('BCL Calculations Table'!D245="","",'BCL Calculations Table'!D245)</f>
        <v/>
      </c>
      <c r="E178" s="73" t="str">
        <f>IF('BCL Calculations Table'!E245="","",'BCL Calculations Table'!E245)</f>
        <v/>
      </c>
      <c r="F178" s="73" t="str">
        <f>IF('BCL Calculations Table'!F245="","",'BCL Calculations Table'!F245)</f>
        <v/>
      </c>
      <c r="G178" s="73" t="str">
        <f>IF('BCL Calculations Table'!G245="","",'BCL Calculations Table'!G245)</f>
        <v/>
      </c>
      <c r="H178" s="73" t="str">
        <f>IF('BCL Calculations Table'!H245="","",'BCL Calculations Table'!H245)</f>
        <v/>
      </c>
      <c r="I178" s="73" t="str">
        <f>IF('BCL Calculations Table'!I245="","",'BCL Calculations Table'!I245)</f>
        <v/>
      </c>
      <c r="J178" s="73" t="str">
        <f>IF('BCL Calculations Table'!J245="","",'BCL Calculations Table'!J245)</f>
        <v/>
      </c>
      <c r="K178" s="86" t="str">
        <f>IF('BCL Calculations Table'!K245="","",'BCL Calculations Table'!K245)</f>
        <v/>
      </c>
      <c r="L178" s="73" t="str">
        <f>IF('BCL Calculations Table'!L245="","",'BCL Calculations Table'!L245)</f>
        <v/>
      </c>
      <c r="M178" s="72" t="str">
        <f>IF('BCL Calculations Table'!N245="","",'BCL Calculations Table'!N245)</f>
        <v/>
      </c>
      <c r="N178" s="73" t="str">
        <f>IF('BCL Calculations Table'!BP245="","",'BCL Calculations Table'!BP245)</f>
        <v/>
      </c>
      <c r="O178" s="73" t="str">
        <f>IF('BCL Calculations Table'!BQ245="","",'BCL Calculations Table'!BQ245)</f>
        <v/>
      </c>
      <c r="P178" s="73" t="str">
        <f>IF('BCL Calculations Table'!BR245="","",'BCL Calculations Table'!BR245)</f>
        <v/>
      </c>
      <c r="Q178" s="73" t="str">
        <f>IF('BCL Calculations Table'!BS245="","",'BCL Calculations Table'!BS245)</f>
        <v/>
      </c>
      <c r="R178" s="73" t="str">
        <f>IF('BCL Calculations Table'!BT245="","",'BCL Calculations Table'!BT245)</f>
        <v/>
      </c>
      <c r="S178" s="73" t="str">
        <f>IF('BCL Calculations Table'!BU245="","",'BCL Calculations Table'!BU245)</f>
        <v/>
      </c>
      <c r="T178" s="73" t="str">
        <f>IF('BCL Calculations Table'!BV245="","",'BCL Calculations Table'!BV245)</f>
        <v/>
      </c>
      <c r="U178" s="73" t="str">
        <f>IF('BCL Calculations Table'!BW245="","",'BCL Calculations Table'!BW245)</f>
        <v/>
      </c>
      <c r="V178" s="73" t="str">
        <f>IF('BCL Calculations Table'!BX245="","",'BCL Calculations Table'!BX245)</f>
        <v/>
      </c>
      <c r="W178" s="73" t="str">
        <f>IF('BCL Calculations Table'!BY245="","",'BCL Calculations Table'!BY245)</f>
        <v/>
      </c>
      <c r="X178" s="73" t="str">
        <f>IF('BCL Calculations Table'!BZ245="","",'BCL Calculations Table'!BZ245)</f>
        <v/>
      </c>
      <c r="Y178" s="79" t="str">
        <f>IF('BCL Calculations Table'!CB245="","",'BCL Calculations Table'!CB245)</f>
        <v/>
      </c>
    </row>
    <row r="179" spans="1:25" x14ac:dyDescent="0.35">
      <c r="A179" s="77" t="str">
        <f>'BCL Calculations Table'!BN246</f>
        <v>Barium cyanide</v>
      </c>
      <c r="B179" s="68" t="str">
        <f>'BCL Calculations Table'!BM246</f>
        <v>542-62-1</v>
      </c>
      <c r="C179" s="13" t="str">
        <f>IF('BCL Calculations Table'!C246="","",'BCL Calculations Table'!C246)</f>
        <v/>
      </c>
      <c r="D179" s="13" t="str">
        <f>IF('BCL Calculations Table'!D246="","",'BCL Calculations Table'!D246)</f>
        <v/>
      </c>
      <c r="E179" s="13">
        <f>IF('BCL Calculations Table'!E246="","",'BCL Calculations Table'!E246)</f>
        <v>0.1</v>
      </c>
      <c r="F179" s="13" t="str">
        <f>IF('BCL Calculations Table'!F246="","",'BCL Calculations Table'!F246)</f>
        <v>H</v>
      </c>
      <c r="G179" s="13" t="str">
        <f>IF('BCL Calculations Table'!G246="","",'BCL Calculations Table'!G246)</f>
        <v/>
      </c>
      <c r="H179" s="13" t="str">
        <f>IF('BCL Calculations Table'!H246="","",'BCL Calculations Table'!H246)</f>
        <v/>
      </c>
      <c r="I179" s="13" t="str">
        <f>IF('BCL Calculations Table'!I246="","",'BCL Calculations Table'!I246)</f>
        <v/>
      </c>
      <c r="J179" s="13" t="str">
        <f>IF('BCL Calculations Table'!J246="","",'BCL Calculations Table'!J246)</f>
        <v/>
      </c>
      <c r="K179" s="85" t="str">
        <f>IF('BCL Calculations Table'!K246="","",'BCL Calculations Table'!K246)</f>
        <v/>
      </c>
      <c r="L179" s="13" t="str">
        <f>IF('BCL Calculations Table'!L246="","",'BCL Calculations Table'!L246)</f>
        <v/>
      </c>
      <c r="M179" s="68">
        <f>IF('BCL Calculations Table'!N246="","",'BCL Calculations Table'!N246)</f>
        <v>0.1</v>
      </c>
      <c r="N179" s="13">
        <f>IF('BCL Calculations Table'!BP246="","",'BCL Calculations Table'!BP246)</f>
        <v>6321.3679555714625</v>
      </c>
      <c r="O179" s="13" t="str">
        <f>IF('BCL Calculations Table'!BQ246="","",'BCL Calculations Table'!BQ246)</f>
        <v>N</v>
      </c>
      <c r="P179" s="13">
        <f>IF('BCL Calculations Table'!BR246="","",'BCL Calculations Table'!BR246)</f>
        <v>100000</v>
      </c>
      <c r="Q179" s="13" t="str">
        <f>IF('BCL Calculations Table'!BS246="","",'BCL Calculations Table'!BS246)</f>
        <v>max</v>
      </c>
      <c r="R179" s="13">
        <f>IF('BCL Calculations Table'!BT246="","",'BCL Calculations Table'!BT246)</f>
        <v>91184.745916203712</v>
      </c>
      <c r="S179" s="13" t="str">
        <f>IF('BCL Calculations Table'!BU246="","",'BCL Calculations Table'!BU246)</f>
        <v>N</v>
      </c>
      <c r="T179" s="13" t="str">
        <f>IF('BCL Calculations Table'!BV246="","",'BCL Calculations Table'!BV246)</f>
        <v/>
      </c>
      <c r="U179" s="13" t="str">
        <f>IF('BCL Calculations Table'!BW246="","",'BCL Calculations Table'!BW246)</f>
        <v/>
      </c>
      <c r="V179" s="13">
        <f>IF('BCL Calculations Table'!BX246="","",'BCL Calculations Table'!BX246)</f>
        <v>3337.1428571428573</v>
      </c>
      <c r="W179" s="13" t="str">
        <f>IF('BCL Calculations Table'!BY246="","",'BCL Calculations Table'!BY246)</f>
        <v>N</v>
      </c>
      <c r="X179" s="13" t="str">
        <f>IF('BCL Calculations Table'!BZ246="","",'BCL Calculations Table'!BZ246)</f>
        <v/>
      </c>
      <c r="Y179" s="70" t="str">
        <f>IF('BCL Calculations Table'!CB246="","",'BCL Calculations Table'!CB246)</f>
        <v/>
      </c>
    </row>
    <row r="180" spans="1:25" x14ac:dyDescent="0.35">
      <c r="A180" s="77" t="str">
        <f>'BCL Calculations Table'!BN247</f>
        <v>Calcium Cyanide</v>
      </c>
      <c r="B180" s="68" t="str">
        <f>'BCL Calculations Table'!BM247</f>
        <v>592-01-8</v>
      </c>
      <c r="C180" s="13" t="str">
        <f>IF('BCL Calculations Table'!C247="","",'BCL Calculations Table'!C247)</f>
        <v/>
      </c>
      <c r="D180" s="13" t="str">
        <f>IF('BCL Calculations Table'!D247="","",'BCL Calculations Table'!D247)</f>
        <v/>
      </c>
      <c r="E180" s="13">
        <f>IF('BCL Calculations Table'!E247="","",'BCL Calculations Table'!E247)</f>
        <v>1E-3</v>
      </c>
      <c r="F180" s="13" t="str">
        <f>IF('BCL Calculations Table'!F247="","",'BCL Calculations Table'!F247)</f>
        <v>I</v>
      </c>
      <c r="G180" s="13" t="str">
        <f>IF('BCL Calculations Table'!G247="","",'BCL Calculations Table'!G247)</f>
        <v/>
      </c>
      <c r="H180" s="13" t="str">
        <f>IF('BCL Calculations Table'!H247="","",'BCL Calculations Table'!H247)</f>
        <v/>
      </c>
      <c r="I180" s="13">
        <f>IF('BCL Calculations Table'!I247="","",'BCL Calculations Table'!I247)</f>
        <v>8.9999999999999993E-3</v>
      </c>
      <c r="J180" s="13" t="str">
        <f>IF('BCL Calculations Table'!J247="","",'BCL Calculations Table'!J247)</f>
        <v>CA</v>
      </c>
      <c r="K180" s="85" t="str">
        <f>IF('BCL Calculations Table'!K247="","",'BCL Calculations Table'!K247)</f>
        <v/>
      </c>
      <c r="L180" s="13" t="str">
        <f>IF('BCL Calculations Table'!L247="","",'BCL Calculations Table'!L247)</f>
        <v/>
      </c>
      <c r="M180" s="68" t="str">
        <f>IF('BCL Calculations Table'!N247="","",'BCL Calculations Table'!N247)</f>
        <v/>
      </c>
      <c r="N180" s="13">
        <f>IF('BCL Calculations Table'!BP247="","",'BCL Calculations Table'!BP247)</f>
        <v>78.213742563295696</v>
      </c>
      <c r="O180" s="13" t="str">
        <f>IF('BCL Calculations Table'!BQ247="","",'BCL Calculations Table'!BQ247)</f>
        <v>N</v>
      </c>
      <c r="P180" s="13">
        <f>IF('BCL Calculations Table'!BR247="","",'BCL Calculations Table'!BR247)</f>
        <v>2335.8846476717199</v>
      </c>
      <c r="Q180" s="13" t="str">
        <f>IF('BCL Calculations Table'!BS247="","",'BCL Calculations Table'!BS247)</f>
        <v>N</v>
      </c>
      <c r="R180" s="13">
        <f>IF('BCL Calculations Table'!BT247="","",'BCL Calculations Table'!BT247)</f>
        <v>1297.7457346732178</v>
      </c>
      <c r="S180" s="13" t="str">
        <f>IF('BCL Calculations Table'!BU247="","",'BCL Calculations Table'!BU247)</f>
        <v>N</v>
      </c>
      <c r="T180" s="13">
        <f>IF('BCL Calculations Table'!BV247="","",'BCL Calculations Table'!BV247)</f>
        <v>9.3857142857142843</v>
      </c>
      <c r="U180" s="13" t="str">
        <f>IF('BCL Calculations Table'!BW247="","",'BCL Calculations Table'!BW247)</f>
        <v>N</v>
      </c>
      <c r="V180" s="13">
        <f>IF('BCL Calculations Table'!BX247="","",'BCL Calculations Table'!BX247)</f>
        <v>33.371428571428574</v>
      </c>
      <c r="W180" s="13" t="str">
        <f>IF('BCL Calculations Table'!BY247="","",'BCL Calculations Table'!BY247)</f>
        <v>N</v>
      </c>
      <c r="X180" s="13" t="str">
        <f>IF('BCL Calculations Table'!BZ247="","",'BCL Calculations Table'!BZ247)</f>
        <v/>
      </c>
      <c r="Y180" s="70" t="str">
        <f>IF('BCL Calculations Table'!CB247="","",'BCL Calculations Table'!CB247)</f>
        <v/>
      </c>
    </row>
    <row r="181" spans="1:25" s="14" customFormat="1" x14ac:dyDescent="0.35">
      <c r="A181" s="77" t="str">
        <f>'BCL Calculations Table'!BN248</f>
        <v>Copper Cyanide</v>
      </c>
      <c r="B181" s="68" t="str">
        <f>'BCL Calculations Table'!BM248</f>
        <v>544-92-3</v>
      </c>
      <c r="C181" s="13" t="str">
        <f>IF('BCL Calculations Table'!C248="","",'BCL Calculations Table'!C248)</f>
        <v/>
      </c>
      <c r="D181" s="13" t="str">
        <f>IF('BCL Calculations Table'!D248="","",'BCL Calculations Table'!D248)</f>
        <v/>
      </c>
      <c r="E181" s="13">
        <f>IF('BCL Calculations Table'!E248="","",'BCL Calculations Table'!E248)</f>
        <v>5.0000000000000001E-3</v>
      </c>
      <c r="F181" s="13" t="str">
        <f>IF('BCL Calculations Table'!F248="","",'BCL Calculations Table'!F248)</f>
        <v>I</v>
      </c>
      <c r="G181" s="13" t="str">
        <f>IF('BCL Calculations Table'!G248="","",'BCL Calculations Table'!G248)</f>
        <v/>
      </c>
      <c r="H181" s="13" t="str">
        <f>IF('BCL Calculations Table'!H248="","",'BCL Calculations Table'!H248)</f>
        <v/>
      </c>
      <c r="I181" s="13" t="str">
        <f>IF('BCL Calculations Table'!I248="","",'BCL Calculations Table'!I248)</f>
        <v/>
      </c>
      <c r="J181" s="13" t="str">
        <f>IF('BCL Calculations Table'!J248="","",'BCL Calculations Table'!J248)</f>
        <v/>
      </c>
      <c r="K181" s="85" t="str">
        <f>IF('BCL Calculations Table'!K248="","",'BCL Calculations Table'!K248)</f>
        <v/>
      </c>
      <c r="L181" s="13" t="str">
        <f>IF('BCL Calculations Table'!L248="","",'BCL Calculations Table'!L248)</f>
        <v/>
      </c>
      <c r="M181" s="68" t="str">
        <f>IF('BCL Calculations Table'!N248="","",'BCL Calculations Table'!N248)</f>
        <v/>
      </c>
      <c r="N181" s="13">
        <f>IF('BCL Calculations Table'!BP248="","",'BCL Calculations Table'!BP248)</f>
        <v>391.07142857142867</v>
      </c>
      <c r="O181" s="13" t="str">
        <f>IF('BCL Calculations Table'!BQ248="","",'BCL Calculations Table'!BQ248)</f>
        <v>N</v>
      </c>
      <c r="P181" s="13">
        <f>IF('BCL Calculations Table'!BR248="","",'BCL Calculations Table'!BR248)</f>
        <v>11680.000000000002</v>
      </c>
      <c r="Q181" s="13" t="str">
        <f>IF('BCL Calculations Table'!BS248="","",'BCL Calculations Table'!BS248)</f>
        <v>N</v>
      </c>
      <c r="R181" s="13">
        <f>IF('BCL Calculations Table'!BT248="","",'BCL Calculations Table'!BT248)</f>
        <v>6488.8888888888887</v>
      </c>
      <c r="S181" s="13" t="str">
        <f>IF('BCL Calculations Table'!BU248="","",'BCL Calculations Table'!BU248)</f>
        <v>N</v>
      </c>
      <c r="T181" s="13" t="str">
        <f>IF('BCL Calculations Table'!BV248="","",'BCL Calculations Table'!BV248)</f>
        <v/>
      </c>
      <c r="U181" s="13" t="str">
        <f>IF('BCL Calculations Table'!BW248="","",'BCL Calculations Table'!BW248)</f>
        <v/>
      </c>
      <c r="V181" s="13">
        <f>IF('BCL Calculations Table'!BX248="","",'BCL Calculations Table'!BX248)</f>
        <v>166.85714285714286</v>
      </c>
      <c r="W181" s="13" t="str">
        <f>IF('BCL Calculations Table'!BY248="","",'BCL Calculations Table'!BY248)</f>
        <v>N</v>
      </c>
      <c r="X181" s="13" t="str">
        <f>IF('BCL Calculations Table'!BZ248="","",'BCL Calculations Table'!BZ248)</f>
        <v/>
      </c>
      <c r="Y181" s="70" t="str">
        <f>IF('BCL Calculations Table'!CB248="","",'BCL Calculations Table'!CB248)</f>
        <v/>
      </c>
    </row>
    <row r="182" spans="1:25" x14ac:dyDescent="0.35">
      <c r="A182" s="77" t="str">
        <f>'BCL Calculations Table'!BN249</f>
        <v>Cyanide (CN-)</v>
      </c>
      <c r="B182" s="68" t="str">
        <f>'BCL Calculations Table'!BM249</f>
        <v>57-12-5</v>
      </c>
      <c r="C182" s="13" t="str">
        <f>IF('BCL Calculations Table'!C249="","",'BCL Calculations Table'!C249)</f>
        <v/>
      </c>
      <c r="D182" s="13" t="str">
        <f>IF('BCL Calculations Table'!D249="","",'BCL Calculations Table'!D249)</f>
        <v/>
      </c>
      <c r="E182" s="13">
        <f>IF('BCL Calculations Table'!E249="","",'BCL Calculations Table'!E249)</f>
        <v>5.9999999999999995E-4</v>
      </c>
      <c r="F182" s="13" t="str">
        <f>IF('BCL Calculations Table'!F249="","",'BCL Calculations Table'!F249)</f>
        <v>I</v>
      </c>
      <c r="G182" s="13" t="str">
        <f>IF('BCL Calculations Table'!G249="","",'BCL Calculations Table'!G249)</f>
        <v/>
      </c>
      <c r="H182" s="13" t="str">
        <f>IF('BCL Calculations Table'!H249="","",'BCL Calculations Table'!H249)</f>
        <v/>
      </c>
      <c r="I182" s="13">
        <f>IF('BCL Calculations Table'!I249="","",'BCL Calculations Table'!I249)</f>
        <v>8.0000000000000004E-4</v>
      </c>
      <c r="J182" s="13" t="str">
        <f>IF('BCL Calculations Table'!J249="","",'BCL Calculations Table'!J249)</f>
        <v>S</v>
      </c>
      <c r="K182" s="85" t="str">
        <f>IF('BCL Calculations Table'!K249="","",'BCL Calculations Table'!K249)</f>
        <v/>
      </c>
      <c r="L182" s="13" t="str">
        <f>IF('BCL Calculations Table'!L249="","",'BCL Calculations Table'!L249)</f>
        <v>V</v>
      </c>
      <c r="M182" s="68" t="str">
        <f>IF('BCL Calculations Table'!N249="","",'BCL Calculations Table'!N249)</f>
        <v/>
      </c>
      <c r="N182" s="13">
        <f>IF('BCL Calculations Table'!BP249="","",'BCL Calculations Table'!BP249)</f>
        <v>22.837174621381404</v>
      </c>
      <c r="O182" s="13" t="str">
        <f>IF('BCL Calculations Table'!BQ249="","",'BCL Calculations Table'!BQ249)</f>
        <v>N</v>
      </c>
      <c r="P182" s="13">
        <f>IF('BCL Calculations Table'!BR249="","",'BCL Calculations Table'!BR249)</f>
        <v>164.8620228540247</v>
      </c>
      <c r="Q182" s="13" t="str">
        <f>IF('BCL Calculations Table'!BS249="","",'BCL Calculations Table'!BS249)</f>
        <v>N</v>
      </c>
      <c r="R182" s="13">
        <f>IF('BCL Calculations Table'!BT249="","",'BCL Calculations Table'!BT249)</f>
        <v>163.90127551484213</v>
      </c>
      <c r="S182" s="13" t="str">
        <f>IF('BCL Calculations Table'!BU249="","",'BCL Calculations Table'!BU249)</f>
        <v>N</v>
      </c>
      <c r="T182" s="13">
        <f>IF('BCL Calculations Table'!BV249="","",'BCL Calculations Table'!BV249)</f>
        <v>0.8342857142857143</v>
      </c>
      <c r="U182" s="13" t="str">
        <f>IF('BCL Calculations Table'!BW249="","",'BCL Calculations Table'!BW249)</f>
        <v>N</v>
      </c>
      <c r="V182" s="13">
        <f>IF('BCL Calculations Table'!BX249="","",'BCL Calculations Table'!BX249)</f>
        <v>200</v>
      </c>
      <c r="W182" s="13" t="str">
        <f>IF('BCL Calculations Table'!BY249="","",'BCL Calculations Table'!BY249)</f>
        <v>mcl</v>
      </c>
      <c r="X182" s="13">
        <f>IF('BCL Calculations Table'!BZ249="","",'BCL Calculations Table'!BZ249)</f>
        <v>2</v>
      </c>
      <c r="Y182" s="70">
        <f>IF('BCL Calculations Table'!CB249="","",'BCL Calculations Table'!CB249)</f>
        <v>40</v>
      </c>
    </row>
    <row r="183" spans="1:25" x14ac:dyDescent="0.35">
      <c r="A183" s="77" t="str">
        <f>'BCL Calculations Table'!BN250</f>
        <v>Cyanogen</v>
      </c>
      <c r="B183" s="68" t="str">
        <f>'BCL Calculations Table'!BM250</f>
        <v>460-19-5</v>
      </c>
      <c r="C183" s="13" t="str">
        <f>IF('BCL Calculations Table'!C250="","",'BCL Calculations Table'!C250)</f>
        <v/>
      </c>
      <c r="D183" s="13" t="str">
        <f>IF('BCL Calculations Table'!D250="","",'BCL Calculations Table'!D250)</f>
        <v/>
      </c>
      <c r="E183" s="13">
        <f>IF('BCL Calculations Table'!E250="","",'BCL Calculations Table'!E250)</f>
        <v>1E-3</v>
      </c>
      <c r="F183" s="13" t="str">
        <f>IF('BCL Calculations Table'!F250="","",'BCL Calculations Table'!F250)</f>
        <v>I</v>
      </c>
      <c r="G183" s="13" t="str">
        <f>IF('BCL Calculations Table'!G250="","",'BCL Calculations Table'!G250)</f>
        <v/>
      </c>
      <c r="H183" s="13" t="str">
        <f>IF('BCL Calculations Table'!H250="","",'BCL Calculations Table'!H250)</f>
        <v/>
      </c>
      <c r="I183" s="13" t="str">
        <f>IF('BCL Calculations Table'!I250="","",'BCL Calculations Table'!I250)</f>
        <v/>
      </c>
      <c r="J183" s="13" t="str">
        <f>IF('BCL Calculations Table'!J250="","",'BCL Calculations Table'!J250)</f>
        <v/>
      </c>
      <c r="K183" s="85" t="str">
        <f>IF('BCL Calculations Table'!K250="","",'BCL Calculations Table'!K250)</f>
        <v/>
      </c>
      <c r="L183" s="13" t="str">
        <f>IF('BCL Calculations Table'!L250="","",'BCL Calculations Table'!L250)</f>
        <v>V</v>
      </c>
      <c r="M183" s="68" t="str">
        <f>IF('BCL Calculations Table'!N250="","",'BCL Calculations Table'!N250)</f>
        <v/>
      </c>
      <c r="N183" s="13">
        <f>IF('BCL Calculations Table'!BP250="","",'BCL Calculations Table'!BP250)</f>
        <v>78.214285714285722</v>
      </c>
      <c r="O183" s="13" t="str">
        <f>IF('BCL Calculations Table'!BQ250="","",'BCL Calculations Table'!BQ250)</f>
        <v>N</v>
      </c>
      <c r="P183" s="13">
        <f>IF('BCL Calculations Table'!BR250="","",'BCL Calculations Table'!BR250)</f>
        <v>1134.3464080503143</v>
      </c>
      <c r="Q183" s="13" t="str">
        <f>IF('BCL Calculations Table'!BS250="","",'BCL Calculations Table'!BS250)</f>
        <v>sat</v>
      </c>
      <c r="R183" s="13">
        <f>IF('BCL Calculations Table'!BT250="","",'BCL Calculations Table'!BT250)</f>
        <v>1134.3464080503143</v>
      </c>
      <c r="S183" s="13" t="str">
        <f>IF('BCL Calculations Table'!BU250="","",'BCL Calculations Table'!BU250)</f>
        <v>sat</v>
      </c>
      <c r="T183" s="13" t="str">
        <f>IF('BCL Calculations Table'!BV250="","",'BCL Calculations Table'!BV250)</f>
        <v/>
      </c>
      <c r="U183" s="13" t="str">
        <f>IF('BCL Calculations Table'!BW250="","",'BCL Calculations Table'!BW250)</f>
        <v/>
      </c>
      <c r="V183" s="13">
        <f>IF('BCL Calculations Table'!BX250="","",'BCL Calculations Table'!BX250)</f>
        <v>33.371428571428574</v>
      </c>
      <c r="W183" s="13" t="str">
        <f>IF('BCL Calculations Table'!BY250="","",'BCL Calculations Table'!BY250)</f>
        <v>N</v>
      </c>
      <c r="X183" s="13" t="str">
        <f>IF('BCL Calculations Table'!BZ250="","",'BCL Calculations Table'!BZ250)</f>
        <v/>
      </c>
      <c r="Y183" s="70" t="str">
        <f>IF('BCL Calculations Table'!CB250="","",'BCL Calculations Table'!CB250)</f>
        <v/>
      </c>
    </row>
    <row r="184" spans="1:25" s="14" customFormat="1" x14ac:dyDescent="0.35">
      <c r="A184" s="78" t="str">
        <f>'BCL Calculations Table'!BN251</f>
        <v>Cyanogen Bromide</v>
      </c>
      <c r="B184" s="72" t="str">
        <f>'BCL Calculations Table'!BM251</f>
        <v>506-68-3</v>
      </c>
      <c r="C184" s="73" t="str">
        <f>IF('BCL Calculations Table'!C251="","",'BCL Calculations Table'!C251)</f>
        <v/>
      </c>
      <c r="D184" s="73" t="str">
        <f>IF('BCL Calculations Table'!D251="","",'BCL Calculations Table'!D251)</f>
        <v/>
      </c>
      <c r="E184" s="73">
        <f>IF('BCL Calculations Table'!E251="","",'BCL Calculations Table'!E251)</f>
        <v>0.09</v>
      </c>
      <c r="F184" s="73" t="str">
        <f>IF('BCL Calculations Table'!F251="","",'BCL Calculations Table'!F251)</f>
        <v>I</v>
      </c>
      <c r="G184" s="73" t="str">
        <f>IF('BCL Calculations Table'!G251="","",'BCL Calculations Table'!G251)</f>
        <v/>
      </c>
      <c r="H184" s="73" t="str">
        <f>IF('BCL Calculations Table'!H251="","",'BCL Calculations Table'!H251)</f>
        <v/>
      </c>
      <c r="I184" s="73" t="str">
        <f>IF('BCL Calculations Table'!I251="","",'BCL Calculations Table'!I251)</f>
        <v/>
      </c>
      <c r="J184" s="73" t="str">
        <f>IF('BCL Calculations Table'!J251="","",'BCL Calculations Table'!J251)</f>
        <v/>
      </c>
      <c r="K184" s="86" t="str">
        <f>IF('BCL Calculations Table'!K251="","",'BCL Calculations Table'!K251)</f>
        <v/>
      </c>
      <c r="L184" s="73" t="str">
        <f>IF('BCL Calculations Table'!L251="","",'BCL Calculations Table'!L251)</f>
        <v>V</v>
      </c>
      <c r="M184" s="72" t="str">
        <f>IF('BCL Calculations Table'!N251="","",'BCL Calculations Table'!N251)</f>
        <v/>
      </c>
      <c r="N184" s="73">
        <f>IF('BCL Calculations Table'!BP251="","",'BCL Calculations Table'!BP251)</f>
        <v>7039.2857142857165</v>
      </c>
      <c r="O184" s="73" t="str">
        <f>IF('BCL Calculations Table'!BQ251="","",'BCL Calculations Table'!BQ251)</f>
        <v>N</v>
      </c>
      <c r="P184" s="73">
        <f>IF('BCL Calculations Table'!BR251="","",'BCL Calculations Table'!BR251)</f>
        <v>100000</v>
      </c>
      <c r="Q184" s="73" t="str">
        <f>IF('BCL Calculations Table'!BS251="","",'BCL Calculations Table'!BS251)</f>
        <v>max</v>
      </c>
      <c r="R184" s="73">
        <f>IF('BCL Calculations Table'!BT251="","",'BCL Calculations Table'!BT251)</f>
        <v>100000</v>
      </c>
      <c r="S184" s="73" t="str">
        <f>IF('BCL Calculations Table'!BU251="","",'BCL Calculations Table'!BU251)</f>
        <v>max</v>
      </c>
      <c r="T184" s="73" t="str">
        <f>IF('BCL Calculations Table'!BV251="","",'BCL Calculations Table'!BV251)</f>
        <v/>
      </c>
      <c r="U184" s="73" t="str">
        <f>IF('BCL Calculations Table'!BW251="","",'BCL Calculations Table'!BW251)</f>
        <v/>
      </c>
      <c r="V184" s="73">
        <f>IF('BCL Calculations Table'!BX251="","",'BCL Calculations Table'!BX251)</f>
        <v>3003.4285714285711</v>
      </c>
      <c r="W184" s="73" t="str">
        <f>IF('BCL Calculations Table'!BY251="","",'BCL Calculations Table'!BY251)</f>
        <v>N</v>
      </c>
      <c r="X184" s="73" t="str">
        <f>IF('BCL Calculations Table'!BZ251="","",'BCL Calculations Table'!BZ251)</f>
        <v/>
      </c>
      <c r="Y184" s="79" t="str">
        <f>IF('BCL Calculations Table'!CB251="","",'BCL Calculations Table'!CB251)</f>
        <v/>
      </c>
    </row>
    <row r="185" spans="1:25" x14ac:dyDescent="0.35">
      <c r="A185" s="77" t="str">
        <f>'BCL Calculations Table'!BN252</f>
        <v>Cyanogen Chloride</v>
      </c>
      <c r="B185" s="68" t="str">
        <f>'BCL Calculations Table'!BM252</f>
        <v>506-77-4</v>
      </c>
      <c r="C185" s="13" t="str">
        <f>IF('BCL Calculations Table'!C252="","",'BCL Calculations Table'!C252)</f>
        <v/>
      </c>
      <c r="D185" s="13" t="str">
        <f>IF('BCL Calculations Table'!D252="","",'BCL Calculations Table'!D252)</f>
        <v/>
      </c>
      <c r="E185" s="13">
        <f>IF('BCL Calculations Table'!E252="","",'BCL Calculations Table'!E252)</f>
        <v>0.05</v>
      </c>
      <c r="F185" s="13" t="str">
        <f>IF('BCL Calculations Table'!F252="","",'BCL Calculations Table'!F252)</f>
        <v>I</v>
      </c>
      <c r="G185" s="13" t="str">
        <f>IF('BCL Calculations Table'!G252="","",'BCL Calculations Table'!G252)</f>
        <v/>
      </c>
      <c r="H185" s="13" t="str">
        <f>IF('BCL Calculations Table'!H252="","",'BCL Calculations Table'!H252)</f>
        <v/>
      </c>
      <c r="I185" s="13" t="str">
        <f>IF('BCL Calculations Table'!I252="","",'BCL Calculations Table'!I252)</f>
        <v/>
      </c>
      <c r="J185" s="13" t="str">
        <f>IF('BCL Calculations Table'!J252="","",'BCL Calculations Table'!J252)</f>
        <v/>
      </c>
      <c r="K185" s="85" t="str">
        <f>IF('BCL Calculations Table'!K252="","",'BCL Calculations Table'!K252)</f>
        <v/>
      </c>
      <c r="L185" s="13" t="str">
        <f>IF('BCL Calculations Table'!L252="","",'BCL Calculations Table'!L252)</f>
        <v>V</v>
      </c>
      <c r="M185" s="68" t="str">
        <f>IF('BCL Calculations Table'!N252="","",'BCL Calculations Table'!N252)</f>
        <v/>
      </c>
      <c r="N185" s="13">
        <f>IF('BCL Calculations Table'!BP252="","",'BCL Calculations Table'!BP252)</f>
        <v>3910.7142857142858</v>
      </c>
      <c r="O185" s="13" t="str">
        <f>IF('BCL Calculations Table'!BQ252="","",'BCL Calculations Table'!BQ252)</f>
        <v>N</v>
      </c>
      <c r="P185" s="13">
        <f>IF('BCL Calculations Table'!BR252="","",'BCL Calculations Table'!BR252)</f>
        <v>6894.1244754716981</v>
      </c>
      <c r="Q185" s="13" t="str">
        <f>IF('BCL Calculations Table'!BS252="","",'BCL Calculations Table'!BS252)</f>
        <v>sat</v>
      </c>
      <c r="R185" s="13">
        <f>IF('BCL Calculations Table'!BT252="","",'BCL Calculations Table'!BT252)</f>
        <v>6894.1244754716981</v>
      </c>
      <c r="S185" s="13" t="str">
        <f>IF('BCL Calculations Table'!BU252="","",'BCL Calculations Table'!BU252)</f>
        <v>sat</v>
      </c>
      <c r="T185" s="13" t="str">
        <f>IF('BCL Calculations Table'!BV252="","",'BCL Calculations Table'!BV252)</f>
        <v/>
      </c>
      <c r="U185" s="13" t="str">
        <f>IF('BCL Calculations Table'!BW252="","",'BCL Calculations Table'!BW252)</f>
        <v/>
      </c>
      <c r="V185" s="13">
        <f>IF('BCL Calculations Table'!BX252="","",'BCL Calculations Table'!BX252)</f>
        <v>1668.5714285714287</v>
      </c>
      <c r="W185" s="13" t="str">
        <f>IF('BCL Calculations Table'!BY252="","",'BCL Calculations Table'!BY252)</f>
        <v>N</v>
      </c>
      <c r="X185" s="80" t="str">
        <f>IF('BCL Calculations Table'!BZ252="","",'BCL Calculations Table'!BZ252)</f>
        <v/>
      </c>
      <c r="Y185" s="81" t="str">
        <f>IF('BCL Calculations Table'!CB252="","",'BCL Calculations Table'!CB252)</f>
        <v/>
      </c>
    </row>
    <row r="186" spans="1:25" x14ac:dyDescent="0.35">
      <c r="A186" s="77" t="str">
        <f>'BCL Calculations Table'!BN253</f>
        <v>Hydrogen Cyanide</v>
      </c>
      <c r="B186" s="68" t="str">
        <f>'BCL Calculations Table'!BM253</f>
        <v>74-90-8</v>
      </c>
      <c r="C186" s="13" t="str">
        <f>IF('BCL Calculations Table'!C253="","",'BCL Calculations Table'!C253)</f>
        <v/>
      </c>
      <c r="D186" s="13" t="str">
        <f>IF('BCL Calculations Table'!D253="","",'BCL Calculations Table'!D253)</f>
        <v/>
      </c>
      <c r="E186" s="13">
        <f>IF('BCL Calculations Table'!E253="","",'BCL Calculations Table'!E253)</f>
        <v>5.9999999999999995E-4</v>
      </c>
      <c r="F186" s="13" t="str">
        <f>IF('BCL Calculations Table'!F253="","",'BCL Calculations Table'!F253)</f>
        <v>I</v>
      </c>
      <c r="G186" s="13" t="str">
        <f>IF('BCL Calculations Table'!G253="","",'BCL Calculations Table'!G253)</f>
        <v/>
      </c>
      <c r="H186" s="13" t="str">
        <f>IF('BCL Calculations Table'!H253="","",'BCL Calculations Table'!H253)</f>
        <v/>
      </c>
      <c r="I186" s="13">
        <f>IF('BCL Calculations Table'!I253="","",'BCL Calculations Table'!I253)</f>
        <v>8.0000000000000004E-4</v>
      </c>
      <c r="J186" s="13" t="str">
        <f>IF('BCL Calculations Table'!J253="","",'BCL Calculations Table'!J253)</f>
        <v>I</v>
      </c>
      <c r="K186" s="85" t="str">
        <f>IF('BCL Calculations Table'!K253="","",'BCL Calculations Table'!K253)</f>
        <v/>
      </c>
      <c r="L186" s="13" t="str">
        <f>IF('BCL Calculations Table'!L253="","",'BCL Calculations Table'!L253)</f>
        <v>V</v>
      </c>
      <c r="M186" s="68" t="str">
        <f>IF('BCL Calculations Table'!N253="","",'BCL Calculations Table'!N253)</f>
        <v/>
      </c>
      <c r="N186" s="13">
        <f>IF('BCL Calculations Table'!BP253="","",'BCL Calculations Table'!BP253)</f>
        <v>22.601790494626641</v>
      </c>
      <c r="O186" s="13" t="str">
        <f>IF('BCL Calculations Table'!BQ253="","",'BCL Calculations Table'!BQ253)</f>
        <v>N</v>
      </c>
      <c r="P186" s="13">
        <f>IF('BCL Calculations Table'!BR253="","",'BCL Calculations Table'!BR253)</f>
        <v>161.96281990002811</v>
      </c>
      <c r="Q186" s="13" t="str">
        <f>IF('BCL Calculations Table'!BS253="","",'BCL Calculations Table'!BS253)</f>
        <v>N</v>
      </c>
      <c r="R186" s="13">
        <f>IF('BCL Calculations Table'!BT253="","",'BCL Calculations Table'!BT253)</f>
        <v>161.31753389166948</v>
      </c>
      <c r="S186" s="13" t="str">
        <f>IF('BCL Calculations Table'!BU253="","",'BCL Calculations Table'!BU253)</f>
        <v>N</v>
      </c>
      <c r="T186" s="13">
        <f>IF('BCL Calculations Table'!BV253="","",'BCL Calculations Table'!BV253)</f>
        <v>0.8342857142857143</v>
      </c>
      <c r="U186" s="13" t="str">
        <f>IF('BCL Calculations Table'!BW253="","",'BCL Calculations Table'!BW253)</f>
        <v>N</v>
      </c>
      <c r="V186" s="13">
        <f>IF('BCL Calculations Table'!BX253="","",'BCL Calculations Table'!BX253)</f>
        <v>1.5402197802197801</v>
      </c>
      <c r="W186" s="13" t="str">
        <f>IF('BCL Calculations Table'!BY253="","",'BCL Calculations Table'!BY253)</f>
        <v>N</v>
      </c>
      <c r="X186" s="13" t="str">
        <f>IF('BCL Calculations Table'!BZ253="","",'BCL Calculations Table'!BZ253)</f>
        <v/>
      </c>
      <c r="Y186" s="70" t="str">
        <f>IF('BCL Calculations Table'!CB253="","",'BCL Calculations Table'!CB253)</f>
        <v/>
      </c>
    </row>
    <row r="187" spans="1:25" s="14" customFormat="1" x14ac:dyDescent="0.35">
      <c r="A187" s="77" t="str">
        <f>'BCL Calculations Table'!BN254</f>
        <v>Potassium Cyanide</v>
      </c>
      <c r="B187" s="68" t="str">
        <f>'BCL Calculations Table'!BM254</f>
        <v>151-50-8</v>
      </c>
      <c r="C187" s="13" t="str">
        <f>IF('BCL Calculations Table'!C254="","",'BCL Calculations Table'!C254)</f>
        <v/>
      </c>
      <c r="D187" s="13" t="str">
        <f>IF('BCL Calculations Table'!D254="","",'BCL Calculations Table'!D254)</f>
        <v/>
      </c>
      <c r="E187" s="13">
        <f>IF('BCL Calculations Table'!E254="","",'BCL Calculations Table'!E254)</f>
        <v>2E-3</v>
      </c>
      <c r="F187" s="13" t="str">
        <f>IF('BCL Calculations Table'!F254="","",'BCL Calculations Table'!F254)</f>
        <v>I</v>
      </c>
      <c r="G187" s="13" t="str">
        <f>IF('BCL Calculations Table'!G254="","",'BCL Calculations Table'!G254)</f>
        <v/>
      </c>
      <c r="H187" s="13" t="str">
        <f>IF('BCL Calculations Table'!H254="","",'BCL Calculations Table'!H254)</f>
        <v/>
      </c>
      <c r="I187" s="13">
        <f>IF('BCL Calculations Table'!I254="","",'BCL Calculations Table'!I254)</f>
        <v>8.9999999999999993E-3</v>
      </c>
      <c r="J187" s="13" t="str">
        <f>IF('BCL Calculations Table'!J254="","",'BCL Calculations Table'!J254)</f>
        <v>CA</v>
      </c>
      <c r="K187" s="85" t="str">
        <f>IF('BCL Calculations Table'!K254="","",'BCL Calculations Table'!K254)</f>
        <v/>
      </c>
      <c r="L187" s="13" t="str">
        <f>IF('BCL Calculations Table'!L254="","",'BCL Calculations Table'!L254)</f>
        <v/>
      </c>
      <c r="M187" s="68" t="str">
        <f>IF('BCL Calculations Table'!N254="","",'BCL Calculations Table'!N254)</f>
        <v/>
      </c>
      <c r="N187" s="13">
        <f>IF('BCL Calculations Table'!BP254="","",'BCL Calculations Table'!BP254)</f>
        <v>156.42639883969866</v>
      </c>
      <c r="O187" s="13" t="str">
        <f>IF('BCL Calculations Table'!BQ254="","",'BCL Calculations Table'!BQ254)</f>
        <v>N</v>
      </c>
      <c r="P187" s="13">
        <f>IF('BCL Calculations Table'!BR254="","",'BCL Calculations Table'!BR254)</f>
        <v>4671.5386134702749</v>
      </c>
      <c r="Q187" s="13" t="str">
        <f>IF('BCL Calculations Table'!BS254="","",'BCL Calculations Table'!BS254)</f>
        <v>N</v>
      </c>
      <c r="R187" s="13">
        <f>IF('BCL Calculations Table'!BT254="","",'BCL Calculations Table'!BT254)</f>
        <v>2595.4273863019112</v>
      </c>
      <c r="S187" s="13" t="str">
        <f>IF('BCL Calculations Table'!BU254="","",'BCL Calculations Table'!BU254)</f>
        <v>N</v>
      </c>
      <c r="T187" s="13">
        <f>IF('BCL Calculations Table'!BV254="","",'BCL Calculations Table'!BV254)</f>
        <v>9.3857142857142843</v>
      </c>
      <c r="U187" s="13" t="str">
        <f>IF('BCL Calculations Table'!BW254="","",'BCL Calculations Table'!BW254)</f>
        <v>N</v>
      </c>
      <c r="V187" s="13">
        <f>IF('BCL Calculations Table'!BX254="","",'BCL Calculations Table'!BX254)</f>
        <v>66.742857142857147</v>
      </c>
      <c r="W187" s="13" t="str">
        <f>IF('BCL Calculations Table'!BY254="","",'BCL Calculations Table'!BY254)</f>
        <v>N</v>
      </c>
      <c r="X187" s="13" t="str">
        <f>IF('BCL Calculations Table'!BZ254="","",'BCL Calculations Table'!BZ254)</f>
        <v/>
      </c>
      <c r="Y187" s="70" t="str">
        <f>IF('BCL Calculations Table'!CB254="","",'BCL Calculations Table'!CB254)</f>
        <v/>
      </c>
    </row>
    <row r="188" spans="1:25" x14ac:dyDescent="0.35">
      <c r="A188" s="77" t="str">
        <f>'BCL Calculations Table'!BN255</f>
        <v>Potassium Silver Cyanide</v>
      </c>
      <c r="B188" s="68" t="str">
        <f>'BCL Calculations Table'!BM255</f>
        <v>506-61-6</v>
      </c>
      <c r="C188" s="13" t="str">
        <f>IF('BCL Calculations Table'!C255="","",'BCL Calculations Table'!C255)</f>
        <v/>
      </c>
      <c r="D188" s="13" t="str">
        <f>IF('BCL Calculations Table'!D255="","",'BCL Calculations Table'!D255)</f>
        <v/>
      </c>
      <c r="E188" s="13">
        <f>IF('BCL Calculations Table'!E255="","",'BCL Calculations Table'!E255)</f>
        <v>5.0000000000000001E-3</v>
      </c>
      <c r="F188" s="13" t="str">
        <f>IF('BCL Calculations Table'!F255="","",'BCL Calculations Table'!F255)</f>
        <v>I</v>
      </c>
      <c r="G188" s="13" t="str">
        <f>IF('BCL Calculations Table'!G255="","",'BCL Calculations Table'!G255)</f>
        <v/>
      </c>
      <c r="H188" s="13" t="str">
        <f>IF('BCL Calculations Table'!H255="","",'BCL Calculations Table'!H255)</f>
        <v/>
      </c>
      <c r="I188" s="13" t="str">
        <f>IF('BCL Calculations Table'!I255="","",'BCL Calculations Table'!I255)</f>
        <v/>
      </c>
      <c r="J188" s="13" t="str">
        <f>IF('BCL Calculations Table'!J255="","",'BCL Calculations Table'!J255)</f>
        <v/>
      </c>
      <c r="K188" s="85" t="str">
        <f>IF('BCL Calculations Table'!K255="","",'BCL Calculations Table'!K255)</f>
        <v/>
      </c>
      <c r="L188" s="13" t="str">
        <f>IF('BCL Calculations Table'!L255="","",'BCL Calculations Table'!L255)</f>
        <v/>
      </c>
      <c r="M188" s="68" t="str">
        <f>IF('BCL Calculations Table'!N255="","",'BCL Calculations Table'!N255)</f>
        <v/>
      </c>
      <c r="N188" s="13">
        <f>IF('BCL Calculations Table'!BP255="","",'BCL Calculations Table'!BP255)</f>
        <v>9776.7857142857156</v>
      </c>
      <c r="O188" s="13" t="str">
        <f>IF('BCL Calculations Table'!BQ255="","",'BCL Calculations Table'!BQ255)</f>
        <v>N</v>
      </c>
      <c r="P188" s="13">
        <f>IF('BCL Calculations Table'!BR255="","",'BCL Calculations Table'!BR255)</f>
        <v>100000</v>
      </c>
      <c r="Q188" s="13" t="str">
        <f>IF('BCL Calculations Table'!BS255="","",'BCL Calculations Table'!BS255)</f>
        <v>max</v>
      </c>
      <c r="R188" s="13">
        <f>IF('BCL Calculations Table'!BT255="","",'BCL Calculations Table'!BT255)</f>
        <v>100000</v>
      </c>
      <c r="S188" s="13" t="str">
        <f>IF('BCL Calculations Table'!BU255="","",'BCL Calculations Table'!BU255)</f>
        <v>max</v>
      </c>
      <c r="T188" s="13" t="str">
        <f>IF('BCL Calculations Table'!BV255="","",'BCL Calculations Table'!BV255)</f>
        <v/>
      </c>
      <c r="U188" s="13" t="str">
        <f>IF('BCL Calculations Table'!BW255="","",'BCL Calculations Table'!BW255)</f>
        <v/>
      </c>
      <c r="V188" s="13">
        <f>IF('BCL Calculations Table'!BX255="","",'BCL Calculations Table'!BX255)</f>
        <v>166.85714285714286</v>
      </c>
      <c r="W188" s="13" t="str">
        <f>IF('BCL Calculations Table'!BY255="","",'BCL Calculations Table'!BY255)</f>
        <v>N</v>
      </c>
      <c r="X188" s="13" t="str">
        <f>IF('BCL Calculations Table'!BZ255="","",'BCL Calculations Table'!BZ255)</f>
        <v/>
      </c>
      <c r="Y188" s="70" t="str">
        <f>IF('BCL Calculations Table'!CB255="","",'BCL Calculations Table'!CB255)</f>
        <v/>
      </c>
    </row>
    <row r="189" spans="1:25" x14ac:dyDescent="0.35">
      <c r="A189" s="77" t="str">
        <f>'BCL Calculations Table'!BN256</f>
        <v>Silver Cyanide</v>
      </c>
      <c r="B189" s="68" t="str">
        <f>'BCL Calculations Table'!BM256</f>
        <v>506-64-9</v>
      </c>
      <c r="C189" s="13" t="str">
        <f>IF('BCL Calculations Table'!C256="","",'BCL Calculations Table'!C256)</f>
        <v/>
      </c>
      <c r="D189" s="13" t="str">
        <f>IF('BCL Calculations Table'!D256="","",'BCL Calculations Table'!D256)</f>
        <v/>
      </c>
      <c r="E189" s="13">
        <f>IF('BCL Calculations Table'!E256="","",'BCL Calculations Table'!E256)</f>
        <v>0.1</v>
      </c>
      <c r="F189" s="13" t="str">
        <f>IF('BCL Calculations Table'!F256="","",'BCL Calculations Table'!F256)</f>
        <v>I</v>
      </c>
      <c r="G189" s="13" t="str">
        <f>IF('BCL Calculations Table'!G256="","",'BCL Calculations Table'!G256)</f>
        <v/>
      </c>
      <c r="H189" s="13" t="str">
        <f>IF('BCL Calculations Table'!H256="","",'BCL Calculations Table'!H256)</f>
        <v/>
      </c>
      <c r="I189" s="13" t="str">
        <f>IF('BCL Calculations Table'!I256="","",'BCL Calculations Table'!I256)</f>
        <v/>
      </c>
      <c r="J189" s="13" t="str">
        <f>IF('BCL Calculations Table'!J256="","",'BCL Calculations Table'!J256)</f>
        <v/>
      </c>
      <c r="K189" s="85" t="str">
        <f>IF('BCL Calculations Table'!K256="","",'BCL Calculations Table'!K256)</f>
        <v/>
      </c>
      <c r="L189" s="13" t="str">
        <f>IF('BCL Calculations Table'!L256="","",'BCL Calculations Table'!L256)</f>
        <v/>
      </c>
      <c r="M189" s="68" t="str">
        <f>IF('BCL Calculations Table'!N256="","",'BCL Calculations Table'!N256)</f>
        <v/>
      </c>
      <c r="N189" s="13">
        <f>IF('BCL Calculations Table'!BP256="","",'BCL Calculations Table'!BP256)</f>
        <v>100000</v>
      </c>
      <c r="O189" s="13" t="str">
        <f>IF('BCL Calculations Table'!BQ256="","",'BCL Calculations Table'!BQ256)</f>
        <v>max</v>
      </c>
      <c r="P189" s="13">
        <f>IF('BCL Calculations Table'!BR256="","",'BCL Calculations Table'!BR256)</f>
        <v>100000</v>
      </c>
      <c r="Q189" s="13" t="str">
        <f>IF('BCL Calculations Table'!BS256="","",'BCL Calculations Table'!BS256)</f>
        <v>max</v>
      </c>
      <c r="R189" s="13">
        <f>IF('BCL Calculations Table'!BT256="","",'BCL Calculations Table'!BT256)</f>
        <v>100000</v>
      </c>
      <c r="S189" s="13" t="str">
        <f>IF('BCL Calculations Table'!BU256="","",'BCL Calculations Table'!BU256)</f>
        <v>max</v>
      </c>
      <c r="T189" s="13" t="str">
        <f>IF('BCL Calculations Table'!BV256="","",'BCL Calculations Table'!BV256)</f>
        <v/>
      </c>
      <c r="U189" s="13" t="str">
        <f>IF('BCL Calculations Table'!BW256="","",'BCL Calculations Table'!BW256)</f>
        <v/>
      </c>
      <c r="V189" s="13">
        <f>IF('BCL Calculations Table'!BX256="","",'BCL Calculations Table'!BX256)</f>
        <v>3337.1428571428573</v>
      </c>
      <c r="W189" s="13" t="str">
        <f>IF('BCL Calculations Table'!BY256="","",'BCL Calculations Table'!BY256)</f>
        <v>N</v>
      </c>
      <c r="X189" s="13" t="str">
        <f>IF('BCL Calculations Table'!BZ256="","",'BCL Calculations Table'!BZ256)</f>
        <v/>
      </c>
      <c r="Y189" s="70" t="str">
        <f>IF('BCL Calculations Table'!CB256="","",'BCL Calculations Table'!CB256)</f>
        <v/>
      </c>
    </row>
    <row r="190" spans="1:25" s="14" customFormat="1" x14ac:dyDescent="0.35">
      <c r="A190" s="78" t="str">
        <f>'BCL Calculations Table'!BN257</f>
        <v>Sodium Cyanide</v>
      </c>
      <c r="B190" s="72" t="str">
        <f>'BCL Calculations Table'!BM257</f>
        <v>143-33-9</v>
      </c>
      <c r="C190" s="73" t="str">
        <f>IF('BCL Calculations Table'!C257="","",'BCL Calculations Table'!C257)</f>
        <v/>
      </c>
      <c r="D190" s="73" t="str">
        <f>IF('BCL Calculations Table'!D257="","",'BCL Calculations Table'!D257)</f>
        <v/>
      </c>
      <c r="E190" s="73">
        <f>IF('BCL Calculations Table'!E257="","",'BCL Calculations Table'!E257)</f>
        <v>1E-3</v>
      </c>
      <c r="F190" s="73" t="str">
        <f>IF('BCL Calculations Table'!F257="","",'BCL Calculations Table'!F257)</f>
        <v>I</v>
      </c>
      <c r="G190" s="73" t="str">
        <f>IF('BCL Calculations Table'!G257="","",'BCL Calculations Table'!G257)</f>
        <v/>
      </c>
      <c r="H190" s="73" t="str">
        <f>IF('BCL Calculations Table'!H257="","",'BCL Calculations Table'!H257)</f>
        <v/>
      </c>
      <c r="I190" s="73">
        <f>IF('BCL Calculations Table'!I257="","",'BCL Calculations Table'!I257)</f>
        <v>8.9999999999999993E-3</v>
      </c>
      <c r="J190" s="73" t="str">
        <f>IF('BCL Calculations Table'!J257="","",'BCL Calculations Table'!J257)</f>
        <v>CA</v>
      </c>
      <c r="K190" s="86" t="str">
        <f>IF('BCL Calculations Table'!K257="","",'BCL Calculations Table'!K257)</f>
        <v/>
      </c>
      <c r="L190" s="73" t="str">
        <f>IF('BCL Calculations Table'!L257="","",'BCL Calculations Table'!L257)</f>
        <v/>
      </c>
      <c r="M190" s="72" t="str">
        <f>IF('BCL Calculations Table'!N257="","",'BCL Calculations Table'!N257)</f>
        <v/>
      </c>
      <c r="N190" s="73">
        <f>IF('BCL Calculations Table'!BP257="","",'BCL Calculations Table'!BP257)</f>
        <v>78.213742563295696</v>
      </c>
      <c r="O190" s="73" t="str">
        <f>IF('BCL Calculations Table'!BQ257="","",'BCL Calculations Table'!BQ257)</f>
        <v>N</v>
      </c>
      <c r="P190" s="73">
        <f>IF('BCL Calculations Table'!BR257="","",'BCL Calculations Table'!BR257)</f>
        <v>2335.8846476717199</v>
      </c>
      <c r="Q190" s="73" t="str">
        <f>IF('BCL Calculations Table'!BS257="","",'BCL Calculations Table'!BS257)</f>
        <v>N</v>
      </c>
      <c r="R190" s="73">
        <f>IF('BCL Calculations Table'!BT257="","",'BCL Calculations Table'!BT257)</f>
        <v>1297.7457346732178</v>
      </c>
      <c r="S190" s="73" t="str">
        <f>IF('BCL Calculations Table'!BU257="","",'BCL Calculations Table'!BU257)</f>
        <v>N</v>
      </c>
      <c r="T190" s="73">
        <f>IF('BCL Calculations Table'!BV257="","",'BCL Calculations Table'!BV257)</f>
        <v>9.3857142857142843</v>
      </c>
      <c r="U190" s="73" t="str">
        <f>IF('BCL Calculations Table'!BW257="","",'BCL Calculations Table'!BW257)</f>
        <v>N</v>
      </c>
      <c r="V190" s="73">
        <f>IF('BCL Calculations Table'!BX257="","",'BCL Calculations Table'!BX257)</f>
        <v>200</v>
      </c>
      <c r="W190" s="73" t="str">
        <f>IF('BCL Calculations Table'!BY257="","",'BCL Calculations Table'!BY257)</f>
        <v>mcl</v>
      </c>
      <c r="X190" s="73" t="str">
        <f>IF('BCL Calculations Table'!BZ257="","",'BCL Calculations Table'!BZ257)</f>
        <v/>
      </c>
      <c r="Y190" s="79" t="str">
        <f>IF('BCL Calculations Table'!CB257="","",'BCL Calculations Table'!CB257)</f>
        <v/>
      </c>
    </row>
    <row r="191" spans="1:25" x14ac:dyDescent="0.35">
      <c r="A191" s="77" t="str">
        <f>'BCL Calculations Table'!BN258</f>
        <v>Thiocyanates</v>
      </c>
      <c r="B191" s="68" t="str">
        <f>'BCL Calculations Table'!BM258</f>
        <v>E1790664</v>
      </c>
      <c r="C191" s="13" t="str">
        <f>IF('BCL Calculations Table'!C258="","",'BCL Calculations Table'!C258)</f>
        <v/>
      </c>
      <c r="D191" s="13" t="str">
        <f>IF('BCL Calculations Table'!D258="","",'BCL Calculations Table'!D258)</f>
        <v/>
      </c>
      <c r="E191" s="13">
        <f>IF('BCL Calculations Table'!E258="","",'BCL Calculations Table'!E258)</f>
        <v>2.0000000000000001E-4</v>
      </c>
      <c r="F191" s="13" t="str">
        <f>IF('BCL Calculations Table'!F258="","",'BCL Calculations Table'!F258)</f>
        <v>P</v>
      </c>
      <c r="G191" s="13" t="str">
        <f>IF('BCL Calculations Table'!G258="","",'BCL Calculations Table'!G258)</f>
        <v/>
      </c>
      <c r="H191" s="13" t="str">
        <f>IF('BCL Calculations Table'!H258="","",'BCL Calculations Table'!H258)</f>
        <v/>
      </c>
      <c r="I191" s="13" t="str">
        <f>IF('BCL Calculations Table'!I258="","",'BCL Calculations Table'!I258)</f>
        <v/>
      </c>
      <c r="J191" s="13" t="str">
        <f>IF('BCL Calculations Table'!J258="","",'BCL Calculations Table'!J258)</f>
        <v/>
      </c>
      <c r="K191" s="85" t="str">
        <f>IF('BCL Calculations Table'!K258="","",'BCL Calculations Table'!K258)</f>
        <v/>
      </c>
      <c r="L191" s="13" t="str">
        <f>IF('BCL Calculations Table'!L258="","",'BCL Calculations Table'!L258)</f>
        <v/>
      </c>
      <c r="M191" s="68" t="str">
        <f>IF('BCL Calculations Table'!N258="","",'BCL Calculations Table'!N258)</f>
        <v/>
      </c>
      <c r="N191" s="13">
        <f>IF('BCL Calculations Table'!BP258="","",'BCL Calculations Table'!BP258)</f>
        <v>15.642857142857148</v>
      </c>
      <c r="O191" s="13" t="str">
        <f>IF('BCL Calculations Table'!BQ258="","",'BCL Calculations Table'!BQ258)</f>
        <v>N</v>
      </c>
      <c r="P191" s="13">
        <f>IF('BCL Calculations Table'!BR258="","",'BCL Calculations Table'!BR258)</f>
        <v>467.20000000000005</v>
      </c>
      <c r="Q191" s="13" t="str">
        <f>IF('BCL Calculations Table'!BS258="","",'BCL Calculations Table'!BS258)</f>
        <v>N</v>
      </c>
      <c r="R191" s="13">
        <f>IF('BCL Calculations Table'!BT258="","",'BCL Calculations Table'!BT258)</f>
        <v>259.5555555555556</v>
      </c>
      <c r="S191" s="13" t="str">
        <f>IF('BCL Calculations Table'!BU258="","",'BCL Calculations Table'!BU258)</f>
        <v>N</v>
      </c>
      <c r="T191" s="13" t="str">
        <f>IF('BCL Calculations Table'!BV258="","",'BCL Calculations Table'!BV258)</f>
        <v/>
      </c>
      <c r="U191" s="13" t="str">
        <f>IF('BCL Calculations Table'!BW258="","",'BCL Calculations Table'!BW258)</f>
        <v/>
      </c>
      <c r="V191" s="13">
        <f>IF('BCL Calculations Table'!BX258="","",'BCL Calculations Table'!BX258)</f>
        <v>6.6742857142857144</v>
      </c>
      <c r="W191" s="13" t="str">
        <f>IF('BCL Calculations Table'!BY258="","",'BCL Calculations Table'!BY258)</f>
        <v>N</v>
      </c>
      <c r="X191" s="80" t="str">
        <f>IF('BCL Calculations Table'!BZ258="","",'BCL Calculations Table'!BZ258)</f>
        <v/>
      </c>
      <c r="Y191" s="81" t="str">
        <f>IF('BCL Calculations Table'!CB258="","",'BCL Calculations Table'!CB258)</f>
        <v/>
      </c>
    </row>
    <row r="192" spans="1:25" x14ac:dyDescent="0.35">
      <c r="A192" s="77" t="str">
        <f>'BCL Calculations Table'!BN259</f>
        <v>Thiocyanic Acid</v>
      </c>
      <c r="B192" s="68" t="str">
        <f>'BCL Calculations Table'!BM259</f>
        <v>463-56-9</v>
      </c>
      <c r="C192" s="13" t="str">
        <f>IF('BCL Calculations Table'!C259="","",'BCL Calculations Table'!C259)</f>
        <v/>
      </c>
      <c r="D192" s="13" t="str">
        <f>IF('BCL Calculations Table'!D259="","",'BCL Calculations Table'!D259)</f>
        <v/>
      </c>
      <c r="E192" s="13">
        <f>IF('BCL Calculations Table'!E259="","",'BCL Calculations Table'!E259)</f>
        <v>2.0000000000000001E-4</v>
      </c>
      <c r="F192" s="13" t="str">
        <f>IF('BCL Calculations Table'!F259="","",'BCL Calculations Table'!F259)</f>
        <v>X</v>
      </c>
      <c r="G192" s="13" t="str">
        <f>IF('BCL Calculations Table'!G259="","",'BCL Calculations Table'!G259)</f>
        <v/>
      </c>
      <c r="H192" s="13" t="str">
        <f>IF('BCL Calculations Table'!H259="","",'BCL Calculations Table'!H259)</f>
        <v/>
      </c>
      <c r="I192" s="13" t="str">
        <f>IF('BCL Calculations Table'!I259="","",'BCL Calculations Table'!I259)</f>
        <v/>
      </c>
      <c r="J192" s="13" t="str">
        <f>IF('BCL Calculations Table'!J259="","",'BCL Calculations Table'!J259)</f>
        <v/>
      </c>
      <c r="K192" s="85" t="str">
        <f>IF('BCL Calculations Table'!K259="","",'BCL Calculations Table'!K259)</f>
        <v/>
      </c>
      <c r="L192" s="13" t="str">
        <f>IF('BCL Calculations Table'!L259="","",'BCL Calculations Table'!L259)</f>
        <v/>
      </c>
      <c r="M192" s="68" t="str">
        <f>IF('BCL Calculations Table'!N259="","",'BCL Calculations Table'!N259)</f>
        <v/>
      </c>
      <c r="N192" s="13">
        <f>IF('BCL Calculations Table'!BP259="","",'BCL Calculations Table'!BP259)</f>
        <v>15.642857142857148</v>
      </c>
      <c r="O192" s="13" t="str">
        <f>IF('BCL Calculations Table'!BQ259="","",'BCL Calculations Table'!BQ259)</f>
        <v>N</v>
      </c>
      <c r="P192" s="13">
        <f>IF('BCL Calculations Table'!BR259="","",'BCL Calculations Table'!BR259)</f>
        <v>467.20000000000005</v>
      </c>
      <c r="Q192" s="13" t="str">
        <f>IF('BCL Calculations Table'!BS259="","",'BCL Calculations Table'!BS259)</f>
        <v>N</v>
      </c>
      <c r="R192" s="13">
        <f>IF('BCL Calculations Table'!BT259="","",'BCL Calculations Table'!BT259)</f>
        <v>259.5555555555556</v>
      </c>
      <c r="S192" s="13" t="str">
        <f>IF('BCL Calculations Table'!BU259="","",'BCL Calculations Table'!BU259)</f>
        <v>N</v>
      </c>
      <c r="T192" s="13" t="str">
        <f>IF('BCL Calculations Table'!BV259="","",'BCL Calculations Table'!BV259)</f>
        <v/>
      </c>
      <c r="U192" s="13" t="str">
        <f>IF('BCL Calculations Table'!BW259="","",'BCL Calculations Table'!BW259)</f>
        <v/>
      </c>
      <c r="V192" s="13">
        <f>IF('BCL Calculations Table'!BX259="","",'BCL Calculations Table'!BX259)</f>
        <v>6.6742857142857144</v>
      </c>
      <c r="W192" s="13" t="str">
        <f>IF('BCL Calculations Table'!BY259="","",'BCL Calculations Table'!BY259)</f>
        <v>N</v>
      </c>
      <c r="X192" s="13" t="str">
        <f>IF('BCL Calculations Table'!BZ259="","",'BCL Calculations Table'!BZ259)</f>
        <v/>
      </c>
      <c r="Y192" s="70" t="str">
        <f>IF('BCL Calculations Table'!CB259="","",'BCL Calculations Table'!CB259)</f>
        <v/>
      </c>
    </row>
    <row r="193" spans="1:25" s="14" customFormat="1" x14ac:dyDescent="0.35">
      <c r="A193" s="77" t="str">
        <f>'BCL Calculations Table'!BN260</f>
        <v>Zinc Cyanide</v>
      </c>
      <c r="B193" s="68" t="str">
        <f>'BCL Calculations Table'!BM260</f>
        <v>557-21-1</v>
      </c>
      <c r="C193" s="13" t="str">
        <f>IF('BCL Calculations Table'!C260="","",'BCL Calculations Table'!C260)</f>
        <v/>
      </c>
      <c r="D193" s="13" t="str">
        <f>IF('BCL Calculations Table'!D260="","",'BCL Calculations Table'!D260)</f>
        <v/>
      </c>
      <c r="E193" s="13">
        <f>IF('BCL Calculations Table'!E260="","",'BCL Calculations Table'!E260)</f>
        <v>0.05</v>
      </c>
      <c r="F193" s="13" t="str">
        <f>IF('BCL Calculations Table'!F260="","",'BCL Calculations Table'!F260)</f>
        <v>I</v>
      </c>
      <c r="G193" s="13" t="str">
        <f>IF('BCL Calculations Table'!G260="","",'BCL Calculations Table'!G260)</f>
        <v/>
      </c>
      <c r="H193" s="13" t="str">
        <f>IF('BCL Calculations Table'!H260="","",'BCL Calculations Table'!H260)</f>
        <v/>
      </c>
      <c r="I193" s="13" t="str">
        <f>IF('BCL Calculations Table'!I260="","",'BCL Calculations Table'!I260)</f>
        <v/>
      </c>
      <c r="J193" s="13" t="str">
        <f>IF('BCL Calculations Table'!J260="","",'BCL Calculations Table'!J260)</f>
        <v/>
      </c>
      <c r="K193" s="85" t="str">
        <f>IF('BCL Calculations Table'!K260="","",'BCL Calculations Table'!K260)</f>
        <v/>
      </c>
      <c r="L193" s="13" t="str">
        <f>IF('BCL Calculations Table'!L260="","",'BCL Calculations Table'!L260)</f>
        <v/>
      </c>
      <c r="M193" s="68" t="str">
        <f>IF('BCL Calculations Table'!N260="","",'BCL Calculations Table'!N260)</f>
        <v/>
      </c>
      <c r="N193" s="13">
        <f>IF('BCL Calculations Table'!BP260="","",'BCL Calculations Table'!BP260)</f>
        <v>3910.7142857142858</v>
      </c>
      <c r="O193" s="13" t="str">
        <f>IF('BCL Calculations Table'!BQ260="","",'BCL Calculations Table'!BQ260)</f>
        <v>N</v>
      </c>
      <c r="P193" s="13">
        <f>IF('BCL Calculations Table'!BR260="","",'BCL Calculations Table'!BR260)</f>
        <v>100000</v>
      </c>
      <c r="Q193" s="13" t="str">
        <f>IF('BCL Calculations Table'!BS260="","",'BCL Calculations Table'!BS260)</f>
        <v>max</v>
      </c>
      <c r="R193" s="13">
        <f>IF('BCL Calculations Table'!BT260="","",'BCL Calculations Table'!BT260)</f>
        <v>64888.888888888891</v>
      </c>
      <c r="S193" s="13" t="str">
        <f>IF('BCL Calculations Table'!BU260="","",'BCL Calculations Table'!BU260)</f>
        <v>N</v>
      </c>
      <c r="T193" s="13" t="str">
        <f>IF('BCL Calculations Table'!BV260="","",'BCL Calculations Table'!BV260)</f>
        <v/>
      </c>
      <c r="U193" s="13" t="str">
        <f>IF('BCL Calculations Table'!BW260="","",'BCL Calculations Table'!BW260)</f>
        <v/>
      </c>
      <c r="V193" s="13">
        <f>IF('BCL Calculations Table'!BX260="","",'BCL Calculations Table'!BX260)</f>
        <v>1668.5714285714287</v>
      </c>
      <c r="W193" s="13" t="str">
        <f>IF('BCL Calculations Table'!BY260="","",'BCL Calculations Table'!BY260)</f>
        <v>N</v>
      </c>
      <c r="X193" s="13" t="str">
        <f>IF('BCL Calculations Table'!BZ260="","",'BCL Calculations Table'!BZ260)</f>
        <v/>
      </c>
      <c r="Y193" s="70" t="str">
        <f>IF('BCL Calculations Table'!CB260="","",'BCL Calculations Table'!CB260)</f>
        <v/>
      </c>
    </row>
    <row r="194" spans="1:25" x14ac:dyDescent="0.35">
      <c r="A194" s="69" t="str">
        <f>'BCL Calculations Table'!BN261</f>
        <v>Cyclohexane</v>
      </c>
      <c r="B194" s="68" t="str">
        <f>'BCL Calculations Table'!BM261</f>
        <v>110-82-7</v>
      </c>
      <c r="C194" s="13" t="str">
        <f>IF('BCL Calculations Table'!C261="","",'BCL Calculations Table'!C261)</f>
        <v/>
      </c>
      <c r="D194" s="13" t="str">
        <f>IF('BCL Calculations Table'!D261="","",'BCL Calculations Table'!D261)</f>
        <v/>
      </c>
      <c r="E194" s="13" t="str">
        <f>IF('BCL Calculations Table'!E261="","",'BCL Calculations Table'!E261)</f>
        <v/>
      </c>
      <c r="F194" s="13" t="str">
        <f>IF('BCL Calculations Table'!F261="","",'BCL Calculations Table'!F261)</f>
        <v/>
      </c>
      <c r="G194" s="13" t="str">
        <f>IF('BCL Calculations Table'!G261="","",'BCL Calculations Table'!G261)</f>
        <v/>
      </c>
      <c r="H194" s="13" t="str">
        <f>IF('BCL Calculations Table'!H261="","",'BCL Calculations Table'!H261)</f>
        <v/>
      </c>
      <c r="I194" s="13">
        <f>IF('BCL Calculations Table'!I261="","",'BCL Calculations Table'!I261)</f>
        <v>6</v>
      </c>
      <c r="J194" s="13" t="str">
        <f>IF('BCL Calculations Table'!J261="","",'BCL Calculations Table'!J261)</f>
        <v>I</v>
      </c>
      <c r="K194" s="85" t="str">
        <f>IF('BCL Calculations Table'!K261="","",'BCL Calculations Table'!K261)</f>
        <v/>
      </c>
      <c r="L194" s="13" t="str">
        <f>IF('BCL Calculations Table'!L261="","",'BCL Calculations Table'!L261)</f>
        <v>V</v>
      </c>
      <c r="M194" s="68">
        <f>IF('BCL Calculations Table'!N261="","",'BCL Calculations Table'!N261)</f>
        <v>0.1</v>
      </c>
      <c r="N194" s="13">
        <f>IF('BCL Calculations Table'!BP261="","",'BCL Calculations Table'!BP261)</f>
        <v>6525.142011389381</v>
      </c>
      <c r="O194" s="13" t="str">
        <f>IF('BCL Calculations Table'!BQ261="","",'BCL Calculations Table'!BQ261)</f>
        <v>N</v>
      </c>
      <c r="P194" s="13">
        <f>IF('BCL Calculations Table'!BR261="","",'BCL Calculations Table'!BR261)</f>
        <v>27405.596447835404</v>
      </c>
      <c r="Q194" s="13" t="str">
        <f>IF('BCL Calculations Table'!BS261="","",'BCL Calculations Table'!BS261)</f>
        <v>N</v>
      </c>
      <c r="R194" s="13">
        <f>IF('BCL Calculations Table'!BT261="","",'BCL Calculations Table'!BT261)</f>
        <v>30450.662719817112</v>
      </c>
      <c r="S194" s="13" t="str">
        <f>IF('BCL Calculations Table'!BU261="","",'BCL Calculations Table'!BU261)</f>
        <v>N</v>
      </c>
      <c r="T194" s="13">
        <f>IF('BCL Calculations Table'!BV261="","",'BCL Calculations Table'!BV261)</f>
        <v>6257.1428571428569</v>
      </c>
      <c r="U194" s="13" t="str">
        <f>IF('BCL Calculations Table'!BW261="","",'BCL Calculations Table'!BW261)</f>
        <v>N</v>
      </c>
      <c r="V194" s="13">
        <f>IF('BCL Calculations Table'!BX261="","",'BCL Calculations Table'!BX261)</f>
        <v>12514.285714285716</v>
      </c>
      <c r="W194" s="13" t="str">
        <f>IF('BCL Calculations Table'!BY261="","",'BCL Calculations Table'!BY261)</f>
        <v>N</v>
      </c>
      <c r="X194" s="13" t="str">
        <f>IF('BCL Calculations Table'!BZ261="","",'BCL Calculations Table'!BZ261)</f>
        <v/>
      </c>
      <c r="Y194" s="70" t="str">
        <f>IF('BCL Calculations Table'!CB261="","",'BCL Calculations Table'!CB261)</f>
        <v/>
      </c>
    </row>
    <row r="195" spans="1:25" x14ac:dyDescent="0.35">
      <c r="A195" s="69" t="str">
        <f>'BCL Calculations Table'!BN262</f>
        <v>Cyclohexane, 1,2,3,4,5-pentabromo-6-chloro-</v>
      </c>
      <c r="B195" s="68" t="str">
        <f>'BCL Calculations Table'!BM262</f>
        <v>87-84-3</v>
      </c>
      <c r="C195" s="13">
        <f>IF('BCL Calculations Table'!C262="","",'BCL Calculations Table'!C262)</f>
        <v>0.02</v>
      </c>
      <c r="D195" s="13" t="str">
        <f>IF('BCL Calculations Table'!D262="","",'BCL Calculations Table'!D262)</f>
        <v>X</v>
      </c>
      <c r="E195" s="13">
        <f>IF('BCL Calculations Table'!E262="","",'BCL Calculations Table'!E262)</f>
        <v>0.02</v>
      </c>
      <c r="F195" s="13" t="str">
        <f>IF('BCL Calculations Table'!F262="","",'BCL Calculations Table'!F262)</f>
        <v>X</v>
      </c>
      <c r="G195" s="13" t="str">
        <f>IF('BCL Calculations Table'!G262="","",'BCL Calculations Table'!G262)</f>
        <v/>
      </c>
      <c r="H195" s="13" t="str">
        <f>IF('BCL Calculations Table'!H262="","",'BCL Calculations Table'!H262)</f>
        <v/>
      </c>
      <c r="I195" s="13" t="str">
        <f>IF('BCL Calculations Table'!I262="","",'BCL Calculations Table'!I262)</f>
        <v/>
      </c>
      <c r="J195" s="13" t="str">
        <f>IF('BCL Calculations Table'!J262="","",'BCL Calculations Table'!J262)</f>
        <v/>
      </c>
      <c r="K195" s="85" t="str">
        <f>IF('BCL Calculations Table'!K262="","",'BCL Calculations Table'!K262)</f>
        <v/>
      </c>
      <c r="L195" s="13" t="str">
        <f>IF('BCL Calculations Table'!L262="","",'BCL Calculations Table'!L262)</f>
        <v/>
      </c>
      <c r="M195" s="68">
        <f>IF('BCL Calculations Table'!N262="","",'BCL Calculations Table'!N262)</f>
        <v>0.1</v>
      </c>
      <c r="N195" s="13">
        <f>IF('BCL Calculations Table'!BP262="","",'BCL Calculations Table'!BP262)</f>
        <v>27.129478222090079</v>
      </c>
      <c r="O195" s="13" t="str">
        <f>IF('BCL Calculations Table'!BQ262="","",'BCL Calculations Table'!BQ262)</f>
        <v>C</v>
      </c>
      <c r="P195" s="13">
        <f>IF('BCL Calculations Table'!BR262="","",'BCL Calculations Table'!BR262)</f>
        <v>327.03999999999996</v>
      </c>
      <c r="Q195" s="13" t="str">
        <f>IF('BCL Calculations Table'!BS262="","",'BCL Calculations Table'!BS262)</f>
        <v>C</v>
      </c>
      <c r="R195" s="13">
        <f>IF('BCL Calculations Table'!BT262="","",'BCL Calculations Table'!BT262)</f>
        <v>176.36958228710964</v>
      </c>
      <c r="S195" s="13" t="str">
        <f>IF('BCL Calculations Table'!BU262="","",'BCL Calculations Table'!BU262)</f>
        <v>C</v>
      </c>
      <c r="T195" s="13" t="str">
        <f>IF('BCL Calculations Table'!BV262="","",'BCL Calculations Table'!BV262)</f>
        <v/>
      </c>
      <c r="U195" s="13" t="str">
        <f>IF('BCL Calculations Table'!BW262="","",'BCL Calculations Table'!BW262)</f>
        <v/>
      </c>
      <c r="V195" s="13">
        <f>IF('BCL Calculations Table'!BX262="","",'BCL Calculations Table'!BX262)</f>
        <v>3.8954108858057617</v>
      </c>
      <c r="W195" s="13" t="str">
        <f>IF('BCL Calculations Table'!BY262="","",'BCL Calculations Table'!BY262)</f>
        <v>C</v>
      </c>
      <c r="X195" s="13" t="str">
        <f>IF('BCL Calculations Table'!BZ262="","",'BCL Calculations Table'!BZ262)</f>
        <v/>
      </c>
      <c r="Y195" s="70" t="str">
        <f>IF('BCL Calculations Table'!CB262="","",'BCL Calculations Table'!CB262)</f>
        <v/>
      </c>
    </row>
    <row r="196" spans="1:25" s="14" customFormat="1" x14ac:dyDescent="0.35">
      <c r="A196" s="71" t="str">
        <f>'BCL Calculations Table'!BN263</f>
        <v>Cyclohexanone</v>
      </c>
      <c r="B196" s="72" t="str">
        <f>'BCL Calculations Table'!BM263</f>
        <v>108-94-1</v>
      </c>
      <c r="C196" s="73" t="str">
        <f>IF('BCL Calculations Table'!C263="","",'BCL Calculations Table'!C263)</f>
        <v/>
      </c>
      <c r="D196" s="73" t="str">
        <f>IF('BCL Calculations Table'!D263="","",'BCL Calculations Table'!D263)</f>
        <v/>
      </c>
      <c r="E196" s="73">
        <f>IF('BCL Calculations Table'!E263="","",'BCL Calculations Table'!E263)</f>
        <v>5</v>
      </c>
      <c r="F196" s="73" t="str">
        <f>IF('BCL Calculations Table'!F263="","",'BCL Calculations Table'!F263)</f>
        <v>I</v>
      </c>
      <c r="G196" s="73" t="str">
        <f>IF('BCL Calculations Table'!G263="","",'BCL Calculations Table'!G263)</f>
        <v/>
      </c>
      <c r="H196" s="73" t="str">
        <f>IF('BCL Calculations Table'!H263="","",'BCL Calculations Table'!H263)</f>
        <v/>
      </c>
      <c r="I196" s="73">
        <f>IF('BCL Calculations Table'!I263="","",'BCL Calculations Table'!I263)</f>
        <v>0.7</v>
      </c>
      <c r="J196" s="73" t="str">
        <f>IF('BCL Calculations Table'!J263="","",'BCL Calculations Table'!J263)</f>
        <v>P</v>
      </c>
      <c r="K196" s="86" t="str">
        <f>IF('BCL Calculations Table'!K263="","",'BCL Calculations Table'!K263)</f>
        <v/>
      </c>
      <c r="L196" s="73" t="str">
        <f>IF('BCL Calculations Table'!L263="","",'BCL Calculations Table'!L263)</f>
        <v>V</v>
      </c>
      <c r="M196" s="72" t="str">
        <f>IF('BCL Calculations Table'!N263="","",'BCL Calculations Table'!N263)</f>
        <v/>
      </c>
      <c r="N196" s="73">
        <f>IF('BCL Calculations Table'!BP263="","",'BCL Calculations Table'!BP263)</f>
        <v>5108.7411619496861</v>
      </c>
      <c r="O196" s="73" t="str">
        <f>IF('BCL Calculations Table'!BQ263="","",'BCL Calculations Table'!BQ263)</f>
        <v>sat</v>
      </c>
      <c r="P196" s="73">
        <f>IF('BCL Calculations Table'!BR263="","",'BCL Calculations Table'!BR263)</f>
        <v>5108.7411619496861</v>
      </c>
      <c r="Q196" s="73" t="str">
        <f>IF('BCL Calculations Table'!BS263="","",'BCL Calculations Table'!BS263)</f>
        <v>sat</v>
      </c>
      <c r="R196" s="73">
        <f>IF('BCL Calculations Table'!BT263="","",'BCL Calculations Table'!BT263)</f>
        <v>5108.7411619496861</v>
      </c>
      <c r="S196" s="73" t="str">
        <f>IF('BCL Calculations Table'!BU263="","",'BCL Calculations Table'!BU263)</f>
        <v>sat</v>
      </c>
      <c r="T196" s="73">
        <f>IF('BCL Calculations Table'!BV263="","",'BCL Calculations Table'!BV263)</f>
        <v>729.99999999999989</v>
      </c>
      <c r="U196" s="73" t="str">
        <f>IF('BCL Calculations Table'!BW263="","",'BCL Calculations Table'!BW263)</f>
        <v>N</v>
      </c>
      <c r="V196" s="73">
        <f>IF('BCL Calculations Table'!BX263="","",'BCL Calculations Table'!BX263)</f>
        <v>1447.3358116480792</v>
      </c>
      <c r="W196" s="73" t="str">
        <f>IF('BCL Calculations Table'!BY263="","",'BCL Calculations Table'!BY263)</f>
        <v>N</v>
      </c>
      <c r="X196" s="73" t="str">
        <f>IF('BCL Calculations Table'!BZ263="","",'BCL Calculations Table'!BZ263)</f>
        <v/>
      </c>
      <c r="Y196" s="79" t="str">
        <f>IF('BCL Calculations Table'!CB263="","",'BCL Calculations Table'!CB263)</f>
        <v/>
      </c>
    </row>
    <row r="197" spans="1:25" x14ac:dyDescent="0.35">
      <c r="A197" s="69" t="str">
        <f>'BCL Calculations Table'!BN264</f>
        <v>Cyclohexene</v>
      </c>
      <c r="B197" s="68" t="str">
        <f>'BCL Calculations Table'!BM264</f>
        <v>110-83-8</v>
      </c>
      <c r="C197" s="13" t="str">
        <f>IF('BCL Calculations Table'!C264="","",'BCL Calculations Table'!C264)</f>
        <v/>
      </c>
      <c r="D197" s="13" t="str">
        <f>IF('BCL Calculations Table'!D264="","",'BCL Calculations Table'!D264)</f>
        <v/>
      </c>
      <c r="E197" s="13">
        <f>IF('BCL Calculations Table'!E264="","",'BCL Calculations Table'!E264)</f>
        <v>5.0000000000000001E-3</v>
      </c>
      <c r="F197" s="13" t="str">
        <f>IF('BCL Calculations Table'!F264="","",'BCL Calculations Table'!F264)</f>
        <v>P</v>
      </c>
      <c r="G197" s="13" t="str">
        <f>IF('BCL Calculations Table'!G264="","",'BCL Calculations Table'!G264)</f>
        <v/>
      </c>
      <c r="H197" s="13" t="str">
        <f>IF('BCL Calculations Table'!H264="","",'BCL Calculations Table'!H264)</f>
        <v/>
      </c>
      <c r="I197" s="13">
        <f>IF('BCL Calculations Table'!I264="","",'BCL Calculations Table'!I264)</f>
        <v>1</v>
      </c>
      <c r="J197" s="13" t="str">
        <f>IF('BCL Calculations Table'!J264="","",'BCL Calculations Table'!J264)</f>
        <v>X</v>
      </c>
      <c r="K197" s="85" t="str">
        <f>IF('BCL Calculations Table'!K264="","",'BCL Calculations Table'!K264)</f>
        <v/>
      </c>
      <c r="L197" s="13" t="str">
        <f>IF('BCL Calculations Table'!L264="","",'BCL Calculations Table'!L264)</f>
        <v>V</v>
      </c>
      <c r="M197" s="68" t="str">
        <f>IF('BCL Calculations Table'!N264="","",'BCL Calculations Table'!N264)</f>
        <v/>
      </c>
      <c r="N197" s="13">
        <f>IF('BCL Calculations Table'!BP264="","",'BCL Calculations Table'!BP264)</f>
        <v>282.63976725075474</v>
      </c>
      <c r="O197" s="13" t="str">
        <f>IF('BCL Calculations Table'!BQ264="","",'BCL Calculations Table'!BQ264)</f>
        <v>sat</v>
      </c>
      <c r="P197" s="13">
        <f>IF('BCL Calculations Table'!BR264="","",'BCL Calculations Table'!BR264)</f>
        <v>282.63976725075474</v>
      </c>
      <c r="Q197" s="13" t="str">
        <f>IF('BCL Calculations Table'!BS264="","",'BCL Calculations Table'!BS264)</f>
        <v>sat</v>
      </c>
      <c r="R197" s="13">
        <f>IF('BCL Calculations Table'!BT264="","",'BCL Calculations Table'!BT264)</f>
        <v>282.63976725075474</v>
      </c>
      <c r="S197" s="13" t="str">
        <f>IF('BCL Calculations Table'!BU264="","",'BCL Calculations Table'!BU264)</f>
        <v>sat</v>
      </c>
      <c r="T197" s="13">
        <f>IF('BCL Calculations Table'!BV264="","",'BCL Calculations Table'!BV264)</f>
        <v>1042.8571428571429</v>
      </c>
      <c r="U197" s="13" t="str">
        <f>IF('BCL Calculations Table'!BW264="","",'BCL Calculations Table'!BW264)</f>
        <v>N</v>
      </c>
      <c r="V197" s="13">
        <f>IF('BCL Calculations Table'!BX264="","",'BCL Calculations Table'!BX264)</f>
        <v>154.49735449735451</v>
      </c>
      <c r="W197" s="13" t="str">
        <f>IF('BCL Calculations Table'!BY264="","",'BCL Calculations Table'!BY264)</f>
        <v>N</v>
      </c>
      <c r="X197" s="80" t="str">
        <f>IF('BCL Calculations Table'!BZ264="","",'BCL Calculations Table'!BZ264)</f>
        <v/>
      </c>
      <c r="Y197" s="81" t="str">
        <f>IF('BCL Calculations Table'!CB264="","",'BCL Calculations Table'!CB264)</f>
        <v/>
      </c>
    </row>
    <row r="198" spans="1:25" x14ac:dyDescent="0.35">
      <c r="A198" s="69" t="str">
        <f>'BCL Calculations Table'!BN265</f>
        <v>Cyclohexylamine</v>
      </c>
      <c r="B198" s="68" t="str">
        <f>'BCL Calculations Table'!BM265</f>
        <v>108-91-8</v>
      </c>
      <c r="C198" s="13" t="str">
        <f>IF('BCL Calculations Table'!C265="","",'BCL Calculations Table'!C265)</f>
        <v/>
      </c>
      <c r="D198" s="13" t="str">
        <f>IF('BCL Calculations Table'!D265="","",'BCL Calculations Table'!D265)</f>
        <v/>
      </c>
      <c r="E198" s="13">
        <f>IF('BCL Calculations Table'!E265="","",'BCL Calculations Table'!E265)</f>
        <v>0.2</v>
      </c>
      <c r="F198" s="13" t="str">
        <f>IF('BCL Calculations Table'!F265="","",'BCL Calculations Table'!F265)</f>
        <v>I</v>
      </c>
      <c r="G198" s="13" t="str">
        <f>IF('BCL Calculations Table'!G265="","",'BCL Calculations Table'!G265)</f>
        <v/>
      </c>
      <c r="H198" s="13" t="str">
        <f>IF('BCL Calculations Table'!H265="","",'BCL Calculations Table'!H265)</f>
        <v/>
      </c>
      <c r="I198" s="13" t="str">
        <f>IF('BCL Calculations Table'!I265="","",'BCL Calculations Table'!I265)</f>
        <v/>
      </c>
      <c r="J198" s="13" t="str">
        <f>IF('BCL Calculations Table'!J265="","",'BCL Calculations Table'!J265)</f>
        <v/>
      </c>
      <c r="K198" s="85" t="str">
        <f>IF('BCL Calculations Table'!K265="","",'BCL Calculations Table'!K265)</f>
        <v/>
      </c>
      <c r="L198" s="13" t="str">
        <f>IF('BCL Calculations Table'!L265="","",'BCL Calculations Table'!L265)</f>
        <v>V</v>
      </c>
      <c r="M198" s="68" t="str">
        <f>IF('BCL Calculations Table'!N265="","",'BCL Calculations Table'!N265)</f>
        <v/>
      </c>
      <c r="N198" s="13">
        <f>IF('BCL Calculations Table'!BP265="","",'BCL Calculations Table'!BP265)</f>
        <v>15642.857142857143</v>
      </c>
      <c r="O198" s="13" t="str">
        <f>IF('BCL Calculations Table'!BQ265="","",'BCL Calculations Table'!BQ265)</f>
        <v>N</v>
      </c>
      <c r="P198" s="13">
        <f>IF('BCL Calculations Table'!BR265="","",'BCL Calculations Table'!BR265)</f>
        <v>100000</v>
      </c>
      <c r="Q198" s="13" t="str">
        <f>IF('BCL Calculations Table'!BS265="","",'BCL Calculations Table'!BS265)</f>
        <v>max</v>
      </c>
      <c r="R198" s="13">
        <f>IF('BCL Calculations Table'!BT265="","",'BCL Calculations Table'!BT265)</f>
        <v>100000</v>
      </c>
      <c r="S198" s="13" t="str">
        <f>IF('BCL Calculations Table'!BU265="","",'BCL Calculations Table'!BU265)</f>
        <v>max</v>
      </c>
      <c r="T198" s="13" t="str">
        <f>IF('BCL Calculations Table'!BV265="","",'BCL Calculations Table'!BV265)</f>
        <v/>
      </c>
      <c r="U198" s="13" t="str">
        <f>IF('BCL Calculations Table'!BW265="","",'BCL Calculations Table'!BW265)</f>
        <v/>
      </c>
      <c r="V198" s="13">
        <f>IF('BCL Calculations Table'!BX265="","",'BCL Calculations Table'!BX265)</f>
        <v>6674.2857142857147</v>
      </c>
      <c r="W198" s="13" t="str">
        <f>IF('BCL Calculations Table'!BY265="","",'BCL Calculations Table'!BY265)</f>
        <v>N</v>
      </c>
      <c r="X198" s="13" t="str">
        <f>IF('BCL Calculations Table'!BZ265="","",'BCL Calculations Table'!BZ265)</f>
        <v/>
      </c>
      <c r="Y198" s="70" t="str">
        <f>IF('BCL Calculations Table'!CB265="","",'BCL Calculations Table'!CB265)</f>
        <v/>
      </c>
    </row>
    <row r="199" spans="1:25" s="14" customFormat="1" x14ac:dyDescent="0.35">
      <c r="A199" s="69" t="str">
        <f>'BCL Calculations Table'!BN266</f>
        <v>Cyfluthrin</v>
      </c>
      <c r="B199" s="68" t="str">
        <f>'BCL Calculations Table'!BM266</f>
        <v>68359-37-5</v>
      </c>
      <c r="C199" s="13" t="str">
        <f>IF('BCL Calculations Table'!C266="","",'BCL Calculations Table'!C266)</f>
        <v/>
      </c>
      <c r="D199" s="13" t="str">
        <f>IF('BCL Calculations Table'!D266="","",'BCL Calculations Table'!D266)</f>
        <v/>
      </c>
      <c r="E199" s="13">
        <f>IF('BCL Calculations Table'!E266="","",'BCL Calculations Table'!E266)</f>
        <v>2.5000000000000001E-2</v>
      </c>
      <c r="F199" s="13" t="str">
        <f>IF('BCL Calculations Table'!F266="","",'BCL Calculations Table'!F266)</f>
        <v>I</v>
      </c>
      <c r="G199" s="13" t="str">
        <f>IF('BCL Calculations Table'!G266="","",'BCL Calculations Table'!G266)</f>
        <v/>
      </c>
      <c r="H199" s="13" t="str">
        <f>IF('BCL Calculations Table'!H266="","",'BCL Calculations Table'!H266)</f>
        <v/>
      </c>
      <c r="I199" s="13" t="str">
        <f>IF('BCL Calculations Table'!I266="","",'BCL Calculations Table'!I266)</f>
        <v/>
      </c>
      <c r="J199" s="13" t="str">
        <f>IF('BCL Calculations Table'!J266="","",'BCL Calculations Table'!J266)</f>
        <v/>
      </c>
      <c r="K199" s="85" t="str">
        <f>IF('BCL Calculations Table'!K266="","",'BCL Calculations Table'!K266)</f>
        <v/>
      </c>
      <c r="L199" s="13" t="str">
        <f>IF('BCL Calculations Table'!L266="","",'BCL Calculations Table'!L266)</f>
        <v/>
      </c>
      <c r="M199" s="68">
        <f>IF('BCL Calculations Table'!N266="","",'BCL Calculations Table'!N266)</f>
        <v>0.1</v>
      </c>
      <c r="N199" s="13">
        <f>IF('BCL Calculations Table'!BP266="","",'BCL Calculations Table'!BP266)</f>
        <v>1580.3419888928656</v>
      </c>
      <c r="O199" s="13" t="str">
        <f>IF('BCL Calculations Table'!BQ266="","",'BCL Calculations Table'!BQ266)</f>
        <v>N</v>
      </c>
      <c r="P199" s="13">
        <f>IF('BCL Calculations Table'!BR266="","",'BCL Calculations Table'!BR266)</f>
        <v>58400.000000000007</v>
      </c>
      <c r="Q199" s="13" t="str">
        <f>IF('BCL Calculations Table'!BS266="","",'BCL Calculations Table'!BS266)</f>
        <v>N</v>
      </c>
      <c r="R199" s="13">
        <f>IF('BCL Calculations Table'!BT266="","",'BCL Calculations Table'!BT266)</f>
        <v>22796.186479050928</v>
      </c>
      <c r="S199" s="13" t="str">
        <f>IF('BCL Calculations Table'!BU266="","",'BCL Calculations Table'!BU266)</f>
        <v>N</v>
      </c>
      <c r="T199" s="13" t="str">
        <f>IF('BCL Calculations Table'!BV266="","",'BCL Calculations Table'!BV266)</f>
        <v/>
      </c>
      <c r="U199" s="13" t="str">
        <f>IF('BCL Calculations Table'!BW266="","",'BCL Calculations Table'!BW266)</f>
        <v/>
      </c>
      <c r="V199" s="13">
        <f>IF('BCL Calculations Table'!BX266="","",'BCL Calculations Table'!BX266)</f>
        <v>834.28571428571433</v>
      </c>
      <c r="W199" s="13" t="str">
        <f>IF('BCL Calculations Table'!BY266="","",'BCL Calculations Table'!BY266)</f>
        <v>N</v>
      </c>
      <c r="X199" s="13" t="str">
        <f>IF('BCL Calculations Table'!BZ266="","",'BCL Calculations Table'!BZ266)</f>
        <v/>
      </c>
      <c r="Y199" s="70" t="str">
        <f>IF('BCL Calculations Table'!CB266="","",'BCL Calculations Table'!CB266)</f>
        <v/>
      </c>
    </row>
    <row r="200" spans="1:25" x14ac:dyDescent="0.35">
      <c r="A200" s="69" t="str">
        <f>'BCL Calculations Table'!BN267</f>
        <v>Cyhalothrin</v>
      </c>
      <c r="B200" s="68" t="str">
        <f>'BCL Calculations Table'!BM267</f>
        <v>68085-85-8</v>
      </c>
      <c r="C200" s="13" t="str">
        <f>IF('BCL Calculations Table'!C267="","",'BCL Calculations Table'!C267)</f>
        <v/>
      </c>
      <c r="D200" s="13" t="str">
        <f>IF('BCL Calculations Table'!D267="","",'BCL Calculations Table'!D267)</f>
        <v/>
      </c>
      <c r="E200" s="13">
        <f>IF('BCL Calculations Table'!E267="","",'BCL Calculations Table'!E267)</f>
        <v>1E-3</v>
      </c>
      <c r="F200" s="13" t="str">
        <f>IF('BCL Calculations Table'!F267="","",'BCL Calculations Table'!F267)</f>
        <v>OP</v>
      </c>
      <c r="G200" s="13" t="str">
        <f>IF('BCL Calculations Table'!G267="","",'BCL Calculations Table'!G267)</f>
        <v/>
      </c>
      <c r="H200" s="13" t="str">
        <f>IF('BCL Calculations Table'!H267="","",'BCL Calculations Table'!H267)</f>
        <v/>
      </c>
      <c r="I200" s="13" t="str">
        <f>IF('BCL Calculations Table'!I267="","",'BCL Calculations Table'!I267)</f>
        <v/>
      </c>
      <c r="J200" s="13" t="str">
        <f>IF('BCL Calculations Table'!J267="","",'BCL Calculations Table'!J267)</f>
        <v/>
      </c>
      <c r="K200" s="85" t="str">
        <f>IF('BCL Calculations Table'!K267="","",'BCL Calculations Table'!K267)</f>
        <v/>
      </c>
      <c r="L200" s="13" t="str">
        <f>IF('BCL Calculations Table'!L267="","",'BCL Calculations Table'!L267)</f>
        <v/>
      </c>
      <c r="M200" s="68">
        <f>IF('BCL Calculations Table'!N267="","",'BCL Calculations Table'!N267)</f>
        <v>0.1</v>
      </c>
      <c r="N200" s="13">
        <f>IF('BCL Calculations Table'!BP267="","",'BCL Calculations Table'!BP267)</f>
        <v>63.213679555714634</v>
      </c>
      <c r="O200" s="13" t="str">
        <f>IF('BCL Calculations Table'!BQ267="","",'BCL Calculations Table'!BQ267)</f>
        <v>N</v>
      </c>
      <c r="P200" s="13">
        <f>IF('BCL Calculations Table'!BR267="","",'BCL Calculations Table'!BR267)</f>
        <v>2336</v>
      </c>
      <c r="Q200" s="13" t="str">
        <f>IF('BCL Calculations Table'!BS267="","",'BCL Calculations Table'!BS267)</f>
        <v>N</v>
      </c>
      <c r="R200" s="13">
        <f>IF('BCL Calculations Table'!BT267="","",'BCL Calculations Table'!BT267)</f>
        <v>911.84745916203713</v>
      </c>
      <c r="S200" s="13" t="str">
        <f>IF('BCL Calculations Table'!BU267="","",'BCL Calculations Table'!BU267)</f>
        <v>N</v>
      </c>
      <c r="T200" s="13" t="str">
        <f>IF('BCL Calculations Table'!BV267="","",'BCL Calculations Table'!BV267)</f>
        <v/>
      </c>
      <c r="U200" s="13" t="str">
        <f>IF('BCL Calculations Table'!BW267="","",'BCL Calculations Table'!BW267)</f>
        <v/>
      </c>
      <c r="V200" s="13">
        <f>IF('BCL Calculations Table'!BX267="","",'BCL Calculations Table'!BX267)</f>
        <v>33.371428571428574</v>
      </c>
      <c r="W200" s="13" t="str">
        <f>IF('BCL Calculations Table'!BY267="","",'BCL Calculations Table'!BY267)</f>
        <v>N</v>
      </c>
      <c r="X200" s="13" t="str">
        <f>IF('BCL Calculations Table'!BZ267="","",'BCL Calculations Table'!BZ267)</f>
        <v/>
      </c>
      <c r="Y200" s="70" t="str">
        <f>IF('BCL Calculations Table'!CB267="","",'BCL Calculations Table'!CB267)</f>
        <v/>
      </c>
    </row>
    <row r="201" spans="1:25" s="12" customFormat="1" x14ac:dyDescent="0.35">
      <c r="A201" s="69" t="str">
        <f>'BCL Calculations Table'!BN268</f>
        <v>Cypermethrin</v>
      </c>
      <c r="B201" s="68" t="str">
        <f>'BCL Calculations Table'!BM268</f>
        <v>52315-07-8</v>
      </c>
      <c r="C201" s="13" t="str">
        <f>IF('BCL Calculations Table'!C268="","",'BCL Calculations Table'!C268)</f>
        <v/>
      </c>
      <c r="D201" s="13" t="str">
        <f>IF('BCL Calculations Table'!D268="","",'BCL Calculations Table'!D268)</f>
        <v/>
      </c>
      <c r="E201" s="13">
        <f>IF('BCL Calculations Table'!E268="","",'BCL Calculations Table'!E268)</f>
        <v>0.01</v>
      </c>
      <c r="F201" s="13" t="str">
        <f>IF('BCL Calculations Table'!F268="","",'BCL Calculations Table'!F268)</f>
        <v>I</v>
      </c>
      <c r="G201" s="13" t="str">
        <f>IF('BCL Calculations Table'!G268="","",'BCL Calculations Table'!G268)</f>
        <v/>
      </c>
      <c r="H201" s="13" t="str">
        <f>IF('BCL Calculations Table'!H268="","",'BCL Calculations Table'!H268)</f>
        <v/>
      </c>
      <c r="I201" s="13" t="str">
        <f>IF('BCL Calculations Table'!I268="","",'BCL Calculations Table'!I268)</f>
        <v/>
      </c>
      <c r="J201" s="13" t="str">
        <f>IF('BCL Calculations Table'!J268="","",'BCL Calculations Table'!J268)</f>
        <v/>
      </c>
      <c r="K201" s="85" t="str">
        <f>IF('BCL Calculations Table'!K268="","",'BCL Calculations Table'!K268)</f>
        <v/>
      </c>
      <c r="L201" s="13" t="str">
        <f>IF('BCL Calculations Table'!L268="","",'BCL Calculations Table'!L268)</f>
        <v/>
      </c>
      <c r="M201" s="68">
        <f>IF('BCL Calculations Table'!N268="","",'BCL Calculations Table'!N268)</f>
        <v>0.1</v>
      </c>
      <c r="N201" s="13">
        <f>IF('BCL Calculations Table'!BP268="","",'BCL Calculations Table'!BP268)</f>
        <v>632.13679555714634</v>
      </c>
      <c r="O201" s="13" t="str">
        <f>IF('BCL Calculations Table'!BQ268="","",'BCL Calculations Table'!BQ268)</f>
        <v>N</v>
      </c>
      <c r="P201" s="13">
        <f>IF('BCL Calculations Table'!BR268="","",'BCL Calculations Table'!BR268)</f>
        <v>23360.000000000004</v>
      </c>
      <c r="Q201" s="13" t="str">
        <f>IF('BCL Calculations Table'!BS268="","",'BCL Calculations Table'!BS268)</f>
        <v>N</v>
      </c>
      <c r="R201" s="13">
        <f>IF('BCL Calculations Table'!BT268="","",'BCL Calculations Table'!BT268)</f>
        <v>9118.4745916203719</v>
      </c>
      <c r="S201" s="13" t="str">
        <f>IF('BCL Calculations Table'!BU268="","",'BCL Calculations Table'!BU268)</f>
        <v>N</v>
      </c>
      <c r="T201" s="13" t="str">
        <f>IF('BCL Calculations Table'!BV268="","",'BCL Calculations Table'!BV268)</f>
        <v/>
      </c>
      <c r="U201" s="13" t="str">
        <f>IF('BCL Calculations Table'!BW268="","",'BCL Calculations Table'!BW268)</f>
        <v/>
      </c>
      <c r="V201" s="13">
        <f>IF('BCL Calculations Table'!BX268="","",'BCL Calculations Table'!BX268)</f>
        <v>333.71428571428572</v>
      </c>
      <c r="W201" s="13" t="str">
        <f>IF('BCL Calculations Table'!BY268="","",'BCL Calculations Table'!BY268)</f>
        <v>N</v>
      </c>
      <c r="X201" s="13" t="str">
        <f>IF('BCL Calculations Table'!BZ268="","",'BCL Calculations Table'!BZ268)</f>
        <v/>
      </c>
      <c r="Y201" s="70" t="str">
        <f>IF('BCL Calculations Table'!CB268="","",'BCL Calculations Table'!CB268)</f>
        <v/>
      </c>
    </row>
    <row r="202" spans="1:25" s="14" customFormat="1" x14ac:dyDescent="0.35">
      <c r="A202" s="71" t="str">
        <f>'BCL Calculations Table'!BN269</f>
        <v>Cyromazine</v>
      </c>
      <c r="B202" s="72" t="str">
        <f>'BCL Calculations Table'!BM269</f>
        <v>66215-27-8</v>
      </c>
      <c r="C202" s="73" t="str">
        <f>IF('BCL Calculations Table'!C269="","",'BCL Calculations Table'!C269)</f>
        <v/>
      </c>
      <c r="D202" s="73" t="str">
        <f>IF('BCL Calculations Table'!D269="","",'BCL Calculations Table'!D269)</f>
        <v/>
      </c>
      <c r="E202" s="73">
        <f>IF('BCL Calculations Table'!E269="","",'BCL Calculations Table'!E269)</f>
        <v>0.5</v>
      </c>
      <c r="F202" s="73" t="str">
        <f>IF('BCL Calculations Table'!F269="","",'BCL Calculations Table'!F269)</f>
        <v>OP</v>
      </c>
      <c r="G202" s="73" t="str">
        <f>IF('BCL Calculations Table'!G269="","",'BCL Calculations Table'!G269)</f>
        <v/>
      </c>
      <c r="H202" s="73" t="str">
        <f>IF('BCL Calculations Table'!H269="","",'BCL Calculations Table'!H269)</f>
        <v/>
      </c>
      <c r="I202" s="73" t="str">
        <f>IF('BCL Calculations Table'!I269="","",'BCL Calculations Table'!I269)</f>
        <v/>
      </c>
      <c r="J202" s="73" t="str">
        <f>IF('BCL Calculations Table'!J269="","",'BCL Calculations Table'!J269)</f>
        <v/>
      </c>
      <c r="K202" s="86" t="str">
        <f>IF('BCL Calculations Table'!K269="","",'BCL Calculations Table'!K269)</f>
        <v/>
      </c>
      <c r="L202" s="73" t="str">
        <f>IF('BCL Calculations Table'!L269="","",'BCL Calculations Table'!L269)</f>
        <v/>
      </c>
      <c r="M202" s="72">
        <f>IF('BCL Calculations Table'!N269="","",'BCL Calculations Table'!N269)</f>
        <v>0.1</v>
      </c>
      <c r="N202" s="73">
        <f>IF('BCL Calculations Table'!BP269="","",'BCL Calculations Table'!BP269)</f>
        <v>31606.839777857313</v>
      </c>
      <c r="O202" s="73" t="str">
        <f>IF('BCL Calculations Table'!BQ269="","",'BCL Calculations Table'!BQ269)</f>
        <v>N</v>
      </c>
      <c r="P202" s="73">
        <f>IF('BCL Calculations Table'!BR269="","",'BCL Calculations Table'!BR269)</f>
        <v>100000</v>
      </c>
      <c r="Q202" s="73" t="str">
        <f>IF('BCL Calculations Table'!BS269="","",'BCL Calculations Table'!BS269)</f>
        <v>max</v>
      </c>
      <c r="R202" s="73">
        <f>IF('BCL Calculations Table'!BT269="","",'BCL Calculations Table'!BT269)</f>
        <v>100000</v>
      </c>
      <c r="S202" s="73" t="str">
        <f>IF('BCL Calculations Table'!BU269="","",'BCL Calculations Table'!BU269)</f>
        <v>max</v>
      </c>
      <c r="T202" s="73" t="str">
        <f>IF('BCL Calculations Table'!BV269="","",'BCL Calculations Table'!BV269)</f>
        <v/>
      </c>
      <c r="U202" s="73" t="str">
        <f>IF('BCL Calculations Table'!BW269="","",'BCL Calculations Table'!BW269)</f>
        <v/>
      </c>
      <c r="V202" s="73">
        <f>IF('BCL Calculations Table'!BX269="","",'BCL Calculations Table'!BX269)</f>
        <v>16685.714285714286</v>
      </c>
      <c r="W202" s="73" t="str">
        <f>IF('BCL Calculations Table'!BY269="","",'BCL Calculations Table'!BY269)</f>
        <v>N</v>
      </c>
      <c r="X202" s="73" t="str">
        <f>IF('BCL Calculations Table'!BZ269="","",'BCL Calculations Table'!BZ269)</f>
        <v/>
      </c>
      <c r="Y202" s="79" t="str">
        <f>IF('BCL Calculations Table'!CB269="","",'BCL Calculations Table'!CB269)</f>
        <v/>
      </c>
    </row>
    <row r="203" spans="1:25" s="14" customFormat="1" x14ac:dyDescent="0.35">
      <c r="A203" s="69" t="str">
        <f>'BCL Calculations Table'!BN270</f>
        <v>DDD</v>
      </c>
      <c r="B203" s="68" t="str">
        <f>'BCL Calculations Table'!BM270</f>
        <v>72-54-8</v>
      </c>
      <c r="C203" s="13">
        <f>IF('BCL Calculations Table'!C270="","",'BCL Calculations Table'!C270)</f>
        <v>0.24</v>
      </c>
      <c r="D203" s="13" t="str">
        <f>IF('BCL Calculations Table'!D270="","",'BCL Calculations Table'!D270)</f>
        <v>I</v>
      </c>
      <c r="E203" s="13">
        <f>IF('BCL Calculations Table'!E270="","",'BCL Calculations Table'!E270)</f>
        <v>5.0000000000000001E-4</v>
      </c>
      <c r="F203" s="13" t="str">
        <f>IF('BCL Calculations Table'!F270="","",'BCL Calculations Table'!F270)</f>
        <v>A</v>
      </c>
      <c r="G203" s="13">
        <f>IF('BCL Calculations Table'!G270="","",'BCL Calculations Table'!G270)</f>
        <v>6.8999999999999997E-5</v>
      </c>
      <c r="H203" s="13" t="str">
        <f>IF('BCL Calculations Table'!H270="","",'BCL Calculations Table'!H270)</f>
        <v>CA</v>
      </c>
      <c r="I203" s="13" t="str">
        <f>IF('BCL Calculations Table'!I270="","",'BCL Calculations Table'!I270)</f>
        <v/>
      </c>
      <c r="J203" s="13" t="str">
        <f>IF('BCL Calculations Table'!J270="","",'BCL Calculations Table'!J270)</f>
        <v/>
      </c>
      <c r="K203" s="85" t="str">
        <f>IF('BCL Calculations Table'!K270="","",'BCL Calculations Table'!K270)</f>
        <v/>
      </c>
      <c r="L203" s="13" t="str">
        <f>IF('BCL Calculations Table'!L270="","",'BCL Calculations Table'!L270)</f>
        <v/>
      </c>
      <c r="M203" s="68">
        <f>IF('BCL Calculations Table'!N270="","",'BCL Calculations Table'!N270)</f>
        <v>0.1</v>
      </c>
      <c r="N203" s="13">
        <f>IF('BCL Calculations Table'!BP270="","",'BCL Calculations Table'!BP270)</f>
        <v>2.2606851827105889</v>
      </c>
      <c r="O203" s="13" t="str">
        <f>IF('BCL Calculations Table'!BQ270="","",'BCL Calculations Table'!BQ270)</f>
        <v>C</v>
      </c>
      <c r="P203" s="13">
        <f>IF('BCL Calculations Table'!BR270="","",'BCL Calculations Table'!BR270)</f>
        <v>27.24985140787566</v>
      </c>
      <c r="Q203" s="13" t="str">
        <f>IF('BCL Calculations Table'!BS270="","",'BCL Calculations Table'!BS270)</f>
        <v>C</v>
      </c>
      <c r="R203" s="13">
        <f>IF('BCL Calculations Table'!BT270="","",'BCL Calculations Table'!BT270)</f>
        <v>14.696553733645452</v>
      </c>
      <c r="S203" s="13" t="str">
        <f>IF('BCL Calculations Table'!BU270="","",'BCL Calculations Table'!BU270)</f>
        <v>C</v>
      </c>
      <c r="T203" s="13">
        <f>IF('BCL Calculations Table'!BV270="","",'BCL Calculations Table'!BV270)</f>
        <v>4.0691192865105905E-2</v>
      </c>
      <c r="U203" s="13" t="str">
        <f>IF('BCL Calculations Table'!BW270="","",'BCL Calculations Table'!BW270)</f>
        <v>C</v>
      </c>
      <c r="V203" s="13">
        <f>IF('BCL Calculations Table'!BX270="","",'BCL Calculations Table'!BX270)</f>
        <v>0.3246175738171469</v>
      </c>
      <c r="W203" s="13" t="str">
        <f>IF('BCL Calculations Table'!BY270="","",'BCL Calculations Table'!BY270)</f>
        <v>C</v>
      </c>
      <c r="X203" s="80">
        <f>IF('BCL Calculations Table'!BZ270="","",'BCL Calculations Table'!BZ270)</f>
        <v>0.8</v>
      </c>
      <c r="Y203" s="81">
        <f>IF('BCL Calculations Table'!CB270="","",'BCL Calculations Table'!CB270)</f>
        <v>16</v>
      </c>
    </row>
    <row r="204" spans="1:25" x14ac:dyDescent="0.35">
      <c r="A204" s="69" t="str">
        <f>'BCL Calculations Table'!BN271</f>
        <v>DDE</v>
      </c>
      <c r="B204" s="68" t="str">
        <f>'BCL Calculations Table'!BM271</f>
        <v>72-55-9</v>
      </c>
      <c r="C204" s="13">
        <f>IF('BCL Calculations Table'!C271="","",'BCL Calculations Table'!C271)</f>
        <v>0.34</v>
      </c>
      <c r="D204" s="13" t="str">
        <f>IF('BCL Calculations Table'!D271="","",'BCL Calculations Table'!D271)</f>
        <v>I</v>
      </c>
      <c r="E204" s="13">
        <f>IF('BCL Calculations Table'!E271="","",'BCL Calculations Table'!E271)</f>
        <v>5.0000000000000001E-4</v>
      </c>
      <c r="F204" s="13" t="str">
        <f>IF('BCL Calculations Table'!F271="","",'BCL Calculations Table'!F271)</f>
        <v>A</v>
      </c>
      <c r="G204" s="13">
        <f>IF('BCL Calculations Table'!G271="","",'BCL Calculations Table'!G271)</f>
        <v>9.7E-5</v>
      </c>
      <c r="H204" s="13" t="str">
        <f>IF('BCL Calculations Table'!H271="","",'BCL Calculations Table'!H271)</f>
        <v>CA</v>
      </c>
      <c r="I204" s="13" t="str">
        <f>IF('BCL Calculations Table'!I271="","",'BCL Calculations Table'!I271)</f>
        <v/>
      </c>
      <c r="J204" s="13" t="str">
        <f>IF('BCL Calculations Table'!J271="","",'BCL Calculations Table'!J271)</f>
        <v/>
      </c>
      <c r="K204" s="85" t="str">
        <f>IF('BCL Calculations Table'!K271="","",'BCL Calculations Table'!K271)</f>
        <v/>
      </c>
      <c r="L204" s="13" t="str">
        <f>IF('BCL Calculations Table'!L271="","",'BCL Calculations Table'!L271)</f>
        <v>V</v>
      </c>
      <c r="M204" s="68" t="str">
        <f>IF('BCL Calculations Table'!N271="","",'BCL Calculations Table'!N271)</f>
        <v/>
      </c>
      <c r="N204" s="13">
        <f>IF('BCL Calculations Table'!BP271="","",'BCL Calculations Table'!BP271)</f>
        <v>1.9783658375522155</v>
      </c>
      <c r="O204" s="13" t="str">
        <f>IF('BCL Calculations Table'!BQ271="","",'BCL Calculations Table'!BQ271)</f>
        <v>C</v>
      </c>
      <c r="P204" s="13">
        <f>IF('BCL Calculations Table'!BR271="","",'BCL Calculations Table'!BR271)</f>
        <v>17.939769910910552</v>
      </c>
      <c r="Q204" s="13" t="str">
        <f>IF('BCL Calculations Table'!BS271="","",'BCL Calculations Table'!BS271)</f>
        <v>C</v>
      </c>
      <c r="R204" s="13">
        <f>IF('BCL Calculations Table'!BT271="","",'BCL Calculations Table'!BT271)</f>
        <v>10.31447433512777</v>
      </c>
      <c r="S204" s="13" t="str">
        <f>IF('BCL Calculations Table'!BU271="","",'BCL Calculations Table'!BU271)</f>
        <v>C</v>
      </c>
      <c r="T204" s="13">
        <f>IF('BCL Calculations Table'!BV271="","",'BCL Calculations Table'!BV271)</f>
        <v>2.8945281522601111E-2</v>
      </c>
      <c r="U204" s="13" t="str">
        <f>IF('BCL Calculations Table'!BW271="","",'BCL Calculations Table'!BW271)</f>
        <v>C</v>
      </c>
      <c r="V204" s="13">
        <f>IF('BCL Calculations Table'!BX271="","",'BCL Calculations Table'!BX271)</f>
        <v>4.6214816596816866E-2</v>
      </c>
      <c r="W204" s="13" t="str">
        <f>IF('BCL Calculations Table'!BY271="","",'BCL Calculations Table'!BY271)</f>
        <v>C</v>
      </c>
      <c r="X204" s="13">
        <f>IF('BCL Calculations Table'!BZ271="","",'BCL Calculations Table'!BZ271)</f>
        <v>3</v>
      </c>
      <c r="Y204" s="70">
        <f>IF('BCL Calculations Table'!CB271="","",'BCL Calculations Table'!CB271)</f>
        <v>60</v>
      </c>
    </row>
    <row r="205" spans="1:25" s="14" customFormat="1" x14ac:dyDescent="0.35">
      <c r="A205" s="69" t="str">
        <f>'BCL Calculations Table'!BN272</f>
        <v>DDT</v>
      </c>
      <c r="B205" s="68" t="str">
        <f>'BCL Calculations Table'!BM272</f>
        <v>50-29-3</v>
      </c>
      <c r="C205" s="13">
        <f>IF('BCL Calculations Table'!C272="","",'BCL Calculations Table'!C272)</f>
        <v>0.34</v>
      </c>
      <c r="D205" s="13" t="str">
        <f>IF('BCL Calculations Table'!D272="","",'BCL Calculations Table'!D272)</f>
        <v>I</v>
      </c>
      <c r="E205" s="13">
        <f>IF('BCL Calculations Table'!E272="","",'BCL Calculations Table'!E272)</f>
        <v>5.0000000000000001E-4</v>
      </c>
      <c r="F205" s="13" t="str">
        <f>IF('BCL Calculations Table'!F272="","",'BCL Calculations Table'!F272)</f>
        <v>I</v>
      </c>
      <c r="G205" s="13">
        <f>IF('BCL Calculations Table'!G272="","",'BCL Calculations Table'!G272)</f>
        <v>9.7E-5</v>
      </c>
      <c r="H205" s="13" t="str">
        <f>IF('BCL Calculations Table'!H272="","",'BCL Calculations Table'!H272)</f>
        <v>I</v>
      </c>
      <c r="I205" s="13" t="str">
        <f>IF('BCL Calculations Table'!I272="","",'BCL Calculations Table'!I272)</f>
        <v/>
      </c>
      <c r="J205" s="13" t="str">
        <f>IF('BCL Calculations Table'!J272="","",'BCL Calculations Table'!J272)</f>
        <v/>
      </c>
      <c r="K205" s="85" t="str">
        <f>IF('BCL Calculations Table'!K272="","",'BCL Calculations Table'!K272)</f>
        <v/>
      </c>
      <c r="L205" s="13" t="str">
        <f>IF('BCL Calculations Table'!L272="","",'BCL Calculations Table'!L272)</f>
        <v/>
      </c>
      <c r="M205" s="68">
        <f>IF('BCL Calculations Table'!N272="","",'BCL Calculations Table'!N272)</f>
        <v>0.03</v>
      </c>
      <c r="N205" s="13">
        <f>IF('BCL Calculations Table'!BP272="","",'BCL Calculations Table'!BP272)</f>
        <v>1.8855652190533865</v>
      </c>
      <c r="O205" s="13" t="str">
        <f>IF('BCL Calculations Table'!BQ272="","",'BCL Calculations Table'!BQ272)</f>
        <v>C</v>
      </c>
      <c r="P205" s="13">
        <f>IF('BCL Calculations Table'!BR272="","",'BCL Calculations Table'!BR272)</f>
        <v>19.235208084726505</v>
      </c>
      <c r="Q205" s="13" t="str">
        <f>IF('BCL Calculations Table'!BS272="","",'BCL Calculations Table'!BS272)</f>
        <v>C</v>
      </c>
      <c r="R205" s="13">
        <f>IF('BCL Calculations Table'!BT272="","",'BCL Calculations Table'!BT272)</f>
        <v>10.5910821274945</v>
      </c>
      <c r="S205" s="13" t="str">
        <f>IF('BCL Calculations Table'!BU272="","",'BCL Calculations Table'!BU272)</f>
        <v>C</v>
      </c>
      <c r="T205" s="13">
        <f>IF('BCL Calculations Table'!BV272="","",'BCL Calculations Table'!BV272)</f>
        <v>2.8945281522601111E-2</v>
      </c>
      <c r="U205" s="13" t="str">
        <f>IF('BCL Calculations Table'!BW272="","",'BCL Calculations Table'!BW272)</f>
        <v>C</v>
      </c>
      <c r="V205" s="13">
        <f>IF('BCL Calculations Table'!BX272="","",'BCL Calculations Table'!BX272)</f>
        <v>0.22914181681210363</v>
      </c>
      <c r="W205" s="13" t="str">
        <f>IF('BCL Calculations Table'!BY272="","",'BCL Calculations Table'!BY272)</f>
        <v>C</v>
      </c>
      <c r="X205" s="13">
        <f>IF('BCL Calculations Table'!BZ272="","",'BCL Calculations Table'!BZ272)</f>
        <v>2</v>
      </c>
      <c r="Y205" s="70">
        <f>IF('BCL Calculations Table'!CB272="","",'BCL Calculations Table'!CB272)</f>
        <v>40</v>
      </c>
    </row>
    <row r="206" spans="1:25" x14ac:dyDescent="0.35">
      <c r="A206" s="69" t="str">
        <f>'BCL Calculations Table'!BN273</f>
        <v>Dalapon</v>
      </c>
      <c r="B206" s="68" t="str">
        <f>'BCL Calculations Table'!BM273</f>
        <v>75-99-0</v>
      </c>
      <c r="C206" s="13" t="str">
        <f>IF('BCL Calculations Table'!C273="","",'BCL Calculations Table'!C273)</f>
        <v/>
      </c>
      <c r="D206" s="13" t="str">
        <f>IF('BCL Calculations Table'!D273="","",'BCL Calculations Table'!D273)</f>
        <v/>
      </c>
      <c r="E206" s="13">
        <f>IF('BCL Calculations Table'!E273="","",'BCL Calculations Table'!E273)</f>
        <v>0.03</v>
      </c>
      <c r="F206" s="13" t="str">
        <f>IF('BCL Calculations Table'!F273="","",'BCL Calculations Table'!F273)</f>
        <v>I</v>
      </c>
      <c r="G206" s="13" t="str">
        <f>IF('BCL Calculations Table'!G273="","",'BCL Calculations Table'!G273)</f>
        <v/>
      </c>
      <c r="H206" s="13" t="str">
        <f>IF('BCL Calculations Table'!H273="","",'BCL Calculations Table'!H273)</f>
        <v/>
      </c>
      <c r="I206" s="13" t="str">
        <f>IF('BCL Calculations Table'!I273="","",'BCL Calculations Table'!I273)</f>
        <v/>
      </c>
      <c r="J206" s="13" t="str">
        <f>IF('BCL Calculations Table'!J273="","",'BCL Calculations Table'!J273)</f>
        <v/>
      </c>
      <c r="K206" s="85" t="str">
        <f>IF('BCL Calculations Table'!K273="","",'BCL Calculations Table'!K273)</f>
        <v/>
      </c>
      <c r="L206" s="13" t="str">
        <f>IF('BCL Calculations Table'!L273="","",'BCL Calculations Table'!L273)</f>
        <v/>
      </c>
      <c r="M206" s="68">
        <f>IF('BCL Calculations Table'!N273="","",'BCL Calculations Table'!N273)</f>
        <v>0.1</v>
      </c>
      <c r="N206" s="13">
        <f>IF('BCL Calculations Table'!BP273="","",'BCL Calculations Table'!BP273)</f>
        <v>1896.4103866714388</v>
      </c>
      <c r="O206" s="13" t="str">
        <f>IF('BCL Calculations Table'!BQ273="","",'BCL Calculations Table'!BQ273)</f>
        <v>N</v>
      </c>
      <c r="P206" s="13">
        <f>IF('BCL Calculations Table'!BR273="","",'BCL Calculations Table'!BR273)</f>
        <v>70080</v>
      </c>
      <c r="Q206" s="13" t="str">
        <f>IF('BCL Calculations Table'!BS273="","",'BCL Calculations Table'!BS273)</f>
        <v>N</v>
      </c>
      <c r="R206" s="13">
        <f>IF('BCL Calculations Table'!BT273="","",'BCL Calculations Table'!BT273)</f>
        <v>27355.423774861116</v>
      </c>
      <c r="S206" s="13" t="str">
        <f>IF('BCL Calculations Table'!BU273="","",'BCL Calculations Table'!BU273)</f>
        <v>N</v>
      </c>
      <c r="T206" s="13" t="str">
        <f>IF('BCL Calculations Table'!BV273="","",'BCL Calculations Table'!BV273)</f>
        <v/>
      </c>
      <c r="U206" s="13" t="str">
        <f>IF('BCL Calculations Table'!BW273="","",'BCL Calculations Table'!BW273)</f>
        <v/>
      </c>
      <c r="V206" s="13">
        <f>IF('BCL Calculations Table'!BX273="","",'BCL Calculations Table'!BX273)</f>
        <v>200</v>
      </c>
      <c r="W206" s="13" t="str">
        <f>IF('BCL Calculations Table'!BY273="","",'BCL Calculations Table'!BY273)</f>
        <v>mcl</v>
      </c>
      <c r="X206" s="13" t="str">
        <f>IF('BCL Calculations Table'!BZ273="","",'BCL Calculations Table'!BZ273)</f>
        <v/>
      </c>
      <c r="Y206" s="70" t="str">
        <f>IF('BCL Calculations Table'!CB273="","",'BCL Calculations Table'!CB273)</f>
        <v/>
      </c>
    </row>
    <row r="207" spans="1:25" s="12" customFormat="1" x14ac:dyDescent="0.35">
      <c r="A207" s="69" t="str">
        <f>'BCL Calculations Table'!BN274</f>
        <v>Daminozide</v>
      </c>
      <c r="B207" s="68" t="str">
        <f>'BCL Calculations Table'!BM274</f>
        <v>1596-84-5</v>
      </c>
      <c r="C207" s="13">
        <f>IF('BCL Calculations Table'!C274="","",'BCL Calculations Table'!C274)</f>
        <v>1.7999999999999999E-2</v>
      </c>
      <c r="D207" s="13" t="str">
        <f>IF('BCL Calculations Table'!D274="","",'BCL Calculations Table'!D274)</f>
        <v>CA</v>
      </c>
      <c r="E207" s="13">
        <f>IF('BCL Calculations Table'!E274="","",'BCL Calculations Table'!E274)</f>
        <v>0.15</v>
      </c>
      <c r="F207" s="13" t="str">
        <f>IF('BCL Calculations Table'!F274="","",'BCL Calculations Table'!F274)</f>
        <v>I</v>
      </c>
      <c r="G207" s="13">
        <f>IF('BCL Calculations Table'!G274="","",'BCL Calculations Table'!G274)</f>
        <v>5.1000000000000003E-6</v>
      </c>
      <c r="H207" s="13" t="str">
        <f>IF('BCL Calculations Table'!H274="","",'BCL Calculations Table'!H274)</f>
        <v>CA</v>
      </c>
      <c r="I207" s="13" t="str">
        <f>IF('BCL Calculations Table'!I274="","",'BCL Calculations Table'!I274)</f>
        <v/>
      </c>
      <c r="J207" s="13" t="str">
        <f>IF('BCL Calculations Table'!J274="","",'BCL Calculations Table'!J274)</f>
        <v/>
      </c>
      <c r="K207" s="85" t="str">
        <f>IF('BCL Calculations Table'!K274="","",'BCL Calculations Table'!K274)</f>
        <v/>
      </c>
      <c r="L207" s="13" t="str">
        <f>IF('BCL Calculations Table'!L274="","",'BCL Calculations Table'!L274)</f>
        <v/>
      </c>
      <c r="M207" s="68">
        <f>IF('BCL Calculations Table'!N274="","",'BCL Calculations Table'!N274)</f>
        <v>0.1</v>
      </c>
      <c r="N207" s="13">
        <f>IF('BCL Calculations Table'!BP274="","",'BCL Calculations Table'!BP274)</f>
        <v>30.142489327803904</v>
      </c>
      <c r="O207" s="13" t="str">
        <f>IF('BCL Calculations Table'!BQ274="","",'BCL Calculations Table'!BQ274)</f>
        <v>C</v>
      </c>
      <c r="P207" s="13">
        <f>IF('BCL Calculations Table'!BR274="","",'BCL Calculations Table'!BR274)</f>
        <v>363.33202485612918</v>
      </c>
      <c r="Q207" s="13" t="str">
        <f>IF('BCL Calculations Table'!BS274="","",'BCL Calculations Table'!BS274)</f>
        <v>C</v>
      </c>
      <c r="R207" s="13">
        <f>IF('BCL Calculations Table'!BT274="","",'BCL Calculations Table'!BT274)</f>
        <v>195.95422589812154</v>
      </c>
      <c r="S207" s="13" t="str">
        <f>IF('BCL Calculations Table'!BU274="","",'BCL Calculations Table'!BU274)</f>
        <v>C</v>
      </c>
      <c r="T207" s="13">
        <f>IF('BCL Calculations Table'!BV274="","",'BCL Calculations Table'!BV274)</f>
        <v>0.55052790346907987</v>
      </c>
      <c r="U207" s="13" t="str">
        <f>IF('BCL Calculations Table'!BW274="","",'BCL Calculations Table'!BW274)</f>
        <v>C</v>
      </c>
      <c r="V207" s="13">
        <f>IF('BCL Calculations Table'!BX274="","",'BCL Calculations Table'!BX274)</f>
        <v>4.3282343175619582</v>
      </c>
      <c r="W207" s="13" t="str">
        <f>IF('BCL Calculations Table'!BY274="","",'BCL Calculations Table'!BY274)</f>
        <v>C</v>
      </c>
      <c r="X207" s="13" t="str">
        <f>IF('BCL Calculations Table'!BZ274="","",'BCL Calculations Table'!BZ274)</f>
        <v/>
      </c>
      <c r="Y207" s="70" t="str">
        <f>IF('BCL Calculations Table'!CB274="","",'BCL Calculations Table'!CB274)</f>
        <v/>
      </c>
    </row>
    <row r="208" spans="1:25" s="14" customFormat="1" x14ac:dyDescent="0.35">
      <c r="A208" s="71" t="str">
        <f>'BCL Calculations Table'!BN275</f>
        <v>Decabromodiphenyl ether, 2,2',3,3',4,4',5,5',6,6'- (BDE-209)</v>
      </c>
      <c r="B208" s="72" t="str">
        <f>'BCL Calculations Table'!BM275</f>
        <v>1163-19-5</v>
      </c>
      <c r="C208" s="73">
        <f>IF('BCL Calculations Table'!C275="","",'BCL Calculations Table'!C275)</f>
        <v>6.9999999999999999E-4</v>
      </c>
      <c r="D208" s="73" t="str">
        <f>IF('BCL Calculations Table'!D275="","",'BCL Calculations Table'!D275)</f>
        <v>I</v>
      </c>
      <c r="E208" s="73">
        <f>IF('BCL Calculations Table'!E275="","",'BCL Calculations Table'!E275)</f>
        <v>7.0000000000000001E-3</v>
      </c>
      <c r="F208" s="73" t="str">
        <f>IF('BCL Calculations Table'!F275="","",'BCL Calculations Table'!F275)</f>
        <v>I</v>
      </c>
      <c r="G208" s="73" t="str">
        <f>IF('BCL Calculations Table'!G275="","",'BCL Calculations Table'!G275)</f>
        <v/>
      </c>
      <c r="H208" s="73" t="str">
        <f>IF('BCL Calculations Table'!H275="","",'BCL Calculations Table'!H275)</f>
        <v/>
      </c>
      <c r="I208" s="73" t="str">
        <f>IF('BCL Calculations Table'!I275="","",'BCL Calculations Table'!I275)</f>
        <v/>
      </c>
      <c r="J208" s="73" t="str">
        <f>IF('BCL Calculations Table'!J275="","",'BCL Calculations Table'!J275)</f>
        <v/>
      </c>
      <c r="K208" s="86" t="str">
        <f>IF('BCL Calculations Table'!K275="","",'BCL Calculations Table'!K275)</f>
        <v/>
      </c>
      <c r="L208" s="73" t="str">
        <f>IF('BCL Calculations Table'!L275="","",'BCL Calculations Table'!L275)</f>
        <v/>
      </c>
      <c r="M208" s="72">
        <f>IF('BCL Calculations Table'!N275="","",'BCL Calculations Table'!N275)</f>
        <v>0.1</v>
      </c>
      <c r="N208" s="73">
        <f>IF('BCL Calculations Table'!BP275="","",'BCL Calculations Table'!BP275)</f>
        <v>442.49575689000244</v>
      </c>
      <c r="O208" s="73" t="str">
        <f>IF('BCL Calculations Table'!BQ275="","",'BCL Calculations Table'!BQ275)</f>
        <v>N</v>
      </c>
      <c r="P208" s="73">
        <f>IF('BCL Calculations Table'!BR275="","",'BCL Calculations Table'!BR275)</f>
        <v>9344</v>
      </c>
      <c r="Q208" s="73" t="str">
        <f>IF('BCL Calculations Table'!BS275="","",'BCL Calculations Table'!BS275)</f>
        <v>C</v>
      </c>
      <c r="R208" s="73">
        <f>IF('BCL Calculations Table'!BT275="","",'BCL Calculations Table'!BT275)</f>
        <v>5039.1309224888473</v>
      </c>
      <c r="S208" s="73" t="str">
        <f>IF('BCL Calculations Table'!BU275="","",'BCL Calculations Table'!BU275)</f>
        <v>C</v>
      </c>
      <c r="T208" s="73" t="str">
        <f>IF('BCL Calculations Table'!BV275="","",'BCL Calculations Table'!BV275)</f>
        <v/>
      </c>
      <c r="U208" s="73" t="str">
        <f>IF('BCL Calculations Table'!BW275="","",'BCL Calculations Table'!BW275)</f>
        <v/>
      </c>
      <c r="V208" s="73">
        <f>IF('BCL Calculations Table'!BX275="","",'BCL Calculations Table'!BX275)</f>
        <v>111.29745388016464</v>
      </c>
      <c r="W208" s="73" t="str">
        <f>IF('BCL Calculations Table'!BY275="","",'BCL Calculations Table'!BY275)</f>
        <v>C</v>
      </c>
      <c r="X208" s="73" t="str">
        <f>IF('BCL Calculations Table'!BZ275="","",'BCL Calculations Table'!BZ275)</f>
        <v/>
      </c>
      <c r="Y208" s="79" t="str">
        <f>IF('BCL Calculations Table'!CB275="","",'BCL Calculations Table'!CB275)</f>
        <v/>
      </c>
    </row>
    <row r="209" spans="1:25" s="14" customFormat="1" x14ac:dyDescent="0.35">
      <c r="A209" s="69" t="str">
        <f>'BCL Calculations Table'!BN276</f>
        <v>Demeton</v>
      </c>
      <c r="B209" s="68" t="str">
        <f>'BCL Calculations Table'!BM276</f>
        <v>8065-48-3</v>
      </c>
      <c r="C209" s="13" t="str">
        <f>IF('BCL Calculations Table'!C276="","",'BCL Calculations Table'!C276)</f>
        <v/>
      </c>
      <c r="D209" s="13" t="str">
        <f>IF('BCL Calculations Table'!D276="","",'BCL Calculations Table'!D276)</f>
        <v/>
      </c>
      <c r="E209" s="13">
        <f>IF('BCL Calculations Table'!E276="","",'BCL Calculations Table'!E276)</f>
        <v>4.0000000000000003E-5</v>
      </c>
      <c r="F209" s="13" t="str">
        <f>IF('BCL Calculations Table'!F276="","",'BCL Calculations Table'!F276)</f>
        <v>I</v>
      </c>
      <c r="G209" s="13" t="str">
        <f>IF('BCL Calculations Table'!G276="","",'BCL Calculations Table'!G276)</f>
        <v/>
      </c>
      <c r="H209" s="13" t="str">
        <f>IF('BCL Calculations Table'!H276="","",'BCL Calculations Table'!H276)</f>
        <v/>
      </c>
      <c r="I209" s="13" t="str">
        <f>IF('BCL Calculations Table'!I276="","",'BCL Calculations Table'!I276)</f>
        <v/>
      </c>
      <c r="J209" s="13" t="str">
        <f>IF('BCL Calculations Table'!J276="","",'BCL Calculations Table'!J276)</f>
        <v/>
      </c>
      <c r="K209" s="85" t="str">
        <f>IF('BCL Calculations Table'!K276="","",'BCL Calculations Table'!K276)</f>
        <v/>
      </c>
      <c r="L209" s="13" t="str">
        <f>IF('BCL Calculations Table'!L276="","",'BCL Calculations Table'!L276)</f>
        <v/>
      </c>
      <c r="M209" s="68">
        <f>IF('BCL Calculations Table'!N276="","",'BCL Calculations Table'!N276)</f>
        <v>0.1</v>
      </c>
      <c r="N209" s="13">
        <f>IF('BCL Calculations Table'!BP276="","",'BCL Calculations Table'!BP276)</f>
        <v>2.5285471822285857</v>
      </c>
      <c r="O209" s="13" t="str">
        <f>IF('BCL Calculations Table'!BQ276="","",'BCL Calculations Table'!BQ276)</f>
        <v>N</v>
      </c>
      <c r="P209" s="13">
        <f>IF('BCL Calculations Table'!BR276="","",'BCL Calculations Table'!BR276)</f>
        <v>93.440000000000026</v>
      </c>
      <c r="Q209" s="13" t="str">
        <f>IF('BCL Calculations Table'!BS276="","",'BCL Calculations Table'!BS276)</f>
        <v>N</v>
      </c>
      <c r="R209" s="13">
        <f>IF('BCL Calculations Table'!BT276="","",'BCL Calculations Table'!BT276)</f>
        <v>36.473898366481492</v>
      </c>
      <c r="S209" s="13" t="str">
        <f>IF('BCL Calculations Table'!BU276="","",'BCL Calculations Table'!BU276)</f>
        <v>N</v>
      </c>
      <c r="T209" s="13" t="str">
        <f>IF('BCL Calculations Table'!BV276="","",'BCL Calculations Table'!BV276)</f>
        <v/>
      </c>
      <c r="U209" s="13" t="str">
        <f>IF('BCL Calculations Table'!BW276="","",'BCL Calculations Table'!BW276)</f>
        <v/>
      </c>
      <c r="V209" s="13">
        <f>IF('BCL Calculations Table'!BX276="","",'BCL Calculations Table'!BX276)</f>
        <v>1.334857142857143</v>
      </c>
      <c r="W209" s="13" t="str">
        <f>IF('BCL Calculations Table'!BY276="","",'BCL Calculations Table'!BY276)</f>
        <v>N</v>
      </c>
      <c r="X209" s="80" t="str">
        <f>IF('BCL Calculations Table'!BZ276="","",'BCL Calculations Table'!BZ276)</f>
        <v/>
      </c>
      <c r="Y209" s="81" t="str">
        <f>IF('BCL Calculations Table'!CB276="","",'BCL Calculations Table'!CB276)</f>
        <v/>
      </c>
    </row>
    <row r="210" spans="1:25" x14ac:dyDescent="0.35">
      <c r="A210" s="69" t="str">
        <f>'BCL Calculations Table'!BN277</f>
        <v>Di(2-ethylhexyl)adipate</v>
      </c>
      <c r="B210" s="68" t="str">
        <f>'BCL Calculations Table'!BM277</f>
        <v>103-23-1</v>
      </c>
      <c r="C210" s="13">
        <f>IF('BCL Calculations Table'!C277="","",'BCL Calculations Table'!C277)</f>
        <v>1.1999999999999999E-3</v>
      </c>
      <c r="D210" s="13" t="str">
        <f>IF('BCL Calculations Table'!D277="","",'BCL Calculations Table'!D277)</f>
        <v>I</v>
      </c>
      <c r="E210" s="13">
        <f>IF('BCL Calculations Table'!E277="","",'BCL Calculations Table'!E277)</f>
        <v>0.6</v>
      </c>
      <c r="F210" s="13" t="str">
        <f>IF('BCL Calculations Table'!F277="","",'BCL Calculations Table'!F277)</f>
        <v>I</v>
      </c>
      <c r="G210" s="13" t="str">
        <f>IF('BCL Calculations Table'!G277="","",'BCL Calculations Table'!G277)</f>
        <v/>
      </c>
      <c r="H210" s="13" t="str">
        <f>IF('BCL Calculations Table'!H277="","",'BCL Calculations Table'!H277)</f>
        <v/>
      </c>
      <c r="I210" s="13" t="str">
        <f>IF('BCL Calculations Table'!I277="","",'BCL Calculations Table'!I277)</f>
        <v/>
      </c>
      <c r="J210" s="13" t="str">
        <f>IF('BCL Calculations Table'!J277="","",'BCL Calculations Table'!J277)</f>
        <v/>
      </c>
      <c r="K210" s="85" t="str">
        <f>IF('BCL Calculations Table'!K277="","",'BCL Calculations Table'!K277)</f>
        <v/>
      </c>
      <c r="L210" s="13" t="str">
        <f>IF('BCL Calculations Table'!L277="","",'BCL Calculations Table'!L277)</f>
        <v/>
      </c>
      <c r="M210" s="68">
        <f>IF('BCL Calculations Table'!N277="","",'BCL Calculations Table'!N277)</f>
        <v>0.1</v>
      </c>
      <c r="N210" s="13">
        <f>IF('BCL Calculations Table'!BP277="","",'BCL Calculations Table'!BP277)</f>
        <v>452.15797036816809</v>
      </c>
      <c r="O210" s="13" t="str">
        <f>IF('BCL Calculations Table'!BQ277="","",'BCL Calculations Table'!BQ277)</f>
        <v>C</v>
      </c>
      <c r="P210" s="13">
        <f>IF('BCL Calculations Table'!BR277="","",'BCL Calculations Table'!BR277)</f>
        <v>5450.666666666667</v>
      </c>
      <c r="Q210" s="13" t="str">
        <f>IF('BCL Calculations Table'!BS277="","",'BCL Calculations Table'!BS277)</f>
        <v>C</v>
      </c>
      <c r="R210" s="13">
        <f>IF('BCL Calculations Table'!BT277="","",'BCL Calculations Table'!BT277)</f>
        <v>2939.493038118494</v>
      </c>
      <c r="S210" s="13" t="str">
        <f>IF('BCL Calculations Table'!BU277="","",'BCL Calculations Table'!BU277)</f>
        <v>C</v>
      </c>
      <c r="T210" s="13" t="str">
        <f>IF('BCL Calculations Table'!BV277="","",'BCL Calculations Table'!BV277)</f>
        <v/>
      </c>
      <c r="U210" s="13" t="str">
        <f>IF('BCL Calculations Table'!BW277="","",'BCL Calculations Table'!BW277)</f>
        <v/>
      </c>
      <c r="V210" s="13">
        <f>IF('BCL Calculations Table'!BX277="","",'BCL Calculations Table'!BX277)</f>
        <v>400</v>
      </c>
      <c r="W210" s="13" t="str">
        <f>IF('BCL Calculations Table'!BY277="","",'BCL Calculations Table'!BY277)</f>
        <v>mcl</v>
      </c>
      <c r="X210" s="13" t="str">
        <f>IF('BCL Calculations Table'!BZ277="","",'BCL Calculations Table'!BZ277)</f>
        <v/>
      </c>
      <c r="Y210" s="70" t="str">
        <f>IF('BCL Calculations Table'!CB277="","",'BCL Calculations Table'!CB277)</f>
        <v/>
      </c>
    </row>
    <row r="211" spans="1:25" s="14" customFormat="1" x14ac:dyDescent="0.35">
      <c r="A211" s="69" t="str">
        <f>'BCL Calculations Table'!BN278</f>
        <v>Diallate</v>
      </c>
      <c r="B211" s="68" t="str">
        <f>'BCL Calculations Table'!BM278</f>
        <v>2303-16-4</v>
      </c>
      <c r="C211" s="13">
        <f>IF('BCL Calculations Table'!C278="","",'BCL Calculations Table'!C278)</f>
        <v>6.0999999999999999E-2</v>
      </c>
      <c r="D211" s="13" t="str">
        <f>IF('BCL Calculations Table'!D278="","",'BCL Calculations Table'!D278)</f>
        <v>H</v>
      </c>
      <c r="E211" s="13" t="str">
        <f>IF('BCL Calculations Table'!E278="","",'BCL Calculations Table'!E278)</f>
        <v/>
      </c>
      <c r="F211" s="13" t="str">
        <f>IF('BCL Calculations Table'!F278="","",'BCL Calculations Table'!F278)</f>
        <v/>
      </c>
      <c r="G211" s="13" t="str">
        <f>IF('BCL Calculations Table'!G278="","",'BCL Calculations Table'!G278)</f>
        <v/>
      </c>
      <c r="H211" s="13" t="str">
        <f>IF('BCL Calculations Table'!H278="","",'BCL Calculations Table'!H278)</f>
        <v/>
      </c>
      <c r="I211" s="13" t="str">
        <f>IF('BCL Calculations Table'!I278="","",'BCL Calculations Table'!I278)</f>
        <v/>
      </c>
      <c r="J211" s="13" t="str">
        <f>IF('BCL Calculations Table'!J278="","",'BCL Calculations Table'!J278)</f>
        <v/>
      </c>
      <c r="K211" s="85" t="str">
        <f>IF('BCL Calculations Table'!K278="","",'BCL Calculations Table'!K278)</f>
        <v/>
      </c>
      <c r="L211" s="13" t="str">
        <f>IF('BCL Calculations Table'!L278="","",'BCL Calculations Table'!L278)</f>
        <v/>
      </c>
      <c r="M211" s="68">
        <f>IF('BCL Calculations Table'!N278="","",'BCL Calculations Table'!N278)</f>
        <v>0.1</v>
      </c>
      <c r="N211" s="13">
        <f>IF('BCL Calculations Table'!BP278="","",'BCL Calculations Table'!BP278)</f>
        <v>8.8949108924885518</v>
      </c>
      <c r="O211" s="13" t="str">
        <f>IF('BCL Calculations Table'!BQ278="","",'BCL Calculations Table'!BQ278)</f>
        <v>C</v>
      </c>
      <c r="P211" s="13">
        <f>IF('BCL Calculations Table'!BR278="","",'BCL Calculations Table'!BR278)</f>
        <v>107.2262295081967</v>
      </c>
      <c r="Q211" s="13" t="str">
        <f>IF('BCL Calculations Table'!BS278="","",'BCL Calculations Table'!BS278)</f>
        <v>C</v>
      </c>
      <c r="R211" s="13">
        <f>IF('BCL Calculations Table'!BT278="","",'BCL Calculations Table'!BT278)</f>
        <v>57.826092553150701</v>
      </c>
      <c r="S211" s="13" t="str">
        <f>IF('BCL Calculations Table'!BU278="","",'BCL Calculations Table'!BU278)</f>
        <v>C</v>
      </c>
      <c r="T211" s="13" t="str">
        <f>IF('BCL Calculations Table'!BV278="","",'BCL Calculations Table'!BV278)</f>
        <v/>
      </c>
      <c r="U211" s="13" t="str">
        <f>IF('BCL Calculations Table'!BW278="","",'BCL Calculations Table'!BW278)</f>
        <v/>
      </c>
      <c r="V211" s="13">
        <f>IF('BCL Calculations Table'!BX278="","",'BCL Calculations Table'!BX278)</f>
        <v>1.2771838969854958</v>
      </c>
      <c r="W211" s="13" t="str">
        <f>IF('BCL Calculations Table'!BY278="","",'BCL Calculations Table'!BY278)</f>
        <v>C</v>
      </c>
      <c r="X211" s="13" t="str">
        <f>IF('BCL Calculations Table'!BZ278="","",'BCL Calculations Table'!BZ278)</f>
        <v/>
      </c>
      <c r="Y211" s="70" t="str">
        <f>IF('BCL Calculations Table'!CB278="","",'BCL Calculations Table'!CB278)</f>
        <v/>
      </c>
    </row>
    <row r="212" spans="1:25" x14ac:dyDescent="0.35">
      <c r="A212" s="69" t="str">
        <f>'BCL Calculations Table'!BN279</f>
        <v>Diazinon</v>
      </c>
      <c r="B212" s="68" t="str">
        <f>'BCL Calculations Table'!BM279</f>
        <v>333-41-5</v>
      </c>
      <c r="C212" s="13" t="str">
        <f>IF('BCL Calculations Table'!C279="","",'BCL Calculations Table'!C279)</f>
        <v/>
      </c>
      <c r="D212" s="13" t="str">
        <f>IF('BCL Calculations Table'!D279="","",'BCL Calculations Table'!D279)</f>
        <v/>
      </c>
      <c r="E212" s="13">
        <f>IF('BCL Calculations Table'!E279="","",'BCL Calculations Table'!E279)</f>
        <v>6.9999999999999999E-4</v>
      </c>
      <c r="F212" s="13" t="str">
        <f>IF('BCL Calculations Table'!F279="","",'BCL Calculations Table'!F279)</f>
        <v>A</v>
      </c>
      <c r="G212" s="13" t="str">
        <f>IF('BCL Calculations Table'!G279="","",'BCL Calculations Table'!G279)</f>
        <v/>
      </c>
      <c r="H212" s="13" t="str">
        <f>IF('BCL Calculations Table'!H279="","",'BCL Calculations Table'!H279)</f>
        <v/>
      </c>
      <c r="I212" s="13" t="str">
        <f>IF('BCL Calculations Table'!I279="","",'BCL Calculations Table'!I279)</f>
        <v/>
      </c>
      <c r="J212" s="13" t="str">
        <f>IF('BCL Calculations Table'!J279="","",'BCL Calculations Table'!J279)</f>
        <v/>
      </c>
      <c r="K212" s="85" t="str">
        <f>IF('BCL Calculations Table'!K279="","",'BCL Calculations Table'!K279)</f>
        <v/>
      </c>
      <c r="L212" s="13" t="str">
        <f>IF('BCL Calculations Table'!L279="","",'BCL Calculations Table'!L279)</f>
        <v/>
      </c>
      <c r="M212" s="68">
        <f>IF('BCL Calculations Table'!N279="","",'BCL Calculations Table'!N279)</f>
        <v>0.1</v>
      </c>
      <c r="N212" s="13">
        <f>IF('BCL Calculations Table'!BP279="","",'BCL Calculations Table'!BP279)</f>
        <v>44.249575689000238</v>
      </c>
      <c r="O212" s="13" t="str">
        <f>IF('BCL Calculations Table'!BQ279="","",'BCL Calculations Table'!BQ279)</f>
        <v>N</v>
      </c>
      <c r="P212" s="13">
        <f>IF('BCL Calculations Table'!BR279="","",'BCL Calculations Table'!BR279)</f>
        <v>1635.2</v>
      </c>
      <c r="Q212" s="13" t="str">
        <f>IF('BCL Calculations Table'!BS279="","",'BCL Calculations Table'!BS279)</f>
        <v>N</v>
      </c>
      <c r="R212" s="13">
        <f>IF('BCL Calculations Table'!BT279="","",'BCL Calculations Table'!BT279)</f>
        <v>638.29322141342595</v>
      </c>
      <c r="S212" s="13" t="str">
        <f>IF('BCL Calculations Table'!BU279="","",'BCL Calculations Table'!BU279)</f>
        <v>N</v>
      </c>
      <c r="T212" s="13" t="str">
        <f>IF('BCL Calculations Table'!BV279="","",'BCL Calculations Table'!BV279)</f>
        <v/>
      </c>
      <c r="U212" s="13" t="str">
        <f>IF('BCL Calculations Table'!BW279="","",'BCL Calculations Table'!BW279)</f>
        <v/>
      </c>
      <c r="V212" s="13">
        <f>IF('BCL Calculations Table'!BX279="","",'BCL Calculations Table'!BX279)</f>
        <v>23.36</v>
      </c>
      <c r="W212" s="13" t="str">
        <f>IF('BCL Calculations Table'!BY279="","",'BCL Calculations Table'!BY279)</f>
        <v>N</v>
      </c>
      <c r="X212" s="13" t="str">
        <f>IF('BCL Calculations Table'!BZ279="","",'BCL Calculations Table'!BZ279)</f>
        <v/>
      </c>
      <c r="Y212" s="70" t="str">
        <f>IF('BCL Calculations Table'!CB279="","",'BCL Calculations Table'!CB279)</f>
        <v/>
      </c>
    </row>
    <row r="213" spans="1:25" x14ac:dyDescent="0.35">
      <c r="A213" s="69" t="str">
        <f>'BCL Calculations Table'!BN280</f>
        <v>Dibenzothiophene</v>
      </c>
      <c r="B213" s="68" t="str">
        <f>'BCL Calculations Table'!BM280</f>
        <v>132-65-0</v>
      </c>
      <c r="C213" s="13" t="str">
        <f>IF('BCL Calculations Table'!C280="","",'BCL Calculations Table'!C280)</f>
        <v/>
      </c>
      <c r="D213" s="13" t="str">
        <f>IF('BCL Calculations Table'!D280="","",'BCL Calculations Table'!D280)</f>
        <v/>
      </c>
      <c r="E213" s="13">
        <f>IF('BCL Calculations Table'!E280="","",'BCL Calculations Table'!E280)</f>
        <v>0.01</v>
      </c>
      <c r="F213" s="13" t="str">
        <f>IF('BCL Calculations Table'!F280="","",'BCL Calculations Table'!F280)</f>
        <v>X</v>
      </c>
      <c r="G213" s="13" t="str">
        <f>IF('BCL Calculations Table'!G280="","",'BCL Calculations Table'!G280)</f>
        <v/>
      </c>
      <c r="H213" s="13" t="str">
        <f>IF('BCL Calculations Table'!H280="","",'BCL Calculations Table'!H280)</f>
        <v/>
      </c>
      <c r="I213" s="13" t="str">
        <f>IF('BCL Calculations Table'!I280="","",'BCL Calculations Table'!I280)</f>
        <v/>
      </c>
      <c r="J213" s="13" t="str">
        <f>IF('BCL Calculations Table'!J280="","",'BCL Calculations Table'!J280)</f>
        <v/>
      </c>
      <c r="K213" s="85" t="str">
        <f>IF('BCL Calculations Table'!K280="","",'BCL Calculations Table'!K280)</f>
        <v/>
      </c>
      <c r="L213" s="13" t="str">
        <f>IF('BCL Calculations Table'!L280="","",'BCL Calculations Table'!L280)</f>
        <v>V</v>
      </c>
      <c r="M213" s="68" t="str">
        <f>IF('BCL Calculations Table'!N280="","",'BCL Calculations Table'!N280)</f>
        <v/>
      </c>
      <c r="N213" s="13">
        <f>IF('BCL Calculations Table'!BP280="","",'BCL Calculations Table'!BP280)</f>
        <v>80.94740453147547</v>
      </c>
      <c r="O213" s="13" t="str">
        <f>IF('BCL Calculations Table'!BQ280="","",'BCL Calculations Table'!BQ280)</f>
        <v>sat</v>
      </c>
      <c r="P213" s="13">
        <f>IF('BCL Calculations Table'!BR280="","",'BCL Calculations Table'!BR280)</f>
        <v>80.94740453147547</v>
      </c>
      <c r="Q213" s="13" t="str">
        <f>IF('BCL Calculations Table'!BS280="","",'BCL Calculations Table'!BS280)</f>
        <v>sat</v>
      </c>
      <c r="R213" s="13">
        <f>IF('BCL Calculations Table'!BT280="","",'BCL Calculations Table'!BT280)</f>
        <v>80.94740453147547</v>
      </c>
      <c r="S213" s="13" t="str">
        <f>IF('BCL Calculations Table'!BU280="","",'BCL Calculations Table'!BU280)</f>
        <v>sat</v>
      </c>
      <c r="T213" s="13" t="str">
        <f>IF('BCL Calculations Table'!BV280="","",'BCL Calculations Table'!BV280)</f>
        <v/>
      </c>
      <c r="U213" s="13" t="str">
        <f>IF('BCL Calculations Table'!BW280="","",'BCL Calculations Table'!BW280)</f>
        <v/>
      </c>
      <c r="V213" s="13">
        <f>IF('BCL Calculations Table'!BX280="","",'BCL Calculations Table'!BX280)</f>
        <v>333.71428571428572</v>
      </c>
      <c r="W213" s="13" t="str">
        <f>IF('BCL Calculations Table'!BY280="","",'BCL Calculations Table'!BY280)</f>
        <v>N</v>
      </c>
      <c r="X213" s="13" t="str">
        <f>IF('BCL Calculations Table'!BZ280="","",'BCL Calculations Table'!BZ280)</f>
        <v/>
      </c>
      <c r="Y213" s="70" t="str">
        <f>IF('BCL Calculations Table'!CB280="","",'BCL Calculations Table'!CB280)</f>
        <v/>
      </c>
    </row>
    <row r="214" spans="1:25" s="74" customFormat="1" x14ac:dyDescent="0.35">
      <c r="A214" s="71" t="str">
        <f>'BCL Calculations Table'!BN281</f>
        <v>Dibromo-3-chloropropane, 1,2-</v>
      </c>
      <c r="B214" s="72" t="str">
        <f>'BCL Calculations Table'!BM281</f>
        <v>96-12-8</v>
      </c>
      <c r="C214" s="73">
        <f>IF('BCL Calculations Table'!C281="","",'BCL Calculations Table'!C281)</f>
        <v>0.8</v>
      </c>
      <c r="D214" s="73" t="str">
        <f>IF('BCL Calculations Table'!D281="","",'BCL Calculations Table'!D281)</f>
        <v>P</v>
      </c>
      <c r="E214" s="73">
        <f>IF('BCL Calculations Table'!E281="","",'BCL Calculations Table'!E281)</f>
        <v>2.0000000000000001E-4</v>
      </c>
      <c r="F214" s="73" t="str">
        <f>IF('BCL Calculations Table'!F281="","",'BCL Calculations Table'!F281)</f>
        <v>P</v>
      </c>
      <c r="G214" s="73">
        <f>IF('BCL Calculations Table'!G281="","",'BCL Calculations Table'!G281)</f>
        <v>6.0000000000000001E-3</v>
      </c>
      <c r="H214" s="73" t="str">
        <f>IF('BCL Calculations Table'!H281="","",'BCL Calculations Table'!H281)</f>
        <v>P</v>
      </c>
      <c r="I214" s="73">
        <f>IF('BCL Calculations Table'!I281="","",'BCL Calculations Table'!I281)</f>
        <v>2.0000000000000001E-4</v>
      </c>
      <c r="J214" s="73" t="str">
        <f>IF('BCL Calculations Table'!J281="","",'BCL Calculations Table'!J281)</f>
        <v>I</v>
      </c>
      <c r="K214" s="86" t="str">
        <f>IF('BCL Calculations Table'!K281="","",'BCL Calculations Table'!K281)</f>
        <v>M</v>
      </c>
      <c r="L214" s="73" t="str">
        <f>IF('BCL Calculations Table'!L281="","",'BCL Calculations Table'!L281)</f>
        <v>V</v>
      </c>
      <c r="M214" s="72" t="str">
        <f>IF('BCL Calculations Table'!N281="","",'BCL Calculations Table'!N281)</f>
        <v/>
      </c>
      <c r="N214" s="73">
        <f>IF('BCL Calculations Table'!BP281="","",'BCL Calculations Table'!BP281)</f>
        <v>5.2578072013375506E-3</v>
      </c>
      <c r="O214" s="73" t="str">
        <f>IF('BCL Calculations Table'!BQ281="","",'BCL Calculations Table'!BQ281)</f>
        <v>C</v>
      </c>
      <c r="P214" s="73">
        <f>IF('BCL Calculations Table'!BR281="","",'BCL Calculations Table'!BR281)</f>
        <v>6.4875627208495018E-2</v>
      </c>
      <c r="Q214" s="73" t="str">
        <f>IF('BCL Calculations Table'!BS281="","",'BCL Calculations Table'!BS281)</f>
        <v>C</v>
      </c>
      <c r="R214" s="73">
        <f>IF('BCL Calculations Table'!BT281="","",'BCL Calculations Table'!BT281)</f>
        <v>7.1516554530710721E-2</v>
      </c>
      <c r="S214" s="73" t="str">
        <f>IF('BCL Calculations Table'!BU281="","",'BCL Calculations Table'!BU281)</f>
        <v>C</v>
      </c>
      <c r="T214" s="73">
        <f>IF('BCL Calculations Table'!BV281="","",'BCL Calculations Table'!BV281)</f>
        <v>1.6898148148148146E-4</v>
      </c>
      <c r="U214" s="73" t="str">
        <f>IF('BCL Calculations Table'!BW281="","",'BCL Calculations Table'!BW281)</f>
        <v>C</v>
      </c>
      <c r="V214" s="73">
        <f>IF('BCL Calculations Table'!BX281="","",'BCL Calculations Table'!BX281)</f>
        <v>0.2</v>
      </c>
      <c r="W214" s="73" t="str">
        <f>IF('BCL Calculations Table'!BY281="","",'BCL Calculations Table'!BY281)</f>
        <v>mcl</v>
      </c>
      <c r="X214" s="73" t="str">
        <f>IF('BCL Calculations Table'!BZ281="","",'BCL Calculations Table'!BZ281)</f>
        <v/>
      </c>
      <c r="Y214" s="79" t="str">
        <f>IF('BCL Calculations Table'!CB281="","",'BCL Calculations Table'!CB281)</f>
        <v/>
      </c>
    </row>
    <row r="215" spans="1:25" x14ac:dyDescent="0.35">
      <c r="A215" s="69" t="str">
        <f>'BCL Calculations Table'!BN282</f>
        <v>Dibromobenzene, 1,3-</v>
      </c>
      <c r="B215" s="68" t="str">
        <f>'BCL Calculations Table'!BM282</f>
        <v>108-36-1</v>
      </c>
      <c r="C215" s="13" t="str">
        <f>IF('BCL Calculations Table'!C282="","",'BCL Calculations Table'!C282)</f>
        <v/>
      </c>
      <c r="D215" s="13" t="str">
        <f>IF('BCL Calculations Table'!D282="","",'BCL Calculations Table'!D282)</f>
        <v/>
      </c>
      <c r="E215" s="13">
        <f>IF('BCL Calculations Table'!E282="","",'BCL Calculations Table'!E282)</f>
        <v>4.0000000000000002E-4</v>
      </c>
      <c r="F215" s="13" t="str">
        <f>IF('BCL Calculations Table'!F282="","",'BCL Calculations Table'!F282)</f>
        <v>X</v>
      </c>
      <c r="G215" s="13" t="str">
        <f>IF('BCL Calculations Table'!G282="","",'BCL Calculations Table'!G282)</f>
        <v/>
      </c>
      <c r="H215" s="13" t="str">
        <f>IF('BCL Calculations Table'!H282="","",'BCL Calculations Table'!H282)</f>
        <v/>
      </c>
      <c r="I215" s="13" t="str">
        <f>IF('BCL Calculations Table'!I282="","",'BCL Calculations Table'!I282)</f>
        <v/>
      </c>
      <c r="J215" s="13" t="str">
        <f>IF('BCL Calculations Table'!J282="","",'BCL Calculations Table'!J282)</f>
        <v/>
      </c>
      <c r="K215" s="85" t="str">
        <f>IF('BCL Calculations Table'!K282="","",'BCL Calculations Table'!K282)</f>
        <v/>
      </c>
      <c r="L215" s="13" t="str">
        <f>IF('BCL Calculations Table'!L282="","",'BCL Calculations Table'!L282)</f>
        <v>V</v>
      </c>
      <c r="M215" s="68" t="str">
        <f>IF('BCL Calculations Table'!N282="","",'BCL Calculations Table'!N282)</f>
        <v/>
      </c>
      <c r="N215" s="13">
        <f>IF('BCL Calculations Table'!BP282="","",'BCL Calculations Table'!BP282)</f>
        <v>31.285714285714295</v>
      </c>
      <c r="O215" s="13" t="str">
        <f>IF('BCL Calculations Table'!BQ282="","",'BCL Calculations Table'!BQ282)</f>
        <v>N</v>
      </c>
      <c r="P215" s="13">
        <f>IF('BCL Calculations Table'!BR282="","",'BCL Calculations Table'!BR282)</f>
        <v>159.39435990566039</v>
      </c>
      <c r="Q215" s="13" t="str">
        <f>IF('BCL Calculations Table'!BS282="","",'BCL Calculations Table'!BS282)</f>
        <v>sat</v>
      </c>
      <c r="R215" s="13">
        <f>IF('BCL Calculations Table'!BT282="","",'BCL Calculations Table'!BT282)</f>
        <v>159.39435990566039</v>
      </c>
      <c r="S215" s="13" t="str">
        <f>IF('BCL Calculations Table'!BU282="","",'BCL Calculations Table'!BU282)</f>
        <v>sat</v>
      </c>
      <c r="T215" s="13" t="str">
        <f>IF('BCL Calculations Table'!BV282="","",'BCL Calculations Table'!BV282)</f>
        <v/>
      </c>
      <c r="U215" s="13" t="str">
        <f>IF('BCL Calculations Table'!BW282="","",'BCL Calculations Table'!BW282)</f>
        <v/>
      </c>
      <c r="V215" s="13">
        <f>IF('BCL Calculations Table'!BX282="","",'BCL Calculations Table'!BX282)</f>
        <v>13.348571428571429</v>
      </c>
      <c r="W215" s="13" t="str">
        <f>IF('BCL Calculations Table'!BY282="","",'BCL Calculations Table'!BY282)</f>
        <v>N</v>
      </c>
      <c r="X215" s="80" t="str">
        <f>IF('BCL Calculations Table'!BZ282="","",'BCL Calculations Table'!BZ282)</f>
        <v/>
      </c>
      <c r="Y215" s="81" t="str">
        <f>IF('BCL Calculations Table'!CB282="","",'BCL Calculations Table'!CB282)</f>
        <v/>
      </c>
    </row>
    <row r="216" spans="1:25" s="14" customFormat="1" x14ac:dyDescent="0.35">
      <c r="A216" s="69" t="str">
        <f>'BCL Calculations Table'!BN283</f>
        <v>Dibromobenzene, 1,4-</v>
      </c>
      <c r="B216" s="68" t="str">
        <f>'BCL Calculations Table'!BM283</f>
        <v>106-37-6</v>
      </c>
      <c r="C216" s="13" t="str">
        <f>IF('BCL Calculations Table'!C283="","",'BCL Calculations Table'!C283)</f>
        <v/>
      </c>
      <c r="D216" s="13" t="str">
        <f>IF('BCL Calculations Table'!D283="","",'BCL Calculations Table'!D283)</f>
        <v/>
      </c>
      <c r="E216" s="13">
        <f>IF('BCL Calculations Table'!E283="","",'BCL Calculations Table'!E283)</f>
        <v>0.01</v>
      </c>
      <c r="F216" s="13" t="str">
        <f>IF('BCL Calculations Table'!F283="","",'BCL Calculations Table'!F283)</f>
        <v>I</v>
      </c>
      <c r="G216" s="13" t="str">
        <f>IF('BCL Calculations Table'!G283="","",'BCL Calculations Table'!G283)</f>
        <v/>
      </c>
      <c r="H216" s="13" t="str">
        <f>IF('BCL Calculations Table'!H283="","",'BCL Calculations Table'!H283)</f>
        <v/>
      </c>
      <c r="I216" s="13" t="str">
        <f>IF('BCL Calculations Table'!I283="","",'BCL Calculations Table'!I283)</f>
        <v/>
      </c>
      <c r="J216" s="13" t="str">
        <f>IF('BCL Calculations Table'!J283="","",'BCL Calculations Table'!J283)</f>
        <v/>
      </c>
      <c r="K216" s="85" t="str">
        <f>IF('BCL Calculations Table'!K283="","",'BCL Calculations Table'!K283)</f>
        <v/>
      </c>
      <c r="L216" s="13" t="str">
        <f>IF('BCL Calculations Table'!L283="","",'BCL Calculations Table'!L283)</f>
        <v>V</v>
      </c>
      <c r="M216" s="68" t="str">
        <f>IF('BCL Calculations Table'!N283="","",'BCL Calculations Table'!N283)</f>
        <v/>
      </c>
      <c r="N216" s="13">
        <f>IF('BCL Calculations Table'!BP283="","",'BCL Calculations Table'!BP283)</f>
        <v>47.174227529559751</v>
      </c>
      <c r="O216" s="13" t="str">
        <f>IF('BCL Calculations Table'!BQ283="","",'BCL Calculations Table'!BQ283)</f>
        <v>sat</v>
      </c>
      <c r="P216" s="13">
        <f>IF('BCL Calculations Table'!BR283="","",'BCL Calculations Table'!BR283)</f>
        <v>47.174227529559751</v>
      </c>
      <c r="Q216" s="13" t="str">
        <f>IF('BCL Calculations Table'!BS283="","",'BCL Calculations Table'!BS283)</f>
        <v>sat</v>
      </c>
      <c r="R216" s="13">
        <f>IF('BCL Calculations Table'!BT283="","",'BCL Calculations Table'!BT283)</f>
        <v>47.174227529559751</v>
      </c>
      <c r="S216" s="13" t="str">
        <f>IF('BCL Calculations Table'!BU283="","",'BCL Calculations Table'!BU283)</f>
        <v>sat</v>
      </c>
      <c r="T216" s="13" t="str">
        <f>IF('BCL Calculations Table'!BV283="","",'BCL Calculations Table'!BV283)</f>
        <v/>
      </c>
      <c r="U216" s="13" t="str">
        <f>IF('BCL Calculations Table'!BW283="","",'BCL Calculations Table'!BW283)</f>
        <v/>
      </c>
      <c r="V216" s="13">
        <f>IF('BCL Calculations Table'!BX283="","",'BCL Calculations Table'!BX283)</f>
        <v>333.71428571428572</v>
      </c>
      <c r="W216" s="13" t="str">
        <f>IF('BCL Calculations Table'!BY283="","",'BCL Calculations Table'!BY283)</f>
        <v>N</v>
      </c>
      <c r="X216" s="13" t="str">
        <f>IF('BCL Calculations Table'!BZ283="","",'BCL Calculations Table'!BZ283)</f>
        <v/>
      </c>
      <c r="Y216" s="70" t="str">
        <f>IF('BCL Calculations Table'!CB283="","",'BCL Calculations Table'!CB283)</f>
        <v/>
      </c>
    </row>
    <row r="217" spans="1:25" s="14" customFormat="1" x14ac:dyDescent="0.35">
      <c r="A217" s="69" t="str">
        <f>'BCL Calculations Table'!BN284</f>
        <v>Dibromochloromethane</v>
      </c>
      <c r="B217" s="68" t="str">
        <f>'BCL Calculations Table'!BM284</f>
        <v>124-48-1</v>
      </c>
      <c r="C217" s="13">
        <f>IF('BCL Calculations Table'!C284="","",'BCL Calculations Table'!C284)</f>
        <v>8.4000000000000005E-2</v>
      </c>
      <c r="D217" s="13" t="str">
        <f>IF('BCL Calculations Table'!D284="","",'BCL Calculations Table'!D284)</f>
        <v>I</v>
      </c>
      <c r="E217" s="13">
        <f>IF('BCL Calculations Table'!E284="","",'BCL Calculations Table'!E284)</f>
        <v>0.02</v>
      </c>
      <c r="F217" s="13" t="str">
        <f>IF('BCL Calculations Table'!F284="","",'BCL Calculations Table'!F284)</f>
        <v>I</v>
      </c>
      <c r="G217" s="13" t="str">
        <f>IF('BCL Calculations Table'!G284="","",'BCL Calculations Table'!G284)</f>
        <v/>
      </c>
      <c r="H217" s="13" t="str">
        <f>IF('BCL Calculations Table'!H284="","",'BCL Calculations Table'!H284)</f>
        <v/>
      </c>
      <c r="I217" s="13" t="str">
        <f>IF('BCL Calculations Table'!I284="","",'BCL Calculations Table'!I284)</f>
        <v/>
      </c>
      <c r="J217" s="13" t="str">
        <f>IF('BCL Calculations Table'!J284="","",'BCL Calculations Table'!J284)</f>
        <v/>
      </c>
      <c r="K217" s="85" t="str">
        <f>IF('BCL Calculations Table'!K284="","",'BCL Calculations Table'!K284)</f>
        <v/>
      </c>
      <c r="L217" s="13" t="str">
        <f>IF('BCL Calculations Table'!L284="","",'BCL Calculations Table'!L284)</f>
        <v>V</v>
      </c>
      <c r="M217" s="68" t="str">
        <f>IF('BCL Calculations Table'!N284="","",'BCL Calculations Table'!N284)</f>
        <v/>
      </c>
      <c r="N217" s="13">
        <f>IF('BCL Calculations Table'!BP284="","",'BCL Calculations Table'!BP284)</f>
        <v>8.2766439909297045</v>
      </c>
      <c r="O217" s="13" t="str">
        <f>IF('BCL Calculations Table'!BQ284="","",'BCL Calculations Table'!BQ284)</f>
        <v>C</v>
      </c>
      <c r="P217" s="13">
        <f>IF('BCL Calculations Table'!BR284="","",'BCL Calculations Table'!BR284)</f>
        <v>77.86666666666666</v>
      </c>
      <c r="Q217" s="13" t="str">
        <f>IF('BCL Calculations Table'!BS284="","",'BCL Calculations Table'!BS284)</f>
        <v>C</v>
      </c>
      <c r="R217" s="13">
        <f>IF('BCL Calculations Table'!BT284="","",'BCL Calculations Table'!BT284)</f>
        <v>43.259259259259252</v>
      </c>
      <c r="S217" s="13" t="str">
        <f>IF('BCL Calculations Table'!BU284="","",'BCL Calculations Table'!BU284)</f>
        <v>C</v>
      </c>
      <c r="T217" s="13" t="str">
        <f>IF('BCL Calculations Table'!BV284="","",'BCL Calculations Table'!BV284)</f>
        <v/>
      </c>
      <c r="U217" s="13" t="str">
        <f>IF('BCL Calculations Table'!BW284="","",'BCL Calculations Table'!BW284)</f>
        <v/>
      </c>
      <c r="V217" s="13">
        <f>IF('BCL Calculations Table'!BX284="","",'BCL Calculations Table'!BX284)</f>
        <v>80</v>
      </c>
      <c r="W217" s="13" t="str">
        <f>IF('BCL Calculations Table'!BY284="","",'BCL Calculations Table'!BY284)</f>
        <v>mcl</v>
      </c>
      <c r="X217" s="13">
        <f>IF('BCL Calculations Table'!BZ284="","",'BCL Calculations Table'!BZ284)</f>
        <v>0.02</v>
      </c>
      <c r="Y217" s="70">
        <f>IF('BCL Calculations Table'!CB284="","",'BCL Calculations Table'!CB284)</f>
        <v>0.4</v>
      </c>
    </row>
    <row r="218" spans="1:25" x14ac:dyDescent="0.35">
      <c r="A218" s="69" t="str">
        <f>'BCL Calculations Table'!BN285</f>
        <v>Dibromoethane, 1,2-</v>
      </c>
      <c r="B218" s="68" t="str">
        <f>'BCL Calculations Table'!BM285</f>
        <v>106-93-4</v>
      </c>
      <c r="C218" s="13">
        <f>IF('BCL Calculations Table'!C285="","",'BCL Calculations Table'!C285)</f>
        <v>2</v>
      </c>
      <c r="D218" s="13" t="str">
        <f>IF('BCL Calculations Table'!D285="","",'BCL Calculations Table'!D285)</f>
        <v>I</v>
      </c>
      <c r="E218" s="13">
        <f>IF('BCL Calculations Table'!E285="","",'BCL Calculations Table'!E285)</f>
        <v>8.9999999999999993E-3</v>
      </c>
      <c r="F218" s="13" t="str">
        <f>IF('BCL Calculations Table'!F285="","",'BCL Calculations Table'!F285)</f>
        <v>I</v>
      </c>
      <c r="G218" s="13">
        <f>IF('BCL Calculations Table'!G285="","",'BCL Calculations Table'!G285)</f>
        <v>5.9999999999999995E-4</v>
      </c>
      <c r="H218" s="13" t="str">
        <f>IF('BCL Calculations Table'!H285="","",'BCL Calculations Table'!H285)</f>
        <v>I</v>
      </c>
      <c r="I218" s="13">
        <f>IF('BCL Calculations Table'!I285="","",'BCL Calculations Table'!I285)</f>
        <v>8.9999999999999993E-3</v>
      </c>
      <c r="J218" s="13" t="str">
        <f>IF('BCL Calculations Table'!J285="","",'BCL Calculations Table'!J285)</f>
        <v>I</v>
      </c>
      <c r="K218" s="85" t="str">
        <f>IF('BCL Calculations Table'!K285="","",'BCL Calculations Table'!K285)</f>
        <v/>
      </c>
      <c r="L218" s="13" t="str">
        <f>IF('BCL Calculations Table'!L285="","",'BCL Calculations Table'!L285)</f>
        <v>V</v>
      </c>
      <c r="M218" s="68" t="str">
        <f>IF('BCL Calculations Table'!N285="","",'BCL Calculations Table'!N285)</f>
        <v/>
      </c>
      <c r="N218" s="13">
        <f>IF('BCL Calculations Table'!BP285="","",'BCL Calculations Table'!BP285)</f>
        <v>3.623746032381759E-2</v>
      </c>
      <c r="O218" s="13" t="str">
        <f>IF('BCL Calculations Table'!BQ285="","",'BCL Calculations Table'!BQ285)</f>
        <v>C</v>
      </c>
      <c r="P218" s="13">
        <f>IF('BCL Calculations Table'!BR285="","",'BCL Calculations Table'!BR285)</f>
        <v>0.16764757264639091</v>
      </c>
      <c r="Q218" s="13" t="str">
        <f>IF('BCL Calculations Table'!BS285="","",'BCL Calculations Table'!BS285)</f>
        <v>C</v>
      </c>
      <c r="R218" s="13">
        <f>IF('BCL Calculations Table'!BT285="","",'BCL Calculations Table'!BT285)</f>
        <v>0.17719185412897648</v>
      </c>
      <c r="S218" s="13" t="str">
        <f>IF('BCL Calculations Table'!BU285="","",'BCL Calculations Table'!BU285)</f>
        <v>C</v>
      </c>
      <c r="T218" s="13">
        <f>IF('BCL Calculations Table'!BV285="","",'BCL Calculations Table'!BV285)</f>
        <v>4.6794871794871799E-3</v>
      </c>
      <c r="U218" s="13" t="str">
        <f>IF('BCL Calculations Table'!BW285="","",'BCL Calculations Table'!BW285)</f>
        <v>C</v>
      </c>
      <c r="V218" s="13">
        <f>IF('BCL Calculations Table'!BX285="","",'BCL Calculations Table'!BX285)</f>
        <v>0.05</v>
      </c>
      <c r="W218" s="13" t="str">
        <f>IF('BCL Calculations Table'!BY285="","",'BCL Calculations Table'!BY285)</f>
        <v>mcl</v>
      </c>
      <c r="X218" s="13" t="str">
        <f>IF('BCL Calculations Table'!BZ285="","",'BCL Calculations Table'!BZ285)</f>
        <v/>
      </c>
      <c r="Y218" s="70" t="str">
        <f>IF('BCL Calculations Table'!CB285="","",'BCL Calculations Table'!CB285)</f>
        <v/>
      </c>
    </row>
    <row r="219" spans="1:25" x14ac:dyDescent="0.35">
      <c r="A219" s="69" t="str">
        <f>'BCL Calculations Table'!BN286</f>
        <v>Dibromomethane (Methylene Bromide)</v>
      </c>
      <c r="B219" s="68" t="str">
        <f>'BCL Calculations Table'!BM286</f>
        <v>74-95-3</v>
      </c>
      <c r="C219" s="13" t="str">
        <f>IF('BCL Calculations Table'!C286="","",'BCL Calculations Table'!C286)</f>
        <v/>
      </c>
      <c r="D219" s="13" t="str">
        <f>IF('BCL Calculations Table'!D286="","",'BCL Calculations Table'!D286)</f>
        <v/>
      </c>
      <c r="E219" s="13" t="str">
        <f>IF('BCL Calculations Table'!E286="","",'BCL Calculations Table'!E286)</f>
        <v/>
      </c>
      <c r="F219" s="13" t="str">
        <f>IF('BCL Calculations Table'!F286="","",'BCL Calculations Table'!F286)</f>
        <v/>
      </c>
      <c r="G219" s="13" t="str">
        <f>IF('BCL Calculations Table'!G286="","",'BCL Calculations Table'!G286)</f>
        <v/>
      </c>
      <c r="H219" s="13" t="str">
        <f>IF('BCL Calculations Table'!H286="","",'BCL Calculations Table'!H286)</f>
        <v/>
      </c>
      <c r="I219" s="13">
        <f>IF('BCL Calculations Table'!I286="","",'BCL Calculations Table'!I286)</f>
        <v>4.0000000000000001E-3</v>
      </c>
      <c r="J219" s="13" t="str">
        <f>IF('BCL Calculations Table'!J286="","",'BCL Calculations Table'!J286)</f>
        <v>X</v>
      </c>
      <c r="K219" s="85" t="str">
        <f>IF('BCL Calculations Table'!K286="","",'BCL Calculations Table'!K286)</f>
        <v/>
      </c>
      <c r="L219" s="13" t="str">
        <f>IF('BCL Calculations Table'!L286="","",'BCL Calculations Table'!L286)</f>
        <v>V</v>
      </c>
      <c r="M219" s="68">
        <f>IF('BCL Calculations Table'!N286="","",'BCL Calculations Table'!N286)</f>
        <v>0.1</v>
      </c>
      <c r="N219" s="13">
        <f>IF('BCL Calculations Table'!BP286="","",'BCL Calculations Table'!BP286)</f>
        <v>23.553544329824852</v>
      </c>
      <c r="O219" s="13" t="str">
        <f>IF('BCL Calculations Table'!BQ286="","",'BCL Calculations Table'!BQ286)</f>
        <v>N</v>
      </c>
      <c r="P219" s="13">
        <f>IF('BCL Calculations Table'!BR286="","",'BCL Calculations Table'!BR286)</f>
        <v>98.92488618526437</v>
      </c>
      <c r="Q219" s="13" t="str">
        <f>IF('BCL Calculations Table'!BS286="","",'BCL Calculations Table'!BS286)</f>
        <v>N</v>
      </c>
      <c r="R219" s="13">
        <f>IF('BCL Calculations Table'!BT286="","",'BCL Calculations Table'!BT286)</f>
        <v>109.91654020584932</v>
      </c>
      <c r="S219" s="13" t="str">
        <f>IF('BCL Calculations Table'!BU286="","",'BCL Calculations Table'!BU286)</f>
        <v>N</v>
      </c>
      <c r="T219" s="13">
        <f>IF('BCL Calculations Table'!BV286="","",'BCL Calculations Table'!BV286)</f>
        <v>4.1714285714285717</v>
      </c>
      <c r="U219" s="13" t="str">
        <f>IF('BCL Calculations Table'!BW286="","",'BCL Calculations Table'!BW286)</f>
        <v>N</v>
      </c>
      <c r="V219" s="13">
        <f>IF('BCL Calculations Table'!BX286="","",'BCL Calculations Table'!BX286)</f>
        <v>8.3428571428571434</v>
      </c>
      <c r="W219" s="13" t="str">
        <f>IF('BCL Calculations Table'!BY286="","",'BCL Calculations Table'!BY286)</f>
        <v>N</v>
      </c>
      <c r="X219" s="13" t="str">
        <f>IF('BCL Calculations Table'!BZ286="","",'BCL Calculations Table'!BZ286)</f>
        <v/>
      </c>
      <c r="Y219" s="70" t="str">
        <f>IF('BCL Calculations Table'!CB286="","",'BCL Calculations Table'!CB286)</f>
        <v/>
      </c>
    </row>
    <row r="220" spans="1:25" s="74" customFormat="1" x14ac:dyDescent="0.35">
      <c r="A220" s="71" t="str">
        <f>'BCL Calculations Table'!BN287</f>
        <v>Dibutyltin Compounds</v>
      </c>
      <c r="B220" s="72" t="str">
        <f>'BCL Calculations Table'!BM287</f>
        <v>E1790660</v>
      </c>
      <c r="C220" s="73" t="str">
        <f>IF('BCL Calculations Table'!C287="","",'BCL Calculations Table'!C287)</f>
        <v/>
      </c>
      <c r="D220" s="73" t="str">
        <f>IF('BCL Calculations Table'!D287="","",'BCL Calculations Table'!D287)</f>
        <v/>
      </c>
      <c r="E220" s="73">
        <f>IF('BCL Calculations Table'!E287="","",'BCL Calculations Table'!E287)</f>
        <v>2.9999999999999997E-4</v>
      </c>
      <c r="F220" s="73" t="str">
        <f>IF('BCL Calculations Table'!F287="","",'BCL Calculations Table'!F287)</f>
        <v>P</v>
      </c>
      <c r="G220" s="73" t="str">
        <f>IF('BCL Calculations Table'!G287="","",'BCL Calculations Table'!G287)</f>
        <v/>
      </c>
      <c r="H220" s="73" t="str">
        <f>IF('BCL Calculations Table'!H287="","",'BCL Calculations Table'!H287)</f>
        <v/>
      </c>
      <c r="I220" s="73" t="str">
        <f>IF('BCL Calculations Table'!I287="","",'BCL Calculations Table'!I287)</f>
        <v/>
      </c>
      <c r="J220" s="73" t="str">
        <f>IF('BCL Calculations Table'!J287="","",'BCL Calculations Table'!J287)</f>
        <v/>
      </c>
      <c r="K220" s="86" t="str">
        <f>IF('BCL Calculations Table'!K287="","",'BCL Calculations Table'!K287)</f>
        <v/>
      </c>
      <c r="L220" s="73" t="str">
        <f>IF('BCL Calculations Table'!L287="","",'BCL Calculations Table'!L287)</f>
        <v/>
      </c>
      <c r="M220" s="72">
        <f>IF('BCL Calculations Table'!N287="","",'BCL Calculations Table'!N287)</f>
        <v>0.1</v>
      </c>
      <c r="N220" s="73">
        <f>IF('BCL Calculations Table'!BP287="","",'BCL Calculations Table'!BP287)</f>
        <v>18.964103866714389</v>
      </c>
      <c r="O220" s="73" t="str">
        <f>IF('BCL Calculations Table'!BQ287="","",'BCL Calculations Table'!BQ287)</f>
        <v>N</v>
      </c>
      <c r="P220" s="73">
        <f>IF('BCL Calculations Table'!BR287="","",'BCL Calculations Table'!BR287)</f>
        <v>700.80000000000007</v>
      </c>
      <c r="Q220" s="73" t="str">
        <f>IF('BCL Calculations Table'!BS287="","",'BCL Calculations Table'!BS287)</f>
        <v>N</v>
      </c>
      <c r="R220" s="73">
        <f>IF('BCL Calculations Table'!BT287="","",'BCL Calculations Table'!BT287)</f>
        <v>273.55423774861111</v>
      </c>
      <c r="S220" s="73" t="str">
        <f>IF('BCL Calculations Table'!BU287="","",'BCL Calculations Table'!BU287)</f>
        <v>N</v>
      </c>
      <c r="T220" s="73" t="str">
        <f>IF('BCL Calculations Table'!BV287="","",'BCL Calculations Table'!BV287)</f>
        <v/>
      </c>
      <c r="U220" s="73" t="str">
        <f>IF('BCL Calculations Table'!BW287="","",'BCL Calculations Table'!BW287)</f>
        <v/>
      </c>
      <c r="V220" s="73">
        <f>IF('BCL Calculations Table'!BX287="","",'BCL Calculations Table'!BX287)</f>
        <v>10.011428571428571</v>
      </c>
      <c r="W220" s="73" t="str">
        <f>IF('BCL Calculations Table'!BY287="","",'BCL Calculations Table'!BY287)</f>
        <v>N</v>
      </c>
      <c r="X220" s="73" t="str">
        <f>IF('BCL Calculations Table'!BZ287="","",'BCL Calculations Table'!BZ287)</f>
        <v/>
      </c>
      <c r="Y220" s="79" t="str">
        <f>IF('BCL Calculations Table'!CB287="","",'BCL Calculations Table'!CB287)</f>
        <v/>
      </c>
    </row>
    <row r="221" spans="1:25" x14ac:dyDescent="0.35">
      <c r="A221" s="69" t="str">
        <f>'BCL Calculations Table'!BN288</f>
        <v>Dicamba</v>
      </c>
      <c r="B221" s="68" t="str">
        <f>'BCL Calculations Table'!BM288</f>
        <v>1918-00-9</v>
      </c>
      <c r="C221" s="13" t="str">
        <f>IF('BCL Calculations Table'!C288="","",'BCL Calculations Table'!C288)</f>
        <v/>
      </c>
      <c r="D221" s="13" t="str">
        <f>IF('BCL Calculations Table'!D288="","",'BCL Calculations Table'!D288)</f>
        <v/>
      </c>
      <c r="E221" s="13">
        <f>IF('BCL Calculations Table'!E288="","",'BCL Calculations Table'!E288)</f>
        <v>0.03</v>
      </c>
      <c r="F221" s="13" t="str">
        <f>IF('BCL Calculations Table'!F288="","",'BCL Calculations Table'!F288)</f>
        <v>I</v>
      </c>
      <c r="G221" s="13" t="str">
        <f>IF('BCL Calculations Table'!G288="","",'BCL Calculations Table'!G288)</f>
        <v/>
      </c>
      <c r="H221" s="13" t="str">
        <f>IF('BCL Calculations Table'!H288="","",'BCL Calculations Table'!H288)</f>
        <v/>
      </c>
      <c r="I221" s="13" t="str">
        <f>IF('BCL Calculations Table'!I288="","",'BCL Calculations Table'!I288)</f>
        <v/>
      </c>
      <c r="J221" s="13" t="str">
        <f>IF('BCL Calculations Table'!J288="","",'BCL Calculations Table'!J288)</f>
        <v/>
      </c>
      <c r="K221" s="85" t="str">
        <f>IF('BCL Calculations Table'!K288="","",'BCL Calculations Table'!K288)</f>
        <v/>
      </c>
      <c r="L221" s="13" t="str">
        <f>IF('BCL Calculations Table'!L288="","",'BCL Calculations Table'!L288)</f>
        <v/>
      </c>
      <c r="M221" s="68">
        <f>IF('BCL Calculations Table'!N288="","",'BCL Calculations Table'!N288)</f>
        <v>0.1</v>
      </c>
      <c r="N221" s="13">
        <f>IF('BCL Calculations Table'!BP288="","",'BCL Calculations Table'!BP288)</f>
        <v>1896.4103866714388</v>
      </c>
      <c r="O221" s="13" t="str">
        <f>IF('BCL Calculations Table'!BQ288="","",'BCL Calculations Table'!BQ288)</f>
        <v>N</v>
      </c>
      <c r="P221" s="13">
        <f>IF('BCL Calculations Table'!BR288="","",'BCL Calculations Table'!BR288)</f>
        <v>70080</v>
      </c>
      <c r="Q221" s="13" t="str">
        <f>IF('BCL Calculations Table'!BS288="","",'BCL Calculations Table'!BS288)</f>
        <v>N</v>
      </c>
      <c r="R221" s="13">
        <f>IF('BCL Calculations Table'!BT288="","",'BCL Calculations Table'!BT288)</f>
        <v>27355.423774861116</v>
      </c>
      <c r="S221" s="13" t="str">
        <f>IF('BCL Calculations Table'!BU288="","",'BCL Calculations Table'!BU288)</f>
        <v>N</v>
      </c>
      <c r="T221" s="13" t="str">
        <f>IF('BCL Calculations Table'!BV288="","",'BCL Calculations Table'!BV288)</f>
        <v/>
      </c>
      <c r="U221" s="13" t="str">
        <f>IF('BCL Calculations Table'!BW288="","",'BCL Calculations Table'!BW288)</f>
        <v/>
      </c>
      <c r="V221" s="13">
        <f>IF('BCL Calculations Table'!BX288="","",'BCL Calculations Table'!BX288)</f>
        <v>1001.1428571428571</v>
      </c>
      <c r="W221" s="13" t="str">
        <f>IF('BCL Calculations Table'!BY288="","",'BCL Calculations Table'!BY288)</f>
        <v>N</v>
      </c>
      <c r="X221" s="80" t="str">
        <f>IF('BCL Calculations Table'!BZ288="","",'BCL Calculations Table'!BZ288)</f>
        <v/>
      </c>
      <c r="Y221" s="81" t="str">
        <f>IF('BCL Calculations Table'!CB288="","",'BCL Calculations Table'!CB288)</f>
        <v/>
      </c>
    </row>
    <row r="222" spans="1:25" s="14" customFormat="1" x14ac:dyDescent="0.35">
      <c r="A222" s="69" t="str">
        <f>'BCL Calculations Table'!BN289</f>
        <v>Dichloro-2-butene, 1,4-</v>
      </c>
      <c r="B222" s="68" t="str">
        <f>'BCL Calculations Table'!BM289</f>
        <v>764-41-0</v>
      </c>
      <c r="C222" s="13" t="str">
        <f>IF('BCL Calculations Table'!C289="","",'BCL Calculations Table'!C289)</f>
        <v/>
      </c>
      <c r="D222" s="13" t="str">
        <f>IF('BCL Calculations Table'!D289="","",'BCL Calculations Table'!D289)</f>
        <v/>
      </c>
      <c r="E222" s="13" t="str">
        <f>IF('BCL Calculations Table'!E289="","",'BCL Calculations Table'!E289)</f>
        <v/>
      </c>
      <c r="F222" s="13" t="str">
        <f>IF('BCL Calculations Table'!F289="","",'BCL Calculations Table'!F289)</f>
        <v/>
      </c>
      <c r="G222" s="13">
        <f>IF('BCL Calculations Table'!G289="","",'BCL Calculations Table'!G289)</f>
        <v>4.1999999999999997E-3</v>
      </c>
      <c r="H222" s="13" t="str">
        <f>IF('BCL Calculations Table'!H289="","",'BCL Calculations Table'!H289)</f>
        <v>P</v>
      </c>
      <c r="I222" s="13" t="str">
        <f>IF('BCL Calculations Table'!I289="","",'BCL Calculations Table'!I289)</f>
        <v/>
      </c>
      <c r="J222" s="13" t="str">
        <f>IF('BCL Calculations Table'!J289="","",'BCL Calculations Table'!J289)</f>
        <v/>
      </c>
      <c r="K222" s="85" t="str">
        <f>IF('BCL Calculations Table'!K289="","",'BCL Calculations Table'!K289)</f>
        <v/>
      </c>
      <c r="L222" s="13" t="str">
        <f>IF('BCL Calculations Table'!L289="","",'BCL Calculations Table'!L289)</f>
        <v>V</v>
      </c>
      <c r="M222" s="68" t="str">
        <f>IF('BCL Calculations Table'!N289="","",'BCL Calculations Table'!N289)</f>
        <v/>
      </c>
      <c r="N222" s="13">
        <f>IF('BCL Calculations Table'!BP289="","",'BCL Calculations Table'!BP289)</f>
        <v>2.1459924513140575E-3</v>
      </c>
      <c r="O222" s="13" t="str">
        <f>IF('BCL Calculations Table'!BQ289="","",'BCL Calculations Table'!BQ289)</f>
        <v>C</v>
      </c>
      <c r="P222" s="13">
        <f>IF('BCL Calculations Table'!BR289="","",'BCL Calculations Table'!BR289)</f>
        <v>9.3736950273398019E-3</v>
      </c>
      <c r="Q222" s="13" t="str">
        <f>IF('BCL Calculations Table'!BS289="","",'BCL Calculations Table'!BS289)</f>
        <v>C</v>
      </c>
      <c r="R222" s="13">
        <f>IF('BCL Calculations Table'!BT289="","",'BCL Calculations Table'!BT289)</f>
        <v>1.0415216697044226E-2</v>
      </c>
      <c r="S222" s="13" t="str">
        <f>IF('BCL Calculations Table'!BU289="","",'BCL Calculations Table'!BU289)</f>
        <v>C</v>
      </c>
      <c r="T222" s="13">
        <f>IF('BCL Calculations Table'!BV289="","",'BCL Calculations Table'!BV289)</f>
        <v>6.6849816849816844E-4</v>
      </c>
      <c r="U222" s="13" t="str">
        <f>IF('BCL Calculations Table'!BW289="","",'BCL Calculations Table'!BW289)</f>
        <v>C</v>
      </c>
      <c r="V222" s="13">
        <f>IF('BCL Calculations Table'!BX289="","",'BCL Calculations Table'!BX289)</f>
        <v>1.3369963369963369E-3</v>
      </c>
      <c r="W222" s="13" t="str">
        <f>IF('BCL Calculations Table'!BY289="","",'BCL Calculations Table'!BY289)</f>
        <v>C</v>
      </c>
      <c r="X222" s="13" t="str">
        <f>IF('BCL Calculations Table'!BZ289="","",'BCL Calculations Table'!BZ289)</f>
        <v/>
      </c>
      <c r="Y222" s="70" t="str">
        <f>IF('BCL Calculations Table'!CB289="","",'BCL Calculations Table'!CB289)</f>
        <v/>
      </c>
    </row>
    <row r="223" spans="1:25" s="14" customFormat="1" x14ac:dyDescent="0.35">
      <c r="A223" s="69" t="str">
        <f>'BCL Calculations Table'!BN290</f>
        <v>Dichloro-2-butene, cis-1,4-</v>
      </c>
      <c r="B223" s="68" t="str">
        <f>'BCL Calculations Table'!BM290</f>
        <v>1476-11-5</v>
      </c>
      <c r="C223" s="13" t="str">
        <f>IF('BCL Calculations Table'!C290="","",'BCL Calculations Table'!C290)</f>
        <v/>
      </c>
      <c r="D223" s="13" t="str">
        <f>IF('BCL Calculations Table'!D290="","",'BCL Calculations Table'!D290)</f>
        <v/>
      </c>
      <c r="E223" s="13" t="str">
        <f>IF('BCL Calculations Table'!E290="","",'BCL Calculations Table'!E290)</f>
        <v/>
      </c>
      <c r="F223" s="13" t="str">
        <f>IF('BCL Calculations Table'!F290="","",'BCL Calculations Table'!F290)</f>
        <v/>
      </c>
      <c r="G223" s="13">
        <f>IF('BCL Calculations Table'!G290="","",'BCL Calculations Table'!G290)</f>
        <v>4.1999999999999997E-3</v>
      </c>
      <c r="H223" s="13" t="str">
        <f>IF('BCL Calculations Table'!H290="","",'BCL Calculations Table'!H290)</f>
        <v>P</v>
      </c>
      <c r="I223" s="13" t="str">
        <f>IF('BCL Calculations Table'!I290="","",'BCL Calculations Table'!I290)</f>
        <v/>
      </c>
      <c r="J223" s="13" t="str">
        <f>IF('BCL Calculations Table'!J290="","",'BCL Calculations Table'!J290)</f>
        <v/>
      </c>
      <c r="K223" s="85" t="str">
        <f>IF('BCL Calculations Table'!K290="","",'BCL Calculations Table'!K290)</f>
        <v/>
      </c>
      <c r="L223" s="13" t="str">
        <f>IF('BCL Calculations Table'!L290="","",'BCL Calculations Table'!L290)</f>
        <v>V</v>
      </c>
      <c r="M223" s="68" t="str">
        <f>IF('BCL Calculations Table'!N290="","",'BCL Calculations Table'!N290)</f>
        <v/>
      </c>
      <c r="N223" s="13">
        <f>IF('BCL Calculations Table'!BP290="","",'BCL Calculations Table'!BP290)</f>
        <v>7.4322086564734954E-3</v>
      </c>
      <c r="O223" s="13" t="str">
        <f>IF('BCL Calculations Table'!BQ290="","",'BCL Calculations Table'!BQ290)</f>
        <v>C</v>
      </c>
      <c r="P223" s="13">
        <f>IF('BCL Calculations Table'!BR290="","",'BCL Calculations Table'!BR290)</f>
        <v>3.2463887411476232E-2</v>
      </c>
      <c r="Q223" s="13" t="str">
        <f>IF('BCL Calculations Table'!BS290="","",'BCL Calculations Table'!BS290)</f>
        <v>C</v>
      </c>
      <c r="R223" s="13">
        <f>IF('BCL Calculations Table'!BT290="","",'BCL Calculations Table'!BT290)</f>
        <v>3.6070986012751369E-2</v>
      </c>
      <c r="S223" s="13" t="str">
        <f>IF('BCL Calculations Table'!BU290="","",'BCL Calculations Table'!BU290)</f>
        <v>C</v>
      </c>
      <c r="T223" s="13">
        <f>IF('BCL Calculations Table'!BV290="","",'BCL Calculations Table'!BV290)</f>
        <v>6.6849816849816844E-4</v>
      </c>
      <c r="U223" s="13" t="str">
        <f>IF('BCL Calculations Table'!BW290="","",'BCL Calculations Table'!BW290)</f>
        <v>C</v>
      </c>
      <c r="V223" s="13">
        <f>IF('BCL Calculations Table'!BX290="","",'BCL Calculations Table'!BX290)</f>
        <v>1.3369963369963369E-3</v>
      </c>
      <c r="W223" s="13" t="str">
        <f>IF('BCL Calculations Table'!BY290="","",'BCL Calculations Table'!BY290)</f>
        <v>C</v>
      </c>
      <c r="X223" s="13" t="str">
        <f>IF('BCL Calculations Table'!BZ290="","",'BCL Calculations Table'!BZ290)</f>
        <v/>
      </c>
      <c r="Y223" s="70" t="str">
        <f>IF('BCL Calculations Table'!CB290="","",'BCL Calculations Table'!CB290)</f>
        <v/>
      </c>
    </row>
    <row r="224" spans="1:25" x14ac:dyDescent="0.35">
      <c r="A224" s="69" t="str">
        <f>'BCL Calculations Table'!BN291</f>
        <v>Dichloro-2-butene, trans-1,4-</v>
      </c>
      <c r="B224" s="68" t="str">
        <f>'BCL Calculations Table'!BM291</f>
        <v>110-57-6</v>
      </c>
      <c r="C224" s="13" t="str">
        <f>IF('BCL Calculations Table'!C291="","",'BCL Calculations Table'!C291)</f>
        <v/>
      </c>
      <c r="D224" s="13" t="str">
        <f>IF('BCL Calculations Table'!D291="","",'BCL Calculations Table'!D291)</f>
        <v/>
      </c>
      <c r="E224" s="13" t="str">
        <f>IF('BCL Calculations Table'!E291="","",'BCL Calculations Table'!E291)</f>
        <v/>
      </c>
      <c r="F224" s="13" t="str">
        <f>IF('BCL Calculations Table'!F291="","",'BCL Calculations Table'!F291)</f>
        <v/>
      </c>
      <c r="G224" s="13">
        <f>IF('BCL Calculations Table'!G291="","",'BCL Calculations Table'!G291)</f>
        <v>4.1999999999999997E-3</v>
      </c>
      <c r="H224" s="13" t="str">
        <f>IF('BCL Calculations Table'!H291="","",'BCL Calculations Table'!H291)</f>
        <v>P</v>
      </c>
      <c r="I224" s="13" t="str">
        <f>IF('BCL Calculations Table'!I291="","",'BCL Calculations Table'!I291)</f>
        <v/>
      </c>
      <c r="J224" s="13" t="str">
        <f>IF('BCL Calculations Table'!J291="","",'BCL Calculations Table'!J291)</f>
        <v/>
      </c>
      <c r="K224" s="85" t="str">
        <f>IF('BCL Calculations Table'!K291="","",'BCL Calculations Table'!K291)</f>
        <v/>
      </c>
      <c r="L224" s="13" t="str">
        <f>IF('BCL Calculations Table'!L291="","",'BCL Calculations Table'!L291)</f>
        <v>V</v>
      </c>
      <c r="M224" s="68">
        <f>IF('BCL Calculations Table'!N291="","",'BCL Calculations Table'!N291)</f>
        <v>0.1</v>
      </c>
      <c r="N224" s="13">
        <f>IF('BCL Calculations Table'!BP291="","",'BCL Calculations Table'!BP291)</f>
        <v>7.4390870680858057E-3</v>
      </c>
      <c r="O224" s="13" t="str">
        <f>IF('BCL Calculations Table'!BQ291="","",'BCL Calculations Table'!BQ291)</f>
        <v>C</v>
      </c>
      <c r="P224" s="13">
        <f>IF('BCL Calculations Table'!BR291="","",'BCL Calculations Table'!BR291)</f>
        <v>3.2493932313398803E-2</v>
      </c>
      <c r="Q224" s="13" t="str">
        <f>IF('BCL Calculations Table'!BS291="","",'BCL Calculations Table'!BS291)</f>
        <v>C</v>
      </c>
      <c r="R224" s="13">
        <f>IF('BCL Calculations Table'!BT291="","",'BCL Calculations Table'!BT291)</f>
        <v>3.6104369237109774E-2</v>
      </c>
      <c r="S224" s="13" t="str">
        <f>IF('BCL Calculations Table'!BU291="","",'BCL Calculations Table'!BU291)</f>
        <v>C</v>
      </c>
      <c r="T224" s="13">
        <f>IF('BCL Calculations Table'!BV291="","",'BCL Calculations Table'!BV291)</f>
        <v>6.6849816849816844E-4</v>
      </c>
      <c r="U224" s="13" t="str">
        <f>IF('BCL Calculations Table'!BW291="","",'BCL Calculations Table'!BW291)</f>
        <v>C</v>
      </c>
      <c r="V224" s="13">
        <f>IF('BCL Calculations Table'!BX291="","",'BCL Calculations Table'!BX291)</f>
        <v>1.3369963369963369E-3</v>
      </c>
      <c r="W224" s="13" t="str">
        <f>IF('BCL Calculations Table'!BY291="","",'BCL Calculations Table'!BY291)</f>
        <v>C</v>
      </c>
      <c r="X224" s="13" t="str">
        <f>IF('BCL Calculations Table'!BZ291="","",'BCL Calculations Table'!BZ291)</f>
        <v/>
      </c>
      <c r="Y224" s="70" t="str">
        <f>IF('BCL Calculations Table'!CB291="","",'BCL Calculations Table'!CB291)</f>
        <v/>
      </c>
    </row>
    <row r="225" spans="1:25" x14ac:dyDescent="0.35">
      <c r="A225" s="69" t="str">
        <f>'BCL Calculations Table'!BN292</f>
        <v>Dichloroacetic Acid</v>
      </c>
      <c r="B225" s="68" t="str">
        <f>'BCL Calculations Table'!BM292</f>
        <v>79-43-6</v>
      </c>
      <c r="C225" s="13">
        <f>IF('BCL Calculations Table'!C292="","",'BCL Calculations Table'!C292)</f>
        <v>0.05</v>
      </c>
      <c r="D225" s="13" t="str">
        <f>IF('BCL Calculations Table'!D292="","",'BCL Calculations Table'!D292)</f>
        <v>I</v>
      </c>
      <c r="E225" s="13">
        <f>IF('BCL Calculations Table'!E292="","",'BCL Calculations Table'!E292)</f>
        <v>4.0000000000000001E-3</v>
      </c>
      <c r="F225" s="13" t="str">
        <f>IF('BCL Calculations Table'!F292="","",'BCL Calculations Table'!F292)</f>
        <v>I</v>
      </c>
      <c r="G225" s="13" t="str">
        <f>IF('BCL Calculations Table'!G292="","",'BCL Calculations Table'!G292)</f>
        <v/>
      </c>
      <c r="H225" s="13" t="str">
        <f>IF('BCL Calculations Table'!H292="","",'BCL Calculations Table'!H292)</f>
        <v/>
      </c>
      <c r="I225" s="13" t="str">
        <f>IF('BCL Calculations Table'!I292="","",'BCL Calculations Table'!I292)</f>
        <v/>
      </c>
      <c r="J225" s="13" t="str">
        <f>IF('BCL Calculations Table'!J292="","",'BCL Calculations Table'!J292)</f>
        <v/>
      </c>
      <c r="K225" s="85" t="str">
        <f>IF('BCL Calculations Table'!K292="","",'BCL Calculations Table'!K292)</f>
        <v/>
      </c>
      <c r="L225" s="13" t="str">
        <f>IF('BCL Calculations Table'!L292="","",'BCL Calculations Table'!L292)</f>
        <v/>
      </c>
      <c r="M225" s="68">
        <f>IF('BCL Calculations Table'!N292="","",'BCL Calculations Table'!N292)</f>
        <v>0.1</v>
      </c>
      <c r="N225" s="13">
        <f>IF('BCL Calculations Table'!BP292="","",'BCL Calculations Table'!BP292)</f>
        <v>10.851791288836031</v>
      </c>
      <c r="O225" s="13" t="str">
        <f>IF('BCL Calculations Table'!BQ292="","",'BCL Calculations Table'!BQ292)</f>
        <v>C</v>
      </c>
      <c r="P225" s="13">
        <f>IF('BCL Calculations Table'!BR292="","",'BCL Calculations Table'!BR292)</f>
        <v>130.81599999999997</v>
      </c>
      <c r="Q225" s="13" t="str">
        <f>IF('BCL Calculations Table'!BS292="","",'BCL Calculations Table'!BS292)</f>
        <v>C</v>
      </c>
      <c r="R225" s="13">
        <f>IF('BCL Calculations Table'!BT292="","",'BCL Calculations Table'!BT292)</f>
        <v>70.547832914843866</v>
      </c>
      <c r="S225" s="13" t="str">
        <f>IF('BCL Calculations Table'!BU292="","",'BCL Calculations Table'!BU292)</f>
        <v>C</v>
      </c>
      <c r="T225" s="13" t="str">
        <f>IF('BCL Calculations Table'!BV292="","",'BCL Calculations Table'!BV292)</f>
        <v/>
      </c>
      <c r="U225" s="13" t="str">
        <f>IF('BCL Calculations Table'!BW292="","",'BCL Calculations Table'!BW292)</f>
        <v/>
      </c>
      <c r="V225" s="13">
        <f>IF('BCL Calculations Table'!BX292="","",'BCL Calculations Table'!BX292)</f>
        <v>60</v>
      </c>
      <c r="W225" s="13" t="str">
        <f>IF('BCL Calculations Table'!BY292="","",'BCL Calculations Table'!BY292)</f>
        <v>mcl</v>
      </c>
      <c r="X225" s="13" t="str">
        <f>IF('BCL Calculations Table'!BZ292="","",'BCL Calculations Table'!BZ292)</f>
        <v/>
      </c>
      <c r="Y225" s="70" t="str">
        <f>IF('BCL Calculations Table'!CB292="","",'BCL Calculations Table'!CB292)</f>
        <v/>
      </c>
    </row>
    <row r="226" spans="1:25" s="74" customFormat="1" x14ac:dyDescent="0.35">
      <c r="A226" s="71" t="str">
        <f>'BCL Calculations Table'!BN293</f>
        <v>Dichlorobenzene, 1,2-</v>
      </c>
      <c r="B226" s="72" t="str">
        <f>'BCL Calculations Table'!BM293</f>
        <v>95-50-1</v>
      </c>
      <c r="C226" s="73" t="str">
        <f>IF('BCL Calculations Table'!C293="","",'BCL Calculations Table'!C293)</f>
        <v/>
      </c>
      <c r="D226" s="73" t="str">
        <f>IF('BCL Calculations Table'!D293="","",'BCL Calculations Table'!D293)</f>
        <v/>
      </c>
      <c r="E226" s="73">
        <f>IF('BCL Calculations Table'!E293="","",'BCL Calculations Table'!E293)</f>
        <v>0.09</v>
      </c>
      <c r="F226" s="73" t="str">
        <f>IF('BCL Calculations Table'!F293="","",'BCL Calculations Table'!F293)</f>
        <v>I</v>
      </c>
      <c r="G226" s="73" t="str">
        <f>IF('BCL Calculations Table'!G293="","",'BCL Calculations Table'!G293)</f>
        <v/>
      </c>
      <c r="H226" s="73" t="str">
        <f>IF('BCL Calculations Table'!H293="","",'BCL Calculations Table'!H293)</f>
        <v/>
      </c>
      <c r="I226" s="73">
        <f>IF('BCL Calculations Table'!I293="","",'BCL Calculations Table'!I293)</f>
        <v>0.2</v>
      </c>
      <c r="J226" s="73" t="str">
        <f>IF('BCL Calculations Table'!J293="","",'BCL Calculations Table'!J293)</f>
        <v>H</v>
      </c>
      <c r="K226" s="86" t="str">
        <f>IF('BCL Calculations Table'!K293="","",'BCL Calculations Table'!K293)</f>
        <v/>
      </c>
      <c r="L226" s="73" t="str">
        <f>IF('BCL Calculations Table'!L293="","",'BCL Calculations Table'!L293)</f>
        <v>V</v>
      </c>
      <c r="M226" s="72" t="str">
        <f>IF('BCL Calculations Table'!N293="","",'BCL Calculations Table'!N293)</f>
        <v/>
      </c>
      <c r="N226" s="73">
        <f>IF('BCL Calculations Table'!BP293="","",'BCL Calculations Table'!BP293)</f>
        <v>376.31253503018871</v>
      </c>
      <c r="O226" s="73" t="str">
        <f>IF('BCL Calculations Table'!BQ293="","",'BCL Calculations Table'!BQ293)</f>
        <v>sat</v>
      </c>
      <c r="P226" s="73">
        <f>IF('BCL Calculations Table'!BR293="","",'BCL Calculations Table'!BR293)</f>
        <v>376.31253503018871</v>
      </c>
      <c r="Q226" s="73" t="str">
        <f>IF('BCL Calculations Table'!BS293="","",'BCL Calculations Table'!BS293)</f>
        <v>sat</v>
      </c>
      <c r="R226" s="73">
        <f>IF('BCL Calculations Table'!BT293="","",'BCL Calculations Table'!BT293)</f>
        <v>376.31253503018871</v>
      </c>
      <c r="S226" s="73" t="str">
        <f>IF('BCL Calculations Table'!BU293="","",'BCL Calculations Table'!BU293)</f>
        <v>sat</v>
      </c>
      <c r="T226" s="73">
        <f>IF('BCL Calculations Table'!BV293="","",'BCL Calculations Table'!BV293)</f>
        <v>208.57142857142858</v>
      </c>
      <c r="U226" s="73" t="str">
        <f>IF('BCL Calculations Table'!BW293="","",'BCL Calculations Table'!BW293)</f>
        <v>N</v>
      </c>
      <c r="V226" s="73">
        <f>IF('BCL Calculations Table'!BX293="","",'BCL Calculations Table'!BX293)</f>
        <v>600</v>
      </c>
      <c r="W226" s="73" t="str">
        <f>IF('BCL Calculations Table'!BY293="","",'BCL Calculations Table'!BY293)</f>
        <v>mcl</v>
      </c>
      <c r="X226" s="73">
        <f>IF('BCL Calculations Table'!BZ293="","",'BCL Calculations Table'!BZ293)</f>
        <v>0.9</v>
      </c>
      <c r="Y226" s="79">
        <f>IF('BCL Calculations Table'!CB293="","",'BCL Calculations Table'!CB293)</f>
        <v>18</v>
      </c>
    </row>
    <row r="227" spans="1:25" x14ac:dyDescent="0.35">
      <c r="A227" s="69" t="str">
        <f>'BCL Calculations Table'!BN294</f>
        <v>Dichlorobenzene, 1,3-</v>
      </c>
      <c r="B227" s="68" t="str">
        <f>'BCL Calculations Table'!BM294</f>
        <v>541-73-1</v>
      </c>
      <c r="C227" s="13" t="str">
        <f>IF('BCL Calculations Table'!C294="","",'BCL Calculations Table'!C294)</f>
        <v/>
      </c>
      <c r="D227" s="13" t="str">
        <f>IF('BCL Calculations Table'!D294="","",'BCL Calculations Table'!D294)</f>
        <v/>
      </c>
      <c r="E227" s="13">
        <f>IF('BCL Calculations Table'!E294="","",'BCL Calculations Table'!E294)</f>
        <v>3.0000000000000001E-3</v>
      </c>
      <c r="F227" s="13" t="str">
        <f>IF('BCL Calculations Table'!F294="","",'BCL Calculations Table'!F294)</f>
        <v>N</v>
      </c>
      <c r="G227" s="13" t="str">
        <f>IF('BCL Calculations Table'!G294="","",'BCL Calculations Table'!G294)</f>
        <v/>
      </c>
      <c r="H227" s="13" t="str">
        <f>IF('BCL Calculations Table'!H294="","",'BCL Calculations Table'!H294)</f>
        <v/>
      </c>
      <c r="I227" s="13">
        <f>IF('BCL Calculations Table'!I294="","",'BCL Calculations Table'!I294)</f>
        <v>0.2</v>
      </c>
      <c r="J227" s="13" t="str">
        <f>IF('BCL Calculations Table'!J294="","",'BCL Calculations Table'!J294)</f>
        <v>S</v>
      </c>
      <c r="K227" s="85" t="str">
        <f>IF('BCL Calculations Table'!K294="","",'BCL Calculations Table'!K294)</f>
        <v/>
      </c>
      <c r="L227" s="13" t="str">
        <f>IF('BCL Calculations Table'!L294="","",'BCL Calculations Table'!L294)</f>
        <v>V</v>
      </c>
      <c r="M227" s="68" t="str">
        <f>IF('BCL Calculations Table'!N294="","",'BCL Calculations Table'!N294)</f>
        <v/>
      </c>
      <c r="N227" s="13">
        <f>IF('BCL Calculations Table'!BP294="","",'BCL Calculations Table'!BP294)</f>
        <v>212.00127967527342</v>
      </c>
      <c r="O227" s="13" t="str">
        <f>IF('BCL Calculations Table'!BQ294="","",'BCL Calculations Table'!BQ294)</f>
        <v>N</v>
      </c>
      <c r="P227" s="13">
        <f>IF('BCL Calculations Table'!BR294="","",'BCL Calculations Table'!BR294)</f>
        <v>372.64454867924525</v>
      </c>
      <c r="Q227" s="13" t="str">
        <f>IF('BCL Calculations Table'!BS294="","",'BCL Calculations Table'!BS294)</f>
        <v>sat</v>
      </c>
      <c r="R227" s="13">
        <f>IF('BCL Calculations Table'!BT294="","",'BCL Calculations Table'!BT294)</f>
        <v>372.64454867924525</v>
      </c>
      <c r="S227" s="13" t="str">
        <f>IF('BCL Calculations Table'!BU294="","",'BCL Calculations Table'!BU294)</f>
        <v>sat</v>
      </c>
      <c r="T227" s="13">
        <f>IF('BCL Calculations Table'!BV294="","",'BCL Calculations Table'!BV294)</f>
        <v>208.57142857142858</v>
      </c>
      <c r="U227" s="13" t="str">
        <f>IF('BCL Calculations Table'!BW294="","",'BCL Calculations Table'!BW294)</f>
        <v>N</v>
      </c>
      <c r="V227" s="13">
        <f>IF('BCL Calculations Table'!BX294="","",'BCL Calculations Table'!BX294)</f>
        <v>80.737327188940085</v>
      </c>
      <c r="W227" s="13" t="str">
        <f>IF('BCL Calculations Table'!BY294="","",'BCL Calculations Table'!BY294)</f>
        <v>N</v>
      </c>
      <c r="X227" s="80" t="str">
        <f>IF('BCL Calculations Table'!BZ294="","",'BCL Calculations Table'!BZ294)</f>
        <v/>
      </c>
      <c r="Y227" s="81" t="str">
        <f>IF('BCL Calculations Table'!CB294="","",'BCL Calculations Table'!CB294)</f>
        <v/>
      </c>
    </row>
    <row r="228" spans="1:25" s="14" customFormat="1" x14ac:dyDescent="0.35">
      <c r="A228" s="69" t="str">
        <f>'BCL Calculations Table'!BN295</f>
        <v>Dichlorobenzene, 1,4-</v>
      </c>
      <c r="B228" s="68" t="str">
        <f>'BCL Calculations Table'!BM295</f>
        <v>106-46-7</v>
      </c>
      <c r="C228" s="13">
        <f>IF('BCL Calculations Table'!C295="","",'BCL Calculations Table'!C295)</f>
        <v>5.4000000000000003E-3</v>
      </c>
      <c r="D228" s="13" t="str">
        <f>IF('BCL Calculations Table'!D295="","",'BCL Calculations Table'!D295)</f>
        <v>CA</v>
      </c>
      <c r="E228" s="13">
        <f>IF('BCL Calculations Table'!E295="","",'BCL Calculations Table'!E295)</f>
        <v>7.0000000000000007E-2</v>
      </c>
      <c r="F228" s="13" t="str">
        <f>IF('BCL Calculations Table'!F295="","",'BCL Calculations Table'!F295)</f>
        <v>A</v>
      </c>
      <c r="G228" s="13">
        <f>IF('BCL Calculations Table'!G295="","",'BCL Calculations Table'!G295)</f>
        <v>1.1E-5</v>
      </c>
      <c r="H228" s="13" t="str">
        <f>IF('BCL Calculations Table'!H295="","",'BCL Calculations Table'!H295)</f>
        <v>CA</v>
      </c>
      <c r="I228" s="13">
        <f>IF('BCL Calculations Table'!I295="","",'BCL Calculations Table'!I295)</f>
        <v>0.8</v>
      </c>
      <c r="J228" s="13" t="str">
        <f>IF('BCL Calculations Table'!J295="","",'BCL Calculations Table'!J295)</f>
        <v>I</v>
      </c>
      <c r="K228" s="85" t="str">
        <f>IF('BCL Calculations Table'!K295="","",'BCL Calculations Table'!K295)</f>
        <v/>
      </c>
      <c r="L228" s="13" t="str">
        <f>IF('BCL Calculations Table'!L295="","",'BCL Calculations Table'!L295)</f>
        <v>V</v>
      </c>
      <c r="M228" s="68">
        <f>IF('BCL Calculations Table'!N295="","",'BCL Calculations Table'!N295)</f>
        <v>0.1</v>
      </c>
      <c r="N228" s="13">
        <f>IF('BCL Calculations Table'!BP295="","",'BCL Calculations Table'!BP295)</f>
        <v>2.5975026072855276</v>
      </c>
      <c r="O228" s="13" t="str">
        <f>IF('BCL Calculations Table'!BQ295="","",'BCL Calculations Table'!BQ295)</f>
        <v>C</v>
      </c>
      <c r="P228" s="13">
        <f>IF('BCL Calculations Table'!BR295="","",'BCL Calculations Table'!BR295)</f>
        <v>11.536052088903919</v>
      </c>
      <c r="Q228" s="13" t="str">
        <f>IF('BCL Calculations Table'!BS295="","",'BCL Calculations Table'!BS295)</f>
        <v>C</v>
      </c>
      <c r="R228" s="13">
        <f>IF('BCL Calculations Table'!BT295="","",'BCL Calculations Table'!BT295)</f>
        <v>12.689688778554682</v>
      </c>
      <c r="S228" s="13" t="str">
        <f>IF('BCL Calculations Table'!BU295="","",'BCL Calculations Table'!BU295)</f>
        <v>C</v>
      </c>
      <c r="T228" s="13">
        <f>IF('BCL Calculations Table'!BV295="","",'BCL Calculations Table'!BV295)</f>
        <v>0.25524475524475521</v>
      </c>
      <c r="U228" s="13" t="str">
        <f>IF('BCL Calculations Table'!BW295="","",'BCL Calculations Table'!BW295)</f>
        <v>C</v>
      </c>
      <c r="V228" s="13">
        <f>IF('BCL Calculations Table'!BX295="","",'BCL Calculations Table'!BX295)</f>
        <v>75</v>
      </c>
      <c r="W228" s="13" t="str">
        <f>IF('BCL Calculations Table'!BY295="","",'BCL Calculations Table'!BY295)</f>
        <v>mcl</v>
      </c>
      <c r="X228" s="13">
        <f>IF('BCL Calculations Table'!BZ295="","",'BCL Calculations Table'!BZ295)</f>
        <v>0.1</v>
      </c>
      <c r="Y228" s="70">
        <f>IF('BCL Calculations Table'!CB295="","",'BCL Calculations Table'!CB295)</f>
        <v>2</v>
      </c>
    </row>
    <row r="229" spans="1:25" s="14" customFormat="1" x14ac:dyDescent="0.35">
      <c r="A229" s="69" t="str">
        <f>'BCL Calculations Table'!BN296</f>
        <v>Dichlorobenzidine, 3,3'-</v>
      </c>
      <c r="B229" s="68" t="str">
        <f>'BCL Calculations Table'!BM296</f>
        <v>91-94-1</v>
      </c>
      <c r="C229" s="13">
        <f>IF('BCL Calculations Table'!C296="","",'BCL Calculations Table'!C296)</f>
        <v>0.45</v>
      </c>
      <c r="D229" s="13" t="str">
        <f>IF('BCL Calculations Table'!D296="","",'BCL Calculations Table'!D296)</f>
        <v>I</v>
      </c>
      <c r="E229" s="13" t="str">
        <f>IF('BCL Calculations Table'!E296="","",'BCL Calculations Table'!E296)</f>
        <v/>
      </c>
      <c r="F229" s="13" t="str">
        <f>IF('BCL Calculations Table'!F296="","",'BCL Calculations Table'!F296)</f>
        <v/>
      </c>
      <c r="G229" s="13">
        <f>IF('BCL Calculations Table'!G296="","",'BCL Calculations Table'!G296)</f>
        <v>3.4000000000000002E-4</v>
      </c>
      <c r="H229" s="13" t="str">
        <f>IF('BCL Calculations Table'!H296="","",'BCL Calculations Table'!H296)</f>
        <v>CA</v>
      </c>
      <c r="I229" s="13" t="str">
        <f>IF('BCL Calculations Table'!I296="","",'BCL Calculations Table'!I296)</f>
        <v/>
      </c>
      <c r="J229" s="13" t="str">
        <f>IF('BCL Calculations Table'!J296="","",'BCL Calculations Table'!J296)</f>
        <v/>
      </c>
      <c r="K229" s="85" t="str">
        <f>IF('BCL Calculations Table'!K296="","",'BCL Calculations Table'!K296)</f>
        <v/>
      </c>
      <c r="L229" s="13" t="str">
        <f>IF('BCL Calculations Table'!L296="","",'BCL Calculations Table'!L296)</f>
        <v/>
      </c>
      <c r="M229" s="68">
        <f>IF('BCL Calculations Table'!N296="","",'BCL Calculations Table'!N296)</f>
        <v>0.1</v>
      </c>
      <c r="N229" s="13">
        <f>IF('BCL Calculations Table'!BP296="","",'BCL Calculations Table'!BP296)</f>
        <v>1.2056078933736154</v>
      </c>
      <c r="O229" s="13" t="str">
        <f>IF('BCL Calculations Table'!BQ296="","",'BCL Calculations Table'!BQ296)</f>
        <v>C</v>
      </c>
      <c r="P229" s="13">
        <f>IF('BCL Calculations Table'!BR296="","",'BCL Calculations Table'!BR296)</f>
        <v>14.5302318233877</v>
      </c>
      <c r="Q229" s="13" t="str">
        <f>IF('BCL Calculations Table'!BS296="","",'BCL Calculations Table'!BS296)</f>
        <v>C</v>
      </c>
      <c r="R229" s="13">
        <f>IF('BCL Calculations Table'!BT296="","",'BCL Calculations Table'!BT296)</f>
        <v>7.8373707231642404</v>
      </c>
      <c r="S229" s="13" t="str">
        <f>IF('BCL Calculations Table'!BU296="","",'BCL Calculations Table'!BU296)</f>
        <v>C</v>
      </c>
      <c r="T229" s="13">
        <f>IF('BCL Calculations Table'!BV296="","",'BCL Calculations Table'!BV296)</f>
        <v>8.2579185520361992E-3</v>
      </c>
      <c r="U229" s="13" t="str">
        <f>IF('BCL Calculations Table'!BW296="","",'BCL Calculations Table'!BW296)</f>
        <v>C</v>
      </c>
      <c r="V229" s="13">
        <f>IF('BCL Calculations Table'!BX296="","",'BCL Calculations Table'!BX296)</f>
        <v>0.17312937270247833</v>
      </c>
      <c r="W229" s="13" t="str">
        <f>IF('BCL Calculations Table'!BY296="","",'BCL Calculations Table'!BY296)</f>
        <v>C</v>
      </c>
      <c r="X229" s="13">
        <f>IF('BCL Calculations Table'!BZ296="","",'BCL Calculations Table'!BZ296)</f>
        <v>3.0000000000000003E-4</v>
      </c>
      <c r="Y229" s="70">
        <f>IF('BCL Calculations Table'!CB296="","",'BCL Calculations Table'!CB296)</f>
        <v>6.0000000000000001E-3</v>
      </c>
    </row>
    <row r="230" spans="1:25" x14ac:dyDescent="0.35">
      <c r="A230" s="69" t="str">
        <f>'BCL Calculations Table'!BN297</f>
        <v>Dichlorobenzil, 4,4-</v>
      </c>
      <c r="B230" s="68" t="str">
        <f>'BCL Calculations Table'!BM297</f>
        <v>3457-46-3</v>
      </c>
      <c r="C230" s="13" t="str">
        <f>IF('BCL Calculations Table'!C297="","",'BCL Calculations Table'!C297)</f>
        <v/>
      </c>
      <c r="D230" s="13" t="str">
        <f>IF('BCL Calculations Table'!D297="","",'BCL Calculations Table'!D297)</f>
        <v/>
      </c>
      <c r="E230" s="13">
        <f>IF('BCL Calculations Table'!E297="","",'BCL Calculations Table'!E297)</f>
        <v>2.9999999999999997E-4</v>
      </c>
      <c r="F230" s="13" t="str">
        <f>IF('BCL Calculations Table'!F297="","",'BCL Calculations Table'!F297)</f>
        <v>O</v>
      </c>
      <c r="G230" s="13" t="str">
        <f>IF('BCL Calculations Table'!G297="","",'BCL Calculations Table'!G297)</f>
        <v/>
      </c>
      <c r="H230" s="13" t="str">
        <f>IF('BCL Calculations Table'!H297="","",'BCL Calculations Table'!H297)</f>
        <v/>
      </c>
      <c r="I230" s="13" t="str">
        <f>IF('BCL Calculations Table'!I297="","",'BCL Calculations Table'!I297)</f>
        <v/>
      </c>
      <c r="J230" s="13" t="str">
        <f>IF('BCL Calculations Table'!J297="","",'BCL Calculations Table'!J297)</f>
        <v/>
      </c>
      <c r="K230" s="85" t="str">
        <f>IF('BCL Calculations Table'!K297="","",'BCL Calculations Table'!K297)</f>
        <v/>
      </c>
      <c r="L230" s="13" t="str">
        <f>IF('BCL Calculations Table'!L297="","",'BCL Calculations Table'!L297)</f>
        <v/>
      </c>
      <c r="M230" s="68" t="str">
        <f>IF('BCL Calculations Table'!N297="","",'BCL Calculations Table'!N297)</f>
        <v/>
      </c>
      <c r="N230" s="13">
        <f>IF('BCL Calculations Table'!BP297="","",'BCL Calculations Table'!BP297)</f>
        <v>23.464285714285715</v>
      </c>
      <c r="O230" s="13" t="str">
        <f>IF('BCL Calculations Table'!BQ297="","",'BCL Calculations Table'!BQ297)</f>
        <v>N</v>
      </c>
      <c r="P230" s="13">
        <f>IF('BCL Calculations Table'!BR297="","",'BCL Calculations Table'!BR297)</f>
        <v>700.80000000000007</v>
      </c>
      <c r="Q230" s="13" t="str">
        <f>IF('BCL Calculations Table'!BS297="","",'BCL Calculations Table'!BS297)</f>
        <v>N</v>
      </c>
      <c r="R230" s="13">
        <f>IF('BCL Calculations Table'!BT297="","",'BCL Calculations Table'!BT297)</f>
        <v>389.33333333333331</v>
      </c>
      <c r="S230" s="13" t="str">
        <f>IF('BCL Calculations Table'!BU297="","",'BCL Calculations Table'!BU297)</f>
        <v>N</v>
      </c>
      <c r="T230" s="13" t="str">
        <f>IF('BCL Calculations Table'!BV297="","",'BCL Calculations Table'!BV297)</f>
        <v/>
      </c>
      <c r="U230" s="13" t="str">
        <f>IF('BCL Calculations Table'!BW297="","",'BCL Calculations Table'!BW297)</f>
        <v/>
      </c>
      <c r="V230" s="13">
        <f>IF('BCL Calculations Table'!BX297="","",'BCL Calculations Table'!BX297)</f>
        <v>10.011428571428571</v>
      </c>
      <c r="W230" s="13" t="str">
        <f>IF('BCL Calculations Table'!BY297="","",'BCL Calculations Table'!BY297)</f>
        <v>N</v>
      </c>
      <c r="X230" s="13">
        <f>IF('BCL Calculations Table'!BZ297="","",'BCL Calculations Table'!BZ297)</f>
        <v>3.0000000000000003E-4</v>
      </c>
      <c r="Y230" s="70">
        <f>IF('BCL Calculations Table'!CB297="","",'BCL Calculations Table'!CB297)</f>
        <v>6.0000000000000001E-3</v>
      </c>
    </row>
    <row r="231" spans="1:25" x14ac:dyDescent="0.35">
      <c r="A231" s="69" t="str">
        <f>'BCL Calculations Table'!BN298</f>
        <v>Dichlorobenzophenone, 4,4'-</v>
      </c>
      <c r="B231" s="68" t="str">
        <f>'BCL Calculations Table'!BM298</f>
        <v>90-98-2</v>
      </c>
      <c r="C231" s="13" t="str">
        <f>IF('BCL Calculations Table'!C298="","",'BCL Calculations Table'!C298)</f>
        <v/>
      </c>
      <c r="D231" s="13" t="str">
        <f>IF('BCL Calculations Table'!D298="","",'BCL Calculations Table'!D298)</f>
        <v/>
      </c>
      <c r="E231" s="13">
        <f>IF('BCL Calculations Table'!E298="","",'BCL Calculations Table'!E298)</f>
        <v>8.9999999999999993E-3</v>
      </c>
      <c r="F231" s="13" t="str">
        <f>IF('BCL Calculations Table'!F298="","",'BCL Calculations Table'!F298)</f>
        <v>X</v>
      </c>
      <c r="G231" s="13" t="str">
        <f>IF('BCL Calculations Table'!G298="","",'BCL Calculations Table'!G298)</f>
        <v/>
      </c>
      <c r="H231" s="13" t="str">
        <f>IF('BCL Calculations Table'!H298="","",'BCL Calculations Table'!H298)</f>
        <v/>
      </c>
      <c r="I231" s="13" t="str">
        <f>IF('BCL Calculations Table'!I298="","",'BCL Calculations Table'!I298)</f>
        <v/>
      </c>
      <c r="J231" s="13" t="str">
        <f>IF('BCL Calculations Table'!J298="","",'BCL Calculations Table'!J298)</f>
        <v/>
      </c>
      <c r="K231" s="85" t="str">
        <f>IF('BCL Calculations Table'!K298="","",'BCL Calculations Table'!K298)</f>
        <v/>
      </c>
      <c r="L231" s="13" t="str">
        <f>IF('BCL Calculations Table'!L298="","",'BCL Calculations Table'!L298)</f>
        <v/>
      </c>
      <c r="M231" s="68">
        <f>IF('BCL Calculations Table'!N298="","",'BCL Calculations Table'!N298)</f>
        <v>0.1</v>
      </c>
      <c r="N231" s="13">
        <f>IF('BCL Calculations Table'!BP298="","",'BCL Calculations Table'!BP298)</f>
        <v>568.92311600143159</v>
      </c>
      <c r="O231" s="13" t="str">
        <f>IF('BCL Calculations Table'!BQ298="","",'BCL Calculations Table'!BQ298)</f>
        <v>N</v>
      </c>
      <c r="P231" s="13">
        <f>IF('BCL Calculations Table'!BR298="","",'BCL Calculations Table'!BR298)</f>
        <v>21024</v>
      </c>
      <c r="Q231" s="13" t="str">
        <f>IF('BCL Calculations Table'!BS298="","",'BCL Calculations Table'!BS298)</f>
        <v>N</v>
      </c>
      <c r="R231" s="13">
        <f>IF('BCL Calculations Table'!BT298="","",'BCL Calculations Table'!BT298)</f>
        <v>8206.627132458334</v>
      </c>
      <c r="S231" s="13" t="str">
        <f>IF('BCL Calculations Table'!BU298="","",'BCL Calculations Table'!BU298)</f>
        <v>N</v>
      </c>
      <c r="T231" s="13" t="str">
        <f>IF('BCL Calculations Table'!BV298="","",'BCL Calculations Table'!BV298)</f>
        <v/>
      </c>
      <c r="U231" s="13" t="str">
        <f>IF('BCL Calculations Table'!BW298="","",'BCL Calculations Table'!BW298)</f>
        <v/>
      </c>
      <c r="V231" s="13">
        <f>IF('BCL Calculations Table'!BX298="","",'BCL Calculations Table'!BX298)</f>
        <v>300.34285714285716</v>
      </c>
      <c r="W231" s="13" t="str">
        <f>IF('BCL Calculations Table'!BY298="","",'BCL Calculations Table'!BY298)</f>
        <v>N</v>
      </c>
      <c r="X231" s="13" t="str">
        <f>IF('BCL Calculations Table'!BZ298="","",'BCL Calculations Table'!BZ298)</f>
        <v/>
      </c>
      <c r="Y231" s="70" t="str">
        <f>IF('BCL Calculations Table'!CB298="","",'BCL Calculations Table'!CB298)</f>
        <v/>
      </c>
    </row>
    <row r="232" spans="1:25" s="74" customFormat="1" x14ac:dyDescent="0.35">
      <c r="A232" s="71" t="str">
        <f>'BCL Calculations Table'!BN299</f>
        <v>Dichlorodifluoromethane</v>
      </c>
      <c r="B232" s="72" t="str">
        <f>'BCL Calculations Table'!BM299</f>
        <v>75-71-8</v>
      </c>
      <c r="C232" s="73" t="str">
        <f>IF('BCL Calculations Table'!C299="","",'BCL Calculations Table'!C299)</f>
        <v/>
      </c>
      <c r="D232" s="73" t="str">
        <f>IF('BCL Calculations Table'!D299="","",'BCL Calculations Table'!D299)</f>
        <v/>
      </c>
      <c r="E232" s="73">
        <f>IF('BCL Calculations Table'!E299="","",'BCL Calculations Table'!E299)</f>
        <v>0.2</v>
      </c>
      <c r="F232" s="73" t="str">
        <f>IF('BCL Calculations Table'!F299="","",'BCL Calculations Table'!F299)</f>
        <v>I</v>
      </c>
      <c r="G232" s="73" t="str">
        <f>IF('BCL Calculations Table'!G299="","",'BCL Calculations Table'!G299)</f>
        <v/>
      </c>
      <c r="H232" s="73" t="str">
        <f>IF('BCL Calculations Table'!H299="","",'BCL Calculations Table'!H299)</f>
        <v/>
      </c>
      <c r="I232" s="73">
        <f>IF('BCL Calculations Table'!I299="","",'BCL Calculations Table'!I299)</f>
        <v>0.1</v>
      </c>
      <c r="J232" s="73" t="str">
        <f>IF('BCL Calculations Table'!J299="","",'BCL Calculations Table'!J299)</f>
        <v>X</v>
      </c>
      <c r="K232" s="86" t="str">
        <f>IF('BCL Calculations Table'!K299="","",'BCL Calculations Table'!K299)</f>
        <v/>
      </c>
      <c r="L232" s="73" t="str">
        <f>IF('BCL Calculations Table'!L299="","",'BCL Calculations Table'!L299)</f>
        <v>V</v>
      </c>
      <c r="M232" s="72" t="str">
        <f>IF('BCL Calculations Table'!N299="","",'BCL Calculations Table'!N299)</f>
        <v/>
      </c>
      <c r="N232" s="73">
        <f>IF('BCL Calculations Table'!BP299="","",'BCL Calculations Table'!BP299)</f>
        <v>87.192084982024937</v>
      </c>
      <c r="O232" s="73" t="str">
        <f>IF('BCL Calculations Table'!BQ299="","",'BCL Calculations Table'!BQ299)</f>
        <v>N</v>
      </c>
      <c r="P232" s="73">
        <f>IF('BCL Calculations Table'!BR299="","",'BCL Calculations Table'!BR299)</f>
        <v>367.96936339733389</v>
      </c>
      <c r="Q232" s="73" t="str">
        <f>IF('BCL Calculations Table'!BS299="","",'BCL Calculations Table'!BS299)</f>
        <v>N</v>
      </c>
      <c r="R232" s="73">
        <f>IF('BCL Calculations Table'!BT299="","",'BCL Calculations Table'!BT299)</f>
        <v>408.53308524985471</v>
      </c>
      <c r="S232" s="73" t="str">
        <f>IF('BCL Calculations Table'!BU299="","",'BCL Calculations Table'!BU299)</f>
        <v>N</v>
      </c>
      <c r="T232" s="73">
        <f>IF('BCL Calculations Table'!BV299="","",'BCL Calculations Table'!BV299)</f>
        <v>104.28571428571429</v>
      </c>
      <c r="U232" s="73" t="str">
        <f>IF('BCL Calculations Table'!BW299="","",'BCL Calculations Table'!BW299)</f>
        <v>N</v>
      </c>
      <c r="V232" s="73">
        <f>IF('BCL Calculations Table'!BX299="","",'BCL Calculations Table'!BX299)</f>
        <v>202.25108225108224</v>
      </c>
      <c r="W232" s="73" t="str">
        <f>IF('BCL Calculations Table'!BY299="","",'BCL Calculations Table'!BY299)</f>
        <v>N</v>
      </c>
      <c r="X232" s="73" t="str">
        <f>IF('BCL Calculations Table'!BZ299="","",'BCL Calculations Table'!BZ299)</f>
        <v/>
      </c>
      <c r="Y232" s="79" t="str">
        <f>IF('BCL Calculations Table'!CB299="","",'BCL Calculations Table'!CB299)</f>
        <v/>
      </c>
    </row>
    <row r="233" spans="1:25" x14ac:dyDescent="0.35">
      <c r="A233" s="69" t="str">
        <f>'BCL Calculations Table'!BN300</f>
        <v>Dichloroethane, 1,1-</v>
      </c>
      <c r="B233" s="68" t="str">
        <f>'BCL Calculations Table'!BM300</f>
        <v>75-34-3</v>
      </c>
      <c r="C233" s="13">
        <f>IF('BCL Calculations Table'!C300="","",'BCL Calculations Table'!C300)</f>
        <v>5.7000000000000002E-3</v>
      </c>
      <c r="D233" s="13" t="str">
        <f>IF('BCL Calculations Table'!D300="","",'BCL Calculations Table'!D300)</f>
        <v>CA</v>
      </c>
      <c r="E233" s="13">
        <f>IF('BCL Calculations Table'!E300="","",'BCL Calculations Table'!E300)</f>
        <v>0.2</v>
      </c>
      <c r="F233" s="13" t="str">
        <f>IF('BCL Calculations Table'!F300="","",'BCL Calculations Table'!F300)</f>
        <v>P</v>
      </c>
      <c r="G233" s="13">
        <f>IF('BCL Calculations Table'!G300="","",'BCL Calculations Table'!G300)</f>
        <v>1.5999999999999999E-6</v>
      </c>
      <c r="H233" s="13" t="str">
        <f>IF('BCL Calculations Table'!H300="","",'BCL Calculations Table'!H300)</f>
        <v>CA</v>
      </c>
      <c r="I233" s="13" t="str">
        <f>IF('BCL Calculations Table'!I300="","",'BCL Calculations Table'!I300)</f>
        <v/>
      </c>
      <c r="J233" s="13" t="str">
        <f>IF('BCL Calculations Table'!J300="","",'BCL Calculations Table'!J300)</f>
        <v/>
      </c>
      <c r="K233" s="85" t="str">
        <f>IF('BCL Calculations Table'!K300="","",'BCL Calculations Table'!K300)</f>
        <v/>
      </c>
      <c r="L233" s="13" t="str">
        <f>IF('BCL Calculations Table'!L300="","",'BCL Calculations Table'!L300)</f>
        <v>V</v>
      </c>
      <c r="M233" s="68" t="str">
        <f>IF('BCL Calculations Table'!N300="","",'BCL Calculations Table'!N300)</f>
        <v/>
      </c>
      <c r="N233" s="13">
        <f>IF('BCL Calculations Table'!BP300="","",'BCL Calculations Table'!BP300)</f>
        <v>3.5513832260282521</v>
      </c>
      <c r="O233" s="13" t="str">
        <f>IF('BCL Calculations Table'!BQ300="","",'BCL Calculations Table'!BQ300)</f>
        <v>C</v>
      </c>
      <c r="P233" s="13">
        <f>IF('BCL Calculations Table'!BR300="","",'BCL Calculations Table'!BR300)</f>
        <v>15.758240750737484</v>
      </c>
      <c r="Q233" s="13" t="str">
        <f>IF('BCL Calculations Table'!BS300="","",'BCL Calculations Table'!BS300)</f>
        <v>C</v>
      </c>
      <c r="R233" s="13">
        <f>IF('BCL Calculations Table'!BT300="","",'BCL Calculations Table'!BT300)</f>
        <v>17.271967937939589</v>
      </c>
      <c r="S233" s="13" t="str">
        <f>IF('BCL Calculations Table'!BU300="","",'BCL Calculations Table'!BU300)</f>
        <v>C</v>
      </c>
      <c r="T233" s="13">
        <f>IF('BCL Calculations Table'!BV300="","",'BCL Calculations Table'!BV300)</f>
        <v>1.7548076923076923</v>
      </c>
      <c r="U233" s="13" t="str">
        <f>IF('BCL Calculations Table'!BW300="","",'BCL Calculations Table'!BW300)</f>
        <v>C</v>
      </c>
      <c r="V233" s="13">
        <f>IF('BCL Calculations Table'!BX300="","",'BCL Calculations Table'!BX300)</f>
        <v>2.7925587871878927</v>
      </c>
      <c r="W233" s="13" t="str">
        <f>IF('BCL Calculations Table'!BY300="","",'BCL Calculations Table'!BY300)</f>
        <v>C</v>
      </c>
      <c r="X233" s="80">
        <f>IF('BCL Calculations Table'!BZ300="","",'BCL Calculations Table'!BZ300)</f>
        <v>1</v>
      </c>
      <c r="Y233" s="81">
        <f>IF('BCL Calculations Table'!CB300="","",'BCL Calculations Table'!CB300)</f>
        <v>20</v>
      </c>
    </row>
    <row r="234" spans="1:25" s="14" customFormat="1" x14ac:dyDescent="0.35">
      <c r="A234" s="69" t="str">
        <f>'BCL Calculations Table'!BN301</f>
        <v>Dichloroethane, 1,2-</v>
      </c>
      <c r="B234" s="68" t="str">
        <f>'BCL Calculations Table'!BM301</f>
        <v>107-06-2</v>
      </c>
      <c r="C234" s="13">
        <f>IF('BCL Calculations Table'!C301="","",'BCL Calculations Table'!C301)</f>
        <v>9.0999999999999998E-2</v>
      </c>
      <c r="D234" s="13" t="str">
        <f>IF('BCL Calculations Table'!D301="","",'BCL Calculations Table'!D301)</f>
        <v>I</v>
      </c>
      <c r="E234" s="13">
        <f>IF('BCL Calculations Table'!E301="","",'BCL Calculations Table'!E301)</f>
        <v>6.0000000000000001E-3</v>
      </c>
      <c r="F234" s="13" t="str">
        <f>IF('BCL Calculations Table'!F301="","",'BCL Calculations Table'!F301)</f>
        <v>X</v>
      </c>
      <c r="G234" s="13">
        <f>IF('BCL Calculations Table'!G301="","",'BCL Calculations Table'!G301)</f>
        <v>2.5999999999999998E-5</v>
      </c>
      <c r="H234" s="13" t="str">
        <f>IF('BCL Calculations Table'!H301="","",'BCL Calculations Table'!H301)</f>
        <v>I</v>
      </c>
      <c r="I234" s="13">
        <f>IF('BCL Calculations Table'!I301="","",'BCL Calculations Table'!I301)</f>
        <v>7.0000000000000001E-3</v>
      </c>
      <c r="J234" s="13" t="str">
        <f>IF('BCL Calculations Table'!J301="","",'BCL Calculations Table'!J301)</f>
        <v>P</v>
      </c>
      <c r="K234" s="85" t="str">
        <f>IF('BCL Calculations Table'!K301="","",'BCL Calculations Table'!K301)</f>
        <v/>
      </c>
      <c r="L234" s="13" t="str">
        <f>IF('BCL Calculations Table'!L301="","",'BCL Calculations Table'!L301)</f>
        <v>V</v>
      </c>
      <c r="M234" s="68" t="str">
        <f>IF('BCL Calculations Table'!N301="","",'BCL Calculations Table'!N301)</f>
        <v/>
      </c>
      <c r="N234" s="13">
        <f>IF('BCL Calculations Table'!BP301="","",'BCL Calculations Table'!BP301)</f>
        <v>0.46404735737754188</v>
      </c>
      <c r="O234" s="13" t="str">
        <f>IF('BCL Calculations Table'!BQ301="","",'BCL Calculations Table'!BQ301)</f>
        <v>C</v>
      </c>
      <c r="P234" s="13">
        <f>IF('BCL Calculations Table'!BR301="","",'BCL Calculations Table'!BR301)</f>
        <v>2.0951322330374209</v>
      </c>
      <c r="Q234" s="13" t="str">
        <f>IF('BCL Calculations Table'!BS301="","",'BCL Calculations Table'!BS301)</f>
        <v>C</v>
      </c>
      <c r="R234" s="13">
        <f>IF('BCL Calculations Table'!BT301="","",'BCL Calculations Table'!BT301)</f>
        <v>2.261990208764916</v>
      </c>
      <c r="S234" s="13" t="str">
        <f>IF('BCL Calculations Table'!BU301="","",'BCL Calculations Table'!BU301)</f>
        <v>C</v>
      </c>
      <c r="T234" s="13">
        <f>IF('BCL Calculations Table'!BV301="","",'BCL Calculations Table'!BV301)</f>
        <v>0.10798816568047337</v>
      </c>
      <c r="U234" s="13" t="str">
        <f>IF('BCL Calculations Table'!BW301="","",'BCL Calculations Table'!BW301)</f>
        <v>C</v>
      </c>
      <c r="V234" s="13">
        <f>IF('BCL Calculations Table'!BX301="","",'BCL Calculations Table'!BX301)</f>
        <v>5</v>
      </c>
      <c r="W234" s="13" t="str">
        <f>IF('BCL Calculations Table'!BY301="","",'BCL Calculations Table'!BY301)</f>
        <v>mcl</v>
      </c>
      <c r="X234" s="13">
        <f>IF('BCL Calculations Table'!BZ301="","",'BCL Calculations Table'!BZ301)</f>
        <v>1E-3</v>
      </c>
      <c r="Y234" s="70">
        <f>IF('BCL Calculations Table'!CB301="","",'BCL Calculations Table'!CB301)</f>
        <v>0.02</v>
      </c>
    </row>
    <row r="235" spans="1:25" s="14" customFormat="1" x14ac:dyDescent="0.35">
      <c r="A235" s="69" t="str">
        <f>'BCL Calculations Table'!BN302</f>
        <v>Dichloroethylene, 1,1-</v>
      </c>
      <c r="B235" s="68" t="str">
        <f>'BCL Calculations Table'!BM302</f>
        <v>75-35-4</v>
      </c>
      <c r="C235" s="13" t="str">
        <f>IF('BCL Calculations Table'!C302="","",'BCL Calculations Table'!C302)</f>
        <v/>
      </c>
      <c r="D235" s="13" t="str">
        <f>IF('BCL Calculations Table'!D302="","",'BCL Calculations Table'!D302)</f>
        <v/>
      </c>
      <c r="E235" s="13">
        <f>IF('BCL Calculations Table'!E302="","",'BCL Calculations Table'!E302)</f>
        <v>0.05</v>
      </c>
      <c r="F235" s="13" t="str">
        <f>IF('BCL Calculations Table'!F302="","",'BCL Calculations Table'!F302)</f>
        <v>I</v>
      </c>
      <c r="G235" s="13" t="str">
        <f>IF('BCL Calculations Table'!G302="","",'BCL Calculations Table'!G302)</f>
        <v/>
      </c>
      <c r="H235" s="13" t="str">
        <f>IF('BCL Calculations Table'!H302="","",'BCL Calculations Table'!H302)</f>
        <v/>
      </c>
      <c r="I235" s="13">
        <f>IF('BCL Calculations Table'!I302="","",'BCL Calculations Table'!I302)</f>
        <v>0.2</v>
      </c>
      <c r="J235" s="13" t="str">
        <f>IF('BCL Calculations Table'!J302="","",'BCL Calculations Table'!J302)</f>
        <v>I</v>
      </c>
      <c r="K235" s="85" t="str">
        <f>IF('BCL Calculations Table'!K302="","",'BCL Calculations Table'!K302)</f>
        <v/>
      </c>
      <c r="L235" s="13" t="str">
        <f>IF('BCL Calculations Table'!L302="","",'BCL Calculations Table'!L302)</f>
        <v>V</v>
      </c>
      <c r="M235" s="68" t="str">
        <f>IF('BCL Calculations Table'!N302="","",'BCL Calculations Table'!N302)</f>
        <v/>
      </c>
      <c r="N235" s="13">
        <f>IF('BCL Calculations Table'!BP302="","",'BCL Calculations Table'!BP302)</f>
        <v>227.12339053497246</v>
      </c>
      <c r="O235" s="13" t="str">
        <f>IF('BCL Calculations Table'!BQ302="","",'BCL Calculations Table'!BQ302)</f>
        <v>N</v>
      </c>
      <c r="P235" s="13">
        <f>IF('BCL Calculations Table'!BR302="","",'BCL Calculations Table'!BR302)</f>
        <v>1004.029456651445</v>
      </c>
      <c r="Q235" s="13" t="str">
        <f>IF('BCL Calculations Table'!BS302="","",'BCL Calculations Table'!BS302)</f>
        <v>N</v>
      </c>
      <c r="R235" s="13">
        <f>IF('BCL Calculations Table'!BT302="","",'BCL Calculations Table'!BT302)</f>
        <v>1106.0802615041378</v>
      </c>
      <c r="S235" s="13" t="str">
        <f>IF('BCL Calculations Table'!BU302="","",'BCL Calculations Table'!BU302)</f>
        <v>N</v>
      </c>
      <c r="T235" s="13">
        <f>IF('BCL Calculations Table'!BV302="","",'BCL Calculations Table'!BV302)</f>
        <v>208.57142857142858</v>
      </c>
      <c r="U235" s="13" t="str">
        <f>IF('BCL Calculations Table'!BW302="","",'BCL Calculations Table'!BW302)</f>
        <v>N</v>
      </c>
      <c r="V235" s="13">
        <f>IF('BCL Calculations Table'!BX302="","",'BCL Calculations Table'!BX302)</f>
        <v>7</v>
      </c>
      <c r="W235" s="13" t="str">
        <f>IF('BCL Calculations Table'!BY302="","",'BCL Calculations Table'!BY302)</f>
        <v>mcl</v>
      </c>
      <c r="X235" s="13">
        <f>IF('BCL Calculations Table'!BZ302="","",'BCL Calculations Table'!BZ302)</f>
        <v>3.0000000000000001E-3</v>
      </c>
      <c r="Y235" s="70">
        <f>IF('BCL Calculations Table'!CB302="","",'BCL Calculations Table'!CB302)</f>
        <v>0.06</v>
      </c>
    </row>
    <row r="236" spans="1:25" x14ac:dyDescent="0.35">
      <c r="A236" s="69" t="str">
        <f>'BCL Calculations Table'!BN303</f>
        <v>Dichloroethylene, 1,2-cis-</v>
      </c>
      <c r="B236" s="68" t="str">
        <f>'BCL Calculations Table'!BM303</f>
        <v>156-59-2</v>
      </c>
      <c r="C236" s="13" t="str">
        <f>IF('BCL Calculations Table'!C303="","",'BCL Calculations Table'!C303)</f>
        <v/>
      </c>
      <c r="D236" s="13" t="str">
        <f>IF('BCL Calculations Table'!D303="","",'BCL Calculations Table'!D303)</f>
        <v/>
      </c>
      <c r="E236" s="13">
        <f>IF('BCL Calculations Table'!E303="","",'BCL Calculations Table'!E303)</f>
        <v>2E-3</v>
      </c>
      <c r="F236" s="13" t="str">
        <f>IF('BCL Calculations Table'!F303="","",'BCL Calculations Table'!F303)</f>
        <v>I</v>
      </c>
      <c r="G236" s="13" t="str">
        <f>IF('BCL Calculations Table'!G303="","",'BCL Calculations Table'!G303)</f>
        <v/>
      </c>
      <c r="H236" s="13" t="str">
        <f>IF('BCL Calculations Table'!H303="","",'BCL Calculations Table'!H303)</f>
        <v/>
      </c>
      <c r="I236" s="13">
        <f>IF('BCL Calculations Table'!I303="","",'BCL Calculations Table'!I303)</f>
        <v>0.04</v>
      </c>
      <c r="J236" s="13" t="str">
        <f>IF('BCL Calculations Table'!J303="","",'BCL Calculations Table'!J303)</f>
        <v>CA</v>
      </c>
      <c r="K236" s="85" t="str">
        <f>IF('BCL Calculations Table'!K303="","",'BCL Calculations Table'!K303)</f>
        <v/>
      </c>
      <c r="L236" s="13" t="str">
        <f>IF('BCL Calculations Table'!L303="","",'BCL Calculations Table'!L303)</f>
        <v>V</v>
      </c>
      <c r="M236" s="68" t="str">
        <f>IF('BCL Calculations Table'!N303="","",'BCL Calculations Table'!N303)</f>
        <v/>
      </c>
      <c r="N236" s="13">
        <f>IF('BCL Calculations Table'!BP303="","",'BCL Calculations Table'!BP303)</f>
        <v>62.575441571000496</v>
      </c>
      <c r="O236" s="13" t="str">
        <f>IF('BCL Calculations Table'!BQ303="","",'BCL Calculations Table'!BQ303)</f>
        <v>N</v>
      </c>
      <c r="P236" s="13">
        <f>IF('BCL Calculations Table'!BR303="","",'BCL Calculations Table'!BR303)</f>
        <v>400.49628047253333</v>
      </c>
      <c r="Q236" s="13" t="str">
        <f>IF('BCL Calculations Table'!BS303="","",'BCL Calculations Table'!BS303)</f>
        <v>N</v>
      </c>
      <c r="R236" s="13">
        <f>IF('BCL Calculations Table'!BT303="","",'BCL Calculations Table'!BT303)</f>
        <v>409.86145214599668</v>
      </c>
      <c r="S236" s="13" t="str">
        <f>IF('BCL Calculations Table'!BU303="","",'BCL Calculations Table'!BU303)</f>
        <v>N</v>
      </c>
      <c r="T236" s="13">
        <f>IF('BCL Calculations Table'!BV303="","",'BCL Calculations Table'!BV303)</f>
        <v>41.714285714285708</v>
      </c>
      <c r="U236" s="13" t="str">
        <f>IF('BCL Calculations Table'!BW303="","",'BCL Calculations Table'!BW303)</f>
        <v>N</v>
      </c>
      <c r="V236" s="13">
        <f>IF('BCL Calculations Table'!BX303="","",'BCL Calculations Table'!BX303)</f>
        <v>70</v>
      </c>
      <c r="W236" s="13" t="str">
        <f>IF('BCL Calculations Table'!BY303="","",'BCL Calculations Table'!BY303)</f>
        <v>mcl</v>
      </c>
      <c r="X236" s="13">
        <f>IF('BCL Calculations Table'!BZ303="","",'BCL Calculations Table'!BZ303)</f>
        <v>0.02</v>
      </c>
      <c r="Y236" s="70">
        <f>IF('BCL Calculations Table'!CB303="","",'BCL Calculations Table'!CB303)</f>
        <v>0.4</v>
      </c>
    </row>
    <row r="237" spans="1:25" s="14" customFormat="1" x14ac:dyDescent="0.35">
      <c r="A237" s="71" t="str">
        <f>'BCL Calculations Table'!BN304</f>
        <v>Dichloroethylene, 1,2-trans-</v>
      </c>
      <c r="B237" s="72" t="str">
        <f>'BCL Calculations Table'!BM304</f>
        <v>156-60-5</v>
      </c>
      <c r="C237" s="73" t="str">
        <f>IF('BCL Calculations Table'!C304="","",'BCL Calculations Table'!C304)</f>
        <v/>
      </c>
      <c r="D237" s="73" t="str">
        <f>IF('BCL Calculations Table'!D304="","",'BCL Calculations Table'!D304)</f>
        <v/>
      </c>
      <c r="E237" s="73">
        <f>IF('BCL Calculations Table'!E304="","",'BCL Calculations Table'!E304)</f>
        <v>0.02</v>
      </c>
      <c r="F237" s="73" t="str">
        <f>IF('BCL Calculations Table'!F304="","",'BCL Calculations Table'!F304)</f>
        <v>I</v>
      </c>
      <c r="G237" s="73" t="str">
        <f>IF('BCL Calculations Table'!G304="","",'BCL Calculations Table'!G304)</f>
        <v/>
      </c>
      <c r="H237" s="73" t="str">
        <f>IF('BCL Calculations Table'!H304="","",'BCL Calculations Table'!H304)</f>
        <v/>
      </c>
      <c r="I237" s="73">
        <f>IF('BCL Calculations Table'!I304="","",'BCL Calculations Table'!I304)</f>
        <v>0.04</v>
      </c>
      <c r="J237" s="73" t="str">
        <f>IF('BCL Calculations Table'!J304="","",'BCL Calculations Table'!J304)</f>
        <v>CA</v>
      </c>
      <c r="K237" s="86" t="str">
        <f>IF('BCL Calculations Table'!K304="","",'BCL Calculations Table'!K304)</f>
        <v/>
      </c>
      <c r="L237" s="73" t="str">
        <f>IF('BCL Calculations Table'!L304="","",'BCL Calculations Table'!L304)</f>
        <v>V</v>
      </c>
      <c r="M237" s="72" t="str">
        <f>IF('BCL Calculations Table'!N304="","",'BCL Calculations Table'!N304)</f>
        <v/>
      </c>
      <c r="N237" s="73">
        <f>IF('BCL Calculations Table'!BP304="","",'BCL Calculations Table'!BP304)</f>
        <v>69.59674445433339</v>
      </c>
      <c r="O237" s="73" t="str">
        <f>IF('BCL Calculations Table'!BQ304="","",'BCL Calculations Table'!BQ304)</f>
        <v>N</v>
      </c>
      <c r="P237" s="73">
        <f>IF('BCL Calculations Table'!BR304="","",'BCL Calculations Table'!BR304)</f>
        <v>303.9268206416636</v>
      </c>
      <c r="Q237" s="73" t="str">
        <f>IF('BCL Calculations Table'!BS304="","",'BCL Calculations Table'!BS304)</f>
        <v>N</v>
      </c>
      <c r="R237" s="73">
        <f>IF('BCL Calculations Table'!BT304="","",'BCL Calculations Table'!BT304)</f>
        <v>335.51385481168643</v>
      </c>
      <c r="S237" s="73" t="str">
        <f>IF('BCL Calculations Table'!BU304="","",'BCL Calculations Table'!BU304)</f>
        <v>N</v>
      </c>
      <c r="T237" s="73">
        <f>IF('BCL Calculations Table'!BV304="","",'BCL Calculations Table'!BV304)</f>
        <v>41.714285714285708</v>
      </c>
      <c r="U237" s="73" t="str">
        <f>IF('BCL Calculations Table'!BW304="","",'BCL Calculations Table'!BW304)</f>
        <v>N</v>
      </c>
      <c r="V237" s="73">
        <f>IF('BCL Calculations Table'!BX304="","",'BCL Calculations Table'!BX304)</f>
        <v>100</v>
      </c>
      <c r="W237" s="73" t="str">
        <f>IF('BCL Calculations Table'!BY304="","",'BCL Calculations Table'!BY304)</f>
        <v>mcl</v>
      </c>
      <c r="X237" s="73">
        <f>IF('BCL Calculations Table'!BZ304="","",'BCL Calculations Table'!BZ304)</f>
        <v>0.03</v>
      </c>
      <c r="Y237" s="79">
        <f>IF('BCL Calculations Table'!CB304="","",'BCL Calculations Table'!CB304)</f>
        <v>0.6</v>
      </c>
    </row>
    <row r="238" spans="1:25" x14ac:dyDescent="0.35">
      <c r="A238" s="69" t="str">
        <f>'BCL Calculations Table'!BN305</f>
        <v>Dichlorophenol, 2,4-</v>
      </c>
      <c r="B238" s="68" t="str">
        <f>'BCL Calculations Table'!BM305</f>
        <v>120-83-2</v>
      </c>
      <c r="C238" s="13" t="str">
        <f>IF('BCL Calculations Table'!C305="","",'BCL Calculations Table'!C305)</f>
        <v/>
      </c>
      <c r="D238" s="13" t="str">
        <f>IF('BCL Calculations Table'!D305="","",'BCL Calculations Table'!D305)</f>
        <v/>
      </c>
      <c r="E238" s="13">
        <f>IF('BCL Calculations Table'!E305="","",'BCL Calculations Table'!E305)</f>
        <v>3.0000000000000001E-3</v>
      </c>
      <c r="F238" s="13" t="str">
        <f>IF('BCL Calculations Table'!F305="","",'BCL Calculations Table'!F305)</f>
        <v>I</v>
      </c>
      <c r="G238" s="13" t="str">
        <f>IF('BCL Calculations Table'!G305="","",'BCL Calculations Table'!G305)</f>
        <v/>
      </c>
      <c r="H238" s="13" t="str">
        <f>IF('BCL Calculations Table'!H305="","",'BCL Calculations Table'!H305)</f>
        <v/>
      </c>
      <c r="I238" s="13" t="str">
        <f>IF('BCL Calculations Table'!I305="","",'BCL Calculations Table'!I305)</f>
        <v/>
      </c>
      <c r="J238" s="13" t="str">
        <f>IF('BCL Calculations Table'!J305="","",'BCL Calculations Table'!J305)</f>
        <v/>
      </c>
      <c r="K238" s="85" t="str">
        <f>IF('BCL Calculations Table'!K305="","",'BCL Calculations Table'!K305)</f>
        <v/>
      </c>
      <c r="L238" s="13" t="str">
        <f>IF('BCL Calculations Table'!L305="","",'BCL Calculations Table'!L305)</f>
        <v/>
      </c>
      <c r="M238" s="68">
        <f>IF('BCL Calculations Table'!N305="","",'BCL Calculations Table'!N305)</f>
        <v>0.1</v>
      </c>
      <c r="N238" s="13">
        <f>IF('BCL Calculations Table'!BP305="","",'BCL Calculations Table'!BP305)</f>
        <v>189.64103866714393</v>
      </c>
      <c r="O238" s="13" t="str">
        <f>IF('BCL Calculations Table'!BQ305="","",'BCL Calculations Table'!BQ305)</f>
        <v>N</v>
      </c>
      <c r="P238" s="13">
        <f>IF('BCL Calculations Table'!BR305="","",'BCL Calculations Table'!BR305)</f>
        <v>7008.0000000000018</v>
      </c>
      <c r="Q238" s="13" t="str">
        <f>IF('BCL Calculations Table'!BS305="","",'BCL Calculations Table'!BS305)</f>
        <v>N</v>
      </c>
      <c r="R238" s="13">
        <f>IF('BCL Calculations Table'!BT305="","",'BCL Calculations Table'!BT305)</f>
        <v>2735.5423774861119</v>
      </c>
      <c r="S238" s="13" t="str">
        <f>IF('BCL Calculations Table'!BU305="","",'BCL Calculations Table'!BU305)</f>
        <v>N</v>
      </c>
      <c r="T238" s="13" t="str">
        <f>IF('BCL Calculations Table'!BV305="","",'BCL Calculations Table'!BV305)</f>
        <v/>
      </c>
      <c r="U238" s="13" t="str">
        <f>IF('BCL Calculations Table'!BW305="","",'BCL Calculations Table'!BW305)</f>
        <v/>
      </c>
      <c r="V238" s="13">
        <f>IF('BCL Calculations Table'!BX305="","",'BCL Calculations Table'!BX305)</f>
        <v>100.11428571428571</v>
      </c>
      <c r="W238" s="13" t="str">
        <f>IF('BCL Calculations Table'!BY305="","",'BCL Calculations Table'!BY305)</f>
        <v>N</v>
      </c>
      <c r="X238" s="80">
        <f>IF('BCL Calculations Table'!BZ305="","",'BCL Calculations Table'!BZ305)</f>
        <v>0.05</v>
      </c>
      <c r="Y238" s="81">
        <f>IF('BCL Calculations Table'!CB305="","",'BCL Calculations Table'!CB305)</f>
        <v>1</v>
      </c>
    </row>
    <row r="239" spans="1:25" x14ac:dyDescent="0.35">
      <c r="A239" s="69" t="str">
        <f>'BCL Calculations Table'!BN306</f>
        <v>Dichlorophenoxy Acetic Acid, 2,4-</v>
      </c>
      <c r="B239" s="68" t="str">
        <f>'BCL Calculations Table'!BM306</f>
        <v>94-75-7</v>
      </c>
      <c r="C239" s="13" t="str">
        <f>IF('BCL Calculations Table'!C306="","",'BCL Calculations Table'!C306)</f>
        <v/>
      </c>
      <c r="D239" s="13" t="str">
        <f>IF('BCL Calculations Table'!D306="","",'BCL Calculations Table'!D306)</f>
        <v/>
      </c>
      <c r="E239" s="13">
        <f>IF('BCL Calculations Table'!E306="","",'BCL Calculations Table'!E306)</f>
        <v>0.01</v>
      </c>
      <c r="F239" s="13" t="str">
        <f>IF('BCL Calculations Table'!F306="","",'BCL Calculations Table'!F306)</f>
        <v>I</v>
      </c>
      <c r="G239" s="13" t="str">
        <f>IF('BCL Calculations Table'!G306="","",'BCL Calculations Table'!G306)</f>
        <v/>
      </c>
      <c r="H239" s="13" t="str">
        <f>IF('BCL Calculations Table'!H306="","",'BCL Calculations Table'!H306)</f>
        <v/>
      </c>
      <c r="I239" s="13" t="str">
        <f>IF('BCL Calculations Table'!I306="","",'BCL Calculations Table'!I306)</f>
        <v/>
      </c>
      <c r="J239" s="13" t="str">
        <f>IF('BCL Calculations Table'!J306="","",'BCL Calculations Table'!J306)</f>
        <v/>
      </c>
      <c r="K239" s="85" t="str">
        <f>IF('BCL Calculations Table'!K306="","",'BCL Calculations Table'!K306)</f>
        <v/>
      </c>
      <c r="L239" s="13" t="str">
        <f>IF('BCL Calculations Table'!L306="","",'BCL Calculations Table'!L306)</f>
        <v/>
      </c>
      <c r="M239" s="68">
        <f>IF('BCL Calculations Table'!N306="","",'BCL Calculations Table'!N306)</f>
        <v>0.05</v>
      </c>
      <c r="N239" s="13">
        <f>IF('BCL Calculations Table'!BP306="","",'BCL Calculations Table'!BP306)</f>
        <v>699.18460389117001</v>
      </c>
      <c r="O239" s="13" t="str">
        <f>IF('BCL Calculations Table'!BQ306="","",'BCL Calculations Table'!BQ306)</f>
        <v>N</v>
      </c>
      <c r="P239" s="13">
        <f>IF('BCL Calculations Table'!BR306="","",'BCL Calculations Table'!BR306)</f>
        <v>23360.000000000004</v>
      </c>
      <c r="Q239" s="13" t="str">
        <f>IF('BCL Calculations Table'!BS306="","",'BCL Calculations Table'!BS306)</f>
        <v>N</v>
      </c>
      <c r="R239" s="13">
        <f>IF('BCL Calculations Table'!BT306="","",'BCL Calculations Table'!BT306)</f>
        <v>10711.095704740577</v>
      </c>
      <c r="S239" s="13" t="str">
        <f>IF('BCL Calculations Table'!BU306="","",'BCL Calculations Table'!BU306)</f>
        <v>N</v>
      </c>
      <c r="T239" s="13" t="str">
        <f>IF('BCL Calculations Table'!BV306="","",'BCL Calculations Table'!BV306)</f>
        <v/>
      </c>
      <c r="U239" s="13" t="str">
        <f>IF('BCL Calculations Table'!BW306="","",'BCL Calculations Table'!BW306)</f>
        <v/>
      </c>
      <c r="V239" s="13">
        <f>IF('BCL Calculations Table'!BX306="","",'BCL Calculations Table'!BX306)</f>
        <v>70</v>
      </c>
      <c r="W239" s="13" t="str">
        <f>IF('BCL Calculations Table'!BY306="","",'BCL Calculations Table'!BY306)</f>
        <v>mcl</v>
      </c>
      <c r="X239" s="13" t="str">
        <f>IF('BCL Calculations Table'!BZ306="","",'BCL Calculations Table'!BZ306)</f>
        <v/>
      </c>
      <c r="Y239" s="70" t="str">
        <f>IF('BCL Calculations Table'!CB306="","",'BCL Calculations Table'!CB306)</f>
        <v/>
      </c>
    </row>
    <row r="240" spans="1:25" s="14" customFormat="1" x14ac:dyDescent="0.35">
      <c r="A240" s="69" t="str">
        <f>'BCL Calculations Table'!BN307</f>
        <v>Dichlorophenoxy)butyric Acid, 4-(2,4-</v>
      </c>
      <c r="B240" s="68" t="str">
        <f>'BCL Calculations Table'!BM307</f>
        <v>94-82-6</v>
      </c>
      <c r="C240" s="13" t="str">
        <f>IF('BCL Calculations Table'!C307="","",'BCL Calculations Table'!C307)</f>
        <v/>
      </c>
      <c r="D240" s="13" t="str">
        <f>IF('BCL Calculations Table'!D307="","",'BCL Calculations Table'!D307)</f>
        <v/>
      </c>
      <c r="E240" s="13">
        <f>IF('BCL Calculations Table'!E307="","",'BCL Calculations Table'!E307)</f>
        <v>0.03</v>
      </c>
      <c r="F240" s="13" t="str">
        <f>IF('BCL Calculations Table'!F307="","",'BCL Calculations Table'!F307)</f>
        <v>OP</v>
      </c>
      <c r="G240" s="13" t="str">
        <f>IF('BCL Calculations Table'!G307="","",'BCL Calculations Table'!G307)</f>
        <v/>
      </c>
      <c r="H240" s="13" t="str">
        <f>IF('BCL Calculations Table'!H307="","",'BCL Calculations Table'!H307)</f>
        <v/>
      </c>
      <c r="I240" s="13" t="str">
        <f>IF('BCL Calculations Table'!I307="","",'BCL Calculations Table'!I307)</f>
        <v/>
      </c>
      <c r="J240" s="13" t="str">
        <f>IF('BCL Calculations Table'!J307="","",'BCL Calculations Table'!J307)</f>
        <v/>
      </c>
      <c r="K240" s="85" t="str">
        <f>IF('BCL Calculations Table'!K307="","",'BCL Calculations Table'!K307)</f>
        <v/>
      </c>
      <c r="L240" s="13" t="str">
        <f>IF('BCL Calculations Table'!L307="","",'BCL Calculations Table'!L307)</f>
        <v/>
      </c>
      <c r="M240" s="68">
        <f>IF('BCL Calculations Table'!N307="","",'BCL Calculations Table'!N307)</f>
        <v>0.1</v>
      </c>
      <c r="N240" s="13">
        <f>IF('BCL Calculations Table'!BP307="","",'BCL Calculations Table'!BP307)</f>
        <v>1896.4103866714388</v>
      </c>
      <c r="O240" s="13" t="str">
        <f>IF('BCL Calculations Table'!BQ307="","",'BCL Calculations Table'!BQ307)</f>
        <v>N</v>
      </c>
      <c r="P240" s="13">
        <f>IF('BCL Calculations Table'!BR307="","",'BCL Calculations Table'!BR307)</f>
        <v>70080</v>
      </c>
      <c r="Q240" s="13" t="str">
        <f>IF('BCL Calculations Table'!BS307="","",'BCL Calculations Table'!BS307)</f>
        <v>N</v>
      </c>
      <c r="R240" s="13">
        <f>IF('BCL Calculations Table'!BT307="","",'BCL Calculations Table'!BT307)</f>
        <v>27355.423774861116</v>
      </c>
      <c r="S240" s="13" t="str">
        <f>IF('BCL Calculations Table'!BU307="","",'BCL Calculations Table'!BU307)</f>
        <v>N</v>
      </c>
      <c r="T240" s="13" t="str">
        <f>IF('BCL Calculations Table'!BV307="","",'BCL Calculations Table'!BV307)</f>
        <v/>
      </c>
      <c r="U240" s="13" t="str">
        <f>IF('BCL Calculations Table'!BW307="","",'BCL Calculations Table'!BW307)</f>
        <v/>
      </c>
      <c r="V240" s="13">
        <f>IF('BCL Calculations Table'!BX307="","",'BCL Calculations Table'!BX307)</f>
        <v>1001.1428571428571</v>
      </c>
      <c r="W240" s="13" t="str">
        <f>IF('BCL Calculations Table'!BY307="","",'BCL Calculations Table'!BY307)</f>
        <v>N</v>
      </c>
      <c r="X240" s="13" t="str">
        <f>IF('BCL Calculations Table'!BZ307="","",'BCL Calculations Table'!BZ307)</f>
        <v/>
      </c>
      <c r="Y240" s="70" t="str">
        <f>IF('BCL Calculations Table'!CB307="","",'BCL Calculations Table'!CB307)</f>
        <v/>
      </c>
    </row>
    <row r="241" spans="1:25" x14ac:dyDescent="0.35">
      <c r="A241" s="69" t="str">
        <f>'BCL Calculations Table'!BN308</f>
        <v>Dichloropropane, 1,2-</v>
      </c>
      <c r="B241" s="68" t="str">
        <f>'BCL Calculations Table'!BM308</f>
        <v>78-87-5</v>
      </c>
      <c r="C241" s="13">
        <f>IF('BCL Calculations Table'!C308="","",'BCL Calculations Table'!C308)</f>
        <v>3.6999999999999998E-2</v>
      </c>
      <c r="D241" s="13" t="str">
        <f>IF('BCL Calculations Table'!D308="","",'BCL Calculations Table'!D308)</f>
        <v>P</v>
      </c>
      <c r="E241" s="13">
        <f>IF('BCL Calculations Table'!E308="","",'BCL Calculations Table'!E308)</f>
        <v>0.04</v>
      </c>
      <c r="F241" s="13" t="str">
        <f>IF('BCL Calculations Table'!F308="","",'BCL Calculations Table'!F308)</f>
        <v>P</v>
      </c>
      <c r="G241" s="13">
        <f>IF('BCL Calculations Table'!G308="","",'BCL Calculations Table'!G308)</f>
        <v>3.7000000000000002E-6</v>
      </c>
      <c r="H241" s="13" t="str">
        <f>IF('BCL Calculations Table'!H308="","",'BCL Calculations Table'!H308)</f>
        <v>P</v>
      </c>
      <c r="I241" s="13">
        <f>IF('BCL Calculations Table'!I308="","",'BCL Calculations Table'!I308)</f>
        <v>4.0000000000000001E-3</v>
      </c>
      <c r="J241" s="13" t="str">
        <f>IF('BCL Calculations Table'!J308="","",'BCL Calculations Table'!J308)</f>
        <v>I</v>
      </c>
      <c r="K241" s="85" t="str">
        <f>IF('BCL Calculations Table'!K308="","",'BCL Calculations Table'!K308)</f>
        <v/>
      </c>
      <c r="L241" s="13" t="str">
        <f>IF('BCL Calculations Table'!L308="","",'BCL Calculations Table'!L308)</f>
        <v>V</v>
      </c>
      <c r="M241" s="68" t="str">
        <f>IF('BCL Calculations Table'!N308="","",'BCL Calculations Table'!N308)</f>
        <v/>
      </c>
      <c r="N241" s="13">
        <f>IF('BCL Calculations Table'!BP308="","",'BCL Calculations Table'!BP308)</f>
        <v>2.4933485234858521</v>
      </c>
      <c r="O241" s="13" t="str">
        <f>IF('BCL Calculations Table'!BQ308="","",'BCL Calculations Table'!BQ308)</f>
        <v>C</v>
      </c>
      <c r="P241" s="13">
        <f>IF('BCL Calculations Table'!BR308="","",'BCL Calculations Table'!BR308)</f>
        <v>11.724386682841192</v>
      </c>
      <c r="Q241" s="13" t="str">
        <f>IF('BCL Calculations Table'!BS308="","",'BCL Calculations Table'!BS308)</f>
        <v>C</v>
      </c>
      <c r="R241" s="13">
        <f>IF('BCL Calculations Table'!BT308="","",'BCL Calculations Table'!BT308)</f>
        <v>12.216844462028636</v>
      </c>
      <c r="S241" s="13" t="str">
        <f>IF('BCL Calculations Table'!BU308="","",'BCL Calculations Table'!BU308)</f>
        <v>C</v>
      </c>
      <c r="T241" s="13">
        <f>IF('BCL Calculations Table'!BV308="","",'BCL Calculations Table'!BV308)</f>
        <v>0.75883575883575882</v>
      </c>
      <c r="U241" s="13" t="str">
        <f>IF('BCL Calculations Table'!BW308="","",'BCL Calculations Table'!BW308)</f>
        <v>C</v>
      </c>
      <c r="V241" s="13">
        <f>IF('BCL Calculations Table'!BX308="","",'BCL Calculations Table'!BX308)</f>
        <v>5</v>
      </c>
      <c r="W241" s="13" t="str">
        <f>IF('BCL Calculations Table'!BY308="","",'BCL Calculations Table'!BY308)</f>
        <v>mcl</v>
      </c>
      <c r="X241" s="13">
        <f>IF('BCL Calculations Table'!BZ308="","",'BCL Calculations Table'!BZ308)</f>
        <v>1E-3</v>
      </c>
      <c r="Y241" s="70">
        <f>IF('BCL Calculations Table'!CB308="","",'BCL Calculations Table'!CB308)</f>
        <v>0.02</v>
      </c>
    </row>
    <row r="242" spans="1:25" x14ac:dyDescent="0.35">
      <c r="A242" s="69" t="str">
        <f>'BCL Calculations Table'!BN309</f>
        <v>Dichloropropane, 1,3-</v>
      </c>
      <c r="B242" s="68" t="str">
        <f>'BCL Calculations Table'!BM309</f>
        <v>142-28-9</v>
      </c>
      <c r="C242" s="13" t="str">
        <f>IF('BCL Calculations Table'!C309="","",'BCL Calculations Table'!C309)</f>
        <v/>
      </c>
      <c r="D242" s="13" t="str">
        <f>IF('BCL Calculations Table'!D309="","",'BCL Calculations Table'!D309)</f>
        <v/>
      </c>
      <c r="E242" s="13">
        <f>IF('BCL Calculations Table'!E309="","",'BCL Calculations Table'!E309)</f>
        <v>0.02</v>
      </c>
      <c r="F242" s="13" t="str">
        <f>IF('BCL Calculations Table'!F309="","",'BCL Calculations Table'!F309)</f>
        <v>P</v>
      </c>
      <c r="G242" s="13" t="str">
        <f>IF('BCL Calculations Table'!G309="","",'BCL Calculations Table'!G309)</f>
        <v/>
      </c>
      <c r="H242" s="13" t="str">
        <f>IF('BCL Calculations Table'!H309="","",'BCL Calculations Table'!H309)</f>
        <v/>
      </c>
      <c r="I242" s="13" t="str">
        <f>IF('BCL Calculations Table'!I309="","",'BCL Calculations Table'!I309)</f>
        <v/>
      </c>
      <c r="J242" s="13" t="str">
        <f>IF('BCL Calculations Table'!J309="","",'BCL Calculations Table'!J309)</f>
        <v/>
      </c>
      <c r="K242" s="85" t="str">
        <f>IF('BCL Calculations Table'!K309="","",'BCL Calculations Table'!K309)</f>
        <v/>
      </c>
      <c r="L242" s="13" t="str">
        <f>IF('BCL Calculations Table'!L309="","",'BCL Calculations Table'!L309)</f>
        <v>V</v>
      </c>
      <c r="M242" s="68" t="str">
        <f>IF('BCL Calculations Table'!N309="","",'BCL Calculations Table'!N309)</f>
        <v/>
      </c>
      <c r="N242" s="13">
        <f>IF('BCL Calculations Table'!BP309="","",'BCL Calculations Table'!BP309)</f>
        <v>1564.2857142857147</v>
      </c>
      <c r="O242" s="13" t="str">
        <f>IF('BCL Calculations Table'!BQ309="","",'BCL Calculations Table'!BQ309)</f>
        <v>N</v>
      </c>
      <c r="P242" s="13">
        <f>IF('BCL Calculations Table'!BR309="","",'BCL Calculations Table'!BR309)</f>
        <v>46720.000000000007</v>
      </c>
      <c r="Q242" s="13" t="str">
        <f>IF('BCL Calculations Table'!BS309="","",'BCL Calculations Table'!BS309)</f>
        <v>N</v>
      </c>
      <c r="R242" s="13">
        <f>IF('BCL Calculations Table'!BT309="","",'BCL Calculations Table'!BT309)</f>
        <v>25955.555555555555</v>
      </c>
      <c r="S242" s="13" t="str">
        <f>IF('BCL Calculations Table'!BU309="","",'BCL Calculations Table'!BU309)</f>
        <v>N</v>
      </c>
      <c r="T242" s="13" t="str">
        <f>IF('BCL Calculations Table'!BV309="","",'BCL Calculations Table'!BV309)</f>
        <v/>
      </c>
      <c r="U242" s="13" t="str">
        <f>IF('BCL Calculations Table'!BW309="","",'BCL Calculations Table'!BW309)</f>
        <v/>
      </c>
      <c r="V242" s="13">
        <f>IF('BCL Calculations Table'!BX309="","",'BCL Calculations Table'!BX309)</f>
        <v>667.42857142857144</v>
      </c>
      <c r="W242" s="13" t="str">
        <f>IF('BCL Calculations Table'!BY309="","",'BCL Calculations Table'!BY309)</f>
        <v>N</v>
      </c>
      <c r="X242" s="13">
        <f>IF('BCL Calculations Table'!BZ309="","",'BCL Calculations Table'!BZ309)</f>
        <v>1E-3</v>
      </c>
      <c r="Y242" s="70">
        <f>IF('BCL Calculations Table'!CB309="","",'BCL Calculations Table'!CB309)</f>
        <v>0.02</v>
      </c>
    </row>
    <row r="243" spans="1:25" s="14" customFormat="1" x14ac:dyDescent="0.35">
      <c r="A243" s="71" t="str">
        <f>'BCL Calculations Table'!BN310</f>
        <v>Dichloropropanol, 2,3-</v>
      </c>
      <c r="B243" s="72" t="str">
        <f>'BCL Calculations Table'!BM310</f>
        <v>616-23-9</v>
      </c>
      <c r="C243" s="73" t="str">
        <f>IF('BCL Calculations Table'!C310="","",'BCL Calculations Table'!C310)</f>
        <v/>
      </c>
      <c r="D243" s="73" t="str">
        <f>IF('BCL Calculations Table'!D310="","",'BCL Calculations Table'!D310)</f>
        <v/>
      </c>
      <c r="E243" s="73">
        <f>IF('BCL Calculations Table'!E310="","",'BCL Calculations Table'!E310)</f>
        <v>3.0000000000000001E-3</v>
      </c>
      <c r="F243" s="73" t="str">
        <f>IF('BCL Calculations Table'!F310="","",'BCL Calculations Table'!F310)</f>
        <v>I</v>
      </c>
      <c r="G243" s="73" t="str">
        <f>IF('BCL Calculations Table'!G310="","",'BCL Calculations Table'!G310)</f>
        <v/>
      </c>
      <c r="H243" s="73" t="str">
        <f>IF('BCL Calculations Table'!H310="","",'BCL Calculations Table'!H310)</f>
        <v/>
      </c>
      <c r="I243" s="73" t="str">
        <f>IF('BCL Calculations Table'!I310="","",'BCL Calculations Table'!I310)</f>
        <v/>
      </c>
      <c r="J243" s="73" t="str">
        <f>IF('BCL Calculations Table'!J310="","",'BCL Calculations Table'!J310)</f>
        <v/>
      </c>
      <c r="K243" s="86" t="str">
        <f>IF('BCL Calculations Table'!K310="","",'BCL Calculations Table'!K310)</f>
        <v/>
      </c>
      <c r="L243" s="73" t="str">
        <f>IF('BCL Calculations Table'!L310="","",'BCL Calculations Table'!L310)</f>
        <v/>
      </c>
      <c r="M243" s="72">
        <f>IF('BCL Calculations Table'!N310="","",'BCL Calculations Table'!N310)</f>
        <v>0.1</v>
      </c>
      <c r="N243" s="73">
        <f>IF('BCL Calculations Table'!BP310="","",'BCL Calculations Table'!BP310)</f>
        <v>189.64103866714393</v>
      </c>
      <c r="O243" s="73" t="str">
        <f>IF('BCL Calculations Table'!BQ310="","",'BCL Calculations Table'!BQ310)</f>
        <v>N</v>
      </c>
      <c r="P243" s="73">
        <f>IF('BCL Calculations Table'!BR310="","",'BCL Calculations Table'!BR310)</f>
        <v>7008.0000000000018</v>
      </c>
      <c r="Q243" s="73" t="str">
        <f>IF('BCL Calculations Table'!BS310="","",'BCL Calculations Table'!BS310)</f>
        <v>N</v>
      </c>
      <c r="R243" s="73">
        <f>IF('BCL Calculations Table'!BT310="","",'BCL Calculations Table'!BT310)</f>
        <v>2735.5423774861119</v>
      </c>
      <c r="S243" s="73" t="str">
        <f>IF('BCL Calculations Table'!BU310="","",'BCL Calculations Table'!BU310)</f>
        <v>N</v>
      </c>
      <c r="T243" s="73" t="str">
        <f>IF('BCL Calculations Table'!BV310="","",'BCL Calculations Table'!BV310)</f>
        <v/>
      </c>
      <c r="U243" s="73" t="str">
        <f>IF('BCL Calculations Table'!BW310="","",'BCL Calculations Table'!BW310)</f>
        <v/>
      </c>
      <c r="V243" s="73">
        <f>IF('BCL Calculations Table'!BX310="","",'BCL Calculations Table'!BX310)</f>
        <v>100.11428571428571</v>
      </c>
      <c r="W243" s="73" t="str">
        <f>IF('BCL Calculations Table'!BY310="","",'BCL Calculations Table'!BY310)</f>
        <v>N</v>
      </c>
      <c r="X243" s="73" t="str">
        <f>IF('BCL Calculations Table'!BZ310="","",'BCL Calculations Table'!BZ310)</f>
        <v/>
      </c>
      <c r="Y243" s="79" t="str">
        <f>IF('BCL Calculations Table'!CB310="","",'BCL Calculations Table'!CB310)</f>
        <v/>
      </c>
    </row>
    <row r="244" spans="1:25" x14ac:dyDescent="0.35">
      <c r="A244" s="69" t="str">
        <f>'BCL Calculations Table'!BN311</f>
        <v>Dichloropropene, 1,3-</v>
      </c>
      <c r="B244" s="68" t="str">
        <f>'BCL Calculations Table'!BM311</f>
        <v>542-75-6</v>
      </c>
      <c r="C244" s="13">
        <f>IF('BCL Calculations Table'!C311="","",'BCL Calculations Table'!C311)</f>
        <v>0.1</v>
      </c>
      <c r="D244" s="13" t="str">
        <f>IF('BCL Calculations Table'!D311="","",'BCL Calculations Table'!D311)</f>
        <v>I</v>
      </c>
      <c r="E244" s="13">
        <f>IF('BCL Calculations Table'!E311="","",'BCL Calculations Table'!E311)</f>
        <v>0.03</v>
      </c>
      <c r="F244" s="13" t="str">
        <f>IF('BCL Calculations Table'!F311="","",'BCL Calculations Table'!F311)</f>
        <v>I</v>
      </c>
      <c r="G244" s="13">
        <f>IF('BCL Calculations Table'!G311="","",'BCL Calculations Table'!G311)</f>
        <v>3.9999999999999998E-6</v>
      </c>
      <c r="H244" s="13" t="str">
        <f>IF('BCL Calculations Table'!H311="","",'BCL Calculations Table'!H311)</f>
        <v>I</v>
      </c>
      <c r="I244" s="13">
        <f>IF('BCL Calculations Table'!I311="","",'BCL Calculations Table'!I311)</f>
        <v>0.02</v>
      </c>
      <c r="J244" s="13" t="str">
        <f>IF('BCL Calculations Table'!J311="","",'BCL Calculations Table'!J311)</f>
        <v>I</v>
      </c>
      <c r="K244" s="85" t="str">
        <f>IF('BCL Calculations Table'!K311="","",'BCL Calculations Table'!K311)</f>
        <v/>
      </c>
      <c r="L244" s="13" t="str">
        <f>IF('BCL Calculations Table'!L311="","",'BCL Calculations Table'!L311)</f>
        <v>V</v>
      </c>
      <c r="M244" s="68" t="str">
        <f>IF('BCL Calculations Table'!N311="","",'BCL Calculations Table'!N311)</f>
        <v/>
      </c>
      <c r="N244" s="13">
        <f>IF('BCL Calculations Table'!BP311="","",'BCL Calculations Table'!BP311)</f>
        <v>1.8365262130528666</v>
      </c>
      <c r="O244" s="13" t="str">
        <f>IF('BCL Calculations Table'!BQ311="","",'BCL Calculations Table'!BQ311)</f>
        <v>C</v>
      </c>
      <c r="P244" s="13">
        <f>IF('BCL Calculations Table'!BR311="","",'BCL Calculations Table'!BR311)</f>
        <v>9.3442858191863767</v>
      </c>
      <c r="Q244" s="13" t="str">
        <f>IF('BCL Calculations Table'!BS311="","",'BCL Calculations Table'!BS311)</f>
        <v>C</v>
      </c>
      <c r="R244" s="13">
        <f>IF('BCL Calculations Table'!BT311="","",'BCL Calculations Table'!BT311)</f>
        <v>9.0846875883087321</v>
      </c>
      <c r="S244" s="13" t="str">
        <f>IF('BCL Calculations Table'!BU311="","",'BCL Calculations Table'!BU311)</f>
        <v>C</v>
      </c>
      <c r="T244" s="13">
        <f>IF('BCL Calculations Table'!BV311="","",'BCL Calculations Table'!BV311)</f>
        <v>0.70192307692307698</v>
      </c>
      <c r="U244" s="13" t="str">
        <f>IF('BCL Calculations Table'!BW311="","",'BCL Calculations Table'!BW311)</f>
        <v>C</v>
      </c>
      <c r="V244" s="13">
        <f>IF('BCL Calculations Table'!BX311="","",'BCL Calculations Table'!BX311)</f>
        <v>0.50102951269732321</v>
      </c>
      <c r="W244" s="13" t="str">
        <f>IF('BCL Calculations Table'!BY311="","",'BCL Calculations Table'!BY311)</f>
        <v>C</v>
      </c>
      <c r="X244" s="80">
        <f>IF('BCL Calculations Table'!BZ311="","",'BCL Calculations Table'!BZ311)</f>
        <v>2.0000000000000001E-4</v>
      </c>
      <c r="Y244" s="81">
        <f>IF('BCL Calculations Table'!CB311="","",'BCL Calculations Table'!CB311)</f>
        <v>4.0000000000000001E-3</v>
      </c>
    </row>
    <row r="245" spans="1:25" x14ac:dyDescent="0.35">
      <c r="A245" s="69" t="str">
        <f>'BCL Calculations Table'!BN312</f>
        <v>Dichlorotetrafluorethane, 1,2-</v>
      </c>
      <c r="B245" s="68" t="str">
        <f>'BCL Calculations Table'!BM312</f>
        <v>1717-00-6</v>
      </c>
      <c r="C245" s="13" t="str">
        <f>IF('BCL Calculations Table'!C312="","",'BCL Calculations Table'!C312)</f>
        <v/>
      </c>
      <c r="D245" s="13" t="str">
        <f>IF('BCL Calculations Table'!D312="","",'BCL Calculations Table'!D312)</f>
        <v/>
      </c>
      <c r="E245" s="13" t="str">
        <f>IF('BCL Calculations Table'!E312="","",'BCL Calculations Table'!E312)</f>
        <v/>
      </c>
      <c r="F245" s="13" t="str">
        <f>IF('BCL Calculations Table'!F312="","",'BCL Calculations Table'!F312)</f>
        <v/>
      </c>
      <c r="G245" s="13" t="str">
        <f>IF('BCL Calculations Table'!G312="","",'BCL Calculations Table'!G312)</f>
        <v/>
      </c>
      <c r="H245" s="13" t="str">
        <f>IF('BCL Calculations Table'!H312="","",'BCL Calculations Table'!H312)</f>
        <v/>
      </c>
      <c r="I245" s="13">
        <f>IF('BCL Calculations Table'!I312="","",'BCL Calculations Table'!I312)</f>
        <v>30</v>
      </c>
      <c r="J245" s="13" t="str">
        <f>IF('BCL Calculations Table'!J312="","",'BCL Calculations Table'!J312)</f>
        <v>S</v>
      </c>
      <c r="K245" s="85" t="str">
        <f>IF('BCL Calculations Table'!K312="","",'BCL Calculations Table'!K312)</f>
        <v/>
      </c>
      <c r="L245" s="13" t="str">
        <f>IF('BCL Calculations Table'!L312="","",'BCL Calculations Table'!L312)</f>
        <v>V</v>
      </c>
      <c r="M245" s="68" t="str">
        <f>IF('BCL Calculations Table'!N312="","",'BCL Calculations Table'!N312)</f>
        <v/>
      </c>
      <c r="N245" s="13">
        <f>IF('BCL Calculations Table'!BP312="","",'BCL Calculations Table'!BP312)</f>
        <v>1184.7175094339623</v>
      </c>
      <c r="O245" s="13" t="str">
        <f>IF('BCL Calculations Table'!BQ312="","",'BCL Calculations Table'!BQ312)</f>
        <v>sat</v>
      </c>
      <c r="P245" s="13">
        <f>IF('BCL Calculations Table'!BR312="","",'BCL Calculations Table'!BR312)</f>
        <v>1184.7175094339623</v>
      </c>
      <c r="Q245" s="13" t="str">
        <f>IF('BCL Calculations Table'!BS312="","",'BCL Calculations Table'!BS312)</f>
        <v>sat</v>
      </c>
      <c r="R245" s="13">
        <f>IF('BCL Calculations Table'!BT312="","",'BCL Calculations Table'!BT312)</f>
        <v>1184.7175094339623</v>
      </c>
      <c r="S245" s="13" t="str">
        <f>IF('BCL Calculations Table'!BU312="","",'BCL Calculations Table'!BU312)</f>
        <v>sat</v>
      </c>
      <c r="T245" s="13">
        <f>IF('BCL Calculations Table'!BV312="","",'BCL Calculations Table'!BV312)</f>
        <v>31285.714285714286</v>
      </c>
      <c r="U245" s="13" t="str">
        <f>IF('BCL Calculations Table'!BW312="","",'BCL Calculations Table'!BW312)</f>
        <v>N</v>
      </c>
      <c r="V245" s="13">
        <f>IF('BCL Calculations Table'!BX312="","",'BCL Calculations Table'!BX312)</f>
        <v>62571.428571428572</v>
      </c>
      <c r="W245" s="13" t="str">
        <f>IF('BCL Calculations Table'!BY312="","",'BCL Calculations Table'!BY312)</f>
        <v>N</v>
      </c>
      <c r="X245" s="13" t="str">
        <f>IF('BCL Calculations Table'!BZ312="","",'BCL Calculations Table'!BZ312)</f>
        <v/>
      </c>
      <c r="Y245" s="70" t="str">
        <f>IF('BCL Calculations Table'!CB312="","",'BCL Calculations Table'!CB312)</f>
        <v/>
      </c>
    </row>
    <row r="246" spans="1:25" s="14" customFormat="1" x14ac:dyDescent="0.35">
      <c r="A246" s="69" t="str">
        <f>'BCL Calculations Table'!BN313</f>
        <v>Dichlorvos</v>
      </c>
      <c r="B246" s="68" t="str">
        <f>'BCL Calculations Table'!BM313</f>
        <v>62-73-7</v>
      </c>
      <c r="C246" s="13">
        <f>IF('BCL Calculations Table'!C313="","",'BCL Calculations Table'!C313)</f>
        <v>0.28999999999999998</v>
      </c>
      <c r="D246" s="13" t="str">
        <f>IF('BCL Calculations Table'!D313="","",'BCL Calculations Table'!D313)</f>
        <v>I</v>
      </c>
      <c r="E246" s="13">
        <f>IF('BCL Calculations Table'!E313="","",'BCL Calculations Table'!E313)</f>
        <v>5.0000000000000001E-4</v>
      </c>
      <c r="F246" s="13" t="str">
        <f>IF('BCL Calculations Table'!F313="","",'BCL Calculations Table'!F313)</f>
        <v>I</v>
      </c>
      <c r="G246" s="13">
        <f>IF('BCL Calculations Table'!G313="","",'BCL Calculations Table'!G313)</f>
        <v>8.2999999999999998E-5</v>
      </c>
      <c r="H246" s="13" t="str">
        <f>IF('BCL Calculations Table'!H313="","",'BCL Calculations Table'!H313)</f>
        <v>CA</v>
      </c>
      <c r="I246" s="13">
        <f>IF('BCL Calculations Table'!I313="","",'BCL Calculations Table'!I313)</f>
        <v>5.0000000000000001E-4</v>
      </c>
      <c r="J246" s="13" t="str">
        <f>IF('BCL Calculations Table'!J313="","",'BCL Calculations Table'!J313)</f>
        <v>I</v>
      </c>
      <c r="K246" s="85" t="str">
        <f>IF('BCL Calculations Table'!K313="","",'BCL Calculations Table'!K313)</f>
        <v/>
      </c>
      <c r="L246" s="13" t="str">
        <f>IF('BCL Calculations Table'!L313="","",'BCL Calculations Table'!L313)</f>
        <v/>
      </c>
      <c r="M246" s="68">
        <f>IF('BCL Calculations Table'!N313="","",'BCL Calculations Table'!N313)</f>
        <v>0.1</v>
      </c>
      <c r="N246" s="13">
        <f>IF('BCL Calculations Table'!BP313="","",'BCL Calculations Table'!BP313)</f>
        <v>1.8709122649362122</v>
      </c>
      <c r="O246" s="13" t="str">
        <f>IF('BCL Calculations Table'!BQ313="","",'BCL Calculations Table'!BQ313)</f>
        <v>C</v>
      </c>
      <c r="P246" s="13">
        <f>IF('BCL Calculations Table'!BR313="","",'BCL Calculations Table'!BR313)</f>
        <v>22.551614124180368</v>
      </c>
      <c r="Q246" s="13" t="str">
        <f>IF('BCL Calculations Table'!BS313="","",'BCL Calculations Table'!BS313)</f>
        <v>C</v>
      </c>
      <c r="R246" s="13">
        <f>IF('BCL Calculations Table'!BT313="","",'BCL Calculations Table'!BT313)</f>
        <v>12.162668551364586</v>
      </c>
      <c r="S246" s="13" t="str">
        <f>IF('BCL Calculations Table'!BU313="","",'BCL Calculations Table'!BU313)</f>
        <v>C</v>
      </c>
      <c r="T246" s="13">
        <f>IF('BCL Calculations Table'!BV313="","",'BCL Calculations Table'!BV313)</f>
        <v>3.3827618164967564E-2</v>
      </c>
      <c r="U246" s="13" t="str">
        <f>IF('BCL Calculations Table'!BW313="","",'BCL Calculations Table'!BW313)</f>
        <v>C</v>
      </c>
      <c r="V246" s="13">
        <f>IF('BCL Calculations Table'!BX313="","",'BCL Calculations Table'!BX313)</f>
        <v>0.26864902660729401</v>
      </c>
      <c r="W246" s="13" t="str">
        <f>IF('BCL Calculations Table'!BY313="","",'BCL Calculations Table'!BY313)</f>
        <v>C</v>
      </c>
      <c r="X246" s="13" t="str">
        <f>IF('BCL Calculations Table'!BZ313="","",'BCL Calculations Table'!BZ313)</f>
        <v/>
      </c>
      <c r="Y246" s="70" t="str">
        <f>IF('BCL Calculations Table'!CB313="","",'BCL Calculations Table'!CB313)</f>
        <v/>
      </c>
    </row>
    <row r="247" spans="1:25" x14ac:dyDescent="0.35">
      <c r="A247" s="69" t="str">
        <f>'BCL Calculations Table'!BN314</f>
        <v>Dicofol</v>
      </c>
      <c r="B247" s="68" t="str">
        <f>'BCL Calculations Table'!BM314</f>
        <v>115-32-2</v>
      </c>
      <c r="C247" s="13">
        <f>IF('BCL Calculations Table'!C314="","",'BCL Calculations Table'!C314)</f>
        <v>0.44</v>
      </c>
      <c r="D247" s="13" t="str">
        <f>IF('BCL Calculations Table'!D314="","",'BCL Calculations Table'!D314)</f>
        <v>x</v>
      </c>
      <c r="E247" s="13" t="str">
        <f>IF('BCL Calculations Table'!E314="","",'BCL Calculations Table'!E314)</f>
        <v/>
      </c>
      <c r="F247" s="13" t="str">
        <f>IF('BCL Calculations Table'!F314="","",'BCL Calculations Table'!F314)</f>
        <v/>
      </c>
      <c r="G247" s="13" t="str">
        <f>IF('BCL Calculations Table'!G314="","",'BCL Calculations Table'!G314)</f>
        <v/>
      </c>
      <c r="H247" s="13" t="str">
        <f>IF('BCL Calculations Table'!H314="","",'BCL Calculations Table'!H314)</f>
        <v/>
      </c>
      <c r="I247" s="13" t="str">
        <f>IF('BCL Calculations Table'!I314="","",'BCL Calculations Table'!I314)</f>
        <v/>
      </c>
      <c r="J247" s="13" t="str">
        <f>IF('BCL Calculations Table'!J314="","",'BCL Calculations Table'!J314)</f>
        <v/>
      </c>
      <c r="K247" s="85" t="str">
        <f>IF('BCL Calculations Table'!K314="","",'BCL Calculations Table'!K314)</f>
        <v/>
      </c>
      <c r="L247" s="13" t="str">
        <f>IF('BCL Calculations Table'!L314="","",'BCL Calculations Table'!L314)</f>
        <v/>
      </c>
      <c r="M247" s="68">
        <f>IF('BCL Calculations Table'!N314="","",'BCL Calculations Table'!N314)</f>
        <v>0.1</v>
      </c>
      <c r="N247" s="13">
        <f>IF('BCL Calculations Table'!BP314="","",'BCL Calculations Table'!BP314)</f>
        <v>1.2331581010040944</v>
      </c>
      <c r="O247" s="13" t="str">
        <f>IF('BCL Calculations Table'!BQ314="","",'BCL Calculations Table'!BQ314)</f>
        <v>C</v>
      </c>
      <c r="P247" s="13">
        <f>IF('BCL Calculations Table'!BR314="","",'BCL Calculations Table'!BR314)</f>
        <v>14.865454545454545</v>
      </c>
      <c r="Q247" s="13" t="str">
        <f>IF('BCL Calculations Table'!BS314="","",'BCL Calculations Table'!BS314)</f>
        <v>C</v>
      </c>
      <c r="R247" s="13">
        <f>IF('BCL Calculations Table'!BT314="","",'BCL Calculations Table'!BT314)</f>
        <v>8.0167991948686197</v>
      </c>
      <c r="S247" s="13" t="str">
        <f>IF('BCL Calculations Table'!BU314="","",'BCL Calculations Table'!BU314)</f>
        <v>C</v>
      </c>
      <c r="T247" s="13" t="str">
        <f>IF('BCL Calculations Table'!BV314="","",'BCL Calculations Table'!BV314)</f>
        <v/>
      </c>
      <c r="U247" s="13" t="str">
        <f>IF('BCL Calculations Table'!BW314="","",'BCL Calculations Table'!BW314)</f>
        <v/>
      </c>
      <c r="V247" s="13">
        <f>IF('BCL Calculations Table'!BX314="","",'BCL Calculations Table'!BX314)</f>
        <v>0.17706413117298919</v>
      </c>
      <c r="W247" s="13" t="str">
        <f>IF('BCL Calculations Table'!BY314="","",'BCL Calculations Table'!BY314)</f>
        <v>C</v>
      </c>
      <c r="X247" s="13" t="str">
        <f>IF('BCL Calculations Table'!BZ314="","",'BCL Calculations Table'!BZ314)</f>
        <v/>
      </c>
      <c r="Y247" s="70" t="str">
        <f>IF('BCL Calculations Table'!CB314="","",'BCL Calculations Table'!CB314)</f>
        <v/>
      </c>
    </row>
    <row r="248" spans="1:25" x14ac:dyDescent="0.35">
      <c r="A248" s="69" t="str">
        <f>'BCL Calculations Table'!BN315</f>
        <v>Dicrotophos</v>
      </c>
      <c r="B248" s="68" t="str">
        <f>'BCL Calculations Table'!BM315</f>
        <v>141-66-2</v>
      </c>
      <c r="C248" s="13" t="str">
        <f>IF('BCL Calculations Table'!C315="","",'BCL Calculations Table'!C315)</f>
        <v/>
      </c>
      <c r="D248" s="13" t="str">
        <f>IF('BCL Calculations Table'!D315="","",'BCL Calculations Table'!D315)</f>
        <v/>
      </c>
      <c r="E248" s="13">
        <f>IF('BCL Calculations Table'!E315="","",'BCL Calculations Table'!E315)</f>
        <v>3.0000000000000001E-5</v>
      </c>
      <c r="F248" s="13" t="str">
        <f>IF('BCL Calculations Table'!F315="","",'BCL Calculations Table'!F315)</f>
        <v>OP</v>
      </c>
      <c r="G248" s="13" t="str">
        <f>IF('BCL Calculations Table'!G315="","",'BCL Calculations Table'!G315)</f>
        <v/>
      </c>
      <c r="H248" s="13" t="str">
        <f>IF('BCL Calculations Table'!H315="","",'BCL Calculations Table'!H315)</f>
        <v/>
      </c>
      <c r="I248" s="13" t="str">
        <f>IF('BCL Calculations Table'!I315="","",'BCL Calculations Table'!I315)</f>
        <v/>
      </c>
      <c r="J248" s="13" t="str">
        <f>IF('BCL Calculations Table'!J315="","",'BCL Calculations Table'!J315)</f>
        <v/>
      </c>
      <c r="K248" s="85" t="str">
        <f>IF('BCL Calculations Table'!K315="","",'BCL Calculations Table'!K315)</f>
        <v/>
      </c>
      <c r="L248" s="13" t="str">
        <f>IF('BCL Calculations Table'!L315="","",'BCL Calculations Table'!L315)</f>
        <v/>
      </c>
      <c r="M248" s="68">
        <f>IF('BCL Calculations Table'!N315="","",'BCL Calculations Table'!N315)</f>
        <v>0.1</v>
      </c>
      <c r="N248" s="13">
        <f>IF('BCL Calculations Table'!BP315="","",'BCL Calculations Table'!BP315)</f>
        <v>1.8964103866714392</v>
      </c>
      <c r="O248" s="13" t="str">
        <f>IF('BCL Calculations Table'!BQ315="","",'BCL Calculations Table'!BQ315)</f>
        <v>N</v>
      </c>
      <c r="P248" s="13">
        <f>IF('BCL Calculations Table'!BR315="","",'BCL Calculations Table'!BR315)</f>
        <v>70.08</v>
      </c>
      <c r="Q248" s="13" t="str">
        <f>IF('BCL Calculations Table'!BS315="","",'BCL Calculations Table'!BS315)</f>
        <v>N</v>
      </c>
      <c r="R248" s="13">
        <f>IF('BCL Calculations Table'!BT315="","",'BCL Calculations Table'!BT315)</f>
        <v>27.355423774861116</v>
      </c>
      <c r="S248" s="13" t="str">
        <f>IF('BCL Calculations Table'!BU315="","",'BCL Calculations Table'!BU315)</f>
        <v>N</v>
      </c>
      <c r="T248" s="13" t="str">
        <f>IF('BCL Calculations Table'!BV315="","",'BCL Calculations Table'!BV315)</f>
        <v/>
      </c>
      <c r="U248" s="13" t="str">
        <f>IF('BCL Calculations Table'!BW315="","",'BCL Calculations Table'!BW315)</f>
        <v/>
      </c>
      <c r="V248" s="13">
        <f>IF('BCL Calculations Table'!BX315="","",'BCL Calculations Table'!BX315)</f>
        <v>1.0011428571428573</v>
      </c>
      <c r="W248" s="13" t="str">
        <f>IF('BCL Calculations Table'!BY315="","",'BCL Calculations Table'!BY315)</f>
        <v>N</v>
      </c>
      <c r="X248" s="13" t="str">
        <f>IF('BCL Calculations Table'!BZ315="","",'BCL Calculations Table'!BZ315)</f>
        <v/>
      </c>
      <c r="Y248" s="70" t="str">
        <f>IF('BCL Calculations Table'!CB315="","",'BCL Calculations Table'!CB315)</f>
        <v/>
      </c>
    </row>
    <row r="249" spans="1:25" s="14" customFormat="1" x14ac:dyDescent="0.35">
      <c r="A249" s="71" t="str">
        <f>'BCL Calculations Table'!BN316</f>
        <v>Dicyclopentadiene</v>
      </c>
      <c r="B249" s="72" t="str">
        <f>'BCL Calculations Table'!BM316</f>
        <v>77-73-6</v>
      </c>
      <c r="C249" s="73" t="str">
        <f>IF('BCL Calculations Table'!C316="","",'BCL Calculations Table'!C316)</f>
        <v/>
      </c>
      <c r="D249" s="73" t="str">
        <f>IF('BCL Calculations Table'!D316="","",'BCL Calculations Table'!D316)</f>
        <v/>
      </c>
      <c r="E249" s="73">
        <f>IF('BCL Calculations Table'!E316="","",'BCL Calculations Table'!E316)</f>
        <v>0.08</v>
      </c>
      <c r="F249" s="73" t="str">
        <f>IF('BCL Calculations Table'!F316="","",'BCL Calculations Table'!F316)</f>
        <v>P</v>
      </c>
      <c r="G249" s="73" t="str">
        <f>IF('BCL Calculations Table'!G316="","",'BCL Calculations Table'!G316)</f>
        <v/>
      </c>
      <c r="H249" s="73" t="str">
        <f>IF('BCL Calculations Table'!H316="","",'BCL Calculations Table'!H316)</f>
        <v/>
      </c>
      <c r="I249" s="73">
        <f>IF('BCL Calculations Table'!I316="","",'BCL Calculations Table'!I316)</f>
        <v>2.9999999999999997E-4</v>
      </c>
      <c r="J249" s="73" t="str">
        <f>IF('BCL Calculations Table'!J316="","",'BCL Calculations Table'!J316)</f>
        <v>X</v>
      </c>
      <c r="K249" s="86" t="str">
        <f>IF('BCL Calculations Table'!K316="","",'BCL Calculations Table'!K316)</f>
        <v/>
      </c>
      <c r="L249" s="73" t="str">
        <f>IF('BCL Calculations Table'!L316="","",'BCL Calculations Table'!L316)</f>
        <v>V</v>
      </c>
      <c r="M249" s="72">
        <f>IF('BCL Calculations Table'!N316="","",'BCL Calculations Table'!N316)</f>
        <v>0.1</v>
      </c>
      <c r="N249" s="73">
        <f>IF('BCL Calculations Table'!BP316="","",'BCL Calculations Table'!BP316)</f>
        <v>1.2872862750108018</v>
      </c>
      <c r="O249" s="73" t="str">
        <f>IF('BCL Calculations Table'!BQ316="","",'BCL Calculations Table'!BQ316)</f>
        <v>N</v>
      </c>
      <c r="P249" s="73">
        <f>IF('BCL Calculations Table'!BR316="","",'BCL Calculations Table'!BR316)</f>
        <v>5.4078224663117629</v>
      </c>
      <c r="Q249" s="73" t="str">
        <f>IF('BCL Calculations Table'!BS316="","",'BCL Calculations Table'!BS316)</f>
        <v>N</v>
      </c>
      <c r="R249" s="73">
        <f>IF('BCL Calculations Table'!BT316="","",'BCL Calculations Table'!BT316)</f>
        <v>6.0083705879246319</v>
      </c>
      <c r="S249" s="73" t="str">
        <f>IF('BCL Calculations Table'!BU316="","",'BCL Calculations Table'!BU316)</f>
        <v>N</v>
      </c>
      <c r="T249" s="73">
        <f>IF('BCL Calculations Table'!BV316="","",'BCL Calculations Table'!BV316)</f>
        <v>0.31285714285714278</v>
      </c>
      <c r="U249" s="73" t="str">
        <f>IF('BCL Calculations Table'!BW316="","",'BCL Calculations Table'!BW316)</f>
        <v>N</v>
      </c>
      <c r="V249" s="73">
        <f>IF('BCL Calculations Table'!BX316="","",'BCL Calculations Table'!BX316)</f>
        <v>0.6255676682920297</v>
      </c>
      <c r="W249" s="73" t="str">
        <f>IF('BCL Calculations Table'!BY316="","",'BCL Calculations Table'!BY316)</f>
        <v>N</v>
      </c>
      <c r="X249" s="73" t="str">
        <f>IF('BCL Calculations Table'!BZ316="","",'BCL Calculations Table'!BZ316)</f>
        <v/>
      </c>
      <c r="Y249" s="79" t="str">
        <f>IF('BCL Calculations Table'!CB316="","",'BCL Calculations Table'!CB316)</f>
        <v/>
      </c>
    </row>
    <row r="250" spans="1:25" x14ac:dyDescent="0.35">
      <c r="A250" s="69" t="str">
        <f>'BCL Calculations Table'!BN317</f>
        <v>Dieldrin</v>
      </c>
      <c r="B250" s="68" t="str">
        <f>'BCL Calculations Table'!BM317</f>
        <v>60-57-1</v>
      </c>
      <c r="C250" s="13">
        <f>IF('BCL Calculations Table'!C317="","",'BCL Calculations Table'!C317)</f>
        <v>16</v>
      </c>
      <c r="D250" s="13" t="str">
        <f>IF('BCL Calculations Table'!D317="","",'BCL Calculations Table'!D317)</f>
        <v>I</v>
      </c>
      <c r="E250" s="13">
        <f>IF('BCL Calculations Table'!E317="","",'BCL Calculations Table'!E317)</f>
        <v>5.0000000000000002E-5</v>
      </c>
      <c r="F250" s="13" t="str">
        <f>IF('BCL Calculations Table'!F317="","",'BCL Calculations Table'!F317)</f>
        <v>I</v>
      </c>
      <c r="G250" s="13">
        <f>IF('BCL Calculations Table'!G317="","",'BCL Calculations Table'!G317)</f>
        <v>4.5999999999999999E-3</v>
      </c>
      <c r="H250" s="13" t="str">
        <f>IF('BCL Calculations Table'!H317="","",'BCL Calculations Table'!H317)</f>
        <v>I</v>
      </c>
      <c r="I250" s="13" t="str">
        <f>IF('BCL Calculations Table'!I317="","",'BCL Calculations Table'!I317)</f>
        <v/>
      </c>
      <c r="J250" s="13" t="str">
        <f>IF('BCL Calculations Table'!J317="","",'BCL Calculations Table'!J317)</f>
        <v/>
      </c>
      <c r="K250" s="85" t="str">
        <f>IF('BCL Calculations Table'!K317="","",'BCL Calculations Table'!K317)</f>
        <v/>
      </c>
      <c r="L250" s="13" t="str">
        <f>IF('BCL Calculations Table'!L317="","",'BCL Calculations Table'!L317)</f>
        <v/>
      </c>
      <c r="M250" s="68">
        <f>IF('BCL Calculations Table'!N317="","",'BCL Calculations Table'!N317)</f>
        <v>0.1</v>
      </c>
      <c r="N250" s="13">
        <f>IF('BCL Calculations Table'!BP317="","",'BCL Calculations Table'!BP317)</f>
        <v>3.3910277740658842E-2</v>
      </c>
      <c r="O250" s="13" t="str">
        <f>IF('BCL Calculations Table'!BQ317="","",'BCL Calculations Table'!BQ317)</f>
        <v>C</v>
      </c>
      <c r="P250" s="13">
        <f>IF('BCL Calculations Table'!BR317="","",'BCL Calculations Table'!BR317)</f>
        <v>0.40874777111813487</v>
      </c>
      <c r="Q250" s="13" t="str">
        <f>IF('BCL Calculations Table'!BS317="","",'BCL Calculations Table'!BS317)</f>
        <v>C</v>
      </c>
      <c r="R250" s="13">
        <f>IF('BCL Calculations Table'!BT317="","",'BCL Calculations Table'!BT317)</f>
        <v>0.22044830600468177</v>
      </c>
      <c r="S250" s="13" t="str">
        <f>IF('BCL Calculations Table'!BU317="","",'BCL Calculations Table'!BU317)</f>
        <v>C</v>
      </c>
      <c r="T250" s="13">
        <f>IF('BCL Calculations Table'!BV317="","",'BCL Calculations Table'!BV317)</f>
        <v>6.1036789297658862E-4</v>
      </c>
      <c r="U250" s="13" t="str">
        <f>IF('BCL Calculations Table'!BW317="","",'BCL Calculations Table'!BW317)</f>
        <v>C</v>
      </c>
      <c r="V250" s="13">
        <f>IF('BCL Calculations Table'!BX317="","",'BCL Calculations Table'!BX317)</f>
        <v>4.8692636072572033E-3</v>
      </c>
      <c r="W250" s="13" t="str">
        <f>IF('BCL Calculations Table'!BY317="","",'BCL Calculations Table'!BY317)</f>
        <v>C</v>
      </c>
      <c r="X250" s="80">
        <f>IF('BCL Calculations Table'!BZ317="","",'BCL Calculations Table'!BZ317)</f>
        <v>2.0000000000000001E-4</v>
      </c>
      <c r="Y250" s="81">
        <f>IF('BCL Calculations Table'!CB317="","",'BCL Calculations Table'!CB317)</f>
        <v>4.0000000000000001E-3</v>
      </c>
    </row>
    <row r="251" spans="1:25" x14ac:dyDescent="0.35">
      <c r="A251" s="69" t="str">
        <f>'BCL Calculations Table'!BN318</f>
        <v>Diesel Engine Exhaust</v>
      </c>
      <c r="B251" s="68" t="str">
        <f>'BCL Calculations Table'!BM318</f>
        <v>E17136615</v>
      </c>
      <c r="C251" s="13" t="str">
        <f>IF('BCL Calculations Table'!C318="","",'BCL Calculations Table'!C318)</f>
        <v/>
      </c>
      <c r="D251" s="13" t="str">
        <f>IF('BCL Calculations Table'!D318="","",'BCL Calculations Table'!D318)</f>
        <v/>
      </c>
      <c r="E251" s="13" t="str">
        <f>IF('BCL Calculations Table'!E318="","",'BCL Calculations Table'!E318)</f>
        <v/>
      </c>
      <c r="F251" s="13" t="str">
        <f>IF('BCL Calculations Table'!F318="","",'BCL Calculations Table'!F318)</f>
        <v/>
      </c>
      <c r="G251" s="13">
        <f>IF('BCL Calculations Table'!G318="","",'BCL Calculations Table'!G318)</f>
        <v>2.9999999999999997E-4</v>
      </c>
      <c r="H251" s="13" t="str">
        <f>IF('BCL Calculations Table'!H318="","",'BCL Calculations Table'!H318)</f>
        <v>CA</v>
      </c>
      <c r="I251" s="13">
        <f>IF('BCL Calculations Table'!I318="","",'BCL Calculations Table'!I318)</f>
        <v>5.0000000000000001E-3</v>
      </c>
      <c r="J251" s="13" t="str">
        <f>IF('BCL Calculations Table'!J318="","",'BCL Calculations Table'!J318)</f>
        <v>I</v>
      </c>
      <c r="K251" s="85" t="str">
        <f>IF('BCL Calculations Table'!K318="","",'BCL Calculations Table'!K318)</f>
        <v/>
      </c>
      <c r="L251" s="13" t="str">
        <f>IF('BCL Calculations Table'!L318="","",'BCL Calculations Table'!L318)</f>
        <v/>
      </c>
      <c r="M251" s="68">
        <f>IF('BCL Calculations Table'!N318="","",'BCL Calculations Table'!N318)</f>
        <v>0.1</v>
      </c>
      <c r="N251" s="13">
        <f>IF('BCL Calculations Table'!BP318="","",'BCL Calculations Table'!BP318)</f>
        <v>11230.769230769232</v>
      </c>
      <c r="O251" s="13" t="str">
        <f>IF('BCL Calculations Table'!BQ318="","",'BCL Calculations Table'!BQ318)</f>
        <v>C</v>
      </c>
      <c r="P251" s="13">
        <f>IF('BCL Calculations Table'!BR318="","",'BCL Calculations Table'!BR318)</f>
        <v>49056</v>
      </c>
      <c r="Q251" s="13" t="str">
        <f>IF('BCL Calculations Table'!BS318="","",'BCL Calculations Table'!BS318)</f>
        <v>C</v>
      </c>
      <c r="R251" s="13">
        <f>IF('BCL Calculations Table'!BT318="","",'BCL Calculations Table'!BT318)</f>
        <v>54506.666666666664</v>
      </c>
      <c r="S251" s="13" t="str">
        <f>IF('BCL Calculations Table'!BU318="","",'BCL Calculations Table'!BU318)</f>
        <v>C</v>
      </c>
      <c r="T251" s="13">
        <f>IF('BCL Calculations Table'!BV318="","",'BCL Calculations Table'!BV318)</f>
        <v>9.3589743589743597E-3</v>
      </c>
      <c r="U251" s="13" t="str">
        <f>IF('BCL Calculations Table'!BW318="","",'BCL Calculations Table'!BW318)</f>
        <v>C</v>
      </c>
      <c r="V251" s="13" t="str">
        <f>IF('BCL Calculations Table'!BX318="","",'BCL Calculations Table'!BX318)</f>
        <v/>
      </c>
      <c r="W251" s="13" t="str">
        <f>IF('BCL Calculations Table'!BY318="","",'BCL Calculations Table'!BY318)</f>
        <v/>
      </c>
      <c r="X251" s="13" t="str">
        <f>IF('BCL Calculations Table'!BZ318="","",'BCL Calculations Table'!BZ318)</f>
        <v/>
      </c>
      <c r="Y251" s="70" t="str">
        <f>IF('BCL Calculations Table'!CB318="","",'BCL Calculations Table'!CB318)</f>
        <v/>
      </c>
    </row>
    <row r="252" spans="1:25" s="14" customFormat="1" x14ac:dyDescent="0.35">
      <c r="A252" s="69" t="str">
        <f>'BCL Calculations Table'!BN319</f>
        <v>Diethanolamine</v>
      </c>
      <c r="B252" s="68" t="str">
        <f>'BCL Calculations Table'!BM319</f>
        <v>111-42-2</v>
      </c>
      <c r="C252" s="13" t="str">
        <f>IF('BCL Calculations Table'!C319="","",'BCL Calculations Table'!C319)</f>
        <v/>
      </c>
      <c r="D252" s="13" t="str">
        <f>IF('BCL Calculations Table'!D319="","",'BCL Calculations Table'!D319)</f>
        <v/>
      </c>
      <c r="E252" s="13">
        <f>IF('BCL Calculations Table'!E319="","",'BCL Calculations Table'!E319)</f>
        <v>2E-3</v>
      </c>
      <c r="F252" s="13" t="str">
        <f>IF('BCL Calculations Table'!F319="","",'BCL Calculations Table'!F319)</f>
        <v>P</v>
      </c>
      <c r="G252" s="13" t="str">
        <f>IF('BCL Calculations Table'!G319="","",'BCL Calculations Table'!G319)</f>
        <v/>
      </c>
      <c r="H252" s="13" t="str">
        <f>IF('BCL Calculations Table'!H319="","",'BCL Calculations Table'!H319)</f>
        <v/>
      </c>
      <c r="I252" s="13">
        <f>IF('BCL Calculations Table'!I319="","",'BCL Calculations Table'!I319)</f>
        <v>2.0000000000000001E-4</v>
      </c>
      <c r="J252" s="13" t="str">
        <f>IF('BCL Calculations Table'!J319="","",'BCL Calculations Table'!J319)</f>
        <v>P</v>
      </c>
      <c r="K252" s="85" t="str">
        <f>IF('BCL Calculations Table'!K319="","",'BCL Calculations Table'!K319)</f>
        <v/>
      </c>
      <c r="L252" s="13" t="str">
        <f>IF('BCL Calculations Table'!L319="","",'BCL Calculations Table'!L319)</f>
        <v/>
      </c>
      <c r="M252" s="68">
        <f>IF('BCL Calculations Table'!N319="","",'BCL Calculations Table'!N319)</f>
        <v>0.1</v>
      </c>
      <c r="N252" s="13">
        <f>IF('BCL Calculations Table'!BP319="","",'BCL Calculations Table'!BP319)</f>
        <v>126.36352883136817</v>
      </c>
      <c r="O252" s="13" t="str">
        <f>IF('BCL Calculations Table'!BQ319="","",'BCL Calculations Table'!BQ319)</f>
        <v>N</v>
      </c>
      <c r="P252" s="13">
        <f>IF('BCL Calculations Table'!BR319="","",'BCL Calculations Table'!BR319)</f>
        <v>4651.3274336283193</v>
      </c>
      <c r="Q252" s="13" t="str">
        <f>IF('BCL Calculations Table'!BS319="","",'BCL Calculations Table'!BS319)</f>
        <v>N</v>
      </c>
      <c r="R252" s="13">
        <f>IF('BCL Calculations Table'!BT319="","",'BCL Calculations Table'!BT319)</f>
        <v>1820.8518718294886</v>
      </c>
      <c r="S252" s="13" t="str">
        <f>IF('BCL Calculations Table'!BU319="","",'BCL Calculations Table'!BU319)</f>
        <v>N</v>
      </c>
      <c r="T252" s="13">
        <f>IF('BCL Calculations Table'!BV319="","",'BCL Calculations Table'!BV319)</f>
        <v>0.20857142857142857</v>
      </c>
      <c r="U252" s="13" t="str">
        <f>IF('BCL Calculations Table'!BW319="","",'BCL Calculations Table'!BW319)</f>
        <v>N</v>
      </c>
      <c r="V252" s="13">
        <f>IF('BCL Calculations Table'!BX319="","",'BCL Calculations Table'!BX319)</f>
        <v>66.742857142857147</v>
      </c>
      <c r="W252" s="13" t="str">
        <f>IF('BCL Calculations Table'!BY319="","",'BCL Calculations Table'!BY319)</f>
        <v>N</v>
      </c>
      <c r="X252" s="13" t="str">
        <f>IF('BCL Calculations Table'!BZ319="","",'BCL Calculations Table'!BZ319)</f>
        <v/>
      </c>
      <c r="Y252" s="70" t="str">
        <f>IF('BCL Calculations Table'!CB319="","",'BCL Calculations Table'!CB319)</f>
        <v/>
      </c>
    </row>
    <row r="253" spans="1:25" x14ac:dyDescent="0.35">
      <c r="A253" s="69" t="str">
        <f>'BCL Calculations Table'!BN320</f>
        <v>Diethylene Glycol Monobutyl Ether</v>
      </c>
      <c r="B253" s="68" t="str">
        <f>'BCL Calculations Table'!BM320</f>
        <v>112-34-5</v>
      </c>
      <c r="C253" s="13" t="str">
        <f>IF('BCL Calculations Table'!C320="","",'BCL Calculations Table'!C320)</f>
        <v/>
      </c>
      <c r="D253" s="13" t="str">
        <f>IF('BCL Calculations Table'!D320="","",'BCL Calculations Table'!D320)</f>
        <v/>
      </c>
      <c r="E253" s="13">
        <f>IF('BCL Calculations Table'!E320="","",'BCL Calculations Table'!E320)</f>
        <v>0.03</v>
      </c>
      <c r="F253" s="13" t="str">
        <f>IF('BCL Calculations Table'!F320="","",'BCL Calculations Table'!F320)</f>
        <v>P</v>
      </c>
      <c r="G253" s="13" t="str">
        <f>IF('BCL Calculations Table'!G320="","",'BCL Calculations Table'!G320)</f>
        <v/>
      </c>
      <c r="H253" s="13" t="str">
        <f>IF('BCL Calculations Table'!H320="","",'BCL Calculations Table'!H320)</f>
        <v/>
      </c>
      <c r="I253" s="13">
        <f>IF('BCL Calculations Table'!I320="","",'BCL Calculations Table'!I320)</f>
        <v>1E-4</v>
      </c>
      <c r="J253" s="13" t="str">
        <f>IF('BCL Calculations Table'!J320="","",'BCL Calculations Table'!J320)</f>
        <v>P</v>
      </c>
      <c r="K253" s="85" t="str">
        <f>IF('BCL Calculations Table'!K320="","",'BCL Calculations Table'!K320)</f>
        <v/>
      </c>
      <c r="L253" s="13" t="str">
        <f>IF('BCL Calculations Table'!L320="","",'BCL Calculations Table'!L320)</f>
        <v/>
      </c>
      <c r="M253" s="68">
        <f>IF('BCL Calculations Table'!N320="","",'BCL Calculations Table'!N320)</f>
        <v>0.1</v>
      </c>
      <c r="N253" s="13">
        <f>IF('BCL Calculations Table'!BP320="","",'BCL Calculations Table'!BP320)</f>
        <v>1868.10124710686</v>
      </c>
      <c r="O253" s="13" t="str">
        <f>IF('BCL Calculations Table'!BQ320="","",'BCL Calculations Table'!BQ320)</f>
        <v>N</v>
      </c>
      <c r="P253" s="13">
        <f>IF('BCL Calculations Table'!BR320="","",'BCL Calculations Table'!BR320)</f>
        <v>61835.294117647056</v>
      </c>
      <c r="Q253" s="13" t="str">
        <f>IF('BCL Calculations Table'!BS320="","",'BCL Calculations Table'!BS320)</f>
        <v>N</v>
      </c>
      <c r="R253" s="13">
        <f>IF('BCL Calculations Table'!BT320="","",'BCL Calculations Table'!BT320)</f>
        <v>26131.390780630554</v>
      </c>
      <c r="S253" s="13" t="str">
        <f>IF('BCL Calculations Table'!BU320="","",'BCL Calculations Table'!BU320)</f>
        <v>N</v>
      </c>
      <c r="T253" s="13">
        <f>IF('BCL Calculations Table'!BV320="","",'BCL Calculations Table'!BV320)</f>
        <v>0.10428571428571429</v>
      </c>
      <c r="U253" s="13" t="str">
        <f>IF('BCL Calculations Table'!BW320="","",'BCL Calculations Table'!BW320)</f>
        <v>N</v>
      </c>
      <c r="V253" s="13">
        <f>IF('BCL Calculations Table'!BX320="","",'BCL Calculations Table'!BX320)</f>
        <v>1001.1428571428571</v>
      </c>
      <c r="W253" s="13" t="str">
        <f>IF('BCL Calculations Table'!BY320="","",'BCL Calculations Table'!BY320)</f>
        <v>N</v>
      </c>
      <c r="X253" s="13" t="str">
        <f>IF('BCL Calculations Table'!BZ320="","",'BCL Calculations Table'!BZ320)</f>
        <v/>
      </c>
      <c r="Y253" s="70" t="str">
        <f>IF('BCL Calculations Table'!CB320="","",'BCL Calculations Table'!CB320)</f>
        <v/>
      </c>
    </row>
    <row r="254" spans="1:25" x14ac:dyDescent="0.35">
      <c r="A254" s="69" t="str">
        <f>'BCL Calculations Table'!BN321</f>
        <v>Diethylene Glycol Monoethyl Ether</v>
      </c>
      <c r="B254" s="68" t="str">
        <f>'BCL Calculations Table'!BM321</f>
        <v>111-90-0</v>
      </c>
      <c r="C254" s="13" t="str">
        <f>IF('BCL Calculations Table'!C321="","",'BCL Calculations Table'!C321)</f>
        <v/>
      </c>
      <c r="D254" s="13" t="str">
        <f>IF('BCL Calculations Table'!D321="","",'BCL Calculations Table'!D321)</f>
        <v/>
      </c>
      <c r="E254" s="13">
        <f>IF('BCL Calculations Table'!E321="","",'BCL Calculations Table'!E321)</f>
        <v>0.06</v>
      </c>
      <c r="F254" s="13" t="str">
        <f>IF('BCL Calculations Table'!F321="","",'BCL Calculations Table'!F321)</f>
        <v>P</v>
      </c>
      <c r="G254" s="13" t="str">
        <f>IF('BCL Calculations Table'!G321="","",'BCL Calculations Table'!G321)</f>
        <v/>
      </c>
      <c r="H254" s="13" t="str">
        <f>IF('BCL Calculations Table'!H321="","",'BCL Calculations Table'!H321)</f>
        <v/>
      </c>
      <c r="I254" s="13">
        <f>IF('BCL Calculations Table'!I321="","",'BCL Calculations Table'!I321)</f>
        <v>2.9999999999999997E-4</v>
      </c>
      <c r="J254" s="13" t="str">
        <f>IF('BCL Calculations Table'!J321="","",'BCL Calculations Table'!J321)</f>
        <v>P</v>
      </c>
      <c r="K254" s="85" t="str">
        <f>IF('BCL Calculations Table'!K321="","",'BCL Calculations Table'!K321)</f>
        <v/>
      </c>
      <c r="L254" s="13" t="str">
        <f>IF('BCL Calculations Table'!L321="","",'BCL Calculations Table'!L321)</f>
        <v/>
      </c>
      <c r="M254" s="68">
        <f>IF('BCL Calculations Table'!N321="","",'BCL Calculations Table'!N321)</f>
        <v>0.1</v>
      </c>
      <c r="N254" s="13">
        <f>IF('BCL Calculations Table'!BP321="","",'BCL Calculations Table'!BP321)</f>
        <v>3754.8864961250943</v>
      </c>
      <c r="O254" s="13" t="str">
        <f>IF('BCL Calculations Table'!BQ321="","",'BCL Calculations Table'!BQ321)</f>
        <v>N</v>
      </c>
      <c r="P254" s="13">
        <f>IF('BCL Calculations Table'!BR321="","",'BCL Calculations Table'!BR321)</f>
        <v>100000</v>
      </c>
      <c r="Q254" s="13" t="str">
        <f>IF('BCL Calculations Table'!BS321="","",'BCL Calculations Table'!BS321)</f>
        <v>max</v>
      </c>
      <c r="R254" s="13">
        <f>IF('BCL Calculations Table'!BT321="","",'BCL Calculations Table'!BT321)</f>
        <v>53054.092765929097</v>
      </c>
      <c r="S254" s="13" t="str">
        <f>IF('BCL Calculations Table'!BU321="","",'BCL Calculations Table'!BU321)</f>
        <v>N</v>
      </c>
      <c r="T254" s="13">
        <f>IF('BCL Calculations Table'!BV321="","",'BCL Calculations Table'!BV321)</f>
        <v>0.31285714285714278</v>
      </c>
      <c r="U254" s="13" t="str">
        <f>IF('BCL Calculations Table'!BW321="","",'BCL Calculations Table'!BW321)</f>
        <v>N</v>
      </c>
      <c r="V254" s="13">
        <f>IF('BCL Calculations Table'!BX321="","",'BCL Calculations Table'!BX321)</f>
        <v>2002.2857142857142</v>
      </c>
      <c r="W254" s="13" t="str">
        <f>IF('BCL Calculations Table'!BY321="","",'BCL Calculations Table'!BY321)</f>
        <v>N</v>
      </c>
      <c r="X254" s="13" t="str">
        <f>IF('BCL Calculations Table'!BZ321="","",'BCL Calculations Table'!BZ321)</f>
        <v/>
      </c>
      <c r="Y254" s="70" t="str">
        <f>IF('BCL Calculations Table'!CB321="","",'BCL Calculations Table'!CB321)</f>
        <v/>
      </c>
    </row>
    <row r="255" spans="1:25" s="14" customFormat="1" x14ac:dyDescent="0.35">
      <c r="A255" s="71" t="str">
        <f>'BCL Calculations Table'!BN322</f>
        <v>Diethylformamide</v>
      </c>
      <c r="B255" s="72" t="str">
        <f>'BCL Calculations Table'!BM322</f>
        <v>617-84-5</v>
      </c>
      <c r="C255" s="73" t="str">
        <f>IF('BCL Calculations Table'!C322="","",'BCL Calculations Table'!C322)</f>
        <v/>
      </c>
      <c r="D255" s="73" t="str">
        <f>IF('BCL Calculations Table'!D322="","",'BCL Calculations Table'!D322)</f>
        <v/>
      </c>
      <c r="E255" s="73">
        <f>IF('BCL Calculations Table'!E322="","",'BCL Calculations Table'!E322)</f>
        <v>1E-3</v>
      </c>
      <c r="F255" s="73" t="str">
        <f>IF('BCL Calculations Table'!F322="","",'BCL Calculations Table'!F322)</f>
        <v>P</v>
      </c>
      <c r="G255" s="73" t="str">
        <f>IF('BCL Calculations Table'!G322="","",'BCL Calculations Table'!G322)</f>
        <v/>
      </c>
      <c r="H255" s="73" t="str">
        <f>IF('BCL Calculations Table'!H322="","",'BCL Calculations Table'!H322)</f>
        <v/>
      </c>
      <c r="I255" s="73" t="str">
        <f>IF('BCL Calculations Table'!I322="","",'BCL Calculations Table'!I322)</f>
        <v/>
      </c>
      <c r="J255" s="73" t="str">
        <f>IF('BCL Calculations Table'!J322="","",'BCL Calculations Table'!J322)</f>
        <v/>
      </c>
      <c r="K255" s="86" t="str">
        <f>IF('BCL Calculations Table'!K322="","",'BCL Calculations Table'!K322)</f>
        <v/>
      </c>
      <c r="L255" s="73" t="str">
        <f>IF('BCL Calculations Table'!L322="","",'BCL Calculations Table'!L322)</f>
        <v>V</v>
      </c>
      <c r="M255" s="72" t="str">
        <f>IF('BCL Calculations Table'!N322="","",'BCL Calculations Table'!N322)</f>
        <v/>
      </c>
      <c r="N255" s="73">
        <f>IF('BCL Calculations Table'!BP322="","",'BCL Calculations Table'!BP322)</f>
        <v>78.214285714285722</v>
      </c>
      <c r="O255" s="73" t="str">
        <f>IF('BCL Calculations Table'!BQ322="","",'BCL Calculations Table'!BQ322)</f>
        <v>N</v>
      </c>
      <c r="P255" s="73">
        <f>IF('BCL Calculations Table'!BR322="","",'BCL Calculations Table'!BR322)</f>
        <v>2336</v>
      </c>
      <c r="Q255" s="73" t="str">
        <f>IF('BCL Calculations Table'!BS322="","",'BCL Calculations Table'!BS322)</f>
        <v>N</v>
      </c>
      <c r="R255" s="73">
        <f>IF('BCL Calculations Table'!BT322="","",'BCL Calculations Table'!BT322)</f>
        <v>1297.7777777777778</v>
      </c>
      <c r="S255" s="73" t="str">
        <f>IF('BCL Calculations Table'!BU322="","",'BCL Calculations Table'!BU322)</f>
        <v>N</v>
      </c>
      <c r="T255" s="73" t="str">
        <f>IF('BCL Calculations Table'!BV322="","",'BCL Calculations Table'!BV322)</f>
        <v/>
      </c>
      <c r="U255" s="73" t="str">
        <f>IF('BCL Calculations Table'!BW322="","",'BCL Calculations Table'!BW322)</f>
        <v/>
      </c>
      <c r="V255" s="73">
        <f>IF('BCL Calculations Table'!BX322="","",'BCL Calculations Table'!BX322)</f>
        <v>33.371428571428574</v>
      </c>
      <c r="W255" s="73" t="str">
        <f>IF('BCL Calculations Table'!BY322="","",'BCL Calculations Table'!BY322)</f>
        <v>N</v>
      </c>
      <c r="X255" s="73" t="str">
        <f>IF('BCL Calculations Table'!BZ322="","",'BCL Calculations Table'!BZ322)</f>
        <v/>
      </c>
      <c r="Y255" s="79" t="str">
        <f>IF('BCL Calculations Table'!CB322="","",'BCL Calculations Table'!CB322)</f>
        <v/>
      </c>
    </row>
    <row r="256" spans="1:25" x14ac:dyDescent="0.35">
      <c r="A256" s="69" t="str">
        <f>'BCL Calculations Table'!BN323</f>
        <v>Diethyl phosphorodithioate</v>
      </c>
      <c r="B256" s="68" t="str">
        <f>'BCL Calculations Table'!BM323</f>
        <v>298-06-6</v>
      </c>
      <c r="C256" s="13" t="str">
        <f>IF('BCL Calculations Table'!C323="","",'BCL Calculations Table'!C323)</f>
        <v/>
      </c>
      <c r="D256" s="13" t="str">
        <f>IF('BCL Calculations Table'!D323="","",'BCL Calculations Table'!D323)</f>
        <v/>
      </c>
      <c r="E256" s="13">
        <f>IF('BCL Calculations Table'!E323="","",'BCL Calculations Table'!E323)</f>
        <v>0.08</v>
      </c>
      <c r="F256" s="13" t="str">
        <f>IF('BCL Calculations Table'!F323="","",'BCL Calculations Table'!F323)</f>
        <v>S</v>
      </c>
      <c r="G256" s="13" t="str">
        <f>IF('BCL Calculations Table'!G323="","",'BCL Calculations Table'!G323)</f>
        <v/>
      </c>
      <c r="H256" s="13" t="str">
        <f>IF('BCL Calculations Table'!H323="","",'BCL Calculations Table'!H323)</f>
        <v/>
      </c>
      <c r="I256" s="13" t="str">
        <f>IF('BCL Calculations Table'!I323="","",'BCL Calculations Table'!I323)</f>
        <v/>
      </c>
      <c r="J256" s="13" t="str">
        <f>IF('BCL Calculations Table'!J323="","",'BCL Calculations Table'!J323)</f>
        <v/>
      </c>
      <c r="K256" s="85" t="str">
        <f>IF('BCL Calculations Table'!K323="","",'BCL Calculations Table'!K323)</f>
        <v/>
      </c>
      <c r="L256" s="13" t="str">
        <f>IF('BCL Calculations Table'!L323="","",'BCL Calculations Table'!L323)</f>
        <v/>
      </c>
      <c r="M256" s="68" t="str">
        <f>IF('BCL Calculations Table'!N323="","",'BCL Calculations Table'!N323)</f>
        <v/>
      </c>
      <c r="N256" s="13">
        <f>IF('BCL Calculations Table'!BP323="","",'BCL Calculations Table'!BP323)</f>
        <v>6257.1428571428587</v>
      </c>
      <c r="O256" s="13" t="str">
        <f>IF('BCL Calculations Table'!BQ323="","",'BCL Calculations Table'!BQ323)</f>
        <v>N</v>
      </c>
      <c r="P256" s="13">
        <f>IF('BCL Calculations Table'!BR323="","",'BCL Calculations Table'!BR323)</f>
        <v>100000</v>
      </c>
      <c r="Q256" s="13" t="str">
        <f>IF('BCL Calculations Table'!BS323="","",'BCL Calculations Table'!BS323)</f>
        <v>max</v>
      </c>
      <c r="R256" s="13">
        <f>IF('BCL Calculations Table'!BT323="","",'BCL Calculations Table'!BT323)</f>
        <v>100000</v>
      </c>
      <c r="S256" s="13" t="str">
        <f>IF('BCL Calculations Table'!BU323="","",'BCL Calculations Table'!BU323)</f>
        <v>max</v>
      </c>
      <c r="T256" s="13" t="str">
        <f>IF('BCL Calculations Table'!BV323="","",'BCL Calculations Table'!BV323)</f>
        <v/>
      </c>
      <c r="U256" s="13" t="str">
        <f>IF('BCL Calculations Table'!BW323="","",'BCL Calculations Table'!BW323)</f>
        <v/>
      </c>
      <c r="V256" s="13">
        <f>IF('BCL Calculations Table'!BX323="","",'BCL Calculations Table'!BX323)</f>
        <v>2669.7142857142858</v>
      </c>
      <c r="W256" s="13" t="str">
        <f>IF('BCL Calculations Table'!BY323="","",'BCL Calculations Table'!BY323)</f>
        <v>N</v>
      </c>
      <c r="X256" s="80" t="str">
        <f>IF('BCL Calculations Table'!BZ323="","",'BCL Calculations Table'!BZ323)</f>
        <v/>
      </c>
      <c r="Y256" s="81" t="str">
        <f>IF('BCL Calculations Table'!CB323="","",'BCL Calculations Table'!CB323)</f>
        <v/>
      </c>
    </row>
    <row r="257" spans="1:25" x14ac:dyDescent="0.35">
      <c r="A257" s="69" t="str">
        <f>'BCL Calculations Table'!BN324</f>
        <v>Diethylstilbestrol</v>
      </c>
      <c r="B257" s="68" t="str">
        <f>'BCL Calculations Table'!BM324</f>
        <v>56-53-1</v>
      </c>
      <c r="C257" s="13">
        <f>IF('BCL Calculations Table'!C324="","",'BCL Calculations Table'!C324)</f>
        <v>350</v>
      </c>
      <c r="D257" s="13" t="str">
        <f>IF('BCL Calculations Table'!D324="","",'BCL Calculations Table'!D324)</f>
        <v>CA</v>
      </c>
      <c r="E257" s="13" t="str">
        <f>IF('BCL Calculations Table'!E324="","",'BCL Calculations Table'!E324)</f>
        <v/>
      </c>
      <c r="F257" s="13" t="str">
        <f>IF('BCL Calculations Table'!F324="","",'BCL Calculations Table'!F324)</f>
        <v/>
      </c>
      <c r="G257" s="13">
        <f>IF('BCL Calculations Table'!G324="","",'BCL Calculations Table'!G324)</f>
        <v>0.1</v>
      </c>
      <c r="H257" s="13" t="str">
        <f>IF('BCL Calculations Table'!H324="","",'BCL Calculations Table'!H324)</f>
        <v>CA</v>
      </c>
      <c r="I257" s="13" t="str">
        <f>IF('BCL Calculations Table'!I324="","",'BCL Calculations Table'!I324)</f>
        <v/>
      </c>
      <c r="J257" s="13" t="str">
        <f>IF('BCL Calculations Table'!J324="","",'BCL Calculations Table'!J324)</f>
        <v/>
      </c>
      <c r="K257" s="85" t="str">
        <f>IF('BCL Calculations Table'!K324="","",'BCL Calculations Table'!K324)</f>
        <v/>
      </c>
      <c r="L257" s="13" t="str">
        <f>IF('BCL Calculations Table'!L324="","",'BCL Calculations Table'!L324)</f>
        <v/>
      </c>
      <c r="M257" s="68">
        <f>IF('BCL Calculations Table'!N324="","",'BCL Calculations Table'!N324)</f>
        <v>0.1</v>
      </c>
      <c r="N257" s="13">
        <f>IF('BCL Calculations Table'!BP324="","",'BCL Calculations Table'!BP324)</f>
        <v>1.5501845710625135E-3</v>
      </c>
      <c r="O257" s="13" t="str">
        <f>IF('BCL Calculations Table'!BQ324="","",'BCL Calculations Table'!BQ324)</f>
        <v>C</v>
      </c>
      <c r="P257" s="13">
        <f>IF('BCL Calculations Table'!BR324="","",'BCL Calculations Table'!BR324)</f>
        <v>1.8685627221940067E-2</v>
      </c>
      <c r="Q257" s="13" t="str">
        <f>IF('BCL Calculations Table'!BS324="","",'BCL Calculations Table'!BS324)</f>
        <v>C</v>
      </c>
      <c r="R257" s="13">
        <f>IF('BCL Calculations Table'!BT324="","",'BCL Calculations Table'!BT324)</f>
        <v>1.0077640727670738E-2</v>
      </c>
      <c r="S257" s="13" t="str">
        <f>IF('BCL Calculations Table'!BU324="","",'BCL Calculations Table'!BU324)</f>
        <v>C</v>
      </c>
      <c r="T257" s="13">
        <f>IF('BCL Calculations Table'!BV324="","",'BCL Calculations Table'!BV324)</f>
        <v>2.8076923076923075E-5</v>
      </c>
      <c r="U257" s="13" t="str">
        <f>IF('BCL Calculations Table'!BW324="","",'BCL Calculations Table'!BW324)</f>
        <v>C</v>
      </c>
      <c r="V257" s="13">
        <f>IF('BCL Calculations Table'!BX324="","",'BCL Calculations Table'!BX324)</f>
        <v>2.2259490776032923E-4</v>
      </c>
      <c r="W257" s="13" t="str">
        <f>IF('BCL Calculations Table'!BY324="","",'BCL Calculations Table'!BY324)</f>
        <v>C</v>
      </c>
      <c r="X257" s="13" t="str">
        <f>IF('BCL Calculations Table'!BZ324="","",'BCL Calculations Table'!BZ324)</f>
        <v/>
      </c>
      <c r="Y257" s="70" t="str">
        <f>IF('BCL Calculations Table'!CB324="","",'BCL Calculations Table'!CB324)</f>
        <v/>
      </c>
    </row>
    <row r="258" spans="1:25" s="14" customFormat="1" x14ac:dyDescent="0.35">
      <c r="A258" s="69" t="str">
        <f>'BCL Calculations Table'!BN325</f>
        <v>Difenzoquat</v>
      </c>
      <c r="B258" s="68" t="str">
        <f>'BCL Calculations Table'!BM325</f>
        <v>43222-48-6</v>
      </c>
      <c r="C258" s="13" t="str">
        <f>IF('BCL Calculations Table'!C325="","",'BCL Calculations Table'!C325)</f>
        <v/>
      </c>
      <c r="D258" s="13" t="str">
        <f>IF('BCL Calculations Table'!D325="","",'BCL Calculations Table'!D325)</f>
        <v/>
      </c>
      <c r="E258" s="13">
        <f>IF('BCL Calculations Table'!E325="","",'BCL Calculations Table'!E325)</f>
        <v>8.3000000000000004E-2</v>
      </c>
      <c r="F258" s="13" t="str">
        <f>IF('BCL Calculations Table'!F325="","",'BCL Calculations Table'!F325)</f>
        <v>OP</v>
      </c>
      <c r="G258" s="13" t="str">
        <f>IF('BCL Calculations Table'!G325="","",'BCL Calculations Table'!G325)</f>
        <v/>
      </c>
      <c r="H258" s="13" t="str">
        <f>IF('BCL Calculations Table'!H325="","",'BCL Calculations Table'!H325)</f>
        <v/>
      </c>
      <c r="I258" s="13" t="str">
        <f>IF('BCL Calculations Table'!I325="","",'BCL Calculations Table'!I325)</f>
        <v/>
      </c>
      <c r="J258" s="13" t="str">
        <f>IF('BCL Calculations Table'!J325="","",'BCL Calculations Table'!J325)</f>
        <v/>
      </c>
      <c r="K258" s="85" t="str">
        <f>IF('BCL Calculations Table'!K325="","",'BCL Calculations Table'!K325)</f>
        <v/>
      </c>
      <c r="L258" s="13" t="str">
        <f>IF('BCL Calculations Table'!L325="","",'BCL Calculations Table'!L325)</f>
        <v/>
      </c>
      <c r="M258" s="68">
        <f>IF('BCL Calculations Table'!N325="","",'BCL Calculations Table'!N325)</f>
        <v>0.1</v>
      </c>
      <c r="N258" s="13">
        <f>IF('BCL Calculations Table'!BP325="","",'BCL Calculations Table'!BP325)</f>
        <v>5246.7354031243149</v>
      </c>
      <c r="O258" s="13" t="str">
        <f>IF('BCL Calculations Table'!BQ325="","",'BCL Calculations Table'!BQ325)</f>
        <v>N</v>
      </c>
      <c r="P258" s="13">
        <f>IF('BCL Calculations Table'!BR325="","",'BCL Calculations Table'!BR325)</f>
        <v>100000</v>
      </c>
      <c r="Q258" s="13" t="str">
        <f>IF('BCL Calculations Table'!BS325="","",'BCL Calculations Table'!BS325)</f>
        <v>max</v>
      </c>
      <c r="R258" s="13">
        <f>IF('BCL Calculations Table'!BT325="","",'BCL Calculations Table'!BT325)</f>
        <v>75683.339110449102</v>
      </c>
      <c r="S258" s="13" t="str">
        <f>IF('BCL Calculations Table'!BU325="","",'BCL Calculations Table'!BU325)</f>
        <v>N</v>
      </c>
      <c r="T258" s="13" t="str">
        <f>IF('BCL Calculations Table'!BV325="","",'BCL Calculations Table'!BV325)</f>
        <v/>
      </c>
      <c r="U258" s="13" t="str">
        <f>IF('BCL Calculations Table'!BW325="","",'BCL Calculations Table'!BW325)</f>
        <v/>
      </c>
      <c r="V258" s="13">
        <f>IF('BCL Calculations Table'!BX325="","",'BCL Calculations Table'!BX325)</f>
        <v>2769.8285714285716</v>
      </c>
      <c r="W258" s="13" t="str">
        <f>IF('BCL Calculations Table'!BY325="","",'BCL Calculations Table'!BY325)</f>
        <v>N</v>
      </c>
      <c r="X258" s="13" t="str">
        <f>IF('BCL Calculations Table'!BZ325="","",'BCL Calculations Table'!BZ325)</f>
        <v/>
      </c>
      <c r="Y258" s="70" t="str">
        <f>IF('BCL Calculations Table'!CB325="","",'BCL Calculations Table'!CB325)</f>
        <v/>
      </c>
    </row>
    <row r="259" spans="1:25" x14ac:dyDescent="0.35">
      <c r="A259" s="69" t="str">
        <f>'BCL Calculations Table'!BN326</f>
        <v>Diflubenzuron</v>
      </c>
      <c r="B259" s="68" t="str">
        <f>'BCL Calculations Table'!BM326</f>
        <v>35367-38-5</v>
      </c>
      <c r="C259" s="13" t="str">
        <f>IF('BCL Calculations Table'!C326="","",'BCL Calculations Table'!C326)</f>
        <v/>
      </c>
      <c r="D259" s="13" t="str">
        <f>IF('BCL Calculations Table'!D326="","",'BCL Calculations Table'!D326)</f>
        <v/>
      </c>
      <c r="E259" s="13">
        <f>IF('BCL Calculations Table'!E326="","",'BCL Calculations Table'!E326)</f>
        <v>0.02</v>
      </c>
      <c r="F259" s="13" t="str">
        <f>IF('BCL Calculations Table'!F326="","",'BCL Calculations Table'!F326)</f>
        <v>I</v>
      </c>
      <c r="G259" s="13" t="str">
        <f>IF('BCL Calculations Table'!G326="","",'BCL Calculations Table'!G326)</f>
        <v/>
      </c>
      <c r="H259" s="13" t="str">
        <f>IF('BCL Calculations Table'!H326="","",'BCL Calculations Table'!H326)</f>
        <v/>
      </c>
      <c r="I259" s="13" t="str">
        <f>IF('BCL Calculations Table'!I326="","",'BCL Calculations Table'!I326)</f>
        <v/>
      </c>
      <c r="J259" s="13" t="str">
        <f>IF('BCL Calculations Table'!J326="","",'BCL Calculations Table'!J326)</f>
        <v/>
      </c>
      <c r="K259" s="85" t="str">
        <f>IF('BCL Calculations Table'!K326="","",'BCL Calculations Table'!K326)</f>
        <v/>
      </c>
      <c r="L259" s="13" t="str">
        <f>IF('BCL Calculations Table'!L326="","",'BCL Calculations Table'!L326)</f>
        <v/>
      </c>
      <c r="M259" s="68">
        <f>IF('BCL Calculations Table'!N326="","",'BCL Calculations Table'!N326)</f>
        <v>0.1</v>
      </c>
      <c r="N259" s="13">
        <f>IF('BCL Calculations Table'!BP326="","",'BCL Calculations Table'!BP326)</f>
        <v>1264.2735911142927</v>
      </c>
      <c r="O259" s="13" t="str">
        <f>IF('BCL Calculations Table'!BQ326="","",'BCL Calculations Table'!BQ326)</f>
        <v>N</v>
      </c>
      <c r="P259" s="13">
        <f>IF('BCL Calculations Table'!BR326="","",'BCL Calculations Table'!BR326)</f>
        <v>46720.000000000007</v>
      </c>
      <c r="Q259" s="13" t="str">
        <f>IF('BCL Calculations Table'!BS326="","",'BCL Calculations Table'!BS326)</f>
        <v>N</v>
      </c>
      <c r="R259" s="13">
        <f>IF('BCL Calculations Table'!BT326="","",'BCL Calculations Table'!BT326)</f>
        <v>18236.949183240744</v>
      </c>
      <c r="S259" s="13" t="str">
        <f>IF('BCL Calculations Table'!BU326="","",'BCL Calculations Table'!BU326)</f>
        <v>N</v>
      </c>
      <c r="T259" s="13" t="str">
        <f>IF('BCL Calculations Table'!BV326="","",'BCL Calculations Table'!BV326)</f>
        <v/>
      </c>
      <c r="U259" s="13" t="str">
        <f>IF('BCL Calculations Table'!BW326="","",'BCL Calculations Table'!BW326)</f>
        <v/>
      </c>
      <c r="V259" s="13">
        <f>IF('BCL Calculations Table'!BX326="","",'BCL Calculations Table'!BX326)</f>
        <v>667.42857142857144</v>
      </c>
      <c r="W259" s="13" t="str">
        <f>IF('BCL Calculations Table'!BY326="","",'BCL Calculations Table'!BY326)</f>
        <v>N</v>
      </c>
      <c r="X259" s="13" t="str">
        <f>IF('BCL Calculations Table'!BZ326="","",'BCL Calculations Table'!BZ326)</f>
        <v/>
      </c>
      <c r="Y259" s="70" t="str">
        <f>IF('BCL Calculations Table'!CB326="","",'BCL Calculations Table'!CB326)</f>
        <v/>
      </c>
    </row>
    <row r="260" spans="1:25" x14ac:dyDescent="0.35">
      <c r="A260" s="69" t="str">
        <f>'BCL Calculations Table'!BN327</f>
        <v>Difluoroethane, 1,1-</v>
      </c>
      <c r="B260" s="68" t="str">
        <f>'BCL Calculations Table'!BM327</f>
        <v>75-37-6</v>
      </c>
      <c r="C260" s="13" t="str">
        <f>IF('BCL Calculations Table'!C327="","",'BCL Calculations Table'!C327)</f>
        <v/>
      </c>
      <c r="D260" s="13" t="str">
        <f>IF('BCL Calculations Table'!D327="","",'BCL Calculations Table'!D327)</f>
        <v/>
      </c>
      <c r="E260" s="13" t="str">
        <f>IF('BCL Calculations Table'!E327="","",'BCL Calculations Table'!E327)</f>
        <v/>
      </c>
      <c r="F260" s="13" t="str">
        <f>IF('BCL Calculations Table'!F327="","",'BCL Calculations Table'!F327)</f>
        <v/>
      </c>
      <c r="G260" s="13" t="str">
        <f>IF('BCL Calculations Table'!G327="","",'BCL Calculations Table'!G327)</f>
        <v/>
      </c>
      <c r="H260" s="13" t="str">
        <f>IF('BCL Calculations Table'!H327="","",'BCL Calculations Table'!H327)</f>
        <v/>
      </c>
      <c r="I260" s="13">
        <f>IF('BCL Calculations Table'!I327="","",'BCL Calculations Table'!I327)</f>
        <v>40</v>
      </c>
      <c r="J260" s="13" t="str">
        <f>IF('BCL Calculations Table'!J327="","",'BCL Calculations Table'!J327)</f>
        <v>I</v>
      </c>
      <c r="K260" s="85" t="str">
        <f>IF('BCL Calculations Table'!K327="","",'BCL Calculations Table'!K327)</f>
        <v/>
      </c>
      <c r="L260" s="13" t="str">
        <f>IF('BCL Calculations Table'!L327="","",'BCL Calculations Table'!L327)</f>
        <v>V</v>
      </c>
      <c r="M260" s="68" t="str">
        <f>IF('BCL Calculations Table'!N327="","",'BCL Calculations Table'!N327)</f>
        <v/>
      </c>
      <c r="N260" s="13">
        <f>IF('BCL Calculations Table'!BP327="","",'BCL Calculations Table'!BP327)</f>
        <v>1433.7019298616353</v>
      </c>
      <c r="O260" s="13" t="str">
        <f>IF('BCL Calculations Table'!BQ327="","",'BCL Calculations Table'!BQ327)</f>
        <v>sat</v>
      </c>
      <c r="P260" s="13">
        <f>IF('BCL Calculations Table'!BR327="","",'BCL Calculations Table'!BR327)</f>
        <v>1433.7019298616353</v>
      </c>
      <c r="Q260" s="13" t="str">
        <f>IF('BCL Calculations Table'!BS327="","",'BCL Calculations Table'!BS327)</f>
        <v>sat</v>
      </c>
      <c r="R260" s="13">
        <f>IF('BCL Calculations Table'!BT327="","",'BCL Calculations Table'!BT327)</f>
        <v>1433.7019298616353</v>
      </c>
      <c r="S260" s="13" t="str">
        <f>IF('BCL Calculations Table'!BU327="","",'BCL Calculations Table'!BU327)</f>
        <v>sat</v>
      </c>
      <c r="T260" s="13">
        <f>IF('BCL Calculations Table'!BV327="","",'BCL Calculations Table'!BV327)</f>
        <v>41714.285714285717</v>
      </c>
      <c r="U260" s="13" t="str">
        <f>IF('BCL Calculations Table'!BW327="","",'BCL Calculations Table'!BW327)</f>
        <v>N</v>
      </c>
      <c r="V260" s="13">
        <f>IF('BCL Calculations Table'!BX327="","",'BCL Calculations Table'!BX327)</f>
        <v>83428.571428571435</v>
      </c>
      <c r="W260" s="13" t="str">
        <f>IF('BCL Calculations Table'!BY327="","",'BCL Calculations Table'!BY327)</f>
        <v>N</v>
      </c>
      <c r="X260" s="13" t="str">
        <f>IF('BCL Calculations Table'!BZ327="","",'BCL Calculations Table'!BZ327)</f>
        <v/>
      </c>
      <c r="Y260" s="70" t="str">
        <f>IF('BCL Calculations Table'!CB327="","",'BCL Calculations Table'!CB327)</f>
        <v/>
      </c>
    </row>
    <row r="261" spans="1:25" s="14" customFormat="1" x14ac:dyDescent="0.35">
      <c r="A261" s="71" t="str">
        <f>'BCL Calculations Table'!BN328</f>
        <v>Dihydrosafrole</v>
      </c>
      <c r="B261" s="72" t="str">
        <f>'BCL Calculations Table'!BM328</f>
        <v>94-58-6</v>
      </c>
      <c r="C261" s="73">
        <f>IF('BCL Calculations Table'!C328="","",'BCL Calculations Table'!C328)</f>
        <v>4.3999999999999997E-2</v>
      </c>
      <c r="D261" s="73" t="str">
        <f>IF('BCL Calculations Table'!D328="","",'BCL Calculations Table'!D328)</f>
        <v>CA</v>
      </c>
      <c r="E261" s="73" t="str">
        <f>IF('BCL Calculations Table'!E328="","",'BCL Calculations Table'!E328)</f>
        <v/>
      </c>
      <c r="F261" s="73" t="str">
        <f>IF('BCL Calculations Table'!F328="","",'BCL Calculations Table'!F328)</f>
        <v/>
      </c>
      <c r="G261" s="73">
        <f>IF('BCL Calculations Table'!G328="","",'BCL Calculations Table'!G328)</f>
        <v>1.2999999999999999E-5</v>
      </c>
      <c r="H261" s="73" t="str">
        <f>IF('BCL Calculations Table'!H328="","",'BCL Calculations Table'!H328)</f>
        <v>CA</v>
      </c>
      <c r="I261" s="73" t="str">
        <f>IF('BCL Calculations Table'!I328="","",'BCL Calculations Table'!I328)</f>
        <v/>
      </c>
      <c r="J261" s="73" t="str">
        <f>IF('BCL Calculations Table'!J328="","",'BCL Calculations Table'!J328)</f>
        <v/>
      </c>
      <c r="K261" s="86" t="str">
        <f>IF('BCL Calculations Table'!K328="","",'BCL Calculations Table'!K328)</f>
        <v/>
      </c>
      <c r="L261" s="73" t="str">
        <f>IF('BCL Calculations Table'!L328="","",'BCL Calculations Table'!L328)</f>
        <v>V</v>
      </c>
      <c r="M261" s="72" t="str">
        <f>IF('BCL Calculations Table'!N328="","",'BCL Calculations Table'!N328)</f>
        <v/>
      </c>
      <c r="N261" s="73">
        <f>IF('BCL Calculations Table'!BP328="","",'BCL Calculations Table'!BP328)</f>
        <v>9.9120025998407382</v>
      </c>
      <c r="O261" s="73" t="str">
        <f>IF('BCL Calculations Table'!BQ328="","",'BCL Calculations Table'!BQ328)</f>
        <v>C</v>
      </c>
      <c r="P261" s="73">
        <f>IF('BCL Calculations Table'!BR328="","",'BCL Calculations Table'!BR328)</f>
        <v>65.209917029362387</v>
      </c>
      <c r="Q261" s="73" t="str">
        <f>IF('BCL Calculations Table'!BS328="","",'BCL Calculations Table'!BS328)</f>
        <v>C</v>
      </c>
      <c r="R261" s="73">
        <f>IF('BCL Calculations Table'!BT328="","",'BCL Calculations Table'!BT328)</f>
        <v>50.362897356896937</v>
      </c>
      <c r="S261" s="73" t="str">
        <f>IF('BCL Calculations Table'!BU328="","",'BCL Calculations Table'!BU328)</f>
        <v>C</v>
      </c>
      <c r="T261" s="73">
        <f>IF('BCL Calculations Table'!BV328="","",'BCL Calculations Table'!BV328)</f>
        <v>0.21597633136094674</v>
      </c>
      <c r="U261" s="73" t="str">
        <f>IF('BCL Calculations Table'!BW328="","",'BCL Calculations Table'!BW328)</f>
        <v>C</v>
      </c>
      <c r="V261" s="73">
        <f>IF('BCL Calculations Table'!BX328="","",'BCL Calculations Table'!BX328)</f>
        <v>0.34724204197347636</v>
      </c>
      <c r="W261" s="73" t="str">
        <f>IF('BCL Calculations Table'!BY328="","",'BCL Calculations Table'!BY328)</f>
        <v>C</v>
      </c>
      <c r="X261" s="73" t="str">
        <f>IF('BCL Calculations Table'!BZ328="","",'BCL Calculations Table'!BZ328)</f>
        <v/>
      </c>
      <c r="Y261" s="79" t="str">
        <f>IF('BCL Calculations Table'!CB328="","",'BCL Calculations Table'!CB328)</f>
        <v/>
      </c>
    </row>
    <row r="262" spans="1:25" x14ac:dyDescent="0.35">
      <c r="A262" s="69" t="str">
        <f>'BCL Calculations Table'!BN329</f>
        <v>Diisopropyl Ether</v>
      </c>
      <c r="B262" s="68" t="str">
        <f>'BCL Calculations Table'!BM329</f>
        <v>108-20-3</v>
      </c>
      <c r="C262" s="13" t="str">
        <f>IF('BCL Calculations Table'!C329="","",'BCL Calculations Table'!C329)</f>
        <v/>
      </c>
      <c r="D262" s="13" t="str">
        <f>IF('BCL Calculations Table'!D329="","",'BCL Calculations Table'!D329)</f>
        <v/>
      </c>
      <c r="E262" s="13" t="str">
        <f>IF('BCL Calculations Table'!E329="","",'BCL Calculations Table'!E329)</f>
        <v/>
      </c>
      <c r="F262" s="13" t="str">
        <f>IF('BCL Calculations Table'!F329="","",'BCL Calculations Table'!F329)</f>
        <v/>
      </c>
      <c r="G262" s="13" t="str">
        <f>IF('BCL Calculations Table'!G329="","",'BCL Calculations Table'!G329)</f>
        <v/>
      </c>
      <c r="H262" s="13" t="str">
        <f>IF('BCL Calculations Table'!H329="","",'BCL Calculations Table'!H329)</f>
        <v/>
      </c>
      <c r="I262" s="13">
        <f>IF('BCL Calculations Table'!I329="","",'BCL Calculations Table'!I329)</f>
        <v>0.7</v>
      </c>
      <c r="J262" s="13" t="str">
        <f>IF('BCL Calculations Table'!J329="","",'BCL Calculations Table'!J329)</f>
        <v>P</v>
      </c>
      <c r="K262" s="85" t="str">
        <f>IF('BCL Calculations Table'!K329="","",'BCL Calculations Table'!K329)</f>
        <v/>
      </c>
      <c r="L262" s="13" t="str">
        <f>IF('BCL Calculations Table'!L329="","",'BCL Calculations Table'!L329)</f>
        <v>V</v>
      </c>
      <c r="M262" s="68" t="str">
        <f>IF('BCL Calculations Table'!N329="","",'BCL Calculations Table'!N329)</f>
        <v/>
      </c>
      <c r="N262" s="13">
        <f>IF('BCL Calculations Table'!BP329="","",'BCL Calculations Table'!BP329)</f>
        <v>2232.8369933802614</v>
      </c>
      <c r="O262" s="13" t="str">
        <f>IF('BCL Calculations Table'!BQ329="","",'BCL Calculations Table'!BQ329)</f>
        <v>N</v>
      </c>
      <c r="P262" s="13">
        <f>IF('BCL Calculations Table'!BR329="","",'BCL Calculations Table'!BR329)</f>
        <v>2257.6675107924534</v>
      </c>
      <c r="Q262" s="13" t="str">
        <f>IF('BCL Calculations Table'!BS329="","",'BCL Calculations Table'!BS329)</f>
        <v>sat</v>
      </c>
      <c r="R262" s="13">
        <f>IF('BCL Calculations Table'!BT329="","",'BCL Calculations Table'!BT329)</f>
        <v>2257.6675107924534</v>
      </c>
      <c r="S262" s="13" t="str">
        <f>IF('BCL Calculations Table'!BU329="","",'BCL Calculations Table'!BU329)</f>
        <v>sat</v>
      </c>
      <c r="T262" s="13">
        <f>IF('BCL Calculations Table'!BV329="","",'BCL Calculations Table'!BV329)</f>
        <v>729.99999999999989</v>
      </c>
      <c r="U262" s="13" t="str">
        <f>IF('BCL Calculations Table'!BW329="","",'BCL Calculations Table'!BW329)</f>
        <v>N</v>
      </c>
      <c r="V262" s="13">
        <f>IF('BCL Calculations Table'!BX329="","",'BCL Calculations Table'!BX329)</f>
        <v>1460</v>
      </c>
      <c r="W262" s="13" t="str">
        <f>IF('BCL Calculations Table'!BY329="","",'BCL Calculations Table'!BY329)</f>
        <v>N</v>
      </c>
      <c r="X262" s="80" t="str">
        <f>IF('BCL Calculations Table'!BZ329="","",'BCL Calculations Table'!BZ329)</f>
        <v/>
      </c>
      <c r="Y262" s="81" t="str">
        <f>IF('BCL Calculations Table'!CB329="","",'BCL Calculations Table'!CB329)</f>
        <v/>
      </c>
    </row>
    <row r="263" spans="1:25" x14ac:dyDescent="0.35">
      <c r="A263" s="69" t="str">
        <f>'BCL Calculations Table'!BN330</f>
        <v>Diisopropyl Methylphosphonate</v>
      </c>
      <c r="B263" s="68" t="str">
        <f>'BCL Calculations Table'!BM330</f>
        <v>1445-75-6</v>
      </c>
      <c r="C263" s="13" t="str">
        <f>IF('BCL Calculations Table'!C330="","",'BCL Calculations Table'!C330)</f>
        <v/>
      </c>
      <c r="D263" s="13" t="str">
        <f>IF('BCL Calculations Table'!D330="","",'BCL Calculations Table'!D330)</f>
        <v/>
      </c>
      <c r="E263" s="13">
        <f>IF('BCL Calculations Table'!E330="","",'BCL Calculations Table'!E330)</f>
        <v>0.08</v>
      </c>
      <c r="F263" s="13" t="str">
        <f>IF('BCL Calculations Table'!F330="","",'BCL Calculations Table'!F330)</f>
        <v>I</v>
      </c>
      <c r="G263" s="13" t="str">
        <f>IF('BCL Calculations Table'!G330="","",'BCL Calculations Table'!G330)</f>
        <v/>
      </c>
      <c r="H263" s="13" t="str">
        <f>IF('BCL Calculations Table'!H330="","",'BCL Calculations Table'!H330)</f>
        <v/>
      </c>
      <c r="I263" s="13" t="str">
        <f>IF('BCL Calculations Table'!I330="","",'BCL Calculations Table'!I330)</f>
        <v/>
      </c>
      <c r="J263" s="13" t="str">
        <f>IF('BCL Calculations Table'!J330="","",'BCL Calculations Table'!J330)</f>
        <v/>
      </c>
      <c r="K263" s="85" t="str">
        <f>IF('BCL Calculations Table'!K330="","",'BCL Calculations Table'!K330)</f>
        <v/>
      </c>
      <c r="L263" s="13" t="str">
        <f>IF('BCL Calculations Table'!L330="","",'BCL Calculations Table'!L330)</f>
        <v>V</v>
      </c>
      <c r="M263" s="68" t="str">
        <f>IF('BCL Calculations Table'!N330="","",'BCL Calculations Table'!N330)</f>
        <v/>
      </c>
      <c r="N263" s="13">
        <f>IF('BCL Calculations Table'!BP330="","",'BCL Calculations Table'!BP330)</f>
        <v>6257.1428571428587</v>
      </c>
      <c r="O263" s="13" t="str">
        <f>IF('BCL Calculations Table'!BQ330="","",'BCL Calculations Table'!BQ330)</f>
        <v>N</v>
      </c>
      <c r="P263" s="13">
        <f>IF('BCL Calculations Table'!BR330="","",'BCL Calculations Table'!BR330)</f>
        <v>100000</v>
      </c>
      <c r="Q263" s="13" t="str">
        <f>IF('BCL Calculations Table'!BS330="","",'BCL Calculations Table'!BS330)</f>
        <v>max</v>
      </c>
      <c r="R263" s="13">
        <f>IF('BCL Calculations Table'!BT330="","",'BCL Calculations Table'!BT330)</f>
        <v>100000</v>
      </c>
      <c r="S263" s="13" t="str">
        <f>IF('BCL Calculations Table'!BU330="","",'BCL Calculations Table'!BU330)</f>
        <v>max</v>
      </c>
      <c r="T263" s="13" t="str">
        <f>IF('BCL Calculations Table'!BV330="","",'BCL Calculations Table'!BV330)</f>
        <v/>
      </c>
      <c r="U263" s="13" t="str">
        <f>IF('BCL Calculations Table'!BW330="","",'BCL Calculations Table'!BW330)</f>
        <v/>
      </c>
      <c r="V263" s="13">
        <f>IF('BCL Calculations Table'!BX330="","",'BCL Calculations Table'!BX330)</f>
        <v>2669.7142857142858</v>
      </c>
      <c r="W263" s="13" t="str">
        <f>IF('BCL Calculations Table'!BY330="","",'BCL Calculations Table'!BY330)</f>
        <v>N</v>
      </c>
      <c r="X263" s="13" t="str">
        <f>IF('BCL Calculations Table'!BZ330="","",'BCL Calculations Table'!BZ330)</f>
        <v/>
      </c>
      <c r="Y263" s="70" t="str">
        <f>IF('BCL Calculations Table'!CB330="","",'BCL Calculations Table'!CB330)</f>
        <v/>
      </c>
    </row>
    <row r="264" spans="1:25" s="14" customFormat="1" x14ac:dyDescent="0.35">
      <c r="A264" s="69" t="str">
        <f>'BCL Calculations Table'!BN331</f>
        <v>Dimethipin</v>
      </c>
      <c r="B264" s="68" t="str">
        <f>'BCL Calculations Table'!BM331</f>
        <v>55290-64-7</v>
      </c>
      <c r="C264" s="13" t="str">
        <f>IF('BCL Calculations Table'!C331="","",'BCL Calculations Table'!C331)</f>
        <v/>
      </c>
      <c r="D264" s="13" t="str">
        <f>IF('BCL Calculations Table'!D331="","",'BCL Calculations Table'!D331)</f>
        <v/>
      </c>
      <c r="E264" s="13">
        <f>IF('BCL Calculations Table'!E331="","",'BCL Calculations Table'!E331)</f>
        <v>2.1999999999999999E-2</v>
      </c>
      <c r="F264" s="13" t="str">
        <f>IF('BCL Calculations Table'!F331="","",'BCL Calculations Table'!F331)</f>
        <v>OP</v>
      </c>
      <c r="G264" s="13" t="str">
        <f>IF('BCL Calculations Table'!G331="","",'BCL Calculations Table'!G331)</f>
        <v/>
      </c>
      <c r="H264" s="13" t="str">
        <f>IF('BCL Calculations Table'!H331="","",'BCL Calculations Table'!H331)</f>
        <v/>
      </c>
      <c r="I264" s="13" t="str">
        <f>IF('BCL Calculations Table'!I331="","",'BCL Calculations Table'!I331)</f>
        <v/>
      </c>
      <c r="J264" s="13" t="str">
        <f>IF('BCL Calculations Table'!J331="","",'BCL Calculations Table'!J331)</f>
        <v/>
      </c>
      <c r="K264" s="85" t="str">
        <f>IF('BCL Calculations Table'!K331="","",'BCL Calculations Table'!K331)</f>
        <v/>
      </c>
      <c r="L264" s="13" t="str">
        <f>IF('BCL Calculations Table'!L331="","",'BCL Calculations Table'!L331)</f>
        <v/>
      </c>
      <c r="M264" s="68">
        <f>IF('BCL Calculations Table'!N331="","",'BCL Calculations Table'!N331)</f>
        <v>0.1</v>
      </c>
      <c r="N264" s="13">
        <f>IF('BCL Calculations Table'!BP331="","",'BCL Calculations Table'!BP331)</f>
        <v>1390.700950225722</v>
      </c>
      <c r="O264" s="13" t="str">
        <f>IF('BCL Calculations Table'!BQ331="","",'BCL Calculations Table'!BQ331)</f>
        <v>N</v>
      </c>
      <c r="P264" s="13">
        <f>IF('BCL Calculations Table'!BR331="","",'BCL Calculations Table'!BR331)</f>
        <v>51392.000000000007</v>
      </c>
      <c r="Q264" s="13" t="str">
        <f>IF('BCL Calculations Table'!BS331="","",'BCL Calculations Table'!BS331)</f>
        <v>N</v>
      </c>
      <c r="R264" s="13">
        <f>IF('BCL Calculations Table'!BT331="","",'BCL Calculations Table'!BT331)</f>
        <v>20060.64410156482</v>
      </c>
      <c r="S264" s="13" t="str">
        <f>IF('BCL Calculations Table'!BU331="","",'BCL Calculations Table'!BU331)</f>
        <v>N</v>
      </c>
      <c r="T264" s="13" t="str">
        <f>IF('BCL Calculations Table'!BV331="","",'BCL Calculations Table'!BV331)</f>
        <v/>
      </c>
      <c r="U264" s="13" t="str">
        <f>IF('BCL Calculations Table'!BW331="","",'BCL Calculations Table'!BW331)</f>
        <v/>
      </c>
      <c r="V264" s="13">
        <f>IF('BCL Calculations Table'!BX331="","",'BCL Calculations Table'!BX331)</f>
        <v>734.17142857142846</v>
      </c>
      <c r="W264" s="13" t="str">
        <f>IF('BCL Calculations Table'!BY331="","",'BCL Calculations Table'!BY331)</f>
        <v>N</v>
      </c>
      <c r="X264" s="13" t="str">
        <f>IF('BCL Calculations Table'!BZ331="","",'BCL Calculations Table'!BZ331)</f>
        <v/>
      </c>
      <c r="Y264" s="70" t="str">
        <f>IF('BCL Calculations Table'!CB331="","",'BCL Calculations Table'!CB331)</f>
        <v/>
      </c>
    </row>
    <row r="265" spans="1:25" x14ac:dyDescent="0.35">
      <c r="A265" s="69" t="str">
        <f>'BCL Calculations Table'!BN332</f>
        <v>Dimethoate</v>
      </c>
      <c r="B265" s="68" t="str">
        <f>'BCL Calculations Table'!BM332</f>
        <v>60-51-5</v>
      </c>
      <c r="C265" s="13" t="str">
        <f>IF('BCL Calculations Table'!C332="","",'BCL Calculations Table'!C332)</f>
        <v/>
      </c>
      <c r="D265" s="13" t="str">
        <f>IF('BCL Calculations Table'!D332="","",'BCL Calculations Table'!D332)</f>
        <v/>
      </c>
      <c r="E265" s="13">
        <f>IF('BCL Calculations Table'!E332="","",'BCL Calculations Table'!E332)</f>
        <v>2.2000000000000001E-3</v>
      </c>
      <c r="F265" s="13" t="str">
        <f>IF('BCL Calculations Table'!F332="","",'BCL Calculations Table'!F332)</f>
        <v>OP</v>
      </c>
      <c r="G265" s="13" t="str">
        <f>IF('BCL Calculations Table'!G332="","",'BCL Calculations Table'!G332)</f>
        <v/>
      </c>
      <c r="H265" s="13" t="str">
        <f>IF('BCL Calculations Table'!H332="","",'BCL Calculations Table'!H332)</f>
        <v/>
      </c>
      <c r="I265" s="13" t="str">
        <f>IF('BCL Calculations Table'!I332="","",'BCL Calculations Table'!I332)</f>
        <v/>
      </c>
      <c r="J265" s="13" t="str">
        <f>IF('BCL Calculations Table'!J332="","",'BCL Calculations Table'!J332)</f>
        <v/>
      </c>
      <c r="K265" s="85" t="str">
        <f>IF('BCL Calculations Table'!K332="","",'BCL Calculations Table'!K332)</f>
        <v/>
      </c>
      <c r="L265" s="13" t="str">
        <f>IF('BCL Calculations Table'!L332="","",'BCL Calculations Table'!L332)</f>
        <v/>
      </c>
      <c r="M265" s="68">
        <f>IF('BCL Calculations Table'!N332="","",'BCL Calculations Table'!N332)</f>
        <v>0.1</v>
      </c>
      <c r="N265" s="13">
        <f>IF('BCL Calculations Table'!BP332="","",'BCL Calculations Table'!BP332)</f>
        <v>139.07009502257222</v>
      </c>
      <c r="O265" s="13" t="str">
        <f>IF('BCL Calculations Table'!BQ332="","",'BCL Calculations Table'!BQ332)</f>
        <v>N</v>
      </c>
      <c r="P265" s="13">
        <f>IF('BCL Calculations Table'!BR332="","",'BCL Calculations Table'!BR332)</f>
        <v>5139.2000000000007</v>
      </c>
      <c r="Q265" s="13" t="str">
        <f>IF('BCL Calculations Table'!BS332="","",'BCL Calculations Table'!BS332)</f>
        <v>N</v>
      </c>
      <c r="R265" s="13">
        <f>IF('BCL Calculations Table'!BT332="","",'BCL Calculations Table'!BT332)</f>
        <v>2006.0644101564822</v>
      </c>
      <c r="S265" s="13" t="str">
        <f>IF('BCL Calculations Table'!BU332="","",'BCL Calculations Table'!BU332)</f>
        <v>N</v>
      </c>
      <c r="T265" s="13" t="str">
        <f>IF('BCL Calculations Table'!BV332="","",'BCL Calculations Table'!BV332)</f>
        <v/>
      </c>
      <c r="U265" s="13" t="str">
        <f>IF('BCL Calculations Table'!BW332="","",'BCL Calculations Table'!BW332)</f>
        <v/>
      </c>
      <c r="V265" s="13">
        <f>IF('BCL Calculations Table'!BX332="","",'BCL Calculations Table'!BX332)</f>
        <v>73.417142857142863</v>
      </c>
      <c r="W265" s="13" t="str">
        <f>IF('BCL Calculations Table'!BY332="","",'BCL Calculations Table'!BY332)</f>
        <v>N</v>
      </c>
      <c r="X265" s="13" t="str">
        <f>IF('BCL Calculations Table'!BZ332="","",'BCL Calculations Table'!BZ332)</f>
        <v/>
      </c>
      <c r="Y265" s="70" t="str">
        <f>IF('BCL Calculations Table'!CB332="","",'BCL Calculations Table'!CB332)</f>
        <v/>
      </c>
    </row>
    <row r="266" spans="1:25" x14ac:dyDescent="0.35">
      <c r="A266" s="69" t="str">
        <f>'BCL Calculations Table'!BN333</f>
        <v>Dimethoxybenzidine, 3,3'-</v>
      </c>
      <c r="B266" s="68" t="str">
        <f>'BCL Calculations Table'!BM333</f>
        <v>119-90-4</v>
      </c>
      <c r="C266" s="13">
        <f>IF('BCL Calculations Table'!C333="","",'BCL Calculations Table'!C333)</f>
        <v>1.6</v>
      </c>
      <c r="D266" s="13" t="str">
        <f>IF('BCL Calculations Table'!D333="","",'BCL Calculations Table'!D333)</f>
        <v>P</v>
      </c>
      <c r="E266" s="13">
        <f>IF('BCL Calculations Table'!E333="","",'BCL Calculations Table'!E333)</f>
        <v>1.4E-2</v>
      </c>
      <c r="F266" s="13" t="str">
        <f>IF('BCL Calculations Table'!F333="","",'BCL Calculations Table'!F333)</f>
        <v>CA</v>
      </c>
      <c r="G266" s="13" t="str">
        <f>IF('BCL Calculations Table'!G333="","",'BCL Calculations Table'!G333)</f>
        <v/>
      </c>
      <c r="H266" s="13" t="str">
        <f>IF('BCL Calculations Table'!H333="","",'BCL Calculations Table'!H333)</f>
        <v/>
      </c>
      <c r="I266" s="13" t="str">
        <f>IF('BCL Calculations Table'!I333="","",'BCL Calculations Table'!I333)</f>
        <v/>
      </c>
      <c r="J266" s="13" t="str">
        <f>IF('BCL Calculations Table'!J333="","",'BCL Calculations Table'!J333)</f>
        <v/>
      </c>
      <c r="K266" s="85" t="str">
        <f>IF('BCL Calculations Table'!K333="","",'BCL Calculations Table'!K333)</f>
        <v/>
      </c>
      <c r="L266" s="13" t="str">
        <f>IF('BCL Calculations Table'!L333="","",'BCL Calculations Table'!L333)</f>
        <v/>
      </c>
      <c r="M266" s="68">
        <f>IF('BCL Calculations Table'!N333="","",'BCL Calculations Table'!N333)</f>
        <v>0.1</v>
      </c>
      <c r="N266" s="13">
        <f>IF('BCL Calculations Table'!BP333="","",'BCL Calculations Table'!BP333)</f>
        <v>0.33911847777612597</v>
      </c>
      <c r="O266" s="13" t="str">
        <f>IF('BCL Calculations Table'!BQ333="","",'BCL Calculations Table'!BQ333)</f>
        <v>C</v>
      </c>
      <c r="P266" s="13">
        <f>IF('BCL Calculations Table'!BR333="","",'BCL Calculations Table'!BR333)</f>
        <v>4.0879999999999992</v>
      </c>
      <c r="Q266" s="13" t="str">
        <f>IF('BCL Calculations Table'!BS333="","",'BCL Calculations Table'!BS333)</f>
        <v>C</v>
      </c>
      <c r="R266" s="13">
        <f>IF('BCL Calculations Table'!BT333="","",'BCL Calculations Table'!BT333)</f>
        <v>2.2046197785888708</v>
      </c>
      <c r="S266" s="13" t="str">
        <f>IF('BCL Calculations Table'!BU333="","",'BCL Calculations Table'!BU333)</f>
        <v>C</v>
      </c>
      <c r="T266" s="13" t="str">
        <f>IF('BCL Calculations Table'!BV333="","",'BCL Calculations Table'!BV333)</f>
        <v/>
      </c>
      <c r="U266" s="13" t="str">
        <f>IF('BCL Calculations Table'!BW333="","",'BCL Calculations Table'!BW333)</f>
        <v/>
      </c>
      <c r="V266" s="13">
        <f>IF('BCL Calculations Table'!BX333="","",'BCL Calculations Table'!BX333)</f>
        <v>4.8692636072572036E-2</v>
      </c>
      <c r="W266" s="13" t="str">
        <f>IF('BCL Calculations Table'!BY333="","",'BCL Calculations Table'!BY333)</f>
        <v>C</v>
      </c>
      <c r="X266" s="13" t="str">
        <f>IF('BCL Calculations Table'!BZ333="","",'BCL Calculations Table'!BZ333)</f>
        <v/>
      </c>
      <c r="Y266" s="70" t="str">
        <f>IF('BCL Calculations Table'!CB333="","",'BCL Calculations Table'!CB333)</f>
        <v/>
      </c>
    </row>
    <row r="267" spans="1:25" s="14" customFormat="1" x14ac:dyDescent="0.35">
      <c r="A267" s="71" t="str">
        <f>'BCL Calculations Table'!BN334</f>
        <v>Dimethyl methylphosphonate</v>
      </c>
      <c r="B267" s="72" t="str">
        <f>'BCL Calculations Table'!BM334</f>
        <v>756-79-6</v>
      </c>
      <c r="C267" s="73">
        <f>IF('BCL Calculations Table'!C334="","",'BCL Calculations Table'!C334)</f>
        <v>1.6999999999999999E-3</v>
      </c>
      <c r="D267" s="73" t="str">
        <f>IF('BCL Calculations Table'!D334="","",'BCL Calculations Table'!D334)</f>
        <v>P</v>
      </c>
      <c r="E267" s="73">
        <f>IF('BCL Calculations Table'!E334="","",'BCL Calculations Table'!E334)</f>
        <v>0.06</v>
      </c>
      <c r="F267" s="73" t="str">
        <f>IF('BCL Calculations Table'!F334="","",'BCL Calculations Table'!F334)</f>
        <v>P</v>
      </c>
      <c r="G267" s="73" t="str">
        <f>IF('BCL Calculations Table'!G334="","",'BCL Calculations Table'!G334)</f>
        <v/>
      </c>
      <c r="H267" s="73" t="str">
        <f>IF('BCL Calculations Table'!H334="","",'BCL Calculations Table'!H334)</f>
        <v/>
      </c>
      <c r="I267" s="73" t="str">
        <f>IF('BCL Calculations Table'!I334="","",'BCL Calculations Table'!I334)</f>
        <v/>
      </c>
      <c r="J267" s="73" t="str">
        <f>IF('BCL Calculations Table'!J334="","",'BCL Calculations Table'!J334)</f>
        <v/>
      </c>
      <c r="K267" s="86" t="str">
        <f>IF('BCL Calculations Table'!K334="","",'BCL Calculations Table'!K334)</f>
        <v/>
      </c>
      <c r="L267" s="73" t="str">
        <f>IF('BCL Calculations Table'!L334="","",'BCL Calculations Table'!L334)</f>
        <v/>
      </c>
      <c r="M267" s="72">
        <f>IF('BCL Calculations Table'!N334="","",'BCL Calculations Table'!N334)</f>
        <v>0.1</v>
      </c>
      <c r="N267" s="73">
        <f>IF('BCL Calculations Table'!BP334="","",'BCL Calculations Table'!BP334)</f>
        <v>319.17033202458924</v>
      </c>
      <c r="O267" s="73" t="str">
        <f>IF('BCL Calculations Table'!BQ334="","",'BCL Calculations Table'!BQ334)</f>
        <v>C</v>
      </c>
      <c r="P267" s="73">
        <f>IF('BCL Calculations Table'!BR334="","",'BCL Calculations Table'!BR334)</f>
        <v>3847.5294117647063</v>
      </c>
      <c r="Q267" s="73" t="str">
        <f>IF('BCL Calculations Table'!BS334="","",'BCL Calculations Table'!BS334)</f>
        <v>C</v>
      </c>
      <c r="R267" s="73">
        <f>IF('BCL Calculations Table'!BT334="","",'BCL Calculations Table'!BT334)</f>
        <v>2074.93626220129</v>
      </c>
      <c r="S267" s="73" t="str">
        <f>IF('BCL Calculations Table'!BU334="","",'BCL Calculations Table'!BU334)</f>
        <v>C</v>
      </c>
      <c r="T267" s="73" t="str">
        <f>IF('BCL Calculations Table'!BV334="","",'BCL Calculations Table'!BV334)</f>
        <v/>
      </c>
      <c r="U267" s="73" t="str">
        <f>IF('BCL Calculations Table'!BW334="","",'BCL Calculations Table'!BW334)</f>
        <v/>
      </c>
      <c r="V267" s="73">
        <f>IF('BCL Calculations Table'!BX334="","",'BCL Calculations Table'!BX334)</f>
        <v>45.828363362420738</v>
      </c>
      <c r="W267" s="73" t="str">
        <f>IF('BCL Calculations Table'!BY334="","",'BCL Calculations Table'!BY334)</f>
        <v>C</v>
      </c>
      <c r="X267" s="73" t="str">
        <f>IF('BCL Calculations Table'!BZ334="","",'BCL Calculations Table'!BZ334)</f>
        <v/>
      </c>
      <c r="Y267" s="79" t="str">
        <f>IF('BCL Calculations Table'!CB334="","",'BCL Calculations Table'!CB334)</f>
        <v/>
      </c>
    </row>
    <row r="268" spans="1:25" x14ac:dyDescent="0.35">
      <c r="A268" s="69" t="str">
        <f>'BCL Calculations Table'!BN335</f>
        <v>Dimethylamine</v>
      </c>
      <c r="B268" s="68" t="str">
        <f>'BCL Calculations Table'!BM335</f>
        <v>124-40-3</v>
      </c>
      <c r="C268" s="13" t="str">
        <f>IF('BCL Calculations Table'!C335="","",'BCL Calculations Table'!C335)</f>
        <v/>
      </c>
      <c r="D268" s="13" t="str">
        <f>IF('BCL Calculations Table'!D335="","",'BCL Calculations Table'!D335)</f>
        <v/>
      </c>
      <c r="E268" s="13" t="str">
        <f>IF('BCL Calculations Table'!E335="","",'BCL Calculations Table'!E335)</f>
        <v/>
      </c>
      <c r="F268" s="13" t="str">
        <f>IF('BCL Calculations Table'!F335="","",'BCL Calculations Table'!F335)</f>
        <v/>
      </c>
      <c r="G268" s="13" t="str">
        <f>IF('BCL Calculations Table'!G335="","",'BCL Calculations Table'!G335)</f>
        <v/>
      </c>
      <c r="H268" s="13" t="str">
        <f>IF('BCL Calculations Table'!H335="","",'BCL Calculations Table'!H335)</f>
        <v/>
      </c>
      <c r="I268" s="13" t="str">
        <f>IF('BCL Calculations Table'!I335="","",'BCL Calculations Table'!I335)</f>
        <v/>
      </c>
      <c r="J268" s="13" t="str">
        <f>IF('BCL Calculations Table'!J335="","",'BCL Calculations Table'!J335)</f>
        <v/>
      </c>
      <c r="K268" s="85" t="str">
        <f>IF('BCL Calculations Table'!K335="","",'BCL Calculations Table'!K335)</f>
        <v/>
      </c>
      <c r="L268" s="13" t="str">
        <f>IF('BCL Calculations Table'!L335="","",'BCL Calculations Table'!L335)</f>
        <v>V</v>
      </c>
      <c r="M268" s="68" t="str">
        <f>IF('BCL Calculations Table'!N335="","",'BCL Calculations Table'!N335)</f>
        <v/>
      </c>
      <c r="N268" s="13">
        <f>IF('BCL Calculations Table'!BP335="","",'BCL Calculations Table'!BP335)</f>
        <v>100000</v>
      </c>
      <c r="O268" s="13" t="str">
        <f>IF('BCL Calculations Table'!BQ335="","",'BCL Calculations Table'!BQ335)</f>
        <v>max</v>
      </c>
      <c r="P268" s="13">
        <f>IF('BCL Calculations Table'!BR335="","",'BCL Calculations Table'!BR335)</f>
        <v>100000</v>
      </c>
      <c r="Q268" s="13" t="str">
        <f>IF('BCL Calculations Table'!BS335="","",'BCL Calculations Table'!BS335)</f>
        <v>max</v>
      </c>
      <c r="R268" s="13">
        <f>IF('BCL Calculations Table'!BT335="","",'BCL Calculations Table'!BT335)</f>
        <v>100000</v>
      </c>
      <c r="S268" s="13" t="str">
        <f>IF('BCL Calculations Table'!BU335="","",'BCL Calculations Table'!BU335)</f>
        <v>max</v>
      </c>
      <c r="T268" s="13" t="str">
        <f>IF('BCL Calculations Table'!BV335="","",'BCL Calculations Table'!BV335)</f>
        <v/>
      </c>
      <c r="U268" s="13" t="str">
        <f>IF('BCL Calculations Table'!BW335="","",'BCL Calculations Table'!BW335)</f>
        <v/>
      </c>
      <c r="V268" s="13" t="str">
        <f>IF('BCL Calculations Table'!BX335="","",'BCL Calculations Table'!BX335)</f>
        <v/>
      </c>
      <c r="W268" s="13" t="str">
        <f>IF('BCL Calculations Table'!BY335="","",'BCL Calculations Table'!BY335)</f>
        <v/>
      </c>
      <c r="X268" s="80" t="str">
        <f>IF('BCL Calculations Table'!BZ335="","",'BCL Calculations Table'!BZ335)</f>
        <v/>
      </c>
      <c r="Y268" s="81" t="str">
        <f>IF('BCL Calculations Table'!CB335="","",'BCL Calculations Table'!CB335)</f>
        <v/>
      </c>
    </row>
    <row r="269" spans="1:25" x14ac:dyDescent="0.35">
      <c r="A269" s="69" t="str">
        <f>'BCL Calculations Table'!BN336</f>
        <v>Dimethylamino azobenzene [p-]</v>
      </c>
      <c r="B269" s="68" t="str">
        <f>'BCL Calculations Table'!BM336</f>
        <v>60-11-7</v>
      </c>
      <c r="C269" s="13">
        <f>IF('BCL Calculations Table'!C336="","",'BCL Calculations Table'!C336)</f>
        <v>4.5999999999999996</v>
      </c>
      <c r="D269" s="13" t="str">
        <f>IF('BCL Calculations Table'!D336="","",'BCL Calculations Table'!D336)</f>
        <v>CA</v>
      </c>
      <c r="E269" s="13" t="str">
        <f>IF('BCL Calculations Table'!E336="","",'BCL Calculations Table'!E336)</f>
        <v/>
      </c>
      <c r="F269" s="13" t="str">
        <f>IF('BCL Calculations Table'!F336="","",'BCL Calculations Table'!F336)</f>
        <v/>
      </c>
      <c r="G269" s="13">
        <f>IF('BCL Calculations Table'!G336="","",'BCL Calculations Table'!G336)</f>
        <v>1.2999999999999999E-3</v>
      </c>
      <c r="H269" s="13" t="str">
        <f>IF('BCL Calculations Table'!H336="","",'BCL Calculations Table'!H336)</f>
        <v>CA</v>
      </c>
      <c r="I269" s="13" t="str">
        <f>IF('BCL Calculations Table'!I336="","",'BCL Calculations Table'!I336)</f>
        <v/>
      </c>
      <c r="J269" s="13" t="str">
        <f>IF('BCL Calculations Table'!J336="","",'BCL Calculations Table'!J336)</f>
        <v/>
      </c>
      <c r="K269" s="85" t="str">
        <f>IF('BCL Calculations Table'!K336="","",'BCL Calculations Table'!K336)</f>
        <v/>
      </c>
      <c r="L269" s="13" t="str">
        <f>IF('BCL Calculations Table'!L336="","",'BCL Calculations Table'!L336)</f>
        <v/>
      </c>
      <c r="M269" s="68">
        <f>IF('BCL Calculations Table'!N336="","",'BCL Calculations Table'!N336)</f>
        <v>0.1</v>
      </c>
      <c r="N269" s="13">
        <f>IF('BCL Calculations Table'!BP336="","",'BCL Calculations Table'!BP336)</f>
        <v>0.11794888504642416</v>
      </c>
      <c r="O269" s="13" t="str">
        <f>IF('BCL Calculations Table'!BQ336="","",'BCL Calculations Table'!BQ336)</f>
        <v>C</v>
      </c>
      <c r="P269" s="13">
        <f>IF('BCL Calculations Table'!BR336="","",'BCL Calculations Table'!BR336)</f>
        <v>1.4217344681344366</v>
      </c>
      <c r="Q269" s="13" t="str">
        <f>IF('BCL Calculations Table'!BS336="","",'BCL Calculations Table'!BS336)</f>
        <v>C</v>
      </c>
      <c r="R269" s="13">
        <f>IF('BCL Calculations Table'!BT336="","",'BCL Calculations Table'!BT336)</f>
        <v>0.76677752554065026</v>
      </c>
      <c r="S269" s="13" t="str">
        <f>IF('BCL Calculations Table'!BU336="","",'BCL Calculations Table'!BU336)</f>
        <v>C</v>
      </c>
      <c r="T269" s="13">
        <f>IF('BCL Calculations Table'!BV336="","",'BCL Calculations Table'!BV336)</f>
        <v>2.1597633136094677E-3</v>
      </c>
      <c r="U269" s="13" t="str">
        <f>IF('BCL Calculations Table'!BW336="","",'BCL Calculations Table'!BW336)</f>
        <v>C</v>
      </c>
      <c r="V269" s="13">
        <f>IF('BCL Calculations Table'!BX336="","",'BCL Calculations Table'!BX336)</f>
        <v>1.6936569068720708E-2</v>
      </c>
      <c r="W269" s="13" t="str">
        <f>IF('BCL Calculations Table'!BY336="","",'BCL Calculations Table'!BY336)</f>
        <v>C</v>
      </c>
      <c r="X269" s="13" t="str">
        <f>IF('BCL Calculations Table'!BZ336="","",'BCL Calculations Table'!BZ336)</f>
        <v/>
      </c>
      <c r="Y269" s="70" t="str">
        <f>IF('BCL Calculations Table'!CB336="","",'BCL Calculations Table'!CB336)</f>
        <v/>
      </c>
    </row>
    <row r="270" spans="1:25" s="14" customFormat="1" x14ac:dyDescent="0.35">
      <c r="A270" s="69" t="str">
        <f>'BCL Calculations Table'!BN337</f>
        <v>Dimethylaniline HCl, 2,4-</v>
      </c>
      <c r="B270" s="68" t="str">
        <f>'BCL Calculations Table'!BM337</f>
        <v>21436-96-4</v>
      </c>
      <c r="C270" s="13">
        <f>IF('BCL Calculations Table'!C337="","",'BCL Calculations Table'!C337)</f>
        <v>0.57999999999999996</v>
      </c>
      <c r="D270" s="13" t="str">
        <f>IF('BCL Calculations Table'!D337="","",'BCL Calculations Table'!D337)</f>
        <v>H</v>
      </c>
      <c r="E270" s="13" t="str">
        <f>IF('BCL Calculations Table'!E337="","",'BCL Calculations Table'!E337)</f>
        <v/>
      </c>
      <c r="F270" s="13" t="str">
        <f>IF('BCL Calculations Table'!F337="","",'BCL Calculations Table'!F337)</f>
        <v/>
      </c>
      <c r="G270" s="13" t="str">
        <f>IF('BCL Calculations Table'!G337="","",'BCL Calculations Table'!G337)</f>
        <v/>
      </c>
      <c r="H270" s="13" t="str">
        <f>IF('BCL Calculations Table'!H337="","",'BCL Calculations Table'!H337)</f>
        <v/>
      </c>
      <c r="I270" s="13" t="str">
        <f>IF('BCL Calculations Table'!I337="","",'BCL Calculations Table'!I337)</f>
        <v/>
      </c>
      <c r="J270" s="13" t="str">
        <f>IF('BCL Calculations Table'!J337="","",'BCL Calculations Table'!J337)</f>
        <v/>
      </c>
      <c r="K270" s="85" t="str">
        <f>IF('BCL Calculations Table'!K337="","",'BCL Calculations Table'!K337)</f>
        <v/>
      </c>
      <c r="L270" s="13" t="str">
        <f>IF('BCL Calculations Table'!L337="","",'BCL Calculations Table'!L337)</f>
        <v/>
      </c>
      <c r="M270" s="68">
        <f>IF('BCL Calculations Table'!N337="","",'BCL Calculations Table'!N337)</f>
        <v>0.1</v>
      </c>
      <c r="N270" s="13">
        <f>IF('BCL Calculations Table'!BP337="","",'BCL Calculations Table'!BP337)</f>
        <v>0.93549924903758908</v>
      </c>
      <c r="O270" s="13" t="str">
        <f>IF('BCL Calculations Table'!BQ337="","",'BCL Calculations Table'!BQ337)</f>
        <v>C</v>
      </c>
      <c r="P270" s="13">
        <f>IF('BCL Calculations Table'!BR337="","",'BCL Calculations Table'!BR337)</f>
        <v>11.277241379310343</v>
      </c>
      <c r="Q270" s="13" t="str">
        <f>IF('BCL Calculations Table'!BS337="","",'BCL Calculations Table'!BS337)</f>
        <v>C</v>
      </c>
      <c r="R270" s="13">
        <f>IF('BCL Calculations Table'!BT337="","",'BCL Calculations Table'!BT337)</f>
        <v>6.0817097340382631</v>
      </c>
      <c r="S270" s="13" t="str">
        <f>IF('BCL Calculations Table'!BU337="","",'BCL Calculations Table'!BU337)</f>
        <v>C</v>
      </c>
      <c r="T270" s="13" t="str">
        <f>IF('BCL Calculations Table'!BV337="","",'BCL Calculations Table'!BV337)</f>
        <v/>
      </c>
      <c r="U270" s="13" t="str">
        <f>IF('BCL Calculations Table'!BW337="","",'BCL Calculations Table'!BW337)</f>
        <v/>
      </c>
      <c r="V270" s="13">
        <f>IF('BCL Calculations Table'!BX337="","",'BCL Calculations Table'!BX337)</f>
        <v>0.134324513303647</v>
      </c>
      <c r="W270" s="13" t="str">
        <f>IF('BCL Calculations Table'!BY337="","",'BCL Calculations Table'!BY337)</f>
        <v>C</v>
      </c>
      <c r="X270" s="13" t="str">
        <f>IF('BCL Calculations Table'!BZ337="","",'BCL Calculations Table'!BZ337)</f>
        <v/>
      </c>
      <c r="Y270" s="70" t="str">
        <f>IF('BCL Calculations Table'!CB337="","",'BCL Calculations Table'!CB337)</f>
        <v/>
      </c>
    </row>
    <row r="271" spans="1:25" x14ac:dyDescent="0.35">
      <c r="A271" s="69" t="str">
        <f>'BCL Calculations Table'!BN338</f>
        <v>Dimethylaniline, 2,4-</v>
      </c>
      <c r="B271" s="68" t="str">
        <f>'BCL Calculations Table'!BM338</f>
        <v>95-68-1</v>
      </c>
      <c r="C271" s="13">
        <f>IF('BCL Calculations Table'!C338="","",'BCL Calculations Table'!C338)</f>
        <v>0.2</v>
      </c>
      <c r="D271" s="13" t="str">
        <f>IF('BCL Calculations Table'!D338="","",'BCL Calculations Table'!D338)</f>
        <v>P</v>
      </c>
      <c r="E271" s="13">
        <f>IF('BCL Calculations Table'!E338="","",'BCL Calculations Table'!E338)</f>
        <v>2E-3</v>
      </c>
      <c r="F271" s="13" t="str">
        <f>IF('BCL Calculations Table'!F338="","",'BCL Calculations Table'!F338)</f>
        <v>X</v>
      </c>
      <c r="G271" s="13" t="str">
        <f>IF('BCL Calculations Table'!G338="","",'BCL Calculations Table'!G338)</f>
        <v/>
      </c>
      <c r="H271" s="13" t="str">
        <f>IF('BCL Calculations Table'!H338="","",'BCL Calculations Table'!H338)</f>
        <v/>
      </c>
      <c r="I271" s="13" t="str">
        <f>IF('BCL Calculations Table'!I338="","",'BCL Calculations Table'!I338)</f>
        <v/>
      </c>
      <c r="J271" s="13" t="str">
        <f>IF('BCL Calculations Table'!J338="","",'BCL Calculations Table'!J338)</f>
        <v/>
      </c>
      <c r="K271" s="85" t="str">
        <f>IF('BCL Calculations Table'!K338="","",'BCL Calculations Table'!K338)</f>
        <v/>
      </c>
      <c r="L271" s="13" t="str">
        <f>IF('BCL Calculations Table'!L338="","",'BCL Calculations Table'!L338)</f>
        <v/>
      </c>
      <c r="M271" s="68">
        <f>IF('BCL Calculations Table'!N338="","",'BCL Calculations Table'!N338)</f>
        <v>0.1</v>
      </c>
      <c r="N271" s="13">
        <f>IF('BCL Calculations Table'!BP338="","",'BCL Calculations Table'!BP338)</f>
        <v>2.7129478222090078</v>
      </c>
      <c r="O271" s="13" t="str">
        <f>IF('BCL Calculations Table'!BQ338="","",'BCL Calculations Table'!BQ338)</f>
        <v>C</v>
      </c>
      <c r="P271" s="13">
        <f>IF('BCL Calculations Table'!BR338="","",'BCL Calculations Table'!BR338)</f>
        <v>32.703999999999994</v>
      </c>
      <c r="Q271" s="13" t="str">
        <f>IF('BCL Calculations Table'!BS338="","",'BCL Calculations Table'!BS338)</f>
        <v>C</v>
      </c>
      <c r="R271" s="13">
        <f>IF('BCL Calculations Table'!BT338="","",'BCL Calculations Table'!BT338)</f>
        <v>17.636958228710967</v>
      </c>
      <c r="S271" s="13" t="str">
        <f>IF('BCL Calculations Table'!BU338="","",'BCL Calculations Table'!BU338)</f>
        <v>C</v>
      </c>
      <c r="T271" s="13" t="str">
        <f>IF('BCL Calculations Table'!BV338="","",'BCL Calculations Table'!BV338)</f>
        <v/>
      </c>
      <c r="U271" s="13" t="str">
        <f>IF('BCL Calculations Table'!BW338="","",'BCL Calculations Table'!BW338)</f>
        <v/>
      </c>
      <c r="V271" s="13">
        <f>IF('BCL Calculations Table'!BX338="","",'BCL Calculations Table'!BX338)</f>
        <v>0.38954108858057629</v>
      </c>
      <c r="W271" s="13" t="str">
        <f>IF('BCL Calculations Table'!BY338="","",'BCL Calculations Table'!BY338)</f>
        <v>C</v>
      </c>
      <c r="X271" s="13" t="str">
        <f>IF('BCL Calculations Table'!BZ338="","",'BCL Calculations Table'!BZ338)</f>
        <v/>
      </c>
      <c r="Y271" s="70" t="str">
        <f>IF('BCL Calculations Table'!CB338="","",'BCL Calculations Table'!CB338)</f>
        <v/>
      </c>
    </row>
    <row r="272" spans="1:25" x14ac:dyDescent="0.35">
      <c r="A272" s="69" t="str">
        <f>'BCL Calculations Table'!BN339</f>
        <v>Dimethylaniline, N,N-</v>
      </c>
      <c r="B272" s="68" t="str">
        <f>'BCL Calculations Table'!BM339</f>
        <v>121-69-7</v>
      </c>
      <c r="C272" s="13">
        <f>IF('BCL Calculations Table'!C339="","",'BCL Calculations Table'!C339)</f>
        <v>2.7E-2</v>
      </c>
      <c r="D272" s="13" t="str">
        <f>IF('BCL Calculations Table'!D339="","",'BCL Calculations Table'!D339)</f>
        <v>P</v>
      </c>
      <c r="E272" s="13">
        <f>IF('BCL Calculations Table'!E339="","",'BCL Calculations Table'!E339)</f>
        <v>2E-3</v>
      </c>
      <c r="F272" s="13" t="str">
        <f>IF('BCL Calculations Table'!F339="","",'BCL Calculations Table'!F339)</f>
        <v>I</v>
      </c>
      <c r="G272" s="13" t="str">
        <f>IF('BCL Calculations Table'!G339="","",'BCL Calculations Table'!G339)</f>
        <v/>
      </c>
      <c r="H272" s="13" t="str">
        <f>IF('BCL Calculations Table'!H339="","",'BCL Calculations Table'!H339)</f>
        <v/>
      </c>
      <c r="I272" s="13" t="str">
        <f>IF('BCL Calculations Table'!I339="","",'BCL Calculations Table'!I339)</f>
        <v/>
      </c>
      <c r="J272" s="13" t="str">
        <f>IF('BCL Calculations Table'!J339="","",'BCL Calculations Table'!J339)</f>
        <v/>
      </c>
      <c r="K272" s="85" t="str">
        <f>IF('BCL Calculations Table'!K339="","",'BCL Calculations Table'!K339)</f>
        <v/>
      </c>
      <c r="L272" s="13" t="str">
        <f>IF('BCL Calculations Table'!L339="","",'BCL Calculations Table'!L339)</f>
        <v>V</v>
      </c>
      <c r="M272" s="68" t="str">
        <f>IF('BCL Calculations Table'!N339="","",'BCL Calculations Table'!N339)</f>
        <v/>
      </c>
      <c r="N272" s="13">
        <f>IF('BCL Calculations Table'!BP339="","",'BCL Calculations Table'!BP339)</f>
        <v>25.749559082892418</v>
      </c>
      <c r="O272" s="13" t="str">
        <f>IF('BCL Calculations Table'!BQ339="","",'BCL Calculations Table'!BQ339)</f>
        <v>C</v>
      </c>
      <c r="P272" s="13">
        <f>IF('BCL Calculations Table'!BR339="","",'BCL Calculations Table'!BR339)</f>
        <v>242.25185185185182</v>
      </c>
      <c r="Q272" s="13" t="str">
        <f>IF('BCL Calculations Table'!BS339="","",'BCL Calculations Table'!BS339)</f>
        <v>C</v>
      </c>
      <c r="R272" s="13">
        <f>IF('BCL Calculations Table'!BT339="","",'BCL Calculations Table'!BT339)</f>
        <v>134.58436213991766</v>
      </c>
      <c r="S272" s="13" t="str">
        <f>IF('BCL Calculations Table'!BU339="","",'BCL Calculations Table'!BU339)</f>
        <v>C</v>
      </c>
      <c r="T272" s="13" t="str">
        <f>IF('BCL Calculations Table'!BV339="","",'BCL Calculations Table'!BV339)</f>
        <v/>
      </c>
      <c r="U272" s="13" t="str">
        <f>IF('BCL Calculations Table'!BW339="","",'BCL Calculations Table'!BW339)</f>
        <v/>
      </c>
      <c r="V272" s="13">
        <f>IF('BCL Calculations Table'!BX339="","",'BCL Calculations Table'!BX339)</f>
        <v>2.8854895450413056</v>
      </c>
      <c r="W272" s="13" t="str">
        <f>IF('BCL Calculations Table'!BY339="","",'BCL Calculations Table'!BY339)</f>
        <v>C</v>
      </c>
      <c r="X272" s="13" t="str">
        <f>IF('BCL Calculations Table'!BZ339="","",'BCL Calculations Table'!BZ339)</f>
        <v/>
      </c>
      <c r="Y272" s="70" t="str">
        <f>IF('BCL Calculations Table'!CB339="","",'BCL Calculations Table'!CB339)</f>
        <v/>
      </c>
    </row>
    <row r="273" spans="1:25" s="14" customFormat="1" x14ac:dyDescent="0.35">
      <c r="A273" s="71" t="str">
        <f>'BCL Calculations Table'!BN340</f>
        <v>Dimethylbenzidine, 3,3'-</v>
      </c>
      <c r="B273" s="72" t="str">
        <f>'BCL Calculations Table'!BM340</f>
        <v>119-93-7</v>
      </c>
      <c r="C273" s="73">
        <f>IF('BCL Calculations Table'!C340="","",'BCL Calculations Table'!C340)</f>
        <v>11</v>
      </c>
      <c r="D273" s="73" t="str">
        <f>IF('BCL Calculations Table'!D340="","",'BCL Calculations Table'!D340)</f>
        <v>P</v>
      </c>
      <c r="E273" s="73" t="str">
        <f>IF('BCL Calculations Table'!E340="","",'BCL Calculations Table'!E340)</f>
        <v/>
      </c>
      <c r="F273" s="73" t="str">
        <f>IF('BCL Calculations Table'!F340="","",'BCL Calculations Table'!F340)</f>
        <v/>
      </c>
      <c r="G273" s="73" t="str">
        <f>IF('BCL Calculations Table'!G340="","",'BCL Calculations Table'!G340)</f>
        <v/>
      </c>
      <c r="H273" s="73" t="str">
        <f>IF('BCL Calculations Table'!H340="","",'BCL Calculations Table'!H340)</f>
        <v/>
      </c>
      <c r="I273" s="73" t="str">
        <f>IF('BCL Calculations Table'!I340="","",'BCL Calculations Table'!I340)</f>
        <v/>
      </c>
      <c r="J273" s="73" t="str">
        <f>IF('BCL Calculations Table'!J340="","",'BCL Calculations Table'!J340)</f>
        <v/>
      </c>
      <c r="K273" s="86" t="str">
        <f>IF('BCL Calculations Table'!K340="","",'BCL Calculations Table'!K340)</f>
        <v/>
      </c>
      <c r="L273" s="73" t="str">
        <f>IF('BCL Calculations Table'!L340="","",'BCL Calculations Table'!L340)</f>
        <v/>
      </c>
      <c r="M273" s="72">
        <f>IF('BCL Calculations Table'!N340="","",'BCL Calculations Table'!N340)</f>
        <v>0.1</v>
      </c>
      <c r="N273" s="73">
        <f>IF('BCL Calculations Table'!BP340="","",'BCL Calculations Table'!BP340)</f>
        <v>4.932632404016378E-2</v>
      </c>
      <c r="O273" s="73" t="str">
        <f>IF('BCL Calculations Table'!BQ340="","",'BCL Calculations Table'!BQ340)</f>
        <v>C</v>
      </c>
      <c r="P273" s="73">
        <f>IF('BCL Calculations Table'!BR340="","",'BCL Calculations Table'!BR340)</f>
        <v>0.59461818181818171</v>
      </c>
      <c r="Q273" s="73" t="str">
        <f>IF('BCL Calculations Table'!BS340="","",'BCL Calculations Table'!BS340)</f>
        <v>C</v>
      </c>
      <c r="R273" s="73">
        <f>IF('BCL Calculations Table'!BT340="","",'BCL Calculations Table'!BT340)</f>
        <v>0.32067196779474483</v>
      </c>
      <c r="S273" s="73" t="str">
        <f>IF('BCL Calculations Table'!BU340="","",'BCL Calculations Table'!BU340)</f>
        <v>C</v>
      </c>
      <c r="T273" s="73" t="str">
        <f>IF('BCL Calculations Table'!BV340="","",'BCL Calculations Table'!BV340)</f>
        <v/>
      </c>
      <c r="U273" s="73" t="str">
        <f>IF('BCL Calculations Table'!BW340="","",'BCL Calculations Table'!BW340)</f>
        <v/>
      </c>
      <c r="V273" s="73">
        <f>IF('BCL Calculations Table'!BX340="","",'BCL Calculations Table'!BX340)</f>
        <v>7.082565246919568E-3</v>
      </c>
      <c r="W273" s="73" t="str">
        <f>IF('BCL Calculations Table'!BY340="","",'BCL Calculations Table'!BY340)</f>
        <v>C</v>
      </c>
      <c r="X273" s="73" t="str">
        <f>IF('BCL Calculations Table'!BZ340="","",'BCL Calculations Table'!BZ340)</f>
        <v/>
      </c>
      <c r="Y273" s="79" t="str">
        <f>IF('BCL Calculations Table'!CB340="","",'BCL Calculations Table'!CB340)</f>
        <v/>
      </c>
    </row>
    <row r="274" spans="1:25" x14ac:dyDescent="0.35">
      <c r="A274" s="69" t="str">
        <f>'BCL Calculations Table'!BN341</f>
        <v>Dimethylformamide</v>
      </c>
      <c r="B274" s="68" t="str">
        <f>'BCL Calculations Table'!BM341</f>
        <v>68-12-2</v>
      </c>
      <c r="C274" s="13" t="str">
        <f>IF('BCL Calculations Table'!C341="","",'BCL Calculations Table'!C341)</f>
        <v/>
      </c>
      <c r="D274" s="13" t="str">
        <f>IF('BCL Calculations Table'!D341="","",'BCL Calculations Table'!D341)</f>
        <v/>
      </c>
      <c r="E274" s="13">
        <f>IF('BCL Calculations Table'!E341="","",'BCL Calculations Table'!E341)</f>
        <v>0.1</v>
      </c>
      <c r="F274" s="13" t="str">
        <f>IF('BCL Calculations Table'!F341="","",'BCL Calculations Table'!F341)</f>
        <v>P</v>
      </c>
      <c r="G274" s="13" t="str">
        <f>IF('BCL Calculations Table'!G341="","",'BCL Calculations Table'!G341)</f>
        <v/>
      </c>
      <c r="H274" s="13" t="str">
        <f>IF('BCL Calculations Table'!H341="","",'BCL Calculations Table'!H341)</f>
        <v/>
      </c>
      <c r="I274" s="13">
        <f>IF('BCL Calculations Table'!I341="","",'BCL Calculations Table'!I341)</f>
        <v>0.03</v>
      </c>
      <c r="J274" s="13" t="str">
        <f>IF('BCL Calculations Table'!J341="","",'BCL Calculations Table'!J341)</f>
        <v>I</v>
      </c>
      <c r="K274" s="85" t="str">
        <f>IF('BCL Calculations Table'!K341="","",'BCL Calculations Table'!K341)</f>
        <v/>
      </c>
      <c r="L274" s="13" t="str">
        <f>IF('BCL Calculations Table'!L341="","",'BCL Calculations Table'!L341)</f>
        <v>V</v>
      </c>
      <c r="M274" s="68" t="str">
        <f>IF('BCL Calculations Table'!N341="","",'BCL Calculations Table'!N341)</f>
        <v/>
      </c>
      <c r="N274" s="13">
        <f>IF('BCL Calculations Table'!BP341="","",'BCL Calculations Table'!BP341)</f>
        <v>2641.795828070869</v>
      </c>
      <c r="O274" s="13" t="str">
        <f>IF('BCL Calculations Table'!BQ341="","",'BCL Calculations Table'!BQ341)</f>
        <v>N</v>
      </c>
      <c r="P274" s="13">
        <f>IF('BCL Calculations Table'!BR341="","",'BCL Calculations Table'!BR341)</f>
        <v>15633.377417143638</v>
      </c>
      <c r="Q274" s="13" t="str">
        <f>IF('BCL Calculations Table'!BS341="","",'BCL Calculations Table'!BS341)</f>
        <v>N</v>
      </c>
      <c r="R274" s="13">
        <f>IF('BCL Calculations Table'!BT341="","",'BCL Calculations Table'!BT341)</f>
        <v>16280.844896327601</v>
      </c>
      <c r="S274" s="13" t="str">
        <f>IF('BCL Calculations Table'!BU341="","",'BCL Calculations Table'!BU341)</f>
        <v>N</v>
      </c>
      <c r="T274" s="13">
        <f>IF('BCL Calculations Table'!BV341="","",'BCL Calculations Table'!BV341)</f>
        <v>31.285714285714281</v>
      </c>
      <c r="U274" s="13" t="str">
        <f>IF('BCL Calculations Table'!BW341="","",'BCL Calculations Table'!BW341)</f>
        <v>N</v>
      </c>
      <c r="V274" s="13">
        <f>IF('BCL Calculations Table'!BX341="","",'BCL Calculations Table'!BX341)</f>
        <v>61.419807186678348</v>
      </c>
      <c r="W274" s="13" t="str">
        <f>IF('BCL Calculations Table'!BY341="","",'BCL Calculations Table'!BY341)</f>
        <v>N</v>
      </c>
      <c r="X274" s="80" t="str">
        <f>IF('BCL Calculations Table'!BZ341="","",'BCL Calculations Table'!BZ341)</f>
        <v/>
      </c>
      <c r="Y274" s="81" t="str">
        <f>IF('BCL Calculations Table'!CB341="","",'BCL Calculations Table'!CB341)</f>
        <v/>
      </c>
    </row>
    <row r="275" spans="1:25" x14ac:dyDescent="0.35">
      <c r="A275" s="69" t="str">
        <f>'BCL Calculations Table'!BN342</f>
        <v>Dimethylhydrazine, 1,1-</v>
      </c>
      <c r="B275" s="68" t="str">
        <f>'BCL Calculations Table'!BM342</f>
        <v>57-14-7</v>
      </c>
      <c r="C275" s="13" t="str">
        <f>IF('BCL Calculations Table'!C342="","",'BCL Calculations Table'!C342)</f>
        <v/>
      </c>
      <c r="D275" s="13" t="str">
        <f>IF('BCL Calculations Table'!D342="","",'BCL Calculations Table'!D342)</f>
        <v/>
      </c>
      <c r="E275" s="13">
        <f>IF('BCL Calculations Table'!E342="","",'BCL Calculations Table'!E342)</f>
        <v>1E-4</v>
      </c>
      <c r="F275" s="13" t="str">
        <f>IF('BCL Calculations Table'!F342="","",'BCL Calculations Table'!F342)</f>
        <v>X</v>
      </c>
      <c r="G275" s="13" t="str">
        <f>IF('BCL Calculations Table'!G342="","",'BCL Calculations Table'!G342)</f>
        <v/>
      </c>
      <c r="H275" s="13" t="str">
        <f>IF('BCL Calculations Table'!H342="","",'BCL Calculations Table'!H342)</f>
        <v/>
      </c>
      <c r="I275" s="13">
        <f>IF('BCL Calculations Table'!I342="","",'BCL Calculations Table'!I342)</f>
        <v>1.9999999999999999E-6</v>
      </c>
      <c r="J275" s="13" t="str">
        <f>IF('BCL Calculations Table'!J342="","",'BCL Calculations Table'!J342)</f>
        <v>X</v>
      </c>
      <c r="K275" s="85" t="str">
        <f>IF('BCL Calculations Table'!K342="","",'BCL Calculations Table'!K342)</f>
        <v/>
      </c>
      <c r="L275" s="13" t="str">
        <f>IF('BCL Calculations Table'!L342="","",'BCL Calculations Table'!L342)</f>
        <v>V</v>
      </c>
      <c r="M275" s="68" t="str">
        <f>IF('BCL Calculations Table'!N342="","",'BCL Calculations Table'!N342)</f>
        <v/>
      </c>
      <c r="N275" s="13">
        <f>IF('BCL Calculations Table'!BP342="","",'BCL Calculations Table'!BP342)</f>
        <v>5.7265058369610745E-2</v>
      </c>
      <c r="O275" s="13" t="str">
        <f>IF('BCL Calculations Table'!BQ342="","",'BCL Calculations Table'!BQ342)</f>
        <v>N</v>
      </c>
      <c r="P275" s="13">
        <f>IF('BCL Calculations Table'!BR342="","",'BCL Calculations Table'!BR342)</f>
        <v>0.2420361281452964</v>
      </c>
      <c r="Q275" s="13" t="str">
        <f>IF('BCL Calculations Table'!BS342="","",'BCL Calculations Table'!BS342)</f>
        <v>N</v>
      </c>
      <c r="R275" s="13">
        <f>IF('BCL Calculations Table'!BT342="","",'BCL Calculations Table'!BT342)</f>
        <v>0.26865067866087911</v>
      </c>
      <c r="S275" s="13" t="str">
        <f>IF('BCL Calculations Table'!BU342="","",'BCL Calculations Table'!BU342)</f>
        <v>N</v>
      </c>
      <c r="T275" s="13">
        <f>IF('BCL Calculations Table'!BV342="","",'BCL Calculations Table'!BV342)</f>
        <v>2.0857142857142858E-3</v>
      </c>
      <c r="U275" s="13" t="str">
        <f>IF('BCL Calculations Table'!BW342="","",'BCL Calculations Table'!BW342)</f>
        <v>N</v>
      </c>
      <c r="V275" s="13">
        <f>IF('BCL Calculations Table'!BX342="","",'BCL Calculations Table'!BX342)</f>
        <v>4.1662207954342783E-3</v>
      </c>
      <c r="W275" s="13" t="str">
        <f>IF('BCL Calculations Table'!BY342="","",'BCL Calculations Table'!BY342)</f>
        <v>N</v>
      </c>
      <c r="X275" s="13" t="str">
        <f>IF('BCL Calculations Table'!BZ342="","",'BCL Calculations Table'!BZ342)</f>
        <v/>
      </c>
      <c r="Y275" s="70" t="str">
        <f>IF('BCL Calculations Table'!CB342="","",'BCL Calculations Table'!CB342)</f>
        <v/>
      </c>
    </row>
    <row r="276" spans="1:25" s="14" customFormat="1" x14ac:dyDescent="0.35">
      <c r="A276" s="69" t="str">
        <f>'BCL Calculations Table'!BN343</f>
        <v>Dimethylhydrazine, 1,2-</v>
      </c>
      <c r="B276" s="68" t="str">
        <f>'BCL Calculations Table'!BM343</f>
        <v>540-73-8</v>
      </c>
      <c r="C276" s="13">
        <f>IF('BCL Calculations Table'!C343="","",'BCL Calculations Table'!C343)</f>
        <v>550</v>
      </c>
      <c r="D276" s="13" t="str">
        <f>IF('BCL Calculations Table'!D343="","",'BCL Calculations Table'!D343)</f>
        <v>CA</v>
      </c>
      <c r="E276" s="13" t="str">
        <f>IF('BCL Calculations Table'!E343="","",'BCL Calculations Table'!E343)</f>
        <v/>
      </c>
      <c r="F276" s="13" t="str">
        <f>IF('BCL Calculations Table'!F343="","",'BCL Calculations Table'!F343)</f>
        <v/>
      </c>
      <c r="G276" s="13">
        <f>IF('BCL Calculations Table'!G343="","",'BCL Calculations Table'!G343)</f>
        <v>0.16</v>
      </c>
      <c r="H276" s="13" t="str">
        <f>IF('BCL Calculations Table'!H343="","",'BCL Calculations Table'!H343)</f>
        <v>CA</v>
      </c>
      <c r="I276" s="13" t="str">
        <f>IF('BCL Calculations Table'!I343="","",'BCL Calculations Table'!I343)</f>
        <v/>
      </c>
      <c r="J276" s="13" t="str">
        <f>IF('BCL Calculations Table'!J343="","",'BCL Calculations Table'!J343)</f>
        <v/>
      </c>
      <c r="K276" s="85" t="str">
        <f>IF('BCL Calculations Table'!K343="","",'BCL Calculations Table'!K343)</f>
        <v/>
      </c>
      <c r="L276" s="13" t="str">
        <f>IF('BCL Calculations Table'!L343="","",'BCL Calculations Table'!L343)</f>
        <v>V</v>
      </c>
      <c r="M276" s="68" t="str">
        <f>IF('BCL Calculations Table'!N343="","",'BCL Calculations Table'!N343)</f>
        <v/>
      </c>
      <c r="N276" s="13">
        <f>IF('BCL Calculations Table'!BP343="","",'BCL Calculations Table'!BP343)</f>
        <v>8.8404911587263346E-4</v>
      </c>
      <c r="O276" s="13" t="str">
        <f>IF('BCL Calculations Table'!BQ343="","",'BCL Calculations Table'!BQ343)</f>
        <v>C</v>
      </c>
      <c r="P276" s="13">
        <f>IF('BCL Calculations Table'!BR343="","",'BCL Calculations Table'!BR343)</f>
        <v>6.1750953255107462E-3</v>
      </c>
      <c r="Q276" s="13" t="str">
        <f>IF('BCL Calculations Table'!BS343="","",'BCL Calculations Table'!BS343)</f>
        <v>C</v>
      </c>
      <c r="R276" s="13">
        <f>IF('BCL Calculations Table'!BT343="","",'BCL Calculations Table'!BT343)</f>
        <v>4.5161905756241011E-3</v>
      </c>
      <c r="S276" s="13" t="str">
        <f>IF('BCL Calculations Table'!BU343="","",'BCL Calculations Table'!BU343)</f>
        <v>C</v>
      </c>
      <c r="T276" s="13">
        <f>IF('BCL Calculations Table'!BV343="","",'BCL Calculations Table'!BV343)</f>
        <v>1.7548076923076922E-5</v>
      </c>
      <c r="U276" s="13" t="str">
        <f>IF('BCL Calculations Table'!BW343="","",'BCL Calculations Table'!BW343)</f>
        <v>C</v>
      </c>
      <c r="V276" s="13">
        <f>IF('BCL Calculations Table'!BX343="","",'BCL Calculations Table'!BX343)</f>
        <v>2.8127227541564716E-5</v>
      </c>
      <c r="W276" s="13" t="str">
        <f>IF('BCL Calculations Table'!BY343="","",'BCL Calculations Table'!BY343)</f>
        <v>C</v>
      </c>
      <c r="X276" s="13" t="str">
        <f>IF('BCL Calculations Table'!BZ343="","",'BCL Calculations Table'!BZ343)</f>
        <v/>
      </c>
      <c r="Y276" s="70" t="str">
        <f>IF('BCL Calculations Table'!CB343="","",'BCL Calculations Table'!CB343)</f>
        <v/>
      </c>
    </row>
    <row r="277" spans="1:25" x14ac:dyDescent="0.35">
      <c r="A277" s="69" t="str">
        <f>'BCL Calculations Table'!BN344</f>
        <v>Dimethylphenethylamine</v>
      </c>
      <c r="B277" s="68" t="str">
        <f>'BCL Calculations Table'!BM344</f>
        <v>122-09-8</v>
      </c>
      <c r="C277" s="13" t="str">
        <f>IF('BCL Calculations Table'!C344="","",'BCL Calculations Table'!C344)</f>
        <v/>
      </c>
      <c r="D277" s="13" t="str">
        <f>IF('BCL Calculations Table'!D344="","",'BCL Calculations Table'!D344)</f>
        <v/>
      </c>
      <c r="E277" s="13">
        <f>IF('BCL Calculations Table'!E344="","",'BCL Calculations Table'!E344)</f>
        <v>1E-3</v>
      </c>
      <c r="F277" s="13" t="str">
        <f>IF('BCL Calculations Table'!F344="","",'BCL Calculations Table'!F344)</f>
        <v>N</v>
      </c>
      <c r="G277" s="13" t="str">
        <f>IF('BCL Calculations Table'!G344="","",'BCL Calculations Table'!G344)</f>
        <v/>
      </c>
      <c r="H277" s="13" t="str">
        <f>IF('BCL Calculations Table'!H344="","",'BCL Calculations Table'!H344)</f>
        <v/>
      </c>
      <c r="I277" s="13" t="str">
        <f>IF('BCL Calculations Table'!I344="","",'BCL Calculations Table'!I344)</f>
        <v/>
      </c>
      <c r="J277" s="13" t="str">
        <f>IF('BCL Calculations Table'!J344="","",'BCL Calculations Table'!J344)</f>
        <v/>
      </c>
      <c r="K277" s="85" t="str">
        <f>IF('BCL Calculations Table'!K344="","",'BCL Calculations Table'!K344)</f>
        <v/>
      </c>
      <c r="L277" s="13" t="str">
        <f>IF('BCL Calculations Table'!L344="","",'BCL Calculations Table'!L344)</f>
        <v/>
      </c>
      <c r="M277" s="68">
        <f>IF('BCL Calculations Table'!N344="","",'BCL Calculations Table'!N344)</f>
        <v>0.1</v>
      </c>
      <c r="N277" s="13">
        <f>IF('BCL Calculations Table'!BP344="","",'BCL Calculations Table'!BP344)</f>
        <v>63.213679555714634</v>
      </c>
      <c r="O277" s="13" t="str">
        <f>IF('BCL Calculations Table'!BQ344="","",'BCL Calculations Table'!BQ344)</f>
        <v>N</v>
      </c>
      <c r="P277" s="13">
        <f>IF('BCL Calculations Table'!BR344="","",'BCL Calculations Table'!BR344)</f>
        <v>2336</v>
      </c>
      <c r="Q277" s="13" t="str">
        <f>IF('BCL Calculations Table'!BS344="","",'BCL Calculations Table'!BS344)</f>
        <v>N</v>
      </c>
      <c r="R277" s="13">
        <f>IF('BCL Calculations Table'!BT344="","",'BCL Calculations Table'!BT344)</f>
        <v>911.84745916203713</v>
      </c>
      <c r="S277" s="13" t="str">
        <f>IF('BCL Calculations Table'!BU344="","",'BCL Calculations Table'!BU344)</f>
        <v>N</v>
      </c>
      <c r="T277" s="13" t="str">
        <f>IF('BCL Calculations Table'!BV344="","",'BCL Calculations Table'!BV344)</f>
        <v/>
      </c>
      <c r="U277" s="13" t="str">
        <f>IF('BCL Calculations Table'!BW344="","",'BCL Calculations Table'!BW344)</f>
        <v/>
      </c>
      <c r="V277" s="13">
        <f>IF('BCL Calculations Table'!BX344="","",'BCL Calculations Table'!BX344)</f>
        <v>33.371428571428574</v>
      </c>
      <c r="W277" s="13" t="str">
        <f>IF('BCL Calculations Table'!BY344="","",'BCL Calculations Table'!BY344)</f>
        <v>N</v>
      </c>
      <c r="X277" s="13" t="str">
        <f>IF('BCL Calculations Table'!BZ344="","",'BCL Calculations Table'!BZ344)</f>
        <v/>
      </c>
      <c r="Y277" s="70" t="str">
        <f>IF('BCL Calculations Table'!CB344="","",'BCL Calculations Table'!CB344)</f>
        <v/>
      </c>
    </row>
    <row r="278" spans="1:25" x14ac:dyDescent="0.35">
      <c r="A278" s="69" t="str">
        <f>'BCL Calculations Table'!BN345</f>
        <v>Dimethylphenol, 2,4-</v>
      </c>
      <c r="B278" s="68" t="str">
        <f>'BCL Calculations Table'!BM345</f>
        <v>105-67-9</v>
      </c>
      <c r="C278" s="13" t="str">
        <f>IF('BCL Calculations Table'!C345="","",'BCL Calculations Table'!C345)</f>
        <v/>
      </c>
      <c r="D278" s="13" t="str">
        <f>IF('BCL Calculations Table'!D345="","",'BCL Calculations Table'!D345)</f>
        <v/>
      </c>
      <c r="E278" s="13">
        <f>IF('BCL Calculations Table'!E345="","",'BCL Calculations Table'!E345)</f>
        <v>0.02</v>
      </c>
      <c r="F278" s="13" t="str">
        <f>IF('BCL Calculations Table'!F345="","",'BCL Calculations Table'!F345)</f>
        <v>I</v>
      </c>
      <c r="G278" s="13" t="str">
        <f>IF('BCL Calculations Table'!G345="","",'BCL Calculations Table'!G345)</f>
        <v/>
      </c>
      <c r="H278" s="13" t="str">
        <f>IF('BCL Calculations Table'!H345="","",'BCL Calculations Table'!H345)</f>
        <v/>
      </c>
      <c r="I278" s="13" t="str">
        <f>IF('BCL Calculations Table'!I345="","",'BCL Calculations Table'!I345)</f>
        <v/>
      </c>
      <c r="J278" s="13" t="str">
        <f>IF('BCL Calculations Table'!J345="","",'BCL Calculations Table'!J345)</f>
        <v/>
      </c>
      <c r="K278" s="85" t="str">
        <f>IF('BCL Calculations Table'!K345="","",'BCL Calculations Table'!K345)</f>
        <v/>
      </c>
      <c r="L278" s="13" t="str">
        <f>IF('BCL Calculations Table'!L345="","",'BCL Calculations Table'!L345)</f>
        <v/>
      </c>
      <c r="M278" s="68">
        <f>IF('BCL Calculations Table'!N345="","",'BCL Calculations Table'!N345)</f>
        <v>0.1</v>
      </c>
      <c r="N278" s="13">
        <f>IF('BCL Calculations Table'!BP345="","",'BCL Calculations Table'!BP345)</f>
        <v>1264.2735911142927</v>
      </c>
      <c r="O278" s="13" t="str">
        <f>IF('BCL Calculations Table'!BQ345="","",'BCL Calculations Table'!BQ345)</f>
        <v>N</v>
      </c>
      <c r="P278" s="13">
        <f>IF('BCL Calculations Table'!BR345="","",'BCL Calculations Table'!BR345)</f>
        <v>46720.000000000007</v>
      </c>
      <c r="Q278" s="13" t="str">
        <f>IF('BCL Calculations Table'!BS345="","",'BCL Calculations Table'!BS345)</f>
        <v>N</v>
      </c>
      <c r="R278" s="13">
        <f>IF('BCL Calculations Table'!BT345="","",'BCL Calculations Table'!BT345)</f>
        <v>18236.949183240744</v>
      </c>
      <c r="S278" s="13" t="str">
        <f>IF('BCL Calculations Table'!BU345="","",'BCL Calculations Table'!BU345)</f>
        <v>N</v>
      </c>
      <c r="T278" s="13" t="str">
        <f>IF('BCL Calculations Table'!BV345="","",'BCL Calculations Table'!BV345)</f>
        <v/>
      </c>
      <c r="U278" s="13" t="str">
        <f>IF('BCL Calculations Table'!BW345="","",'BCL Calculations Table'!BW345)</f>
        <v/>
      </c>
      <c r="V278" s="13">
        <f>IF('BCL Calculations Table'!BX345="","",'BCL Calculations Table'!BX345)</f>
        <v>667.42857142857144</v>
      </c>
      <c r="W278" s="13" t="str">
        <f>IF('BCL Calculations Table'!BY345="","",'BCL Calculations Table'!BY345)</f>
        <v>N</v>
      </c>
      <c r="X278" s="13">
        <f>IF('BCL Calculations Table'!BZ345="","",'BCL Calculations Table'!BZ345)</f>
        <v>0.4</v>
      </c>
      <c r="Y278" s="70">
        <f>IF('BCL Calculations Table'!CB345="","",'BCL Calculations Table'!CB345)</f>
        <v>8</v>
      </c>
    </row>
    <row r="279" spans="1:25" s="14" customFormat="1" x14ac:dyDescent="0.35">
      <c r="A279" s="71" t="str">
        <f>'BCL Calculations Table'!BN346</f>
        <v>Dimethylphenol, 2,6-</v>
      </c>
      <c r="B279" s="72" t="str">
        <f>'BCL Calculations Table'!BM346</f>
        <v>576-26-1</v>
      </c>
      <c r="C279" s="73" t="str">
        <f>IF('BCL Calculations Table'!C346="","",'BCL Calculations Table'!C346)</f>
        <v/>
      </c>
      <c r="D279" s="73" t="str">
        <f>IF('BCL Calculations Table'!D346="","",'BCL Calculations Table'!D346)</f>
        <v/>
      </c>
      <c r="E279" s="73">
        <f>IF('BCL Calculations Table'!E346="","",'BCL Calculations Table'!E346)</f>
        <v>5.9999999999999995E-4</v>
      </c>
      <c r="F279" s="73" t="str">
        <f>IF('BCL Calculations Table'!F346="","",'BCL Calculations Table'!F346)</f>
        <v>I</v>
      </c>
      <c r="G279" s="73" t="str">
        <f>IF('BCL Calculations Table'!G346="","",'BCL Calculations Table'!G346)</f>
        <v/>
      </c>
      <c r="H279" s="73" t="str">
        <f>IF('BCL Calculations Table'!H346="","",'BCL Calculations Table'!H346)</f>
        <v/>
      </c>
      <c r="I279" s="73" t="str">
        <f>IF('BCL Calculations Table'!I346="","",'BCL Calculations Table'!I346)</f>
        <v/>
      </c>
      <c r="J279" s="73" t="str">
        <f>IF('BCL Calculations Table'!J346="","",'BCL Calculations Table'!J346)</f>
        <v/>
      </c>
      <c r="K279" s="86" t="str">
        <f>IF('BCL Calculations Table'!K346="","",'BCL Calculations Table'!K346)</f>
        <v/>
      </c>
      <c r="L279" s="73" t="str">
        <f>IF('BCL Calculations Table'!L346="","",'BCL Calculations Table'!L346)</f>
        <v/>
      </c>
      <c r="M279" s="72">
        <f>IF('BCL Calculations Table'!N346="","",'BCL Calculations Table'!N346)</f>
        <v>0.1</v>
      </c>
      <c r="N279" s="73">
        <f>IF('BCL Calculations Table'!BP346="","",'BCL Calculations Table'!BP346)</f>
        <v>37.928207733428778</v>
      </c>
      <c r="O279" s="73" t="str">
        <f>IF('BCL Calculations Table'!BQ346="","",'BCL Calculations Table'!BQ346)</f>
        <v>N</v>
      </c>
      <c r="P279" s="73">
        <f>IF('BCL Calculations Table'!BR346="","",'BCL Calculations Table'!BR346)</f>
        <v>1401.6000000000001</v>
      </c>
      <c r="Q279" s="73" t="str">
        <f>IF('BCL Calculations Table'!BS346="","",'BCL Calculations Table'!BS346)</f>
        <v>N</v>
      </c>
      <c r="R279" s="73">
        <f>IF('BCL Calculations Table'!BT346="","",'BCL Calculations Table'!BT346)</f>
        <v>547.10847549722223</v>
      </c>
      <c r="S279" s="73" t="str">
        <f>IF('BCL Calculations Table'!BU346="","",'BCL Calculations Table'!BU346)</f>
        <v>N</v>
      </c>
      <c r="T279" s="73" t="str">
        <f>IF('BCL Calculations Table'!BV346="","",'BCL Calculations Table'!BV346)</f>
        <v/>
      </c>
      <c r="U279" s="73" t="str">
        <f>IF('BCL Calculations Table'!BW346="","",'BCL Calculations Table'!BW346)</f>
        <v/>
      </c>
      <c r="V279" s="73">
        <f>IF('BCL Calculations Table'!BX346="","",'BCL Calculations Table'!BX346)</f>
        <v>20.022857142857141</v>
      </c>
      <c r="W279" s="73" t="str">
        <f>IF('BCL Calculations Table'!BY346="","",'BCL Calculations Table'!BY346)</f>
        <v>N</v>
      </c>
      <c r="X279" s="73" t="str">
        <f>IF('BCL Calculations Table'!BZ346="","",'BCL Calculations Table'!BZ346)</f>
        <v/>
      </c>
      <c r="Y279" s="79" t="str">
        <f>IF('BCL Calculations Table'!CB346="","",'BCL Calculations Table'!CB346)</f>
        <v/>
      </c>
    </row>
    <row r="280" spans="1:25" x14ac:dyDescent="0.35">
      <c r="A280" s="69" t="str">
        <f>'BCL Calculations Table'!BN347</f>
        <v>Dimethylphenol, 3,4-</v>
      </c>
      <c r="B280" s="68" t="str">
        <f>'BCL Calculations Table'!BM347</f>
        <v>95-65-8</v>
      </c>
      <c r="C280" s="13" t="str">
        <f>IF('BCL Calculations Table'!C347="","",'BCL Calculations Table'!C347)</f>
        <v/>
      </c>
      <c r="D280" s="13" t="str">
        <f>IF('BCL Calculations Table'!D347="","",'BCL Calculations Table'!D347)</f>
        <v/>
      </c>
      <c r="E280" s="13">
        <f>IF('BCL Calculations Table'!E347="","",'BCL Calculations Table'!E347)</f>
        <v>1E-3</v>
      </c>
      <c r="F280" s="13" t="str">
        <f>IF('BCL Calculations Table'!F347="","",'BCL Calculations Table'!F347)</f>
        <v>I</v>
      </c>
      <c r="G280" s="13" t="str">
        <f>IF('BCL Calculations Table'!G347="","",'BCL Calculations Table'!G347)</f>
        <v/>
      </c>
      <c r="H280" s="13" t="str">
        <f>IF('BCL Calculations Table'!H347="","",'BCL Calculations Table'!H347)</f>
        <v/>
      </c>
      <c r="I280" s="13" t="str">
        <f>IF('BCL Calculations Table'!I347="","",'BCL Calculations Table'!I347)</f>
        <v/>
      </c>
      <c r="J280" s="13" t="str">
        <f>IF('BCL Calculations Table'!J347="","",'BCL Calculations Table'!J347)</f>
        <v/>
      </c>
      <c r="K280" s="85" t="str">
        <f>IF('BCL Calculations Table'!K347="","",'BCL Calculations Table'!K347)</f>
        <v/>
      </c>
      <c r="L280" s="13" t="str">
        <f>IF('BCL Calculations Table'!L347="","",'BCL Calculations Table'!L347)</f>
        <v/>
      </c>
      <c r="M280" s="68">
        <f>IF('BCL Calculations Table'!N347="","",'BCL Calculations Table'!N347)</f>
        <v>0.1</v>
      </c>
      <c r="N280" s="13">
        <f>IF('BCL Calculations Table'!BP347="","",'BCL Calculations Table'!BP347)</f>
        <v>63.213679555714634</v>
      </c>
      <c r="O280" s="13" t="str">
        <f>IF('BCL Calculations Table'!BQ347="","",'BCL Calculations Table'!BQ347)</f>
        <v>N</v>
      </c>
      <c r="P280" s="13">
        <f>IF('BCL Calculations Table'!BR347="","",'BCL Calculations Table'!BR347)</f>
        <v>2336</v>
      </c>
      <c r="Q280" s="13" t="str">
        <f>IF('BCL Calculations Table'!BS347="","",'BCL Calculations Table'!BS347)</f>
        <v>N</v>
      </c>
      <c r="R280" s="13">
        <f>IF('BCL Calculations Table'!BT347="","",'BCL Calculations Table'!BT347)</f>
        <v>911.84745916203713</v>
      </c>
      <c r="S280" s="13" t="str">
        <f>IF('BCL Calculations Table'!BU347="","",'BCL Calculations Table'!BU347)</f>
        <v>N</v>
      </c>
      <c r="T280" s="13" t="str">
        <f>IF('BCL Calculations Table'!BV347="","",'BCL Calculations Table'!BV347)</f>
        <v/>
      </c>
      <c r="U280" s="13" t="str">
        <f>IF('BCL Calculations Table'!BW347="","",'BCL Calculations Table'!BW347)</f>
        <v/>
      </c>
      <c r="V280" s="13">
        <f>IF('BCL Calculations Table'!BX347="","",'BCL Calculations Table'!BX347)</f>
        <v>33.371428571428574</v>
      </c>
      <c r="W280" s="13" t="str">
        <f>IF('BCL Calculations Table'!BY347="","",'BCL Calculations Table'!BY347)</f>
        <v>N</v>
      </c>
      <c r="X280" s="80" t="str">
        <f>IF('BCL Calculations Table'!BZ347="","",'BCL Calculations Table'!BZ347)</f>
        <v/>
      </c>
      <c r="Y280" s="81" t="str">
        <f>IF('BCL Calculations Table'!CB347="","",'BCL Calculations Table'!CB347)</f>
        <v/>
      </c>
    </row>
    <row r="281" spans="1:25" x14ac:dyDescent="0.35">
      <c r="A281" s="69" t="str">
        <f>'BCL Calculations Table'!BN348</f>
        <v>Dimethyl phosphorodithioate</v>
      </c>
      <c r="B281" s="68" t="str">
        <f>'BCL Calculations Table'!BM348</f>
        <v>756-80-9</v>
      </c>
      <c r="C281" s="13" t="str">
        <f>IF('BCL Calculations Table'!C348="","",'BCL Calculations Table'!C348)</f>
        <v/>
      </c>
      <c r="D281" s="13" t="str">
        <f>IF('BCL Calculations Table'!D348="","",'BCL Calculations Table'!D348)</f>
        <v/>
      </c>
      <c r="E281" s="13">
        <f>IF('BCL Calculations Table'!E348="","",'BCL Calculations Table'!E348)</f>
        <v>0.1</v>
      </c>
      <c r="F281" s="13" t="str">
        <f>IF('BCL Calculations Table'!F348="","",'BCL Calculations Table'!F348)</f>
        <v>S</v>
      </c>
      <c r="G281" s="13" t="str">
        <f>IF('BCL Calculations Table'!G348="","",'BCL Calculations Table'!G348)</f>
        <v/>
      </c>
      <c r="H281" s="13" t="str">
        <f>IF('BCL Calculations Table'!H348="","",'BCL Calculations Table'!H348)</f>
        <v/>
      </c>
      <c r="I281" s="13" t="str">
        <f>IF('BCL Calculations Table'!I348="","",'BCL Calculations Table'!I348)</f>
        <v/>
      </c>
      <c r="J281" s="13" t="str">
        <f>IF('BCL Calculations Table'!J348="","",'BCL Calculations Table'!J348)</f>
        <v/>
      </c>
      <c r="K281" s="85" t="str">
        <f>IF('BCL Calculations Table'!K348="","",'BCL Calculations Table'!K348)</f>
        <v/>
      </c>
      <c r="L281" s="13" t="str">
        <f>IF('BCL Calculations Table'!L348="","",'BCL Calculations Table'!L348)</f>
        <v/>
      </c>
      <c r="M281" s="68" t="str">
        <f>IF('BCL Calculations Table'!N348="","",'BCL Calculations Table'!N348)</f>
        <v/>
      </c>
      <c r="N281" s="13">
        <f>IF('BCL Calculations Table'!BP348="","",'BCL Calculations Table'!BP348)</f>
        <v>7821.4285714285716</v>
      </c>
      <c r="O281" s="13" t="str">
        <f>IF('BCL Calculations Table'!BQ348="","",'BCL Calculations Table'!BQ348)</f>
        <v>N</v>
      </c>
      <c r="P281" s="13">
        <f>IF('BCL Calculations Table'!BR348="","",'BCL Calculations Table'!BR348)</f>
        <v>100000</v>
      </c>
      <c r="Q281" s="13" t="str">
        <f>IF('BCL Calculations Table'!BS348="","",'BCL Calculations Table'!BS348)</f>
        <v>max</v>
      </c>
      <c r="R281" s="13">
        <f>IF('BCL Calculations Table'!BT348="","",'BCL Calculations Table'!BT348)</f>
        <v>100000</v>
      </c>
      <c r="S281" s="13" t="str">
        <f>IF('BCL Calculations Table'!BU348="","",'BCL Calculations Table'!BU348)</f>
        <v>max</v>
      </c>
      <c r="T281" s="13" t="str">
        <f>IF('BCL Calculations Table'!BV348="","",'BCL Calculations Table'!BV348)</f>
        <v/>
      </c>
      <c r="U281" s="13" t="str">
        <f>IF('BCL Calculations Table'!BW348="","",'BCL Calculations Table'!BW348)</f>
        <v/>
      </c>
      <c r="V281" s="13">
        <f>IF('BCL Calculations Table'!BX348="","",'BCL Calculations Table'!BX348)</f>
        <v>3337.1428571428573</v>
      </c>
      <c r="W281" s="13" t="str">
        <f>IF('BCL Calculations Table'!BY348="","",'BCL Calculations Table'!BY348)</f>
        <v>N</v>
      </c>
      <c r="X281" s="13" t="str">
        <f>IF('BCL Calculations Table'!BZ348="","",'BCL Calculations Table'!BZ348)</f>
        <v/>
      </c>
      <c r="Y281" s="70" t="str">
        <f>IF('BCL Calculations Table'!CB348="","",'BCL Calculations Table'!CB348)</f>
        <v/>
      </c>
    </row>
    <row r="282" spans="1:25" s="14" customFormat="1" x14ac:dyDescent="0.35">
      <c r="A282" s="69" t="str">
        <f>'BCL Calculations Table'!BN349</f>
        <v>Dimethyl phthalate</v>
      </c>
      <c r="B282" s="68" t="str">
        <f>'BCL Calculations Table'!BM349</f>
        <v>131-11-3</v>
      </c>
      <c r="C282" s="13" t="str">
        <f>IF('BCL Calculations Table'!C349="","",'BCL Calculations Table'!C349)</f>
        <v/>
      </c>
      <c r="D282" s="13" t="str">
        <f>IF('BCL Calculations Table'!D349="","",'BCL Calculations Table'!D349)</f>
        <v/>
      </c>
      <c r="E282" s="13">
        <f>IF('BCL Calculations Table'!E349="","",'BCL Calculations Table'!E349)</f>
        <v>10</v>
      </c>
      <c r="F282" s="13" t="str">
        <f>IF('BCL Calculations Table'!F349="","",'BCL Calculations Table'!F349)</f>
        <v>H</v>
      </c>
      <c r="G282" s="13" t="str">
        <f>IF('BCL Calculations Table'!G349="","",'BCL Calculations Table'!G349)</f>
        <v/>
      </c>
      <c r="H282" s="13" t="str">
        <f>IF('BCL Calculations Table'!H349="","",'BCL Calculations Table'!H349)</f>
        <v/>
      </c>
      <c r="I282" s="13" t="str">
        <f>IF('BCL Calculations Table'!I349="","",'BCL Calculations Table'!I349)</f>
        <v/>
      </c>
      <c r="J282" s="13" t="str">
        <f>IF('BCL Calculations Table'!J349="","",'BCL Calculations Table'!J349)</f>
        <v/>
      </c>
      <c r="K282" s="85" t="str">
        <f>IF('BCL Calculations Table'!K349="","",'BCL Calculations Table'!K349)</f>
        <v/>
      </c>
      <c r="L282" s="13" t="str">
        <f>IF('BCL Calculations Table'!L349="","",'BCL Calculations Table'!L349)</f>
        <v/>
      </c>
      <c r="M282" s="68">
        <f>IF('BCL Calculations Table'!N349="","",'BCL Calculations Table'!N349)</f>
        <v>0.1</v>
      </c>
      <c r="N282" s="13">
        <f>IF('BCL Calculations Table'!BP349="","",'BCL Calculations Table'!BP349)</f>
        <v>100000</v>
      </c>
      <c r="O282" s="13" t="str">
        <f>IF('BCL Calculations Table'!BQ349="","",'BCL Calculations Table'!BQ349)</f>
        <v>max</v>
      </c>
      <c r="P282" s="13">
        <f>IF('BCL Calculations Table'!BR349="","",'BCL Calculations Table'!BR349)</f>
        <v>100000</v>
      </c>
      <c r="Q282" s="13" t="str">
        <f>IF('BCL Calculations Table'!BS349="","",'BCL Calculations Table'!BS349)</f>
        <v>max</v>
      </c>
      <c r="R282" s="13">
        <f>IF('BCL Calculations Table'!BT349="","",'BCL Calculations Table'!BT349)</f>
        <v>100000</v>
      </c>
      <c r="S282" s="13" t="str">
        <f>IF('BCL Calculations Table'!BU349="","",'BCL Calculations Table'!BU349)</f>
        <v>max</v>
      </c>
      <c r="T282" s="13" t="str">
        <f>IF('BCL Calculations Table'!BV349="","",'BCL Calculations Table'!BV349)</f>
        <v/>
      </c>
      <c r="U282" s="13" t="str">
        <f>IF('BCL Calculations Table'!BW349="","",'BCL Calculations Table'!BW349)</f>
        <v/>
      </c>
      <c r="V282" s="13">
        <f>IF('BCL Calculations Table'!BX349="","",'BCL Calculations Table'!BX349)</f>
        <v>333714.28571428574</v>
      </c>
      <c r="W282" s="13" t="str">
        <f>IF('BCL Calculations Table'!BY349="","",'BCL Calculations Table'!BY349)</f>
        <v>N</v>
      </c>
      <c r="X282" s="13" t="str">
        <f>IF('BCL Calculations Table'!BZ349="","",'BCL Calculations Table'!BZ349)</f>
        <v/>
      </c>
      <c r="Y282" s="70" t="str">
        <f>IF('BCL Calculations Table'!CB349="","",'BCL Calculations Table'!CB349)</f>
        <v/>
      </c>
    </row>
    <row r="283" spans="1:25" x14ac:dyDescent="0.35">
      <c r="A283" s="69" t="str">
        <f>'BCL Calculations Table'!BN350</f>
        <v>Dimethylvinylchloride</v>
      </c>
      <c r="B283" s="68" t="str">
        <f>'BCL Calculations Table'!BM350</f>
        <v>513-37-1</v>
      </c>
      <c r="C283" s="13">
        <f>IF('BCL Calculations Table'!C350="","",'BCL Calculations Table'!C350)</f>
        <v>4.4999999999999998E-2</v>
      </c>
      <c r="D283" s="13" t="str">
        <f>IF('BCL Calculations Table'!D350="","",'BCL Calculations Table'!D350)</f>
        <v>CA</v>
      </c>
      <c r="E283" s="13" t="str">
        <f>IF('BCL Calculations Table'!E350="","",'BCL Calculations Table'!E350)</f>
        <v/>
      </c>
      <c r="F283" s="13" t="str">
        <f>IF('BCL Calculations Table'!F350="","",'BCL Calculations Table'!F350)</f>
        <v/>
      </c>
      <c r="G283" s="13">
        <f>IF('BCL Calculations Table'!G350="","",'BCL Calculations Table'!G350)</f>
        <v>1.2999999999999999E-5</v>
      </c>
      <c r="H283" s="13" t="str">
        <f>IF('BCL Calculations Table'!H350="","",'BCL Calculations Table'!H350)</f>
        <v>CA</v>
      </c>
      <c r="I283" s="13" t="str">
        <f>IF('BCL Calculations Table'!I350="","",'BCL Calculations Table'!I350)</f>
        <v/>
      </c>
      <c r="J283" s="13" t="str">
        <f>IF('BCL Calculations Table'!J350="","",'BCL Calculations Table'!J350)</f>
        <v/>
      </c>
      <c r="K283" s="85" t="str">
        <f>IF('BCL Calculations Table'!K350="","",'BCL Calculations Table'!K350)</f>
        <v/>
      </c>
      <c r="L283" s="13" t="str">
        <f>IF('BCL Calculations Table'!L350="","",'BCL Calculations Table'!L350)</f>
        <v>V</v>
      </c>
      <c r="M283" s="68">
        <f>IF('BCL Calculations Table'!N350="","",'BCL Calculations Table'!N350)</f>
        <v>0.1</v>
      </c>
      <c r="N283" s="13">
        <f>IF('BCL Calculations Table'!BP350="","",'BCL Calculations Table'!BP350)</f>
        <v>1.078400619446733</v>
      </c>
      <c r="O283" s="13" t="str">
        <f>IF('BCL Calculations Table'!BQ350="","",'BCL Calculations Table'!BQ350)</f>
        <v>C</v>
      </c>
      <c r="P283" s="13">
        <f>IF('BCL Calculations Table'!BR350="","",'BCL Calculations Table'!BR350)</f>
        <v>4.9953401753911981</v>
      </c>
      <c r="Q283" s="13" t="str">
        <f>IF('BCL Calculations Table'!BS350="","",'BCL Calculations Table'!BS350)</f>
        <v>C</v>
      </c>
      <c r="R283" s="13">
        <f>IF('BCL Calculations Table'!BT350="","",'BCL Calculations Table'!BT350)</f>
        <v>5.3552309756046794</v>
      </c>
      <c r="S283" s="13" t="str">
        <f>IF('BCL Calculations Table'!BU350="","",'BCL Calculations Table'!BU350)</f>
        <v>C</v>
      </c>
      <c r="T283" s="13">
        <f>IF('BCL Calculations Table'!BV350="","",'BCL Calculations Table'!BV350)</f>
        <v>0.21597633136094674</v>
      </c>
      <c r="U283" s="13" t="str">
        <f>IF('BCL Calculations Table'!BW350="","",'BCL Calculations Table'!BW350)</f>
        <v>C</v>
      </c>
      <c r="V283" s="13">
        <f>IF('BCL Calculations Table'!BX350="","",'BCL Calculations Table'!BX350)</f>
        <v>0.34570122889683419</v>
      </c>
      <c r="W283" s="13" t="str">
        <f>IF('BCL Calculations Table'!BY350="","",'BCL Calculations Table'!BY350)</f>
        <v>C</v>
      </c>
      <c r="X283" s="13" t="str">
        <f>IF('BCL Calculations Table'!BZ350="","",'BCL Calculations Table'!BZ350)</f>
        <v/>
      </c>
      <c r="Y283" s="70" t="str">
        <f>IF('BCL Calculations Table'!CB350="","",'BCL Calculations Table'!CB350)</f>
        <v/>
      </c>
    </row>
    <row r="284" spans="1:25" x14ac:dyDescent="0.35">
      <c r="A284" s="69" t="str">
        <f>'BCL Calculations Table'!BN351</f>
        <v>Dinitro-o-cresol, 4,6-</v>
      </c>
      <c r="B284" s="68" t="str">
        <f>'BCL Calculations Table'!BM351</f>
        <v>534-52-1</v>
      </c>
      <c r="C284" s="13" t="str">
        <f>IF('BCL Calculations Table'!C351="","",'BCL Calculations Table'!C351)</f>
        <v/>
      </c>
      <c r="D284" s="13" t="str">
        <f>IF('BCL Calculations Table'!D351="","",'BCL Calculations Table'!D351)</f>
        <v/>
      </c>
      <c r="E284" s="13">
        <f>IF('BCL Calculations Table'!E351="","",'BCL Calculations Table'!E351)</f>
        <v>8.0000000000000007E-5</v>
      </c>
      <c r="F284" s="13" t="str">
        <f>IF('BCL Calculations Table'!F351="","",'BCL Calculations Table'!F351)</f>
        <v>X</v>
      </c>
      <c r="G284" s="13" t="str">
        <f>IF('BCL Calculations Table'!G351="","",'BCL Calculations Table'!G351)</f>
        <v/>
      </c>
      <c r="H284" s="13" t="str">
        <f>IF('BCL Calculations Table'!H351="","",'BCL Calculations Table'!H351)</f>
        <v/>
      </c>
      <c r="I284" s="13" t="str">
        <f>IF('BCL Calculations Table'!I351="","",'BCL Calculations Table'!I351)</f>
        <v/>
      </c>
      <c r="J284" s="13" t="str">
        <f>IF('BCL Calculations Table'!J351="","",'BCL Calculations Table'!J351)</f>
        <v/>
      </c>
      <c r="K284" s="85" t="str">
        <f>IF('BCL Calculations Table'!K351="","",'BCL Calculations Table'!K351)</f>
        <v/>
      </c>
      <c r="L284" s="13" t="str">
        <f>IF('BCL Calculations Table'!L351="","",'BCL Calculations Table'!L351)</f>
        <v/>
      </c>
      <c r="M284" s="68">
        <f>IF('BCL Calculations Table'!N351="","",'BCL Calculations Table'!N351)</f>
        <v>0.1</v>
      </c>
      <c r="N284" s="13">
        <f>IF('BCL Calculations Table'!BP351="","",'BCL Calculations Table'!BP351)</f>
        <v>5.0570943644571713</v>
      </c>
      <c r="O284" s="13" t="str">
        <f>IF('BCL Calculations Table'!BQ351="","",'BCL Calculations Table'!BQ351)</f>
        <v>N</v>
      </c>
      <c r="P284" s="13">
        <f>IF('BCL Calculations Table'!BR351="","",'BCL Calculations Table'!BR351)</f>
        <v>186.88000000000005</v>
      </c>
      <c r="Q284" s="13" t="str">
        <f>IF('BCL Calculations Table'!BS351="","",'BCL Calculations Table'!BS351)</f>
        <v>N</v>
      </c>
      <c r="R284" s="13">
        <f>IF('BCL Calculations Table'!BT351="","",'BCL Calculations Table'!BT351)</f>
        <v>72.947796732962985</v>
      </c>
      <c r="S284" s="13" t="str">
        <f>IF('BCL Calculations Table'!BU351="","",'BCL Calculations Table'!BU351)</f>
        <v>N</v>
      </c>
      <c r="T284" s="13" t="str">
        <f>IF('BCL Calculations Table'!BV351="","",'BCL Calculations Table'!BV351)</f>
        <v/>
      </c>
      <c r="U284" s="13" t="str">
        <f>IF('BCL Calculations Table'!BW351="","",'BCL Calculations Table'!BW351)</f>
        <v/>
      </c>
      <c r="V284" s="13">
        <f>IF('BCL Calculations Table'!BX351="","",'BCL Calculations Table'!BX351)</f>
        <v>2.6697142857142859</v>
      </c>
      <c r="W284" s="13" t="str">
        <f>IF('BCL Calculations Table'!BY351="","",'BCL Calculations Table'!BY351)</f>
        <v>N</v>
      </c>
      <c r="X284" s="13" t="str">
        <f>IF('BCL Calculations Table'!BZ351="","",'BCL Calculations Table'!BZ351)</f>
        <v/>
      </c>
      <c r="Y284" s="70" t="str">
        <f>IF('BCL Calculations Table'!CB351="","",'BCL Calculations Table'!CB351)</f>
        <v/>
      </c>
    </row>
    <row r="285" spans="1:25" s="14" customFormat="1" x14ac:dyDescent="0.35">
      <c r="A285" s="71" t="str">
        <f>'BCL Calculations Table'!BN352</f>
        <v>Dinitro-o-cyclohexyl Phenol, 4,6-</v>
      </c>
      <c r="B285" s="72" t="str">
        <f>'BCL Calculations Table'!BM352</f>
        <v>131-89-5</v>
      </c>
      <c r="C285" s="73" t="str">
        <f>IF('BCL Calculations Table'!C352="","",'BCL Calculations Table'!C352)</f>
        <v/>
      </c>
      <c r="D285" s="73" t="str">
        <f>IF('BCL Calculations Table'!D352="","",'BCL Calculations Table'!D352)</f>
        <v/>
      </c>
      <c r="E285" s="73">
        <f>IF('BCL Calculations Table'!E352="","",'BCL Calculations Table'!E352)</f>
        <v>2E-3</v>
      </c>
      <c r="F285" s="73" t="str">
        <f>IF('BCL Calculations Table'!F352="","",'BCL Calculations Table'!F352)</f>
        <v>I</v>
      </c>
      <c r="G285" s="73" t="str">
        <f>IF('BCL Calculations Table'!G352="","",'BCL Calculations Table'!G352)</f>
        <v/>
      </c>
      <c r="H285" s="73" t="str">
        <f>IF('BCL Calculations Table'!H352="","",'BCL Calculations Table'!H352)</f>
        <v/>
      </c>
      <c r="I285" s="73" t="str">
        <f>IF('BCL Calculations Table'!I352="","",'BCL Calculations Table'!I352)</f>
        <v/>
      </c>
      <c r="J285" s="73" t="str">
        <f>IF('BCL Calculations Table'!J352="","",'BCL Calculations Table'!J352)</f>
        <v/>
      </c>
      <c r="K285" s="86" t="str">
        <f>IF('BCL Calculations Table'!K352="","",'BCL Calculations Table'!K352)</f>
        <v/>
      </c>
      <c r="L285" s="73" t="str">
        <f>IF('BCL Calculations Table'!L352="","",'BCL Calculations Table'!L352)</f>
        <v/>
      </c>
      <c r="M285" s="72">
        <f>IF('BCL Calculations Table'!N352="","",'BCL Calculations Table'!N352)</f>
        <v>0.1</v>
      </c>
      <c r="N285" s="73">
        <f>IF('BCL Calculations Table'!BP352="","",'BCL Calculations Table'!BP352)</f>
        <v>126.42735911142927</v>
      </c>
      <c r="O285" s="73" t="str">
        <f>IF('BCL Calculations Table'!BQ352="","",'BCL Calculations Table'!BQ352)</f>
        <v>N</v>
      </c>
      <c r="P285" s="73">
        <f>IF('BCL Calculations Table'!BR352="","",'BCL Calculations Table'!BR352)</f>
        <v>4672</v>
      </c>
      <c r="Q285" s="73" t="str">
        <f>IF('BCL Calculations Table'!BS352="","",'BCL Calculations Table'!BS352)</f>
        <v>N</v>
      </c>
      <c r="R285" s="73">
        <f>IF('BCL Calculations Table'!BT352="","",'BCL Calculations Table'!BT352)</f>
        <v>1823.6949183240743</v>
      </c>
      <c r="S285" s="73" t="str">
        <f>IF('BCL Calculations Table'!BU352="","",'BCL Calculations Table'!BU352)</f>
        <v>N</v>
      </c>
      <c r="T285" s="73" t="str">
        <f>IF('BCL Calculations Table'!BV352="","",'BCL Calculations Table'!BV352)</f>
        <v/>
      </c>
      <c r="U285" s="73" t="str">
        <f>IF('BCL Calculations Table'!BW352="","",'BCL Calculations Table'!BW352)</f>
        <v/>
      </c>
      <c r="V285" s="73">
        <f>IF('BCL Calculations Table'!BX352="","",'BCL Calculations Table'!BX352)</f>
        <v>66.742857142857147</v>
      </c>
      <c r="W285" s="73" t="str">
        <f>IF('BCL Calculations Table'!BY352="","",'BCL Calculations Table'!BY352)</f>
        <v>N</v>
      </c>
      <c r="X285" s="73" t="str">
        <f>IF('BCL Calculations Table'!BZ352="","",'BCL Calculations Table'!BZ352)</f>
        <v/>
      </c>
      <c r="Y285" s="79" t="str">
        <f>IF('BCL Calculations Table'!CB352="","",'BCL Calculations Table'!CB352)</f>
        <v/>
      </c>
    </row>
    <row r="286" spans="1:25" x14ac:dyDescent="0.35">
      <c r="A286" s="69" t="str">
        <f>'BCL Calculations Table'!BN353</f>
        <v>Dinitrobenzene, 1,2-</v>
      </c>
      <c r="B286" s="68" t="str">
        <f>'BCL Calculations Table'!BM353</f>
        <v>528-29-0</v>
      </c>
      <c r="C286" s="13" t="str">
        <f>IF('BCL Calculations Table'!C353="","",'BCL Calculations Table'!C353)</f>
        <v/>
      </c>
      <c r="D286" s="13" t="str">
        <f>IF('BCL Calculations Table'!D353="","",'BCL Calculations Table'!D353)</f>
        <v/>
      </c>
      <c r="E286" s="13">
        <f>IF('BCL Calculations Table'!E353="","",'BCL Calculations Table'!E353)</f>
        <v>1E-4</v>
      </c>
      <c r="F286" s="13" t="str">
        <f>IF('BCL Calculations Table'!F353="","",'BCL Calculations Table'!F353)</f>
        <v>P</v>
      </c>
      <c r="G286" s="13" t="str">
        <f>IF('BCL Calculations Table'!G353="","",'BCL Calculations Table'!G353)</f>
        <v/>
      </c>
      <c r="H286" s="13" t="str">
        <f>IF('BCL Calculations Table'!H353="","",'BCL Calculations Table'!H353)</f>
        <v/>
      </c>
      <c r="I286" s="13" t="str">
        <f>IF('BCL Calculations Table'!I353="","",'BCL Calculations Table'!I353)</f>
        <v/>
      </c>
      <c r="J286" s="13" t="str">
        <f>IF('BCL Calculations Table'!J353="","",'BCL Calculations Table'!J353)</f>
        <v/>
      </c>
      <c r="K286" s="85" t="str">
        <f>IF('BCL Calculations Table'!K353="","",'BCL Calculations Table'!K353)</f>
        <v/>
      </c>
      <c r="L286" s="13" t="str">
        <f>IF('BCL Calculations Table'!L353="","",'BCL Calculations Table'!L353)</f>
        <v/>
      </c>
      <c r="M286" s="68">
        <f>IF('BCL Calculations Table'!N353="","",'BCL Calculations Table'!N353)</f>
        <v>0.1</v>
      </c>
      <c r="N286" s="13">
        <f>IF('BCL Calculations Table'!BP353="","",'BCL Calculations Table'!BP353)</f>
        <v>6.3213679555714641</v>
      </c>
      <c r="O286" s="13" t="str">
        <f>IF('BCL Calculations Table'!BQ353="","",'BCL Calculations Table'!BQ353)</f>
        <v>N</v>
      </c>
      <c r="P286" s="13">
        <f>IF('BCL Calculations Table'!BR353="","",'BCL Calculations Table'!BR353)</f>
        <v>233.60000000000002</v>
      </c>
      <c r="Q286" s="13" t="str">
        <f>IF('BCL Calculations Table'!BS353="","",'BCL Calculations Table'!BS353)</f>
        <v>N</v>
      </c>
      <c r="R286" s="13">
        <f>IF('BCL Calculations Table'!BT353="","",'BCL Calculations Table'!BT353)</f>
        <v>91.184745916203724</v>
      </c>
      <c r="S286" s="13" t="str">
        <f>IF('BCL Calculations Table'!BU353="","",'BCL Calculations Table'!BU353)</f>
        <v>N</v>
      </c>
      <c r="T286" s="13" t="str">
        <f>IF('BCL Calculations Table'!BV353="","",'BCL Calculations Table'!BV353)</f>
        <v/>
      </c>
      <c r="U286" s="13" t="str">
        <f>IF('BCL Calculations Table'!BW353="","",'BCL Calculations Table'!BW353)</f>
        <v/>
      </c>
      <c r="V286" s="13">
        <f>IF('BCL Calculations Table'!BX353="","",'BCL Calculations Table'!BX353)</f>
        <v>3.3371428571428572</v>
      </c>
      <c r="W286" s="13" t="str">
        <f>IF('BCL Calculations Table'!BY353="","",'BCL Calculations Table'!BY353)</f>
        <v>N</v>
      </c>
      <c r="X286" s="80" t="str">
        <f>IF('BCL Calculations Table'!BZ353="","",'BCL Calculations Table'!BZ353)</f>
        <v/>
      </c>
      <c r="Y286" s="81" t="str">
        <f>IF('BCL Calculations Table'!CB353="","",'BCL Calculations Table'!CB353)</f>
        <v/>
      </c>
    </row>
    <row r="287" spans="1:25" x14ac:dyDescent="0.35">
      <c r="A287" s="69" t="str">
        <f>'BCL Calculations Table'!BN354</f>
        <v>Dinitrobenzene, 1,3-</v>
      </c>
      <c r="B287" s="68" t="str">
        <f>'BCL Calculations Table'!BM354</f>
        <v>99-65-0</v>
      </c>
      <c r="C287" s="13" t="str">
        <f>IF('BCL Calculations Table'!C354="","",'BCL Calculations Table'!C354)</f>
        <v/>
      </c>
      <c r="D287" s="13" t="str">
        <f>IF('BCL Calculations Table'!D354="","",'BCL Calculations Table'!D354)</f>
        <v/>
      </c>
      <c r="E287" s="13">
        <f>IF('BCL Calculations Table'!E354="","",'BCL Calculations Table'!E354)</f>
        <v>1E-4</v>
      </c>
      <c r="F287" s="13" t="str">
        <f>IF('BCL Calculations Table'!F354="","",'BCL Calculations Table'!F354)</f>
        <v>I</v>
      </c>
      <c r="G287" s="13" t="str">
        <f>IF('BCL Calculations Table'!G354="","",'BCL Calculations Table'!G354)</f>
        <v/>
      </c>
      <c r="H287" s="13" t="str">
        <f>IF('BCL Calculations Table'!H354="","",'BCL Calculations Table'!H354)</f>
        <v/>
      </c>
      <c r="I287" s="13" t="str">
        <f>IF('BCL Calculations Table'!I354="","",'BCL Calculations Table'!I354)</f>
        <v/>
      </c>
      <c r="J287" s="13" t="str">
        <f>IF('BCL Calculations Table'!J354="","",'BCL Calculations Table'!J354)</f>
        <v/>
      </c>
      <c r="K287" s="85" t="str">
        <f>IF('BCL Calculations Table'!K354="","",'BCL Calculations Table'!K354)</f>
        <v/>
      </c>
      <c r="L287" s="13" t="str">
        <f>IF('BCL Calculations Table'!L354="","",'BCL Calculations Table'!L354)</f>
        <v/>
      </c>
      <c r="M287" s="68">
        <f>IF('BCL Calculations Table'!N354="","",'BCL Calculations Table'!N354)</f>
        <v>0.1</v>
      </c>
      <c r="N287" s="13">
        <f>IF('BCL Calculations Table'!BP354="","",'BCL Calculations Table'!BP354)</f>
        <v>6.3213679555714641</v>
      </c>
      <c r="O287" s="13" t="str">
        <f>IF('BCL Calculations Table'!BQ354="","",'BCL Calculations Table'!BQ354)</f>
        <v>N</v>
      </c>
      <c r="P287" s="13">
        <f>IF('BCL Calculations Table'!BR354="","",'BCL Calculations Table'!BR354)</f>
        <v>233.60000000000002</v>
      </c>
      <c r="Q287" s="13" t="str">
        <f>IF('BCL Calculations Table'!BS354="","",'BCL Calculations Table'!BS354)</f>
        <v>N</v>
      </c>
      <c r="R287" s="13">
        <f>IF('BCL Calculations Table'!BT354="","",'BCL Calculations Table'!BT354)</f>
        <v>91.184745916203724</v>
      </c>
      <c r="S287" s="13" t="str">
        <f>IF('BCL Calculations Table'!BU354="","",'BCL Calculations Table'!BU354)</f>
        <v>N</v>
      </c>
      <c r="T287" s="13" t="str">
        <f>IF('BCL Calculations Table'!BV354="","",'BCL Calculations Table'!BV354)</f>
        <v/>
      </c>
      <c r="U287" s="13" t="str">
        <f>IF('BCL Calculations Table'!BW354="","",'BCL Calculations Table'!BW354)</f>
        <v/>
      </c>
      <c r="V287" s="13">
        <f>IF('BCL Calculations Table'!BX354="","",'BCL Calculations Table'!BX354)</f>
        <v>3.3371428571428572</v>
      </c>
      <c r="W287" s="13" t="str">
        <f>IF('BCL Calculations Table'!BY354="","",'BCL Calculations Table'!BY354)</f>
        <v>N</v>
      </c>
      <c r="X287" s="13" t="str">
        <f>IF('BCL Calculations Table'!BZ354="","",'BCL Calculations Table'!BZ354)</f>
        <v/>
      </c>
      <c r="Y287" s="70" t="str">
        <f>IF('BCL Calculations Table'!CB354="","",'BCL Calculations Table'!CB354)</f>
        <v/>
      </c>
    </row>
    <row r="288" spans="1:25" s="14" customFormat="1" x14ac:dyDescent="0.35">
      <c r="A288" s="69" t="str">
        <f>'BCL Calculations Table'!BN355</f>
        <v>Dinitrobenzene, 1,4-</v>
      </c>
      <c r="B288" s="68" t="str">
        <f>'BCL Calculations Table'!BM355</f>
        <v>100-25-4</v>
      </c>
      <c r="C288" s="13" t="str">
        <f>IF('BCL Calculations Table'!C355="","",'BCL Calculations Table'!C355)</f>
        <v/>
      </c>
      <c r="D288" s="13" t="str">
        <f>IF('BCL Calculations Table'!D355="","",'BCL Calculations Table'!D355)</f>
        <v/>
      </c>
      <c r="E288" s="13">
        <f>IF('BCL Calculations Table'!E355="","",'BCL Calculations Table'!E355)</f>
        <v>1E-4</v>
      </c>
      <c r="F288" s="13" t="str">
        <f>IF('BCL Calculations Table'!F355="","",'BCL Calculations Table'!F355)</f>
        <v>P</v>
      </c>
      <c r="G288" s="13" t="str">
        <f>IF('BCL Calculations Table'!G355="","",'BCL Calculations Table'!G355)</f>
        <v/>
      </c>
      <c r="H288" s="13" t="str">
        <f>IF('BCL Calculations Table'!H355="","",'BCL Calculations Table'!H355)</f>
        <v/>
      </c>
      <c r="I288" s="13" t="str">
        <f>IF('BCL Calculations Table'!I355="","",'BCL Calculations Table'!I355)</f>
        <v/>
      </c>
      <c r="J288" s="13" t="str">
        <f>IF('BCL Calculations Table'!J355="","",'BCL Calculations Table'!J355)</f>
        <v/>
      </c>
      <c r="K288" s="85" t="str">
        <f>IF('BCL Calculations Table'!K355="","",'BCL Calculations Table'!K355)</f>
        <v/>
      </c>
      <c r="L288" s="13" t="str">
        <f>IF('BCL Calculations Table'!L355="","",'BCL Calculations Table'!L355)</f>
        <v/>
      </c>
      <c r="M288" s="68">
        <f>IF('BCL Calculations Table'!N355="","",'BCL Calculations Table'!N355)</f>
        <v>0.1</v>
      </c>
      <c r="N288" s="13">
        <f>IF('BCL Calculations Table'!BP355="","",'BCL Calculations Table'!BP355)</f>
        <v>6.3213679555714641</v>
      </c>
      <c r="O288" s="13" t="str">
        <f>IF('BCL Calculations Table'!BQ355="","",'BCL Calculations Table'!BQ355)</f>
        <v>N</v>
      </c>
      <c r="P288" s="13">
        <f>IF('BCL Calculations Table'!BR355="","",'BCL Calculations Table'!BR355)</f>
        <v>233.60000000000002</v>
      </c>
      <c r="Q288" s="13" t="str">
        <f>IF('BCL Calculations Table'!BS355="","",'BCL Calculations Table'!BS355)</f>
        <v>N</v>
      </c>
      <c r="R288" s="13">
        <f>IF('BCL Calculations Table'!BT355="","",'BCL Calculations Table'!BT355)</f>
        <v>91.184745916203724</v>
      </c>
      <c r="S288" s="13" t="str">
        <f>IF('BCL Calculations Table'!BU355="","",'BCL Calculations Table'!BU355)</f>
        <v>N</v>
      </c>
      <c r="T288" s="13" t="str">
        <f>IF('BCL Calculations Table'!BV355="","",'BCL Calculations Table'!BV355)</f>
        <v/>
      </c>
      <c r="U288" s="13" t="str">
        <f>IF('BCL Calculations Table'!BW355="","",'BCL Calculations Table'!BW355)</f>
        <v/>
      </c>
      <c r="V288" s="13">
        <f>IF('BCL Calculations Table'!BX355="","",'BCL Calculations Table'!BX355)</f>
        <v>3.3371428571428572</v>
      </c>
      <c r="W288" s="13" t="str">
        <f>IF('BCL Calculations Table'!BY355="","",'BCL Calculations Table'!BY355)</f>
        <v>N</v>
      </c>
      <c r="X288" s="13" t="str">
        <f>IF('BCL Calculations Table'!BZ355="","",'BCL Calculations Table'!BZ355)</f>
        <v/>
      </c>
      <c r="Y288" s="70" t="str">
        <f>IF('BCL Calculations Table'!CB355="","",'BCL Calculations Table'!CB355)</f>
        <v/>
      </c>
    </row>
    <row r="289" spans="1:25" x14ac:dyDescent="0.35">
      <c r="A289" s="69" t="str">
        <f>'BCL Calculations Table'!BN356</f>
        <v>Dinitrophenol, 2,4-</v>
      </c>
      <c r="B289" s="68" t="str">
        <f>'BCL Calculations Table'!BM356</f>
        <v>51-28-5</v>
      </c>
      <c r="C289" s="13" t="str">
        <f>IF('BCL Calculations Table'!C356="","",'BCL Calculations Table'!C356)</f>
        <v/>
      </c>
      <c r="D289" s="13" t="str">
        <f>IF('BCL Calculations Table'!D356="","",'BCL Calculations Table'!D356)</f>
        <v/>
      </c>
      <c r="E289" s="13">
        <f>IF('BCL Calculations Table'!E356="","",'BCL Calculations Table'!E356)</f>
        <v>2E-3</v>
      </c>
      <c r="F289" s="13" t="str">
        <f>IF('BCL Calculations Table'!F356="","",'BCL Calculations Table'!F356)</f>
        <v>I</v>
      </c>
      <c r="G289" s="13" t="str">
        <f>IF('BCL Calculations Table'!G356="","",'BCL Calculations Table'!G356)</f>
        <v/>
      </c>
      <c r="H289" s="13" t="str">
        <f>IF('BCL Calculations Table'!H356="","",'BCL Calculations Table'!H356)</f>
        <v/>
      </c>
      <c r="I289" s="13" t="str">
        <f>IF('BCL Calculations Table'!I356="","",'BCL Calculations Table'!I356)</f>
        <v/>
      </c>
      <c r="J289" s="13" t="str">
        <f>IF('BCL Calculations Table'!J356="","",'BCL Calculations Table'!J356)</f>
        <v/>
      </c>
      <c r="K289" s="85" t="str">
        <f>IF('BCL Calculations Table'!K356="","",'BCL Calculations Table'!K356)</f>
        <v/>
      </c>
      <c r="L289" s="13" t="str">
        <f>IF('BCL Calculations Table'!L356="","",'BCL Calculations Table'!L356)</f>
        <v/>
      </c>
      <c r="M289" s="68">
        <f>IF('BCL Calculations Table'!N356="","",'BCL Calculations Table'!N356)</f>
        <v>0.1</v>
      </c>
      <c r="N289" s="13">
        <f>IF('BCL Calculations Table'!BP356="","",'BCL Calculations Table'!BP356)</f>
        <v>126.42735911142927</v>
      </c>
      <c r="O289" s="13" t="str">
        <f>IF('BCL Calculations Table'!BQ356="","",'BCL Calculations Table'!BQ356)</f>
        <v>N</v>
      </c>
      <c r="P289" s="13">
        <f>IF('BCL Calculations Table'!BR356="","",'BCL Calculations Table'!BR356)</f>
        <v>4672</v>
      </c>
      <c r="Q289" s="13" t="str">
        <f>IF('BCL Calculations Table'!BS356="","",'BCL Calculations Table'!BS356)</f>
        <v>N</v>
      </c>
      <c r="R289" s="13">
        <f>IF('BCL Calculations Table'!BT356="","",'BCL Calculations Table'!BT356)</f>
        <v>1823.6949183240743</v>
      </c>
      <c r="S289" s="13" t="str">
        <f>IF('BCL Calculations Table'!BU356="","",'BCL Calculations Table'!BU356)</f>
        <v>N</v>
      </c>
      <c r="T289" s="13" t="str">
        <f>IF('BCL Calculations Table'!BV356="","",'BCL Calculations Table'!BV356)</f>
        <v/>
      </c>
      <c r="U289" s="13" t="str">
        <f>IF('BCL Calculations Table'!BW356="","",'BCL Calculations Table'!BW356)</f>
        <v/>
      </c>
      <c r="V289" s="13">
        <f>IF('BCL Calculations Table'!BX356="","",'BCL Calculations Table'!BX356)</f>
        <v>66.742857142857147</v>
      </c>
      <c r="W289" s="13" t="str">
        <f>IF('BCL Calculations Table'!BY356="","",'BCL Calculations Table'!BY356)</f>
        <v>N</v>
      </c>
      <c r="X289" s="13">
        <f>IF('BCL Calculations Table'!BZ356="","",'BCL Calculations Table'!BZ356)</f>
        <v>0.01</v>
      </c>
      <c r="Y289" s="70">
        <f>IF('BCL Calculations Table'!CB356="","",'BCL Calculations Table'!CB356)</f>
        <v>0.2</v>
      </c>
    </row>
    <row r="290" spans="1:25" x14ac:dyDescent="0.35">
      <c r="A290" s="69" t="str">
        <f>'BCL Calculations Table'!BN357</f>
        <v>Dinitrotoluene Mixture, 2,4/2,6-</v>
      </c>
      <c r="B290" s="68" t="str">
        <f>'BCL Calculations Table'!BM357</f>
        <v>E1615210</v>
      </c>
      <c r="C290" s="13">
        <f>IF('BCL Calculations Table'!C357="","",'BCL Calculations Table'!C357)</f>
        <v>0.68</v>
      </c>
      <c r="D290" s="13" t="str">
        <f>IF('BCL Calculations Table'!D357="","",'BCL Calculations Table'!D357)</f>
        <v>I</v>
      </c>
      <c r="E290" s="13" t="str">
        <f>IF('BCL Calculations Table'!E357="","",'BCL Calculations Table'!E357)</f>
        <v/>
      </c>
      <c r="F290" s="13" t="str">
        <f>IF('BCL Calculations Table'!F357="","",'BCL Calculations Table'!F357)</f>
        <v/>
      </c>
      <c r="G290" s="13" t="str">
        <f>IF('BCL Calculations Table'!G357="","",'BCL Calculations Table'!G357)</f>
        <v/>
      </c>
      <c r="H290" s="13" t="str">
        <f>IF('BCL Calculations Table'!H357="","",'BCL Calculations Table'!H357)</f>
        <v/>
      </c>
      <c r="I290" s="13" t="str">
        <f>IF('BCL Calculations Table'!I357="","",'BCL Calculations Table'!I357)</f>
        <v/>
      </c>
      <c r="J290" s="13" t="str">
        <f>IF('BCL Calculations Table'!J357="","",'BCL Calculations Table'!J357)</f>
        <v/>
      </c>
      <c r="K290" s="85" t="str">
        <f>IF('BCL Calculations Table'!K357="","",'BCL Calculations Table'!K357)</f>
        <v/>
      </c>
      <c r="L290" s="13" t="str">
        <f>IF('BCL Calculations Table'!L357="","",'BCL Calculations Table'!L357)</f>
        <v/>
      </c>
      <c r="M290" s="68">
        <f>IF('BCL Calculations Table'!N357="","",'BCL Calculations Table'!N357)</f>
        <v>0.10199999999999999</v>
      </c>
      <c r="N290" s="13">
        <f>IF('BCL Calculations Table'!BP357="","",'BCL Calculations Table'!BP357)</f>
        <v>0.79443725025287038</v>
      </c>
      <c r="O290" s="13" t="str">
        <f>IF('BCL Calculations Table'!BQ357="","",'BCL Calculations Table'!BQ357)</f>
        <v>C</v>
      </c>
      <c r="P290" s="13">
        <f>IF('BCL Calculations Table'!BR357="","",'BCL Calculations Table'!BR357)</f>
        <v>9.6188235294117614</v>
      </c>
      <c r="Q290" s="13" t="str">
        <f>IF('BCL Calculations Table'!BS357="","",'BCL Calculations Table'!BS357)</f>
        <v>C</v>
      </c>
      <c r="R290" s="13">
        <f>IF('BCL Calculations Table'!BT357="","",'BCL Calculations Table'!BT357)</f>
        <v>5.184305036960188</v>
      </c>
      <c r="S290" s="13" t="str">
        <f>IF('BCL Calculations Table'!BU357="","",'BCL Calculations Table'!BU357)</f>
        <v>C</v>
      </c>
      <c r="T290" s="13" t="str">
        <f>IF('BCL Calculations Table'!BV357="","",'BCL Calculations Table'!BV357)</f>
        <v/>
      </c>
      <c r="U290" s="13" t="str">
        <f>IF('BCL Calculations Table'!BW357="","",'BCL Calculations Table'!BW357)</f>
        <v/>
      </c>
      <c r="V290" s="13">
        <f>IF('BCL Calculations Table'!BX357="","",'BCL Calculations Table'!BX357)</f>
        <v>0.11457090840605182</v>
      </c>
      <c r="W290" s="13" t="str">
        <f>IF('BCL Calculations Table'!BY357="","",'BCL Calculations Table'!BY357)</f>
        <v>C</v>
      </c>
      <c r="X290" s="13">
        <f>IF('BCL Calculations Table'!BZ357="","",'BCL Calculations Table'!BZ357)</f>
        <v>4.0000000000000003E-5</v>
      </c>
      <c r="Y290" s="70">
        <f>IF('BCL Calculations Table'!CB357="","",'BCL Calculations Table'!CB357)</f>
        <v>8.0000000000000004E-4</v>
      </c>
    </row>
    <row r="291" spans="1:25" s="14" customFormat="1" x14ac:dyDescent="0.35">
      <c r="A291" s="71" t="str">
        <f>'BCL Calculations Table'!BN358</f>
        <v>Dinitrotoluene, 2,4-</v>
      </c>
      <c r="B291" s="72" t="str">
        <f>'BCL Calculations Table'!BM358</f>
        <v>121-14-2</v>
      </c>
      <c r="C291" s="73">
        <f>IF('BCL Calculations Table'!C358="","",'BCL Calculations Table'!C358)</f>
        <v>0.31</v>
      </c>
      <c r="D291" s="73" t="str">
        <f>IF('BCL Calculations Table'!D358="","",'BCL Calculations Table'!D358)</f>
        <v>CA</v>
      </c>
      <c r="E291" s="73">
        <f>IF('BCL Calculations Table'!E358="","",'BCL Calculations Table'!E358)</f>
        <v>2E-3</v>
      </c>
      <c r="F291" s="73" t="str">
        <f>IF('BCL Calculations Table'!F358="","",'BCL Calculations Table'!F358)</f>
        <v>I</v>
      </c>
      <c r="G291" s="73">
        <f>IF('BCL Calculations Table'!G358="","",'BCL Calculations Table'!G358)</f>
        <v>8.8999999999999995E-5</v>
      </c>
      <c r="H291" s="73" t="str">
        <f>IF('BCL Calculations Table'!H358="","",'BCL Calculations Table'!H358)</f>
        <v>CA</v>
      </c>
      <c r="I291" s="73" t="str">
        <f>IF('BCL Calculations Table'!I358="","",'BCL Calculations Table'!I358)</f>
        <v/>
      </c>
      <c r="J291" s="73" t="str">
        <f>IF('BCL Calculations Table'!J358="","",'BCL Calculations Table'!J358)</f>
        <v/>
      </c>
      <c r="K291" s="86" t="str">
        <f>IF('BCL Calculations Table'!K358="","",'BCL Calculations Table'!K358)</f>
        <v/>
      </c>
      <c r="L291" s="73" t="str">
        <f>IF('BCL Calculations Table'!L358="","",'BCL Calculations Table'!L358)</f>
        <v/>
      </c>
      <c r="M291" s="72">
        <f>IF('BCL Calculations Table'!N358="","",'BCL Calculations Table'!N358)</f>
        <v>0.10199999999999999</v>
      </c>
      <c r="N291" s="73">
        <f>IF('BCL Calculations Table'!BP358="","",'BCL Calculations Table'!BP358)</f>
        <v>1.7425563344393364</v>
      </c>
      <c r="O291" s="73" t="str">
        <f>IF('BCL Calculations Table'!BQ358="","",'BCL Calculations Table'!BQ358)</f>
        <v>C</v>
      </c>
      <c r="P291" s="73">
        <f>IF('BCL Calculations Table'!BR358="","",'BCL Calculations Table'!BR358)</f>
        <v>21.096662934765313</v>
      </c>
      <c r="Q291" s="73" t="str">
        <f>IF('BCL Calculations Table'!BS358="","",'BCL Calculations Table'!BS358)</f>
        <v>C</v>
      </c>
      <c r="R291" s="73">
        <f>IF('BCL Calculations Table'!BT358="","",'BCL Calculations Table'!BT358)</f>
        <v>11.371320122032733</v>
      </c>
      <c r="S291" s="73" t="str">
        <f>IF('BCL Calculations Table'!BU358="","",'BCL Calculations Table'!BU358)</f>
        <v>C</v>
      </c>
      <c r="T291" s="73">
        <f>IF('BCL Calculations Table'!BV358="","",'BCL Calculations Table'!BV358)</f>
        <v>3.1547104580812446E-2</v>
      </c>
      <c r="U291" s="73" t="str">
        <f>IF('BCL Calculations Table'!BW358="","",'BCL Calculations Table'!BW358)</f>
        <v>C</v>
      </c>
      <c r="V291" s="73">
        <f>IF('BCL Calculations Table'!BX358="","",'BCL Calculations Table'!BX358)</f>
        <v>0.25131683134230726</v>
      </c>
      <c r="W291" s="73" t="str">
        <f>IF('BCL Calculations Table'!BY358="","",'BCL Calculations Table'!BY358)</f>
        <v>C</v>
      </c>
      <c r="X291" s="73">
        <f>IF('BCL Calculations Table'!BZ358="","",'BCL Calculations Table'!BZ358)</f>
        <v>4.0000000000000003E-5</v>
      </c>
      <c r="Y291" s="79">
        <f>IF('BCL Calculations Table'!CB358="","",'BCL Calculations Table'!CB358)</f>
        <v>8.0000000000000004E-4</v>
      </c>
    </row>
    <row r="292" spans="1:25" x14ac:dyDescent="0.35">
      <c r="A292" s="69" t="str">
        <f>'BCL Calculations Table'!BN359</f>
        <v>Dinitrotoluene, 2,6-</v>
      </c>
      <c r="B292" s="68" t="str">
        <f>'BCL Calculations Table'!BM359</f>
        <v>606-20-2</v>
      </c>
      <c r="C292" s="13">
        <f>IF('BCL Calculations Table'!C359="","",'BCL Calculations Table'!C359)</f>
        <v>1.5</v>
      </c>
      <c r="D292" s="13" t="str">
        <f>IF('BCL Calculations Table'!D359="","",'BCL Calculations Table'!D359)</f>
        <v>P</v>
      </c>
      <c r="E292" s="13">
        <f>IF('BCL Calculations Table'!E359="","",'BCL Calculations Table'!E359)</f>
        <v>2.9999999999999997E-4</v>
      </c>
      <c r="F292" s="13" t="str">
        <f>IF('BCL Calculations Table'!F359="","",'BCL Calculations Table'!F359)</f>
        <v>X</v>
      </c>
      <c r="G292" s="13" t="str">
        <f>IF('BCL Calculations Table'!G359="","",'BCL Calculations Table'!G359)</f>
        <v/>
      </c>
      <c r="H292" s="13" t="str">
        <f>IF('BCL Calculations Table'!H359="","",'BCL Calculations Table'!H359)</f>
        <v/>
      </c>
      <c r="I292" s="13" t="str">
        <f>IF('BCL Calculations Table'!I359="","",'BCL Calculations Table'!I359)</f>
        <v/>
      </c>
      <c r="J292" s="13" t="str">
        <f>IF('BCL Calculations Table'!J359="","",'BCL Calculations Table'!J359)</f>
        <v/>
      </c>
      <c r="K292" s="85" t="str">
        <f>IF('BCL Calculations Table'!K359="","",'BCL Calculations Table'!K359)</f>
        <v/>
      </c>
      <c r="L292" s="13" t="str">
        <f>IF('BCL Calculations Table'!L359="","",'BCL Calculations Table'!L359)</f>
        <v/>
      </c>
      <c r="M292" s="68">
        <f>IF('BCL Calculations Table'!N359="","",'BCL Calculations Table'!N359)</f>
        <v>9.9000000000000005E-2</v>
      </c>
      <c r="N292" s="13">
        <f>IF('BCL Calculations Table'!BP359="","",'BCL Calculations Table'!BP359)</f>
        <v>0.36252234106002518</v>
      </c>
      <c r="O292" s="13" t="str">
        <f>IF('BCL Calculations Table'!BQ359="","",'BCL Calculations Table'!BQ359)</f>
        <v>C</v>
      </c>
      <c r="P292" s="13">
        <f>IF('BCL Calculations Table'!BR359="","",'BCL Calculations Table'!BR359)</f>
        <v>4.3605333333333327</v>
      </c>
      <c r="Q292" s="13" t="str">
        <f>IF('BCL Calculations Table'!BS359="","",'BCL Calculations Table'!BS359)</f>
        <v>C</v>
      </c>
      <c r="R292" s="13">
        <f>IF('BCL Calculations Table'!BT359="","",'BCL Calculations Table'!BT359)</f>
        <v>2.3522831085501834</v>
      </c>
      <c r="S292" s="13" t="str">
        <f>IF('BCL Calculations Table'!BU359="","",'BCL Calculations Table'!BU359)</f>
        <v>C</v>
      </c>
      <c r="T292" s="13" t="str">
        <f>IF('BCL Calculations Table'!BV359="","",'BCL Calculations Table'!BV359)</f>
        <v/>
      </c>
      <c r="U292" s="13" t="str">
        <f>IF('BCL Calculations Table'!BW359="","",'BCL Calculations Table'!BW359)</f>
        <v/>
      </c>
      <c r="V292" s="13">
        <f>IF('BCL Calculations Table'!BX359="","",'BCL Calculations Table'!BX359)</f>
        <v>5.1938811810743502E-2</v>
      </c>
      <c r="W292" s="13" t="str">
        <f>IF('BCL Calculations Table'!BY359="","",'BCL Calculations Table'!BY359)</f>
        <v>C</v>
      </c>
      <c r="X292" s="80">
        <f>IF('BCL Calculations Table'!BZ359="","",'BCL Calculations Table'!BZ359)</f>
        <v>3.0000000000000001E-5</v>
      </c>
      <c r="Y292" s="81">
        <f>IF('BCL Calculations Table'!CB359="","",'BCL Calculations Table'!CB359)</f>
        <v>6.0000000000000006E-4</v>
      </c>
    </row>
    <row r="293" spans="1:25" x14ac:dyDescent="0.35">
      <c r="A293" s="69" t="str">
        <f>'BCL Calculations Table'!BN360</f>
        <v>Dinitrotoluene, 2-Amino-4,6-</v>
      </c>
      <c r="B293" s="68" t="str">
        <f>'BCL Calculations Table'!BM360</f>
        <v>35572-78-2</v>
      </c>
      <c r="C293" s="13" t="str">
        <f>IF('BCL Calculations Table'!C360="","",'BCL Calculations Table'!C360)</f>
        <v/>
      </c>
      <c r="D293" s="13" t="str">
        <f>IF('BCL Calculations Table'!D360="","",'BCL Calculations Table'!D360)</f>
        <v/>
      </c>
      <c r="E293" s="13">
        <f>IF('BCL Calculations Table'!E360="","",'BCL Calculations Table'!E360)</f>
        <v>1E-4</v>
      </c>
      <c r="F293" s="13" t="str">
        <f>IF('BCL Calculations Table'!F360="","",'BCL Calculations Table'!F360)</f>
        <v>X</v>
      </c>
      <c r="G293" s="13" t="str">
        <f>IF('BCL Calculations Table'!G360="","",'BCL Calculations Table'!G360)</f>
        <v/>
      </c>
      <c r="H293" s="13" t="str">
        <f>IF('BCL Calculations Table'!H360="","",'BCL Calculations Table'!H360)</f>
        <v/>
      </c>
      <c r="I293" s="13" t="str">
        <f>IF('BCL Calculations Table'!I360="","",'BCL Calculations Table'!I360)</f>
        <v/>
      </c>
      <c r="J293" s="13" t="str">
        <f>IF('BCL Calculations Table'!J360="","",'BCL Calculations Table'!J360)</f>
        <v/>
      </c>
      <c r="K293" s="85" t="str">
        <f>IF('BCL Calculations Table'!K360="","",'BCL Calculations Table'!K360)</f>
        <v/>
      </c>
      <c r="L293" s="13" t="str">
        <f>IF('BCL Calculations Table'!L360="","",'BCL Calculations Table'!L360)</f>
        <v/>
      </c>
      <c r="M293" s="68">
        <f>IF('BCL Calculations Table'!N360="","",'BCL Calculations Table'!N360)</f>
        <v>6.0000000000000001E-3</v>
      </c>
      <c r="N293" s="13">
        <f>IF('BCL Calculations Table'!BP360="","",'BCL Calculations Table'!BP360)</f>
        <v>7.7116303781051139</v>
      </c>
      <c r="O293" s="13" t="str">
        <f>IF('BCL Calculations Table'!BQ360="","",'BCL Calculations Table'!BQ360)</f>
        <v>N</v>
      </c>
      <c r="P293" s="13">
        <f>IF('BCL Calculations Table'!BR360="","",'BCL Calculations Table'!BR360)</f>
        <v>233.60000000000002</v>
      </c>
      <c r="Q293" s="13" t="str">
        <f>IF('BCL Calculations Table'!BS360="","",'BCL Calculations Table'!BS360)</f>
        <v>N</v>
      </c>
      <c r="R293" s="13">
        <f>IF('BCL Calculations Table'!BT360="","",'BCL Calculations Table'!BT360)</f>
        <v>126.56376685671174</v>
      </c>
      <c r="S293" s="13" t="str">
        <f>IF('BCL Calculations Table'!BU360="","",'BCL Calculations Table'!BU360)</f>
        <v>N</v>
      </c>
      <c r="T293" s="13" t="str">
        <f>IF('BCL Calculations Table'!BV360="","",'BCL Calculations Table'!BV360)</f>
        <v/>
      </c>
      <c r="U293" s="13" t="str">
        <f>IF('BCL Calculations Table'!BW360="","",'BCL Calculations Table'!BW360)</f>
        <v/>
      </c>
      <c r="V293" s="13">
        <f>IF('BCL Calculations Table'!BX360="","",'BCL Calculations Table'!BX360)</f>
        <v>3.3371428571428572</v>
      </c>
      <c r="W293" s="13" t="str">
        <f>IF('BCL Calculations Table'!BY360="","",'BCL Calculations Table'!BY360)</f>
        <v>N</v>
      </c>
      <c r="X293" s="13" t="str">
        <f>IF('BCL Calculations Table'!BZ360="","",'BCL Calculations Table'!BZ360)</f>
        <v/>
      </c>
      <c r="Y293" s="70" t="str">
        <f>IF('BCL Calculations Table'!CB360="","",'BCL Calculations Table'!CB360)</f>
        <v/>
      </c>
    </row>
    <row r="294" spans="1:25" s="14" customFormat="1" x14ac:dyDescent="0.35">
      <c r="A294" s="69" t="str">
        <f>'BCL Calculations Table'!BN361</f>
        <v>Dinitrotoluene, 4-Amino-2,6-</v>
      </c>
      <c r="B294" s="68" t="str">
        <f>'BCL Calculations Table'!BM361</f>
        <v>19406-51-0</v>
      </c>
      <c r="C294" s="13" t="str">
        <f>IF('BCL Calculations Table'!C361="","",'BCL Calculations Table'!C361)</f>
        <v/>
      </c>
      <c r="D294" s="13" t="str">
        <f>IF('BCL Calculations Table'!D361="","",'BCL Calculations Table'!D361)</f>
        <v/>
      </c>
      <c r="E294" s="13">
        <f>IF('BCL Calculations Table'!E361="","",'BCL Calculations Table'!E361)</f>
        <v>1E-4</v>
      </c>
      <c r="F294" s="13" t="str">
        <f>IF('BCL Calculations Table'!F361="","",'BCL Calculations Table'!F361)</f>
        <v>X</v>
      </c>
      <c r="G294" s="13" t="str">
        <f>IF('BCL Calculations Table'!G361="","",'BCL Calculations Table'!G361)</f>
        <v/>
      </c>
      <c r="H294" s="13" t="str">
        <f>IF('BCL Calculations Table'!H361="","",'BCL Calculations Table'!H361)</f>
        <v/>
      </c>
      <c r="I294" s="13" t="str">
        <f>IF('BCL Calculations Table'!I361="","",'BCL Calculations Table'!I361)</f>
        <v/>
      </c>
      <c r="J294" s="13" t="str">
        <f>IF('BCL Calculations Table'!J361="","",'BCL Calculations Table'!J361)</f>
        <v/>
      </c>
      <c r="K294" s="85" t="str">
        <f>IF('BCL Calculations Table'!K361="","",'BCL Calculations Table'!K361)</f>
        <v/>
      </c>
      <c r="L294" s="13" t="str">
        <f>IF('BCL Calculations Table'!L361="","",'BCL Calculations Table'!L361)</f>
        <v/>
      </c>
      <c r="M294" s="68">
        <f>IF('BCL Calculations Table'!N361="","",'BCL Calculations Table'!N361)</f>
        <v>8.9999999999999993E-3</v>
      </c>
      <c r="N294" s="13">
        <f>IF('BCL Calculations Table'!BP361="","",'BCL Calculations Table'!BP361)</f>
        <v>7.6578792444057981</v>
      </c>
      <c r="O294" s="13" t="str">
        <f>IF('BCL Calculations Table'!BQ361="","",'BCL Calculations Table'!BQ361)</f>
        <v>N</v>
      </c>
      <c r="P294" s="13">
        <f>IF('BCL Calculations Table'!BR361="","",'BCL Calculations Table'!BR361)</f>
        <v>233.60000000000002</v>
      </c>
      <c r="Q294" s="13" t="str">
        <f>IF('BCL Calculations Table'!BS361="","",'BCL Calculations Table'!BS361)</f>
        <v>N</v>
      </c>
      <c r="R294" s="13">
        <f>IF('BCL Calculations Table'!BT361="","",'BCL Calculations Table'!BT361)</f>
        <v>125.01572864839463</v>
      </c>
      <c r="S294" s="13" t="str">
        <f>IF('BCL Calculations Table'!BU361="","",'BCL Calculations Table'!BU361)</f>
        <v>N</v>
      </c>
      <c r="T294" s="13" t="str">
        <f>IF('BCL Calculations Table'!BV361="","",'BCL Calculations Table'!BV361)</f>
        <v/>
      </c>
      <c r="U294" s="13" t="str">
        <f>IF('BCL Calculations Table'!BW361="","",'BCL Calculations Table'!BW361)</f>
        <v/>
      </c>
      <c r="V294" s="13">
        <f>IF('BCL Calculations Table'!BX361="","",'BCL Calculations Table'!BX361)</f>
        <v>3.3371428571428572</v>
      </c>
      <c r="W294" s="13" t="str">
        <f>IF('BCL Calculations Table'!BY361="","",'BCL Calculations Table'!BY361)</f>
        <v>N</v>
      </c>
      <c r="X294" s="13" t="str">
        <f>IF('BCL Calculations Table'!BZ361="","",'BCL Calculations Table'!BZ361)</f>
        <v/>
      </c>
      <c r="Y294" s="70" t="str">
        <f>IF('BCL Calculations Table'!CB361="","",'BCL Calculations Table'!CB361)</f>
        <v/>
      </c>
    </row>
    <row r="295" spans="1:25" x14ac:dyDescent="0.35">
      <c r="A295" s="69" t="str">
        <f>'BCL Calculations Table'!BN362</f>
        <v>Dinitrotoluene, Technical grade</v>
      </c>
      <c r="B295" s="68" t="str">
        <f>'BCL Calculations Table'!BM362</f>
        <v>25321-14-6</v>
      </c>
      <c r="C295" s="13">
        <f>IF('BCL Calculations Table'!C362="","",'BCL Calculations Table'!C362)</f>
        <v>0.45</v>
      </c>
      <c r="D295" s="13" t="str">
        <f>IF('BCL Calculations Table'!D362="","",'BCL Calculations Table'!D362)</f>
        <v>X</v>
      </c>
      <c r="E295" s="13">
        <f>IF('BCL Calculations Table'!E362="","",'BCL Calculations Table'!E362)</f>
        <v>8.9999999999999998E-4</v>
      </c>
      <c r="F295" s="13" t="str">
        <f>IF('BCL Calculations Table'!F362="","",'BCL Calculations Table'!F362)</f>
        <v>X</v>
      </c>
      <c r="G295" s="13" t="str">
        <f>IF('BCL Calculations Table'!G362="","",'BCL Calculations Table'!G362)</f>
        <v/>
      </c>
      <c r="H295" s="13" t="str">
        <f>IF('BCL Calculations Table'!H362="","",'BCL Calculations Table'!H362)</f>
        <v/>
      </c>
      <c r="I295" s="13" t="str">
        <f>IF('BCL Calculations Table'!I362="","",'BCL Calculations Table'!I362)</f>
        <v/>
      </c>
      <c r="J295" s="13" t="str">
        <f>IF('BCL Calculations Table'!J362="","",'BCL Calculations Table'!J362)</f>
        <v/>
      </c>
      <c r="K295" s="85" t="str">
        <f>IF('BCL Calculations Table'!K362="","",'BCL Calculations Table'!K362)</f>
        <v/>
      </c>
      <c r="L295" s="13" t="str">
        <f>IF('BCL Calculations Table'!L362="","",'BCL Calculations Table'!L362)</f>
        <v/>
      </c>
      <c r="M295" s="68">
        <f>IF('BCL Calculations Table'!N362="","",'BCL Calculations Table'!N362)</f>
        <v>0.1</v>
      </c>
      <c r="N295" s="13">
        <f>IF('BCL Calculations Table'!BP362="","",'BCL Calculations Table'!BP362)</f>
        <v>1.2057545876484479</v>
      </c>
      <c r="O295" s="13" t="str">
        <f>IF('BCL Calculations Table'!BQ362="","",'BCL Calculations Table'!BQ362)</f>
        <v>C</v>
      </c>
      <c r="P295" s="13">
        <f>IF('BCL Calculations Table'!BR362="","",'BCL Calculations Table'!BR362)</f>
        <v>14.535111111111108</v>
      </c>
      <c r="Q295" s="13" t="str">
        <f>IF('BCL Calculations Table'!BS362="","",'BCL Calculations Table'!BS362)</f>
        <v>C</v>
      </c>
      <c r="R295" s="13">
        <f>IF('BCL Calculations Table'!BT362="","",'BCL Calculations Table'!BT362)</f>
        <v>7.8386481016493166</v>
      </c>
      <c r="S295" s="13" t="str">
        <f>IF('BCL Calculations Table'!BU362="","",'BCL Calculations Table'!BU362)</f>
        <v>C</v>
      </c>
      <c r="T295" s="13" t="str">
        <f>IF('BCL Calculations Table'!BV362="","",'BCL Calculations Table'!BV362)</f>
        <v/>
      </c>
      <c r="U295" s="13" t="str">
        <f>IF('BCL Calculations Table'!BW362="","",'BCL Calculations Table'!BW362)</f>
        <v/>
      </c>
      <c r="V295" s="13">
        <f>IF('BCL Calculations Table'!BX362="","",'BCL Calculations Table'!BX362)</f>
        <v>0.17312937270247833</v>
      </c>
      <c r="W295" s="13" t="str">
        <f>IF('BCL Calculations Table'!BY362="","",'BCL Calculations Table'!BY362)</f>
        <v>C</v>
      </c>
      <c r="X295" s="13" t="str">
        <f>IF('BCL Calculations Table'!BZ362="","",'BCL Calculations Table'!BZ362)</f>
        <v/>
      </c>
      <c r="Y295" s="70" t="str">
        <f>IF('BCL Calculations Table'!CB362="","",'BCL Calculations Table'!CB362)</f>
        <v/>
      </c>
    </row>
    <row r="296" spans="1:25" x14ac:dyDescent="0.35">
      <c r="A296" s="69" t="str">
        <f>'BCL Calculations Table'!BN363</f>
        <v>Dinoseb</v>
      </c>
      <c r="B296" s="68" t="str">
        <f>'BCL Calculations Table'!BM363</f>
        <v>88-85-7</v>
      </c>
      <c r="C296" s="13" t="str">
        <f>IF('BCL Calculations Table'!C363="","",'BCL Calculations Table'!C363)</f>
        <v/>
      </c>
      <c r="D296" s="13" t="str">
        <f>IF('BCL Calculations Table'!D363="","",'BCL Calculations Table'!D363)</f>
        <v/>
      </c>
      <c r="E296" s="13">
        <f>IF('BCL Calculations Table'!E363="","",'BCL Calculations Table'!E363)</f>
        <v>1E-3</v>
      </c>
      <c r="F296" s="13" t="str">
        <f>IF('BCL Calculations Table'!F363="","",'BCL Calculations Table'!F363)</f>
        <v>I</v>
      </c>
      <c r="G296" s="13" t="str">
        <f>IF('BCL Calculations Table'!G363="","",'BCL Calculations Table'!G363)</f>
        <v/>
      </c>
      <c r="H296" s="13" t="str">
        <f>IF('BCL Calculations Table'!H363="","",'BCL Calculations Table'!H363)</f>
        <v/>
      </c>
      <c r="I296" s="13" t="str">
        <f>IF('BCL Calculations Table'!I363="","",'BCL Calculations Table'!I363)</f>
        <v/>
      </c>
      <c r="J296" s="13" t="str">
        <f>IF('BCL Calculations Table'!J363="","",'BCL Calculations Table'!J363)</f>
        <v/>
      </c>
      <c r="K296" s="85" t="str">
        <f>IF('BCL Calculations Table'!K363="","",'BCL Calculations Table'!K363)</f>
        <v/>
      </c>
      <c r="L296" s="13" t="str">
        <f>IF('BCL Calculations Table'!L363="","",'BCL Calculations Table'!L363)</f>
        <v/>
      </c>
      <c r="M296" s="68">
        <f>IF('BCL Calculations Table'!N363="","",'BCL Calculations Table'!N363)</f>
        <v>0.1</v>
      </c>
      <c r="N296" s="13">
        <f>IF('BCL Calculations Table'!BP363="","",'BCL Calculations Table'!BP363)</f>
        <v>63.213679555714634</v>
      </c>
      <c r="O296" s="13" t="str">
        <f>IF('BCL Calculations Table'!BQ363="","",'BCL Calculations Table'!BQ363)</f>
        <v>N</v>
      </c>
      <c r="P296" s="13">
        <f>IF('BCL Calculations Table'!BR363="","",'BCL Calculations Table'!BR363)</f>
        <v>2336</v>
      </c>
      <c r="Q296" s="13" t="str">
        <f>IF('BCL Calculations Table'!BS363="","",'BCL Calculations Table'!BS363)</f>
        <v>N</v>
      </c>
      <c r="R296" s="13">
        <f>IF('BCL Calculations Table'!BT363="","",'BCL Calculations Table'!BT363)</f>
        <v>911.84745916203713</v>
      </c>
      <c r="S296" s="13" t="str">
        <f>IF('BCL Calculations Table'!BU363="","",'BCL Calculations Table'!BU363)</f>
        <v>N</v>
      </c>
      <c r="T296" s="13" t="str">
        <f>IF('BCL Calculations Table'!BV363="","",'BCL Calculations Table'!BV363)</f>
        <v/>
      </c>
      <c r="U296" s="13" t="str">
        <f>IF('BCL Calculations Table'!BW363="","",'BCL Calculations Table'!BW363)</f>
        <v/>
      </c>
      <c r="V296" s="13">
        <f>IF('BCL Calculations Table'!BX363="","",'BCL Calculations Table'!BX363)</f>
        <v>7</v>
      </c>
      <c r="W296" s="13" t="str">
        <f>IF('BCL Calculations Table'!BY363="","",'BCL Calculations Table'!BY363)</f>
        <v>mcl</v>
      </c>
      <c r="X296" s="13" t="str">
        <f>IF('BCL Calculations Table'!BZ363="","",'BCL Calculations Table'!BZ363)</f>
        <v/>
      </c>
      <c r="Y296" s="70" t="str">
        <f>IF('BCL Calculations Table'!CB363="","",'BCL Calculations Table'!CB363)</f>
        <v/>
      </c>
    </row>
    <row r="297" spans="1:25" s="14" customFormat="1" x14ac:dyDescent="0.35">
      <c r="A297" s="71" t="str">
        <f>'BCL Calculations Table'!BN364</f>
        <v>Dioxane, 1,4-</v>
      </c>
      <c r="B297" s="72" t="str">
        <f>'BCL Calculations Table'!BM364</f>
        <v>123-91-1</v>
      </c>
      <c r="C297" s="73">
        <f>IF('BCL Calculations Table'!C364="","",'BCL Calculations Table'!C364)</f>
        <v>0.1</v>
      </c>
      <c r="D297" s="73" t="str">
        <f>IF('BCL Calculations Table'!D364="","",'BCL Calculations Table'!D364)</f>
        <v>I</v>
      </c>
      <c r="E297" s="73">
        <f>IF('BCL Calculations Table'!E364="","",'BCL Calculations Table'!E364)</f>
        <v>0.03</v>
      </c>
      <c r="F297" s="73" t="str">
        <f>IF('BCL Calculations Table'!F364="","",'BCL Calculations Table'!F364)</f>
        <v>I</v>
      </c>
      <c r="G297" s="73">
        <f>IF('BCL Calculations Table'!G364="","",'BCL Calculations Table'!G364)</f>
        <v>5.0000000000000004E-6</v>
      </c>
      <c r="H297" s="73" t="str">
        <f>IF('BCL Calculations Table'!H364="","",'BCL Calculations Table'!H364)</f>
        <v>I</v>
      </c>
      <c r="I297" s="73">
        <f>IF('BCL Calculations Table'!I364="","",'BCL Calculations Table'!I364)</f>
        <v>0.03</v>
      </c>
      <c r="J297" s="73" t="str">
        <f>IF('BCL Calculations Table'!J364="","",'BCL Calculations Table'!J364)</f>
        <v>I</v>
      </c>
      <c r="K297" s="86" t="str">
        <f>IF('BCL Calculations Table'!K364="","",'BCL Calculations Table'!K364)</f>
        <v/>
      </c>
      <c r="L297" s="73" t="str">
        <f>IF('BCL Calculations Table'!L364="","",'BCL Calculations Table'!L364)</f>
        <v>V</v>
      </c>
      <c r="M297" s="72" t="str">
        <f>IF('BCL Calculations Table'!N364="","",'BCL Calculations Table'!N364)</f>
        <v/>
      </c>
      <c r="N297" s="73">
        <f>IF('BCL Calculations Table'!BP364="","",'BCL Calculations Table'!BP364)</f>
        <v>5.2982432774188402</v>
      </c>
      <c r="O297" s="73" t="str">
        <f>IF('BCL Calculations Table'!BQ364="","",'BCL Calculations Table'!BQ364)</f>
        <v>C</v>
      </c>
      <c r="P297" s="73">
        <f>IF('BCL Calculations Table'!BR364="","",'BCL Calculations Table'!BR364)</f>
        <v>39.109292814139394</v>
      </c>
      <c r="Q297" s="73" t="str">
        <f>IF('BCL Calculations Table'!BS364="","",'BCL Calculations Table'!BS364)</f>
        <v>C</v>
      </c>
      <c r="R297" s="73">
        <f>IF('BCL Calculations Table'!BT364="","",'BCL Calculations Table'!BT364)</f>
        <v>27.194443198092138</v>
      </c>
      <c r="S297" s="73" t="str">
        <f>IF('BCL Calculations Table'!BU364="","",'BCL Calculations Table'!BU364)</f>
        <v>C</v>
      </c>
      <c r="T297" s="73">
        <f>IF('BCL Calculations Table'!BV364="","",'BCL Calculations Table'!BV364)</f>
        <v>0.56153846153846143</v>
      </c>
      <c r="U297" s="73" t="str">
        <f>IF('BCL Calculations Table'!BW364="","",'BCL Calculations Table'!BW364)</f>
        <v>C</v>
      </c>
      <c r="V297" s="73">
        <f>IF('BCL Calculations Table'!BX364="","",'BCL Calculations Table'!BX364)</f>
        <v>0.45998739760554497</v>
      </c>
      <c r="W297" s="73" t="str">
        <f>IF('BCL Calculations Table'!BY364="","",'BCL Calculations Table'!BY364)</f>
        <v>C</v>
      </c>
      <c r="X297" s="73" t="str">
        <f>IF('BCL Calculations Table'!BZ364="","",'BCL Calculations Table'!BZ364)</f>
        <v/>
      </c>
      <c r="Y297" s="79" t="str">
        <f>IF('BCL Calculations Table'!CB364="","",'BCL Calculations Table'!CB364)</f>
        <v/>
      </c>
    </row>
    <row r="298" spans="1:25" x14ac:dyDescent="0.35">
      <c r="A298" s="69" t="str">
        <f>'BCL Calculations Table'!BN365</f>
        <v>Dioxins</v>
      </c>
      <c r="B298" s="68" t="str">
        <f>'BCL Calculations Table'!BM365</f>
        <v/>
      </c>
      <c r="C298" s="13" t="str">
        <f>IF('BCL Calculations Table'!C365="","",'BCL Calculations Table'!C365)</f>
        <v/>
      </c>
      <c r="D298" s="13" t="str">
        <f>IF('BCL Calculations Table'!D365="","",'BCL Calculations Table'!D365)</f>
        <v/>
      </c>
      <c r="E298" s="13" t="str">
        <f>IF('BCL Calculations Table'!E365="","",'BCL Calculations Table'!E365)</f>
        <v/>
      </c>
      <c r="F298" s="13" t="str">
        <f>IF('BCL Calculations Table'!F365="","",'BCL Calculations Table'!F365)</f>
        <v/>
      </c>
      <c r="G298" s="13" t="str">
        <f>IF('BCL Calculations Table'!G365="","",'BCL Calculations Table'!G365)</f>
        <v/>
      </c>
      <c r="H298" s="13" t="str">
        <f>IF('BCL Calculations Table'!H365="","",'BCL Calculations Table'!H365)</f>
        <v/>
      </c>
      <c r="I298" s="13" t="str">
        <f>IF('BCL Calculations Table'!I365="","",'BCL Calculations Table'!I365)</f>
        <v/>
      </c>
      <c r="J298" s="13" t="str">
        <f>IF('BCL Calculations Table'!J365="","",'BCL Calculations Table'!J365)</f>
        <v/>
      </c>
      <c r="K298" s="85" t="str">
        <f>IF('BCL Calculations Table'!K365="","",'BCL Calculations Table'!K365)</f>
        <v/>
      </c>
      <c r="L298" s="13" t="str">
        <f>IF('BCL Calculations Table'!L365="","",'BCL Calculations Table'!L365)</f>
        <v/>
      </c>
      <c r="M298" s="68">
        <f>IF('BCL Calculations Table'!N365="","",'BCL Calculations Table'!N365)</f>
        <v>0.03</v>
      </c>
      <c r="N298" s="13" t="str">
        <f>IF('BCL Calculations Table'!BP365="","",'BCL Calculations Table'!BP365)</f>
        <v/>
      </c>
      <c r="O298" s="13" t="str">
        <f>IF('BCL Calculations Table'!BQ365="","",'BCL Calculations Table'!BQ365)</f>
        <v/>
      </c>
      <c r="P298" s="13" t="str">
        <f>IF('BCL Calculations Table'!BR365="","",'BCL Calculations Table'!BR365)</f>
        <v/>
      </c>
      <c r="Q298" s="13" t="str">
        <f>IF('BCL Calculations Table'!BS365="","",'BCL Calculations Table'!BS365)</f>
        <v/>
      </c>
      <c r="R298" s="13" t="str">
        <f>IF('BCL Calculations Table'!BT365="","",'BCL Calculations Table'!BT365)</f>
        <v/>
      </c>
      <c r="S298" s="13" t="str">
        <f>IF('BCL Calculations Table'!BU365="","",'BCL Calculations Table'!BU365)</f>
        <v/>
      </c>
      <c r="T298" s="13" t="str">
        <f>IF('BCL Calculations Table'!BV365="","",'BCL Calculations Table'!BV365)</f>
        <v/>
      </c>
      <c r="U298" s="13" t="str">
        <f>IF('BCL Calculations Table'!BW365="","",'BCL Calculations Table'!BW365)</f>
        <v/>
      </c>
      <c r="V298" s="13" t="str">
        <f>IF('BCL Calculations Table'!BX365="","",'BCL Calculations Table'!BX365)</f>
        <v/>
      </c>
      <c r="W298" s="13" t="str">
        <f>IF('BCL Calculations Table'!BY365="","",'BCL Calculations Table'!BY365)</f>
        <v/>
      </c>
      <c r="X298" s="80" t="str">
        <f>IF('BCL Calculations Table'!BZ365="","",'BCL Calculations Table'!BZ365)</f>
        <v/>
      </c>
      <c r="Y298" s="81" t="str">
        <f>IF('BCL Calculations Table'!CB365="","",'BCL Calculations Table'!CB365)</f>
        <v/>
      </c>
    </row>
    <row r="299" spans="1:25" x14ac:dyDescent="0.35">
      <c r="A299" s="77" t="str">
        <f>'BCL Calculations Table'!BN366</f>
        <v>Hexachlorodibenzo-p-dioxin, Mixture</v>
      </c>
      <c r="B299" s="68" t="str">
        <f>'BCL Calculations Table'!BM366</f>
        <v>34465-46-8</v>
      </c>
      <c r="C299" s="13">
        <f>IF('BCL Calculations Table'!C366="","",'BCL Calculations Table'!C366)</f>
        <v>6200</v>
      </c>
      <c r="D299" s="13" t="str">
        <f>IF('BCL Calculations Table'!D366="","",'BCL Calculations Table'!D366)</f>
        <v>I</v>
      </c>
      <c r="E299" s="13" t="str">
        <f>IF('BCL Calculations Table'!E366="","",'BCL Calculations Table'!E366)</f>
        <v/>
      </c>
      <c r="F299" s="13" t="str">
        <f>IF('BCL Calculations Table'!F366="","",'BCL Calculations Table'!F366)</f>
        <v/>
      </c>
      <c r="G299" s="13">
        <f>IF('BCL Calculations Table'!G366="","",'BCL Calculations Table'!G366)</f>
        <v>1.3</v>
      </c>
      <c r="H299" s="13" t="str">
        <f>IF('BCL Calculations Table'!H366="","",'BCL Calculations Table'!H366)</f>
        <v>I</v>
      </c>
      <c r="I299" s="13" t="str">
        <f>IF('BCL Calculations Table'!I366="","",'BCL Calculations Table'!I366)</f>
        <v/>
      </c>
      <c r="J299" s="13" t="str">
        <f>IF('BCL Calculations Table'!J366="","",'BCL Calculations Table'!J366)</f>
        <v/>
      </c>
      <c r="K299" s="85" t="str">
        <f>IF('BCL Calculations Table'!K366="","",'BCL Calculations Table'!K366)</f>
        <v/>
      </c>
      <c r="L299" s="13" t="str">
        <f>IF('BCL Calculations Table'!L366="","",'BCL Calculations Table'!L366)</f>
        <v/>
      </c>
      <c r="M299" s="68">
        <f>IF('BCL Calculations Table'!N366="","",'BCL Calculations Table'!N366)</f>
        <v>0.03</v>
      </c>
      <c r="N299" s="13">
        <f>IF('BCL Calculations Table'!BP366="","",'BCL Calculations Table'!BP366)</f>
        <v>1.034034514183436E-4</v>
      </c>
      <c r="O299" s="13" t="str">
        <f>IF('BCL Calculations Table'!BQ366="","",'BCL Calculations Table'!BQ366)</f>
        <v>C</v>
      </c>
      <c r="P299" s="13">
        <f>IF('BCL Calculations Table'!BR366="","",'BCL Calculations Table'!BR366)</f>
        <v>1.054869438690301E-3</v>
      </c>
      <c r="Q299" s="13" t="str">
        <f>IF('BCL Calculations Table'!BS366="","",'BCL Calculations Table'!BS366)</f>
        <v>C</v>
      </c>
      <c r="R299" s="13">
        <f>IF('BCL Calculations Table'!BT366="","",'BCL Calculations Table'!BT366)</f>
        <v>5.8081094961624129E-4</v>
      </c>
      <c r="S299" s="13" t="str">
        <f>IF('BCL Calculations Table'!BU366="","",'BCL Calculations Table'!BU366)</f>
        <v>C</v>
      </c>
      <c r="T299" s="13">
        <f>IF('BCL Calculations Table'!BV366="","",'BCL Calculations Table'!BV366)</f>
        <v>2.1597633136094672E-6</v>
      </c>
      <c r="U299" s="13" t="str">
        <f>IF('BCL Calculations Table'!BW366="","",'BCL Calculations Table'!BW366)</f>
        <v>C</v>
      </c>
      <c r="V299" s="13">
        <f>IF('BCL Calculations Table'!BX366="","",'BCL Calculations Table'!BX366)</f>
        <v>1.256584156711536E-5</v>
      </c>
      <c r="W299" s="13" t="str">
        <f>IF('BCL Calculations Table'!BY366="","",'BCL Calculations Table'!BY366)</f>
        <v>C</v>
      </c>
      <c r="X299" s="13" t="str">
        <f>IF('BCL Calculations Table'!BZ366="","",'BCL Calculations Table'!BZ366)</f>
        <v/>
      </c>
      <c r="Y299" s="70" t="str">
        <f>IF('BCL Calculations Table'!CB366="","",'BCL Calculations Table'!CB366)</f>
        <v/>
      </c>
    </row>
    <row r="300" spans="1:25" s="14" customFormat="1" x14ac:dyDescent="0.35">
      <c r="A300" s="77" t="str">
        <f>'BCL Calculations Table'!BN367</f>
        <v>TCDD, 2,3,7,8-</v>
      </c>
      <c r="B300" s="68" t="str">
        <f>'BCL Calculations Table'!BM367</f>
        <v>1746-01-6</v>
      </c>
      <c r="C300" s="13">
        <f>IF('BCL Calculations Table'!C367="","",'BCL Calculations Table'!C367)</f>
        <v>130000</v>
      </c>
      <c r="D300" s="13" t="str">
        <f>IF('BCL Calculations Table'!D367="","",'BCL Calculations Table'!D367)</f>
        <v>CA</v>
      </c>
      <c r="E300" s="13">
        <f>IF('BCL Calculations Table'!E367="","",'BCL Calculations Table'!E367)</f>
        <v>6.9999999999999996E-10</v>
      </c>
      <c r="F300" s="13" t="str">
        <f>IF('BCL Calculations Table'!F367="","",'BCL Calculations Table'!F367)</f>
        <v>I</v>
      </c>
      <c r="G300" s="13">
        <f>IF('BCL Calculations Table'!G367="","",'BCL Calculations Table'!G367)</f>
        <v>38</v>
      </c>
      <c r="H300" s="13" t="str">
        <f>IF('BCL Calculations Table'!H367="","",'BCL Calculations Table'!H367)</f>
        <v>CA</v>
      </c>
      <c r="I300" s="13">
        <f>IF('BCL Calculations Table'!I367="","",'BCL Calculations Table'!I367)</f>
        <v>4.0000000000000001E-8</v>
      </c>
      <c r="J300" s="13" t="str">
        <f>IF('BCL Calculations Table'!J367="","",'BCL Calculations Table'!J367)</f>
        <v>CA</v>
      </c>
      <c r="K300" s="85" t="str">
        <f>IF('BCL Calculations Table'!K367="","",'BCL Calculations Table'!K367)</f>
        <v/>
      </c>
      <c r="L300" s="13" t="str">
        <f>IF('BCL Calculations Table'!L367="","",'BCL Calculations Table'!L367)</f>
        <v>V</v>
      </c>
      <c r="M300" s="68">
        <f>IF('BCL Calculations Table'!N367="","",'BCL Calculations Table'!N367)</f>
        <v>0.03</v>
      </c>
      <c r="N300" s="13">
        <f>IF('BCL Calculations Table'!BP367="","",'BCL Calculations Table'!BP367)</f>
        <v>4.7695086554282272E-6</v>
      </c>
      <c r="O300" s="13" t="str">
        <f>IF('BCL Calculations Table'!BQ367="","",'BCL Calculations Table'!BQ367)</f>
        <v>C</v>
      </c>
      <c r="P300" s="13">
        <f>IF('BCL Calculations Table'!BR367="","",'BCL Calculations Table'!BR367)</f>
        <v>4.6610730705746753E-5</v>
      </c>
      <c r="Q300" s="13" t="str">
        <f>IF('BCL Calculations Table'!BS367="","",'BCL Calculations Table'!BS367)</f>
        <v>C</v>
      </c>
      <c r="R300" s="13">
        <f>IF('BCL Calculations Table'!BT367="","",'BCL Calculations Table'!BT367)</f>
        <v>2.6652256850771404E-5</v>
      </c>
      <c r="S300" s="13" t="str">
        <f>IF('BCL Calculations Table'!BU367="","",'BCL Calculations Table'!BU367)</f>
        <v>C</v>
      </c>
      <c r="T300" s="13">
        <f>IF('BCL Calculations Table'!BV367="","",'BCL Calculations Table'!BV367)</f>
        <v>7.3886639676113351E-8</v>
      </c>
      <c r="U300" s="13" t="str">
        <f>IF('BCL Calculations Table'!BW367="","",'BCL Calculations Table'!BW367)</f>
        <v>C</v>
      </c>
      <c r="V300" s="13">
        <f>IF('BCL Calculations Table'!BX367="","",'BCL Calculations Table'!BX367)</f>
        <v>3.0000000000000001E-5</v>
      </c>
      <c r="W300" s="13" t="str">
        <f>IF('BCL Calculations Table'!BY367="","",'BCL Calculations Table'!BY367)</f>
        <v>mcl</v>
      </c>
      <c r="X300" s="13" t="str">
        <f>IF('BCL Calculations Table'!BZ367="","",'BCL Calculations Table'!BZ367)</f>
        <v/>
      </c>
      <c r="Y300" s="70" t="str">
        <f>IF('BCL Calculations Table'!CB367="","",'BCL Calculations Table'!CB367)</f>
        <v/>
      </c>
    </row>
    <row r="301" spans="1:25" ht="15" customHeight="1" x14ac:dyDescent="0.35">
      <c r="A301" s="69" t="str">
        <f>'BCL Calculations Table'!BN368</f>
        <v>Diphenamid</v>
      </c>
      <c r="B301" s="68" t="str">
        <f>'BCL Calculations Table'!BM368</f>
        <v>957-51-7</v>
      </c>
      <c r="C301" s="13" t="str">
        <f>IF('BCL Calculations Table'!C368="","",'BCL Calculations Table'!C368)</f>
        <v/>
      </c>
      <c r="D301" s="13" t="str">
        <f>IF('BCL Calculations Table'!D368="","",'BCL Calculations Table'!D368)</f>
        <v/>
      </c>
      <c r="E301" s="13">
        <f>IF('BCL Calculations Table'!E368="","",'BCL Calculations Table'!E368)</f>
        <v>0.03</v>
      </c>
      <c r="F301" s="13" t="str">
        <f>IF('BCL Calculations Table'!F368="","",'BCL Calculations Table'!F368)</f>
        <v>I</v>
      </c>
      <c r="G301" s="13" t="str">
        <f>IF('BCL Calculations Table'!G368="","",'BCL Calculations Table'!G368)</f>
        <v/>
      </c>
      <c r="H301" s="13" t="str">
        <f>IF('BCL Calculations Table'!H368="","",'BCL Calculations Table'!H368)</f>
        <v/>
      </c>
      <c r="I301" s="13" t="str">
        <f>IF('BCL Calculations Table'!I368="","",'BCL Calculations Table'!I368)</f>
        <v/>
      </c>
      <c r="J301" s="13" t="str">
        <f>IF('BCL Calculations Table'!J368="","",'BCL Calculations Table'!J368)</f>
        <v/>
      </c>
      <c r="K301" s="85" t="str">
        <f>IF('BCL Calculations Table'!K368="","",'BCL Calculations Table'!K368)</f>
        <v/>
      </c>
      <c r="L301" s="13" t="str">
        <f>IF('BCL Calculations Table'!L368="","",'BCL Calculations Table'!L368)</f>
        <v/>
      </c>
      <c r="M301" s="68">
        <f>IF('BCL Calculations Table'!N368="","",'BCL Calculations Table'!N368)</f>
        <v>0.1</v>
      </c>
      <c r="N301" s="13">
        <f>IF('BCL Calculations Table'!BP368="","",'BCL Calculations Table'!BP368)</f>
        <v>1896.4103866714388</v>
      </c>
      <c r="O301" s="13" t="str">
        <f>IF('BCL Calculations Table'!BQ368="","",'BCL Calculations Table'!BQ368)</f>
        <v>N</v>
      </c>
      <c r="P301" s="13">
        <f>IF('BCL Calculations Table'!BR368="","",'BCL Calculations Table'!BR368)</f>
        <v>70080</v>
      </c>
      <c r="Q301" s="13" t="str">
        <f>IF('BCL Calculations Table'!BS368="","",'BCL Calculations Table'!BS368)</f>
        <v>N</v>
      </c>
      <c r="R301" s="13">
        <f>IF('BCL Calculations Table'!BT368="","",'BCL Calculations Table'!BT368)</f>
        <v>27355.423774861116</v>
      </c>
      <c r="S301" s="13" t="str">
        <f>IF('BCL Calculations Table'!BU368="","",'BCL Calculations Table'!BU368)</f>
        <v>N</v>
      </c>
      <c r="T301" s="13" t="str">
        <f>IF('BCL Calculations Table'!BV368="","",'BCL Calculations Table'!BV368)</f>
        <v/>
      </c>
      <c r="U301" s="13" t="str">
        <f>IF('BCL Calculations Table'!BW368="","",'BCL Calculations Table'!BW368)</f>
        <v/>
      </c>
      <c r="V301" s="13">
        <f>IF('BCL Calculations Table'!BX368="","",'BCL Calculations Table'!BX368)</f>
        <v>1001.1428571428571</v>
      </c>
      <c r="W301" s="13" t="str">
        <f>IF('BCL Calculations Table'!BY368="","",'BCL Calculations Table'!BY368)</f>
        <v>N</v>
      </c>
      <c r="X301" s="13" t="str">
        <f>IF('BCL Calculations Table'!BZ368="","",'BCL Calculations Table'!BZ368)</f>
        <v/>
      </c>
      <c r="Y301" s="70" t="str">
        <f>IF('BCL Calculations Table'!CB368="","",'BCL Calculations Table'!CB368)</f>
        <v/>
      </c>
    </row>
    <row r="302" spans="1:25" x14ac:dyDescent="0.35">
      <c r="A302" s="69" t="str">
        <f>'BCL Calculations Table'!BN369</f>
        <v>Diphenyl Sulfone</v>
      </c>
      <c r="B302" s="68" t="str">
        <f>'BCL Calculations Table'!BM369</f>
        <v>127-63-9</v>
      </c>
      <c r="C302" s="13" t="str">
        <f>IF('BCL Calculations Table'!C369="","",'BCL Calculations Table'!C369)</f>
        <v/>
      </c>
      <c r="D302" s="13" t="str">
        <f>IF('BCL Calculations Table'!D369="","",'BCL Calculations Table'!D369)</f>
        <v/>
      </c>
      <c r="E302" s="13">
        <f>IF('BCL Calculations Table'!E369="","",'BCL Calculations Table'!E369)</f>
        <v>8.0000000000000004E-4</v>
      </c>
      <c r="F302" s="13" t="str">
        <f>IF('BCL Calculations Table'!F369="","",'BCL Calculations Table'!F369)</f>
        <v>X</v>
      </c>
      <c r="G302" s="13" t="str">
        <f>IF('BCL Calculations Table'!G369="","",'BCL Calculations Table'!G369)</f>
        <v/>
      </c>
      <c r="H302" s="13" t="str">
        <f>IF('BCL Calculations Table'!H369="","",'BCL Calculations Table'!H369)</f>
        <v/>
      </c>
      <c r="I302" s="13" t="str">
        <f>IF('BCL Calculations Table'!I369="","",'BCL Calculations Table'!I369)</f>
        <v/>
      </c>
      <c r="J302" s="13" t="str">
        <f>IF('BCL Calculations Table'!J369="","",'BCL Calculations Table'!J369)</f>
        <v/>
      </c>
      <c r="K302" s="85" t="str">
        <f>IF('BCL Calculations Table'!K369="","",'BCL Calculations Table'!K369)</f>
        <v/>
      </c>
      <c r="L302" s="13" t="str">
        <f>IF('BCL Calculations Table'!L369="","",'BCL Calculations Table'!L369)</f>
        <v/>
      </c>
      <c r="M302" s="68">
        <f>IF('BCL Calculations Table'!N369="","",'BCL Calculations Table'!N369)</f>
        <v>0.1</v>
      </c>
      <c r="N302" s="13">
        <f>IF('BCL Calculations Table'!BP369="","",'BCL Calculations Table'!BP369)</f>
        <v>50.570943644571713</v>
      </c>
      <c r="O302" s="13" t="str">
        <f>IF('BCL Calculations Table'!BQ369="","",'BCL Calculations Table'!BQ369)</f>
        <v>N</v>
      </c>
      <c r="P302" s="13">
        <f>IF('BCL Calculations Table'!BR369="","",'BCL Calculations Table'!BR369)</f>
        <v>1868.8000000000002</v>
      </c>
      <c r="Q302" s="13" t="str">
        <f>IF('BCL Calculations Table'!BS369="","",'BCL Calculations Table'!BS369)</f>
        <v>N</v>
      </c>
      <c r="R302" s="13">
        <f>IF('BCL Calculations Table'!BT369="","",'BCL Calculations Table'!BT369)</f>
        <v>729.47796732962979</v>
      </c>
      <c r="S302" s="13" t="str">
        <f>IF('BCL Calculations Table'!BU369="","",'BCL Calculations Table'!BU369)</f>
        <v>N</v>
      </c>
      <c r="T302" s="13" t="str">
        <f>IF('BCL Calculations Table'!BV369="","",'BCL Calculations Table'!BV369)</f>
        <v/>
      </c>
      <c r="U302" s="13" t="str">
        <f>IF('BCL Calculations Table'!BW369="","",'BCL Calculations Table'!BW369)</f>
        <v/>
      </c>
      <c r="V302" s="13">
        <f>IF('BCL Calculations Table'!BX369="","",'BCL Calculations Table'!BX369)</f>
        <v>26.697142857142858</v>
      </c>
      <c r="W302" s="13" t="str">
        <f>IF('BCL Calculations Table'!BY369="","",'BCL Calculations Table'!BY369)</f>
        <v>N</v>
      </c>
      <c r="X302" s="13" t="str">
        <f>IF('BCL Calculations Table'!BZ369="","",'BCL Calculations Table'!BZ369)</f>
        <v/>
      </c>
      <c r="Y302" s="70" t="str">
        <f>IF('BCL Calculations Table'!CB369="","",'BCL Calculations Table'!CB369)</f>
        <v/>
      </c>
    </row>
    <row r="303" spans="1:25" s="14" customFormat="1" x14ac:dyDescent="0.35">
      <c r="A303" s="71" t="str">
        <f>'BCL Calculations Table'!BN370</f>
        <v>Diphenylamine</v>
      </c>
      <c r="B303" s="72" t="str">
        <f>'BCL Calculations Table'!BM370</f>
        <v>122-39-4</v>
      </c>
      <c r="C303" s="73" t="str">
        <f>IF('BCL Calculations Table'!C370="","",'BCL Calculations Table'!C370)</f>
        <v/>
      </c>
      <c r="D303" s="73" t="str">
        <f>IF('BCL Calculations Table'!D370="","",'BCL Calculations Table'!D370)</f>
        <v/>
      </c>
      <c r="E303" s="73">
        <f>IF('BCL Calculations Table'!E370="","",'BCL Calculations Table'!E370)</f>
        <v>0.1</v>
      </c>
      <c r="F303" s="73" t="str">
        <f>IF('BCL Calculations Table'!F370="","",'BCL Calculations Table'!F370)</f>
        <v>OP</v>
      </c>
      <c r="G303" s="73" t="str">
        <f>IF('BCL Calculations Table'!G370="","",'BCL Calculations Table'!G370)</f>
        <v/>
      </c>
      <c r="H303" s="73" t="str">
        <f>IF('BCL Calculations Table'!H370="","",'BCL Calculations Table'!H370)</f>
        <v/>
      </c>
      <c r="I303" s="73" t="str">
        <f>IF('BCL Calculations Table'!I370="","",'BCL Calculations Table'!I370)</f>
        <v/>
      </c>
      <c r="J303" s="73" t="str">
        <f>IF('BCL Calculations Table'!J370="","",'BCL Calculations Table'!J370)</f>
        <v/>
      </c>
      <c r="K303" s="86" t="str">
        <f>IF('BCL Calculations Table'!K370="","",'BCL Calculations Table'!K370)</f>
        <v/>
      </c>
      <c r="L303" s="73" t="str">
        <f>IF('BCL Calculations Table'!L370="","",'BCL Calculations Table'!L370)</f>
        <v/>
      </c>
      <c r="M303" s="72">
        <f>IF('BCL Calculations Table'!N370="","",'BCL Calculations Table'!N370)</f>
        <v>0.1</v>
      </c>
      <c r="N303" s="73">
        <f>IF('BCL Calculations Table'!BP370="","",'BCL Calculations Table'!BP370)</f>
        <v>6321.3679555714625</v>
      </c>
      <c r="O303" s="73" t="str">
        <f>IF('BCL Calculations Table'!BQ370="","",'BCL Calculations Table'!BQ370)</f>
        <v>N</v>
      </c>
      <c r="P303" s="73">
        <f>IF('BCL Calculations Table'!BR370="","",'BCL Calculations Table'!BR370)</f>
        <v>100000</v>
      </c>
      <c r="Q303" s="73" t="str">
        <f>IF('BCL Calculations Table'!BS370="","",'BCL Calculations Table'!BS370)</f>
        <v>max</v>
      </c>
      <c r="R303" s="73">
        <f>IF('BCL Calculations Table'!BT370="","",'BCL Calculations Table'!BT370)</f>
        <v>91184.745916203712</v>
      </c>
      <c r="S303" s="73" t="str">
        <f>IF('BCL Calculations Table'!BU370="","",'BCL Calculations Table'!BU370)</f>
        <v>N</v>
      </c>
      <c r="T303" s="73" t="str">
        <f>IF('BCL Calculations Table'!BV370="","",'BCL Calculations Table'!BV370)</f>
        <v/>
      </c>
      <c r="U303" s="73" t="str">
        <f>IF('BCL Calculations Table'!BW370="","",'BCL Calculations Table'!BW370)</f>
        <v/>
      </c>
      <c r="V303" s="73">
        <f>IF('BCL Calculations Table'!BX370="","",'BCL Calculations Table'!BX370)</f>
        <v>3337.1428571428573</v>
      </c>
      <c r="W303" s="73" t="str">
        <f>IF('BCL Calculations Table'!BY370="","",'BCL Calculations Table'!BY370)</f>
        <v>N</v>
      </c>
      <c r="X303" s="73" t="str">
        <f>IF('BCL Calculations Table'!BZ370="","",'BCL Calculations Table'!BZ370)</f>
        <v/>
      </c>
      <c r="Y303" s="79" t="str">
        <f>IF('BCL Calculations Table'!CB370="","",'BCL Calculations Table'!CB370)</f>
        <v/>
      </c>
    </row>
    <row r="304" spans="1:25" x14ac:dyDescent="0.35">
      <c r="A304" s="69" t="str">
        <f>'BCL Calculations Table'!BN371</f>
        <v>Diphenylhydrazine, 1,2-</v>
      </c>
      <c r="B304" s="68" t="str">
        <f>'BCL Calculations Table'!BM371</f>
        <v>122-66-7</v>
      </c>
      <c r="C304" s="13">
        <f>IF('BCL Calculations Table'!C371="","",'BCL Calculations Table'!C371)</f>
        <v>0.8</v>
      </c>
      <c r="D304" s="13" t="str">
        <f>IF('BCL Calculations Table'!D371="","",'BCL Calculations Table'!D371)</f>
        <v>I</v>
      </c>
      <c r="E304" s="13" t="str">
        <f>IF('BCL Calculations Table'!E371="","",'BCL Calculations Table'!E371)</f>
        <v/>
      </c>
      <c r="F304" s="13" t="str">
        <f>IF('BCL Calculations Table'!F371="","",'BCL Calculations Table'!F371)</f>
        <v/>
      </c>
      <c r="G304" s="13">
        <f>IF('BCL Calculations Table'!G371="","",'BCL Calculations Table'!G371)</f>
        <v>2.2000000000000001E-4</v>
      </c>
      <c r="H304" s="13" t="str">
        <f>IF('BCL Calculations Table'!H371="","",'BCL Calculations Table'!H371)</f>
        <v>I</v>
      </c>
      <c r="I304" s="13" t="str">
        <f>IF('BCL Calculations Table'!I371="","",'BCL Calculations Table'!I371)</f>
        <v/>
      </c>
      <c r="J304" s="13" t="str">
        <f>IF('BCL Calculations Table'!J371="","",'BCL Calculations Table'!J371)</f>
        <v/>
      </c>
      <c r="K304" s="85" t="str">
        <f>IF('BCL Calculations Table'!K371="","",'BCL Calculations Table'!K371)</f>
        <v/>
      </c>
      <c r="L304" s="13" t="str">
        <f>IF('BCL Calculations Table'!L371="","",'BCL Calculations Table'!L371)</f>
        <v/>
      </c>
      <c r="M304" s="68">
        <f>IF('BCL Calculations Table'!N371="","",'BCL Calculations Table'!N371)</f>
        <v>0.1</v>
      </c>
      <c r="N304" s="13">
        <f>IF('BCL Calculations Table'!BP371="","",'BCL Calculations Table'!BP371)</f>
        <v>0.67820692000224192</v>
      </c>
      <c r="O304" s="13" t="str">
        <f>IF('BCL Calculations Table'!BQ371="","",'BCL Calculations Table'!BQ371)</f>
        <v>C</v>
      </c>
      <c r="P304" s="13">
        <f>IF('BCL Calculations Table'!BR371="","",'BCL Calculations Table'!BR371)</f>
        <v>8.1750008332314916</v>
      </c>
      <c r="Q304" s="13" t="str">
        <f>IF('BCL Calculations Table'!BS371="","",'BCL Calculations Table'!BS371)</f>
        <v>C</v>
      </c>
      <c r="R304" s="13">
        <f>IF('BCL Calculations Table'!BT371="","",'BCL Calculations Table'!BT371)</f>
        <v>4.4089780079572991</v>
      </c>
      <c r="S304" s="13" t="str">
        <f>IF('BCL Calculations Table'!BU371="","",'BCL Calculations Table'!BU371)</f>
        <v>C</v>
      </c>
      <c r="T304" s="13">
        <f>IF('BCL Calculations Table'!BV371="","",'BCL Calculations Table'!BV371)</f>
        <v>1.2762237762237762E-2</v>
      </c>
      <c r="U304" s="13" t="str">
        <f>IF('BCL Calculations Table'!BW371="","",'BCL Calculations Table'!BW371)</f>
        <v>C</v>
      </c>
      <c r="V304" s="13">
        <f>IF('BCL Calculations Table'!BX371="","",'BCL Calculations Table'!BX371)</f>
        <v>9.7385272145144072E-2</v>
      </c>
      <c r="W304" s="13" t="str">
        <f>IF('BCL Calculations Table'!BY371="","",'BCL Calculations Table'!BY371)</f>
        <v>C</v>
      </c>
      <c r="X304" s="80" t="str">
        <f>IF('BCL Calculations Table'!BZ371="","",'BCL Calculations Table'!BZ371)</f>
        <v/>
      </c>
      <c r="Y304" s="81" t="str">
        <f>IF('BCL Calculations Table'!CB371="","",'BCL Calculations Table'!CB371)</f>
        <v/>
      </c>
    </row>
    <row r="305" spans="1:25" x14ac:dyDescent="0.35">
      <c r="A305" s="69" t="str">
        <f>'BCL Calculations Table'!BN372</f>
        <v>Diquat</v>
      </c>
      <c r="B305" s="68" t="str">
        <f>'BCL Calculations Table'!BM372</f>
        <v>85-00-7</v>
      </c>
      <c r="C305" s="13" t="str">
        <f>IF('BCL Calculations Table'!C372="","",'BCL Calculations Table'!C372)</f>
        <v/>
      </c>
      <c r="D305" s="13" t="str">
        <f>IF('BCL Calculations Table'!D372="","",'BCL Calculations Table'!D372)</f>
        <v/>
      </c>
      <c r="E305" s="13">
        <f>IF('BCL Calculations Table'!E372="","",'BCL Calculations Table'!E372)</f>
        <v>2.2000000000000001E-3</v>
      </c>
      <c r="F305" s="13" t="str">
        <f>IF('BCL Calculations Table'!F372="","",'BCL Calculations Table'!F372)</f>
        <v>I</v>
      </c>
      <c r="G305" s="13" t="str">
        <f>IF('BCL Calculations Table'!G372="","",'BCL Calculations Table'!G372)</f>
        <v/>
      </c>
      <c r="H305" s="13" t="str">
        <f>IF('BCL Calculations Table'!H372="","",'BCL Calculations Table'!H372)</f>
        <v/>
      </c>
      <c r="I305" s="13" t="str">
        <f>IF('BCL Calculations Table'!I372="","",'BCL Calculations Table'!I372)</f>
        <v/>
      </c>
      <c r="J305" s="13" t="str">
        <f>IF('BCL Calculations Table'!J372="","",'BCL Calculations Table'!J372)</f>
        <v/>
      </c>
      <c r="K305" s="85" t="str">
        <f>IF('BCL Calculations Table'!K372="","",'BCL Calculations Table'!K372)</f>
        <v/>
      </c>
      <c r="L305" s="13" t="str">
        <f>IF('BCL Calculations Table'!L372="","",'BCL Calculations Table'!L372)</f>
        <v/>
      </c>
      <c r="M305" s="68">
        <f>IF('BCL Calculations Table'!N372="","",'BCL Calculations Table'!N372)</f>
        <v>0.1</v>
      </c>
      <c r="N305" s="13">
        <f>IF('BCL Calculations Table'!BP372="","",'BCL Calculations Table'!BP372)</f>
        <v>139.07009502257222</v>
      </c>
      <c r="O305" s="13" t="str">
        <f>IF('BCL Calculations Table'!BQ372="","",'BCL Calculations Table'!BQ372)</f>
        <v>N</v>
      </c>
      <c r="P305" s="13">
        <f>IF('BCL Calculations Table'!BR372="","",'BCL Calculations Table'!BR372)</f>
        <v>5139.2000000000007</v>
      </c>
      <c r="Q305" s="13" t="str">
        <f>IF('BCL Calculations Table'!BS372="","",'BCL Calculations Table'!BS372)</f>
        <v>N</v>
      </c>
      <c r="R305" s="13">
        <f>IF('BCL Calculations Table'!BT372="","",'BCL Calculations Table'!BT372)</f>
        <v>2006.0644101564822</v>
      </c>
      <c r="S305" s="13" t="str">
        <f>IF('BCL Calculations Table'!BU372="","",'BCL Calculations Table'!BU372)</f>
        <v>N</v>
      </c>
      <c r="T305" s="13" t="str">
        <f>IF('BCL Calculations Table'!BV372="","",'BCL Calculations Table'!BV372)</f>
        <v/>
      </c>
      <c r="U305" s="13" t="str">
        <f>IF('BCL Calculations Table'!BW372="","",'BCL Calculations Table'!BW372)</f>
        <v/>
      </c>
      <c r="V305" s="13">
        <f>IF('BCL Calculations Table'!BX372="","",'BCL Calculations Table'!BX372)</f>
        <v>20</v>
      </c>
      <c r="W305" s="13" t="str">
        <f>IF('BCL Calculations Table'!BY372="","",'BCL Calculations Table'!BY372)</f>
        <v>mcl</v>
      </c>
      <c r="X305" s="13" t="str">
        <f>IF('BCL Calculations Table'!BZ372="","",'BCL Calculations Table'!BZ372)</f>
        <v/>
      </c>
      <c r="Y305" s="70" t="str">
        <f>IF('BCL Calculations Table'!CB372="","",'BCL Calculations Table'!CB372)</f>
        <v/>
      </c>
    </row>
    <row r="306" spans="1:25" s="14" customFormat="1" x14ac:dyDescent="0.35">
      <c r="A306" s="69" t="str">
        <f>'BCL Calculations Table'!BN373</f>
        <v>Direct Black 38</v>
      </c>
      <c r="B306" s="68" t="str">
        <f>'BCL Calculations Table'!BM373</f>
        <v>1937-37-7</v>
      </c>
      <c r="C306" s="13">
        <f>IF('BCL Calculations Table'!C373="","",'BCL Calculations Table'!C373)</f>
        <v>7.4</v>
      </c>
      <c r="D306" s="13" t="str">
        <f>IF('BCL Calculations Table'!D373="","",'BCL Calculations Table'!D373)</f>
        <v>CA</v>
      </c>
      <c r="E306" s="13" t="str">
        <f>IF('BCL Calculations Table'!E373="","",'BCL Calculations Table'!E373)</f>
        <v/>
      </c>
      <c r="F306" s="13" t="str">
        <f>IF('BCL Calculations Table'!F373="","",'BCL Calculations Table'!F373)</f>
        <v/>
      </c>
      <c r="G306" s="13">
        <f>IF('BCL Calculations Table'!G373="","",'BCL Calculations Table'!G373)</f>
        <v>2.0999999999999999E-3</v>
      </c>
      <c r="H306" s="13" t="str">
        <f>IF('BCL Calculations Table'!H373="","",'BCL Calculations Table'!H373)</f>
        <v>CA</v>
      </c>
      <c r="I306" s="13" t="str">
        <f>IF('BCL Calculations Table'!I373="","",'BCL Calculations Table'!I373)</f>
        <v/>
      </c>
      <c r="J306" s="13" t="str">
        <f>IF('BCL Calculations Table'!J373="","",'BCL Calculations Table'!J373)</f>
        <v/>
      </c>
      <c r="K306" s="85" t="str">
        <f>IF('BCL Calculations Table'!K373="","",'BCL Calculations Table'!K373)</f>
        <v/>
      </c>
      <c r="L306" s="13" t="str">
        <f>IF('BCL Calculations Table'!L373="","",'BCL Calculations Table'!L373)</f>
        <v/>
      </c>
      <c r="M306" s="68">
        <f>IF('BCL Calculations Table'!N373="","",'BCL Calculations Table'!N373)</f>
        <v>0.1</v>
      </c>
      <c r="N306" s="13">
        <f>IF('BCL Calculations Table'!BP373="","",'BCL Calculations Table'!BP373)</f>
        <v>7.3319563316715908E-2</v>
      </c>
      <c r="O306" s="13" t="str">
        <f>IF('BCL Calculations Table'!BQ373="","",'BCL Calculations Table'!BQ373)</f>
        <v>C</v>
      </c>
      <c r="P306" s="13">
        <f>IF('BCL Calculations Table'!BR373="","",'BCL Calculations Table'!BR373)</f>
        <v>0.88378042409065505</v>
      </c>
      <c r="Q306" s="13" t="str">
        <f>IF('BCL Calculations Table'!BS373="","",'BCL Calculations Table'!BS373)</f>
        <v>C</v>
      </c>
      <c r="R306" s="13">
        <f>IF('BCL Calculations Table'!BT373="","",'BCL Calculations Table'!BT373)</f>
        <v>0.47664536803423535</v>
      </c>
      <c r="S306" s="13" t="str">
        <f>IF('BCL Calculations Table'!BU373="","",'BCL Calculations Table'!BU373)</f>
        <v>C</v>
      </c>
      <c r="T306" s="13">
        <f>IF('BCL Calculations Table'!BV373="","",'BCL Calculations Table'!BV373)</f>
        <v>1.3369963369963369E-3</v>
      </c>
      <c r="U306" s="13" t="str">
        <f>IF('BCL Calculations Table'!BW373="","",'BCL Calculations Table'!BW373)</f>
        <v>C</v>
      </c>
      <c r="V306" s="13">
        <f>IF('BCL Calculations Table'!BX373="","",'BCL Calculations Table'!BX373)</f>
        <v>1.0528137529204763E-2</v>
      </c>
      <c r="W306" s="13" t="str">
        <f>IF('BCL Calculations Table'!BY373="","",'BCL Calculations Table'!BY373)</f>
        <v>C</v>
      </c>
      <c r="X306" s="13" t="str">
        <f>IF('BCL Calculations Table'!BZ373="","",'BCL Calculations Table'!BZ373)</f>
        <v/>
      </c>
      <c r="Y306" s="70" t="str">
        <f>IF('BCL Calculations Table'!CB373="","",'BCL Calculations Table'!CB373)</f>
        <v/>
      </c>
    </row>
    <row r="307" spans="1:25" x14ac:dyDescent="0.35">
      <c r="A307" s="69" t="str">
        <f>'BCL Calculations Table'!BN374</f>
        <v>Direct Blue 6</v>
      </c>
      <c r="B307" s="68" t="str">
        <f>'BCL Calculations Table'!BM374</f>
        <v>2602-46-2</v>
      </c>
      <c r="C307" s="13">
        <f>IF('BCL Calculations Table'!C374="","",'BCL Calculations Table'!C374)</f>
        <v>7.4</v>
      </c>
      <c r="D307" s="13" t="str">
        <f>IF('BCL Calculations Table'!D374="","",'BCL Calculations Table'!D374)</f>
        <v>CA</v>
      </c>
      <c r="E307" s="13" t="str">
        <f>IF('BCL Calculations Table'!E374="","",'BCL Calculations Table'!E374)</f>
        <v/>
      </c>
      <c r="F307" s="13" t="str">
        <f>IF('BCL Calculations Table'!F374="","",'BCL Calculations Table'!F374)</f>
        <v/>
      </c>
      <c r="G307" s="13">
        <f>IF('BCL Calculations Table'!G374="","",'BCL Calculations Table'!G374)</f>
        <v>2.0999999999999999E-3</v>
      </c>
      <c r="H307" s="13" t="str">
        <f>IF('BCL Calculations Table'!H374="","",'BCL Calculations Table'!H374)</f>
        <v>CA</v>
      </c>
      <c r="I307" s="13" t="str">
        <f>IF('BCL Calculations Table'!I374="","",'BCL Calculations Table'!I374)</f>
        <v/>
      </c>
      <c r="J307" s="13" t="str">
        <f>IF('BCL Calculations Table'!J374="","",'BCL Calculations Table'!J374)</f>
        <v/>
      </c>
      <c r="K307" s="85" t="str">
        <f>IF('BCL Calculations Table'!K374="","",'BCL Calculations Table'!K374)</f>
        <v/>
      </c>
      <c r="L307" s="13" t="str">
        <f>IF('BCL Calculations Table'!L374="","",'BCL Calculations Table'!L374)</f>
        <v/>
      </c>
      <c r="M307" s="68">
        <f>IF('BCL Calculations Table'!N374="","",'BCL Calculations Table'!N374)</f>
        <v>0.1</v>
      </c>
      <c r="N307" s="13">
        <f>IF('BCL Calculations Table'!BP374="","",'BCL Calculations Table'!BP374)</f>
        <v>7.3319563316715908E-2</v>
      </c>
      <c r="O307" s="13" t="str">
        <f>IF('BCL Calculations Table'!BQ374="","",'BCL Calculations Table'!BQ374)</f>
        <v>C</v>
      </c>
      <c r="P307" s="13">
        <f>IF('BCL Calculations Table'!BR374="","",'BCL Calculations Table'!BR374)</f>
        <v>0.88378042409065505</v>
      </c>
      <c r="Q307" s="13" t="str">
        <f>IF('BCL Calculations Table'!BS374="","",'BCL Calculations Table'!BS374)</f>
        <v>C</v>
      </c>
      <c r="R307" s="13">
        <f>IF('BCL Calculations Table'!BT374="","",'BCL Calculations Table'!BT374)</f>
        <v>0.47664536803423535</v>
      </c>
      <c r="S307" s="13" t="str">
        <f>IF('BCL Calculations Table'!BU374="","",'BCL Calculations Table'!BU374)</f>
        <v>C</v>
      </c>
      <c r="T307" s="13">
        <f>IF('BCL Calculations Table'!BV374="","",'BCL Calculations Table'!BV374)</f>
        <v>1.3369963369963369E-3</v>
      </c>
      <c r="U307" s="13" t="str">
        <f>IF('BCL Calculations Table'!BW374="","",'BCL Calculations Table'!BW374)</f>
        <v>C</v>
      </c>
      <c r="V307" s="13">
        <f>IF('BCL Calculations Table'!BX374="","",'BCL Calculations Table'!BX374)</f>
        <v>1.0528137529204763E-2</v>
      </c>
      <c r="W307" s="13" t="str">
        <f>IF('BCL Calculations Table'!BY374="","",'BCL Calculations Table'!BY374)</f>
        <v>C</v>
      </c>
      <c r="X307" s="13" t="str">
        <f>IF('BCL Calculations Table'!BZ374="","",'BCL Calculations Table'!BZ374)</f>
        <v/>
      </c>
      <c r="Y307" s="70" t="str">
        <f>IF('BCL Calculations Table'!CB374="","",'BCL Calculations Table'!CB374)</f>
        <v/>
      </c>
    </row>
    <row r="308" spans="1:25" x14ac:dyDescent="0.35">
      <c r="A308" s="69" t="str">
        <f>'BCL Calculations Table'!BN375</f>
        <v>Direct Brown 95</v>
      </c>
      <c r="B308" s="68" t="str">
        <f>'BCL Calculations Table'!BM375</f>
        <v>16071-86-6</v>
      </c>
      <c r="C308" s="13">
        <f>IF('BCL Calculations Table'!C375="","",'BCL Calculations Table'!C375)</f>
        <v>6.7</v>
      </c>
      <c r="D308" s="13" t="str">
        <f>IF('BCL Calculations Table'!D375="","",'BCL Calculations Table'!D375)</f>
        <v>CA</v>
      </c>
      <c r="E308" s="13" t="str">
        <f>IF('BCL Calculations Table'!E375="","",'BCL Calculations Table'!E375)</f>
        <v/>
      </c>
      <c r="F308" s="13" t="str">
        <f>IF('BCL Calculations Table'!F375="","",'BCL Calculations Table'!F375)</f>
        <v/>
      </c>
      <c r="G308" s="13">
        <f>IF('BCL Calculations Table'!G375="","",'BCL Calculations Table'!G375)</f>
        <v>1.9E-3</v>
      </c>
      <c r="H308" s="13" t="str">
        <f>IF('BCL Calculations Table'!H375="","",'BCL Calculations Table'!H375)</f>
        <v>CA</v>
      </c>
      <c r="I308" s="13" t="str">
        <f>IF('BCL Calculations Table'!I375="","",'BCL Calculations Table'!I375)</f>
        <v/>
      </c>
      <c r="J308" s="13" t="str">
        <f>IF('BCL Calculations Table'!J375="","",'BCL Calculations Table'!J375)</f>
        <v/>
      </c>
      <c r="K308" s="85" t="str">
        <f>IF('BCL Calculations Table'!K375="","",'BCL Calculations Table'!K375)</f>
        <v/>
      </c>
      <c r="L308" s="13" t="str">
        <f>IF('BCL Calculations Table'!L375="","",'BCL Calculations Table'!L375)</f>
        <v/>
      </c>
      <c r="M308" s="68">
        <f>IF('BCL Calculations Table'!N375="","",'BCL Calculations Table'!N375)</f>
        <v>0.1</v>
      </c>
      <c r="N308" s="13">
        <f>IF('BCL Calculations Table'!BP375="","",'BCL Calculations Table'!BP375)</f>
        <v>8.097981883076602E-2</v>
      </c>
      <c r="O308" s="13" t="str">
        <f>IF('BCL Calculations Table'!BQ375="","",'BCL Calculations Table'!BQ375)</f>
        <v>C</v>
      </c>
      <c r="P308" s="13">
        <f>IF('BCL Calculations Table'!BR375="","",'BCL Calculations Table'!BR375)</f>
        <v>0.97611577976905062</v>
      </c>
      <c r="Q308" s="13" t="str">
        <f>IF('BCL Calculations Table'!BS375="","",'BCL Calculations Table'!BS375)</f>
        <v>C</v>
      </c>
      <c r="R308" s="13">
        <f>IF('BCL Calculations Table'!BT375="","",'BCL Calculations Table'!BT375)</f>
        <v>0.52644416073236511</v>
      </c>
      <c r="S308" s="13" t="str">
        <f>IF('BCL Calculations Table'!BU375="","",'BCL Calculations Table'!BU375)</f>
        <v>C</v>
      </c>
      <c r="T308" s="13">
        <f>IF('BCL Calculations Table'!BV375="","",'BCL Calculations Table'!BV375)</f>
        <v>1.4777327935222673E-3</v>
      </c>
      <c r="U308" s="13" t="str">
        <f>IF('BCL Calculations Table'!BW375="","",'BCL Calculations Table'!BW375)</f>
        <v>C</v>
      </c>
      <c r="V308" s="13">
        <f>IF('BCL Calculations Table'!BX375="","",'BCL Calculations Table'!BX375)</f>
        <v>1.1628092196435111E-2</v>
      </c>
      <c r="W308" s="13" t="str">
        <f>IF('BCL Calculations Table'!BY375="","",'BCL Calculations Table'!BY375)</f>
        <v>C</v>
      </c>
      <c r="X308" s="13" t="str">
        <f>IF('BCL Calculations Table'!BZ375="","",'BCL Calculations Table'!BZ375)</f>
        <v/>
      </c>
      <c r="Y308" s="70" t="str">
        <f>IF('BCL Calculations Table'!CB375="","",'BCL Calculations Table'!CB375)</f>
        <v/>
      </c>
    </row>
    <row r="309" spans="1:25" s="14" customFormat="1" x14ac:dyDescent="0.35">
      <c r="A309" s="71" t="str">
        <f>'BCL Calculations Table'!BN376</f>
        <v>Disulfoton</v>
      </c>
      <c r="B309" s="72" t="str">
        <f>'BCL Calculations Table'!BM376</f>
        <v>298-04-4</v>
      </c>
      <c r="C309" s="73" t="str">
        <f>IF('BCL Calculations Table'!C376="","",'BCL Calculations Table'!C376)</f>
        <v/>
      </c>
      <c r="D309" s="73" t="str">
        <f>IF('BCL Calculations Table'!D376="","",'BCL Calculations Table'!D376)</f>
        <v/>
      </c>
      <c r="E309" s="73">
        <f>IF('BCL Calculations Table'!E376="","",'BCL Calculations Table'!E376)</f>
        <v>4.0000000000000003E-5</v>
      </c>
      <c r="F309" s="73" t="str">
        <f>IF('BCL Calculations Table'!F376="","",'BCL Calculations Table'!F376)</f>
        <v>I</v>
      </c>
      <c r="G309" s="73" t="str">
        <f>IF('BCL Calculations Table'!G376="","",'BCL Calculations Table'!G376)</f>
        <v/>
      </c>
      <c r="H309" s="73" t="str">
        <f>IF('BCL Calculations Table'!H376="","",'BCL Calculations Table'!H376)</f>
        <v/>
      </c>
      <c r="I309" s="73" t="str">
        <f>IF('BCL Calculations Table'!I376="","",'BCL Calculations Table'!I376)</f>
        <v/>
      </c>
      <c r="J309" s="73" t="str">
        <f>IF('BCL Calculations Table'!J376="","",'BCL Calculations Table'!J376)</f>
        <v/>
      </c>
      <c r="K309" s="86" t="str">
        <f>IF('BCL Calculations Table'!K376="","",'BCL Calculations Table'!K376)</f>
        <v/>
      </c>
      <c r="L309" s="73" t="str">
        <f>IF('BCL Calculations Table'!L376="","",'BCL Calculations Table'!L376)</f>
        <v/>
      </c>
      <c r="M309" s="72">
        <f>IF('BCL Calculations Table'!N376="","",'BCL Calculations Table'!N376)</f>
        <v>0.1</v>
      </c>
      <c r="N309" s="73">
        <f>IF('BCL Calculations Table'!BP376="","",'BCL Calculations Table'!BP376)</f>
        <v>2.5285471822285857</v>
      </c>
      <c r="O309" s="73" t="str">
        <f>IF('BCL Calculations Table'!BQ376="","",'BCL Calculations Table'!BQ376)</f>
        <v>N</v>
      </c>
      <c r="P309" s="73">
        <f>IF('BCL Calculations Table'!BR376="","",'BCL Calculations Table'!BR376)</f>
        <v>93.440000000000026</v>
      </c>
      <c r="Q309" s="73" t="str">
        <f>IF('BCL Calculations Table'!BS376="","",'BCL Calculations Table'!BS376)</f>
        <v>N</v>
      </c>
      <c r="R309" s="73">
        <f>IF('BCL Calculations Table'!BT376="","",'BCL Calculations Table'!BT376)</f>
        <v>36.473898366481492</v>
      </c>
      <c r="S309" s="73" t="str">
        <f>IF('BCL Calculations Table'!BU376="","",'BCL Calculations Table'!BU376)</f>
        <v>N</v>
      </c>
      <c r="T309" s="73" t="str">
        <f>IF('BCL Calculations Table'!BV376="","",'BCL Calculations Table'!BV376)</f>
        <v/>
      </c>
      <c r="U309" s="73" t="str">
        <f>IF('BCL Calculations Table'!BW376="","",'BCL Calculations Table'!BW376)</f>
        <v/>
      </c>
      <c r="V309" s="73">
        <f>IF('BCL Calculations Table'!BX376="","",'BCL Calculations Table'!BX376)</f>
        <v>1.334857142857143</v>
      </c>
      <c r="W309" s="73" t="str">
        <f>IF('BCL Calculations Table'!BY376="","",'BCL Calculations Table'!BY376)</f>
        <v>N</v>
      </c>
      <c r="X309" s="73" t="str">
        <f>IF('BCL Calculations Table'!BZ376="","",'BCL Calculations Table'!BZ376)</f>
        <v/>
      </c>
      <c r="Y309" s="79" t="str">
        <f>IF('BCL Calculations Table'!CB376="","",'BCL Calculations Table'!CB376)</f>
        <v/>
      </c>
    </row>
    <row r="310" spans="1:25" x14ac:dyDescent="0.35">
      <c r="A310" s="69" t="str">
        <f>'BCL Calculations Table'!BN377</f>
        <v>Dithiane, 1,4-</v>
      </c>
      <c r="B310" s="68" t="str">
        <f>'BCL Calculations Table'!BM377</f>
        <v>505-29-3</v>
      </c>
      <c r="C310" s="13" t="str">
        <f>IF('BCL Calculations Table'!C377="","",'BCL Calculations Table'!C377)</f>
        <v/>
      </c>
      <c r="D310" s="13" t="str">
        <f>IF('BCL Calculations Table'!D377="","",'BCL Calculations Table'!D377)</f>
        <v/>
      </c>
      <c r="E310" s="13">
        <f>IF('BCL Calculations Table'!E377="","",'BCL Calculations Table'!E377)</f>
        <v>0.01</v>
      </c>
      <c r="F310" s="13" t="str">
        <f>IF('BCL Calculations Table'!F377="","",'BCL Calculations Table'!F377)</f>
        <v>I</v>
      </c>
      <c r="G310" s="13" t="str">
        <f>IF('BCL Calculations Table'!G377="","",'BCL Calculations Table'!G377)</f>
        <v/>
      </c>
      <c r="H310" s="13" t="str">
        <f>IF('BCL Calculations Table'!H377="","",'BCL Calculations Table'!H377)</f>
        <v/>
      </c>
      <c r="I310" s="13" t="str">
        <f>IF('BCL Calculations Table'!I377="","",'BCL Calculations Table'!I377)</f>
        <v/>
      </c>
      <c r="J310" s="13" t="str">
        <f>IF('BCL Calculations Table'!J377="","",'BCL Calculations Table'!J377)</f>
        <v/>
      </c>
      <c r="K310" s="85" t="str">
        <f>IF('BCL Calculations Table'!K377="","",'BCL Calculations Table'!K377)</f>
        <v/>
      </c>
      <c r="L310" s="13" t="str">
        <f>IF('BCL Calculations Table'!L377="","",'BCL Calculations Table'!L377)</f>
        <v>V</v>
      </c>
      <c r="M310" s="68" t="str">
        <f>IF('BCL Calculations Table'!N377="","",'BCL Calculations Table'!N377)</f>
        <v/>
      </c>
      <c r="N310" s="13">
        <f>IF('BCL Calculations Table'!BP377="","",'BCL Calculations Table'!BP377)</f>
        <v>782.14285714285734</v>
      </c>
      <c r="O310" s="13" t="str">
        <f>IF('BCL Calculations Table'!BQ377="","",'BCL Calculations Table'!BQ377)</f>
        <v>N</v>
      </c>
      <c r="P310" s="13">
        <f>IF('BCL Calculations Table'!BR377="","",'BCL Calculations Table'!BR377)</f>
        <v>23360.000000000004</v>
      </c>
      <c r="Q310" s="13" t="str">
        <f>IF('BCL Calculations Table'!BS377="","",'BCL Calculations Table'!BS377)</f>
        <v>N</v>
      </c>
      <c r="R310" s="13">
        <f>IF('BCL Calculations Table'!BT377="","",'BCL Calculations Table'!BT377)</f>
        <v>12977.777777777777</v>
      </c>
      <c r="S310" s="13" t="str">
        <f>IF('BCL Calculations Table'!BU377="","",'BCL Calculations Table'!BU377)</f>
        <v>N</v>
      </c>
      <c r="T310" s="13" t="str">
        <f>IF('BCL Calculations Table'!BV377="","",'BCL Calculations Table'!BV377)</f>
        <v/>
      </c>
      <c r="U310" s="13" t="str">
        <f>IF('BCL Calculations Table'!BW377="","",'BCL Calculations Table'!BW377)</f>
        <v/>
      </c>
      <c r="V310" s="13">
        <f>IF('BCL Calculations Table'!BX377="","",'BCL Calculations Table'!BX377)</f>
        <v>333.71428571428572</v>
      </c>
      <c r="W310" s="13" t="str">
        <f>IF('BCL Calculations Table'!BY377="","",'BCL Calculations Table'!BY377)</f>
        <v>N</v>
      </c>
      <c r="X310" s="80" t="str">
        <f>IF('BCL Calculations Table'!BZ377="","",'BCL Calculations Table'!BZ377)</f>
        <v/>
      </c>
      <c r="Y310" s="81" t="str">
        <f>IF('BCL Calculations Table'!CB377="","",'BCL Calculations Table'!CB377)</f>
        <v/>
      </c>
    </row>
    <row r="311" spans="1:25" x14ac:dyDescent="0.35">
      <c r="A311" s="69" t="str">
        <f>'BCL Calculations Table'!BN378</f>
        <v>Diuron</v>
      </c>
      <c r="B311" s="68" t="str">
        <f>'BCL Calculations Table'!BM378</f>
        <v>330-54-1</v>
      </c>
      <c r="C311" s="13" t="str">
        <f>IF('BCL Calculations Table'!C378="","",'BCL Calculations Table'!C378)</f>
        <v/>
      </c>
      <c r="D311" s="13" t="str">
        <f>IF('BCL Calculations Table'!D378="","",'BCL Calculations Table'!D378)</f>
        <v/>
      </c>
      <c r="E311" s="13">
        <f>IF('BCL Calculations Table'!E378="","",'BCL Calculations Table'!E378)</f>
        <v>2E-3</v>
      </c>
      <c r="F311" s="13" t="str">
        <f>IF('BCL Calculations Table'!F378="","",'BCL Calculations Table'!F378)</f>
        <v>I</v>
      </c>
      <c r="G311" s="13" t="str">
        <f>IF('BCL Calculations Table'!G378="","",'BCL Calculations Table'!G378)</f>
        <v/>
      </c>
      <c r="H311" s="13" t="str">
        <f>IF('BCL Calculations Table'!H378="","",'BCL Calculations Table'!H378)</f>
        <v/>
      </c>
      <c r="I311" s="13" t="str">
        <f>IF('BCL Calculations Table'!I378="","",'BCL Calculations Table'!I378)</f>
        <v/>
      </c>
      <c r="J311" s="13" t="str">
        <f>IF('BCL Calculations Table'!J378="","",'BCL Calculations Table'!J378)</f>
        <v/>
      </c>
      <c r="K311" s="85" t="str">
        <f>IF('BCL Calculations Table'!K378="","",'BCL Calculations Table'!K378)</f>
        <v/>
      </c>
      <c r="L311" s="13" t="str">
        <f>IF('BCL Calculations Table'!L378="","",'BCL Calculations Table'!L378)</f>
        <v/>
      </c>
      <c r="M311" s="68">
        <f>IF('BCL Calculations Table'!N378="","",'BCL Calculations Table'!N378)</f>
        <v>0.1</v>
      </c>
      <c r="N311" s="13">
        <f>IF('BCL Calculations Table'!BP378="","",'BCL Calculations Table'!BP378)</f>
        <v>126.42735911142927</v>
      </c>
      <c r="O311" s="13" t="str">
        <f>IF('BCL Calculations Table'!BQ378="","",'BCL Calculations Table'!BQ378)</f>
        <v>N</v>
      </c>
      <c r="P311" s="13">
        <f>IF('BCL Calculations Table'!BR378="","",'BCL Calculations Table'!BR378)</f>
        <v>4672</v>
      </c>
      <c r="Q311" s="13" t="str">
        <f>IF('BCL Calculations Table'!BS378="","",'BCL Calculations Table'!BS378)</f>
        <v>N</v>
      </c>
      <c r="R311" s="13">
        <f>IF('BCL Calculations Table'!BT378="","",'BCL Calculations Table'!BT378)</f>
        <v>1823.6949183240743</v>
      </c>
      <c r="S311" s="13" t="str">
        <f>IF('BCL Calculations Table'!BU378="","",'BCL Calculations Table'!BU378)</f>
        <v>N</v>
      </c>
      <c r="T311" s="13" t="str">
        <f>IF('BCL Calculations Table'!BV378="","",'BCL Calculations Table'!BV378)</f>
        <v/>
      </c>
      <c r="U311" s="13" t="str">
        <f>IF('BCL Calculations Table'!BW378="","",'BCL Calculations Table'!BW378)</f>
        <v/>
      </c>
      <c r="V311" s="13">
        <f>IF('BCL Calculations Table'!BX378="","",'BCL Calculations Table'!BX378)</f>
        <v>66.742857142857147</v>
      </c>
      <c r="W311" s="13" t="str">
        <f>IF('BCL Calculations Table'!BY378="","",'BCL Calculations Table'!BY378)</f>
        <v>N</v>
      </c>
      <c r="X311" s="13" t="str">
        <f>IF('BCL Calculations Table'!BZ378="","",'BCL Calculations Table'!BZ378)</f>
        <v/>
      </c>
      <c r="Y311" s="70" t="str">
        <f>IF('BCL Calculations Table'!CB378="","",'BCL Calculations Table'!CB378)</f>
        <v/>
      </c>
    </row>
    <row r="312" spans="1:25" s="14" customFormat="1" x14ac:dyDescent="0.35">
      <c r="A312" s="69" t="str">
        <f>'BCL Calculations Table'!BN379</f>
        <v>Dodine</v>
      </c>
      <c r="B312" s="68" t="str">
        <f>'BCL Calculations Table'!BM379</f>
        <v>2439-10-3</v>
      </c>
      <c r="C312" s="13" t="str">
        <f>IF('BCL Calculations Table'!C379="","",'BCL Calculations Table'!C379)</f>
        <v/>
      </c>
      <c r="D312" s="13" t="str">
        <f>IF('BCL Calculations Table'!D379="","",'BCL Calculations Table'!D379)</f>
        <v/>
      </c>
      <c r="E312" s="13">
        <f>IF('BCL Calculations Table'!E379="","",'BCL Calculations Table'!E379)</f>
        <v>0.02</v>
      </c>
      <c r="F312" s="13" t="str">
        <f>IF('BCL Calculations Table'!F379="","",'BCL Calculations Table'!F379)</f>
        <v>OP</v>
      </c>
      <c r="G312" s="13" t="str">
        <f>IF('BCL Calculations Table'!G379="","",'BCL Calculations Table'!G379)</f>
        <v/>
      </c>
      <c r="H312" s="13" t="str">
        <f>IF('BCL Calculations Table'!H379="","",'BCL Calculations Table'!H379)</f>
        <v/>
      </c>
      <c r="I312" s="13" t="str">
        <f>IF('BCL Calculations Table'!I379="","",'BCL Calculations Table'!I379)</f>
        <v/>
      </c>
      <c r="J312" s="13" t="str">
        <f>IF('BCL Calculations Table'!J379="","",'BCL Calculations Table'!J379)</f>
        <v/>
      </c>
      <c r="K312" s="85" t="str">
        <f>IF('BCL Calculations Table'!K379="","",'BCL Calculations Table'!K379)</f>
        <v/>
      </c>
      <c r="L312" s="13" t="str">
        <f>IF('BCL Calculations Table'!L379="","",'BCL Calculations Table'!L379)</f>
        <v/>
      </c>
      <c r="M312" s="68">
        <f>IF('BCL Calculations Table'!N379="","",'BCL Calculations Table'!N379)</f>
        <v>0.1</v>
      </c>
      <c r="N312" s="13">
        <f>IF('BCL Calculations Table'!BP379="","",'BCL Calculations Table'!BP379)</f>
        <v>1264.2735911142927</v>
      </c>
      <c r="O312" s="13" t="str">
        <f>IF('BCL Calculations Table'!BQ379="","",'BCL Calculations Table'!BQ379)</f>
        <v>N</v>
      </c>
      <c r="P312" s="13">
        <f>IF('BCL Calculations Table'!BR379="","",'BCL Calculations Table'!BR379)</f>
        <v>46720.000000000007</v>
      </c>
      <c r="Q312" s="13" t="str">
        <f>IF('BCL Calculations Table'!BS379="","",'BCL Calculations Table'!BS379)</f>
        <v>N</v>
      </c>
      <c r="R312" s="13">
        <f>IF('BCL Calculations Table'!BT379="","",'BCL Calculations Table'!BT379)</f>
        <v>18236.949183240744</v>
      </c>
      <c r="S312" s="13" t="str">
        <f>IF('BCL Calculations Table'!BU379="","",'BCL Calculations Table'!BU379)</f>
        <v>N</v>
      </c>
      <c r="T312" s="13" t="str">
        <f>IF('BCL Calculations Table'!BV379="","",'BCL Calculations Table'!BV379)</f>
        <v/>
      </c>
      <c r="U312" s="13" t="str">
        <f>IF('BCL Calculations Table'!BW379="","",'BCL Calculations Table'!BW379)</f>
        <v/>
      </c>
      <c r="V312" s="13">
        <f>IF('BCL Calculations Table'!BX379="","",'BCL Calculations Table'!BX379)</f>
        <v>667.42857142857144</v>
      </c>
      <c r="W312" s="13" t="str">
        <f>IF('BCL Calculations Table'!BY379="","",'BCL Calculations Table'!BY379)</f>
        <v>N</v>
      </c>
      <c r="X312" s="13" t="str">
        <f>IF('BCL Calculations Table'!BZ379="","",'BCL Calculations Table'!BZ379)</f>
        <v/>
      </c>
      <c r="Y312" s="70" t="str">
        <f>IF('BCL Calculations Table'!CB379="","",'BCL Calculations Table'!CB379)</f>
        <v/>
      </c>
    </row>
    <row r="313" spans="1:25" x14ac:dyDescent="0.35">
      <c r="A313" s="69" t="str">
        <f>'BCL Calculations Table'!BN380</f>
        <v>EPTC</v>
      </c>
      <c r="B313" s="68" t="str">
        <f>'BCL Calculations Table'!BM380</f>
        <v>759-94-4</v>
      </c>
      <c r="C313" s="13" t="str">
        <f>IF('BCL Calculations Table'!C380="","",'BCL Calculations Table'!C380)</f>
        <v/>
      </c>
      <c r="D313" s="13" t="str">
        <f>IF('BCL Calculations Table'!D380="","",'BCL Calculations Table'!D380)</f>
        <v/>
      </c>
      <c r="E313" s="13">
        <f>IF('BCL Calculations Table'!E380="","",'BCL Calculations Table'!E380)</f>
        <v>0.05</v>
      </c>
      <c r="F313" s="13" t="str">
        <f>IF('BCL Calculations Table'!F380="","",'BCL Calculations Table'!F380)</f>
        <v>OP</v>
      </c>
      <c r="G313" s="13" t="str">
        <f>IF('BCL Calculations Table'!G380="","",'BCL Calculations Table'!G380)</f>
        <v/>
      </c>
      <c r="H313" s="13" t="str">
        <f>IF('BCL Calculations Table'!H380="","",'BCL Calculations Table'!H380)</f>
        <v/>
      </c>
      <c r="I313" s="13" t="str">
        <f>IF('BCL Calculations Table'!I380="","",'BCL Calculations Table'!I380)</f>
        <v/>
      </c>
      <c r="J313" s="13" t="str">
        <f>IF('BCL Calculations Table'!J380="","",'BCL Calculations Table'!J380)</f>
        <v/>
      </c>
      <c r="K313" s="85" t="str">
        <f>IF('BCL Calculations Table'!K380="","",'BCL Calculations Table'!K380)</f>
        <v/>
      </c>
      <c r="L313" s="13" t="str">
        <f>IF('BCL Calculations Table'!L380="","",'BCL Calculations Table'!L380)</f>
        <v>V</v>
      </c>
      <c r="M313" s="68" t="str">
        <f>IF('BCL Calculations Table'!N380="","",'BCL Calculations Table'!N380)</f>
        <v/>
      </c>
      <c r="N313" s="13">
        <f>IF('BCL Calculations Table'!BP380="","",'BCL Calculations Table'!BP380)</f>
        <v>406.77114386792454</v>
      </c>
      <c r="O313" s="13" t="str">
        <f>IF('BCL Calculations Table'!BQ380="","",'BCL Calculations Table'!BQ380)</f>
        <v>sat</v>
      </c>
      <c r="P313" s="13">
        <f>IF('BCL Calculations Table'!BR380="","",'BCL Calculations Table'!BR380)</f>
        <v>406.77114386792454</v>
      </c>
      <c r="Q313" s="13" t="str">
        <f>IF('BCL Calculations Table'!BS380="","",'BCL Calculations Table'!BS380)</f>
        <v>sat</v>
      </c>
      <c r="R313" s="13">
        <f>IF('BCL Calculations Table'!BT380="","",'BCL Calculations Table'!BT380)</f>
        <v>406.77114386792454</v>
      </c>
      <c r="S313" s="13" t="str">
        <f>IF('BCL Calculations Table'!BU380="","",'BCL Calculations Table'!BU380)</f>
        <v>sat</v>
      </c>
      <c r="T313" s="13" t="str">
        <f>IF('BCL Calculations Table'!BV380="","",'BCL Calculations Table'!BV380)</f>
        <v/>
      </c>
      <c r="U313" s="13" t="str">
        <f>IF('BCL Calculations Table'!BW380="","",'BCL Calculations Table'!BW380)</f>
        <v/>
      </c>
      <c r="V313" s="13">
        <f>IF('BCL Calculations Table'!BX380="","",'BCL Calculations Table'!BX380)</f>
        <v>1668.5714285714287</v>
      </c>
      <c r="W313" s="13" t="str">
        <f>IF('BCL Calculations Table'!BY380="","",'BCL Calculations Table'!BY380)</f>
        <v>N</v>
      </c>
      <c r="X313" s="13" t="str">
        <f>IF('BCL Calculations Table'!BZ380="","",'BCL Calculations Table'!BZ380)</f>
        <v/>
      </c>
      <c r="Y313" s="70" t="str">
        <f>IF('BCL Calculations Table'!CB380="","",'BCL Calculations Table'!CB380)</f>
        <v/>
      </c>
    </row>
    <row r="314" spans="1:25" x14ac:dyDescent="0.35">
      <c r="A314" s="69" t="str">
        <f>'BCL Calculations Table'!BN381</f>
        <v>Endosulfan</v>
      </c>
      <c r="B314" s="68" t="str">
        <f>'BCL Calculations Table'!BM381</f>
        <v>115-29-7</v>
      </c>
      <c r="C314" s="13" t="str">
        <f>IF('BCL Calculations Table'!C381="","",'BCL Calculations Table'!C381)</f>
        <v/>
      </c>
      <c r="D314" s="13" t="str">
        <f>IF('BCL Calculations Table'!D381="","",'BCL Calculations Table'!D381)</f>
        <v/>
      </c>
      <c r="E314" s="13">
        <f>IF('BCL Calculations Table'!E381="","",'BCL Calculations Table'!E381)</f>
        <v>6.0000000000000001E-3</v>
      </c>
      <c r="F314" s="13" t="str">
        <f>IF('BCL Calculations Table'!F381="","",'BCL Calculations Table'!F381)</f>
        <v>I</v>
      </c>
      <c r="G314" s="13" t="str">
        <f>IF('BCL Calculations Table'!G381="","",'BCL Calculations Table'!G381)</f>
        <v/>
      </c>
      <c r="H314" s="13" t="str">
        <f>IF('BCL Calculations Table'!H381="","",'BCL Calculations Table'!H381)</f>
        <v/>
      </c>
      <c r="I314" s="13" t="str">
        <f>IF('BCL Calculations Table'!I381="","",'BCL Calculations Table'!I381)</f>
        <v/>
      </c>
      <c r="J314" s="13" t="str">
        <f>IF('BCL Calculations Table'!J381="","",'BCL Calculations Table'!J381)</f>
        <v/>
      </c>
      <c r="K314" s="85" t="str">
        <f>IF('BCL Calculations Table'!K381="","",'BCL Calculations Table'!K381)</f>
        <v/>
      </c>
      <c r="L314" s="13" t="str">
        <f>IF('BCL Calculations Table'!L381="","",'BCL Calculations Table'!L381)</f>
        <v>V</v>
      </c>
      <c r="M314" s="68" t="str">
        <f>IF('BCL Calculations Table'!N381="","",'BCL Calculations Table'!N381)</f>
        <v/>
      </c>
      <c r="N314" s="13">
        <f>IF('BCL Calculations Table'!BP381="","",'BCL Calculations Table'!BP381)</f>
        <v>469.28571428571439</v>
      </c>
      <c r="O314" s="13" t="str">
        <f>IF('BCL Calculations Table'!BQ381="","",'BCL Calculations Table'!BQ381)</f>
        <v>N</v>
      </c>
      <c r="P314" s="13">
        <f>IF('BCL Calculations Table'!BR381="","",'BCL Calculations Table'!BR381)</f>
        <v>14016.000000000004</v>
      </c>
      <c r="Q314" s="13" t="str">
        <f>IF('BCL Calculations Table'!BS381="","",'BCL Calculations Table'!BS381)</f>
        <v>N</v>
      </c>
      <c r="R314" s="13">
        <f>IF('BCL Calculations Table'!BT381="","",'BCL Calculations Table'!BT381)</f>
        <v>7786.6666666666679</v>
      </c>
      <c r="S314" s="13" t="str">
        <f>IF('BCL Calculations Table'!BU381="","",'BCL Calculations Table'!BU381)</f>
        <v>N</v>
      </c>
      <c r="T314" s="13" t="str">
        <f>IF('BCL Calculations Table'!BV381="","",'BCL Calculations Table'!BV381)</f>
        <v/>
      </c>
      <c r="U314" s="13" t="str">
        <f>IF('BCL Calculations Table'!BW381="","",'BCL Calculations Table'!BW381)</f>
        <v/>
      </c>
      <c r="V314" s="13">
        <f>IF('BCL Calculations Table'!BX381="","",'BCL Calculations Table'!BX381)</f>
        <v>200.22857142857143</v>
      </c>
      <c r="W314" s="13" t="str">
        <f>IF('BCL Calculations Table'!BY381="","",'BCL Calculations Table'!BY381)</f>
        <v>N</v>
      </c>
      <c r="X314" s="13">
        <f>IF('BCL Calculations Table'!BZ381="","",'BCL Calculations Table'!BZ381)</f>
        <v>0.9</v>
      </c>
      <c r="Y314" s="70">
        <f>IF('BCL Calculations Table'!CB381="","",'BCL Calculations Table'!CB381)</f>
        <v>18</v>
      </c>
    </row>
    <row r="315" spans="1:25" s="14" customFormat="1" x14ac:dyDescent="0.35">
      <c r="A315" s="71" t="str">
        <f>'BCL Calculations Table'!BN382</f>
        <v>Endothall</v>
      </c>
      <c r="B315" s="72" t="str">
        <f>'BCL Calculations Table'!BM382</f>
        <v>145-73-3</v>
      </c>
      <c r="C315" s="73" t="str">
        <f>IF('BCL Calculations Table'!C382="","",'BCL Calculations Table'!C382)</f>
        <v/>
      </c>
      <c r="D315" s="73" t="str">
        <f>IF('BCL Calculations Table'!D382="","",'BCL Calculations Table'!D382)</f>
        <v/>
      </c>
      <c r="E315" s="73">
        <f>IF('BCL Calculations Table'!E382="","",'BCL Calculations Table'!E382)</f>
        <v>0.02</v>
      </c>
      <c r="F315" s="73" t="str">
        <f>IF('BCL Calculations Table'!F382="","",'BCL Calculations Table'!F382)</f>
        <v>I</v>
      </c>
      <c r="G315" s="73" t="str">
        <f>IF('BCL Calculations Table'!G382="","",'BCL Calculations Table'!G382)</f>
        <v/>
      </c>
      <c r="H315" s="73" t="str">
        <f>IF('BCL Calculations Table'!H382="","",'BCL Calculations Table'!H382)</f>
        <v/>
      </c>
      <c r="I315" s="73" t="str">
        <f>IF('BCL Calculations Table'!I382="","",'BCL Calculations Table'!I382)</f>
        <v/>
      </c>
      <c r="J315" s="73" t="str">
        <f>IF('BCL Calculations Table'!J382="","",'BCL Calculations Table'!J382)</f>
        <v/>
      </c>
      <c r="K315" s="86" t="str">
        <f>IF('BCL Calculations Table'!K382="","",'BCL Calculations Table'!K382)</f>
        <v/>
      </c>
      <c r="L315" s="73" t="str">
        <f>IF('BCL Calculations Table'!L382="","",'BCL Calculations Table'!L382)</f>
        <v/>
      </c>
      <c r="M315" s="72">
        <f>IF('BCL Calculations Table'!N382="","",'BCL Calculations Table'!N382)</f>
        <v>0.1</v>
      </c>
      <c r="N315" s="73">
        <f>IF('BCL Calculations Table'!BP382="","",'BCL Calculations Table'!BP382)</f>
        <v>1264.2735911142927</v>
      </c>
      <c r="O315" s="73" t="str">
        <f>IF('BCL Calculations Table'!BQ382="","",'BCL Calculations Table'!BQ382)</f>
        <v>N</v>
      </c>
      <c r="P315" s="73">
        <f>IF('BCL Calculations Table'!BR382="","",'BCL Calculations Table'!BR382)</f>
        <v>46720.000000000007</v>
      </c>
      <c r="Q315" s="73" t="str">
        <f>IF('BCL Calculations Table'!BS382="","",'BCL Calculations Table'!BS382)</f>
        <v>N</v>
      </c>
      <c r="R315" s="73">
        <f>IF('BCL Calculations Table'!BT382="","",'BCL Calculations Table'!BT382)</f>
        <v>18236.949183240744</v>
      </c>
      <c r="S315" s="73" t="str">
        <f>IF('BCL Calculations Table'!BU382="","",'BCL Calculations Table'!BU382)</f>
        <v>N</v>
      </c>
      <c r="T315" s="73" t="str">
        <f>IF('BCL Calculations Table'!BV382="","",'BCL Calculations Table'!BV382)</f>
        <v/>
      </c>
      <c r="U315" s="73" t="str">
        <f>IF('BCL Calculations Table'!BW382="","",'BCL Calculations Table'!BW382)</f>
        <v/>
      </c>
      <c r="V315" s="73">
        <f>IF('BCL Calculations Table'!BX382="","",'BCL Calculations Table'!BX382)</f>
        <v>100</v>
      </c>
      <c r="W315" s="73" t="str">
        <f>IF('BCL Calculations Table'!BY382="","",'BCL Calculations Table'!BY382)</f>
        <v>mcl</v>
      </c>
      <c r="X315" s="73" t="str">
        <f>IF('BCL Calculations Table'!BZ382="","",'BCL Calculations Table'!BZ382)</f>
        <v/>
      </c>
      <c r="Y315" s="79" t="str">
        <f>IF('BCL Calculations Table'!CB382="","",'BCL Calculations Table'!CB382)</f>
        <v/>
      </c>
    </row>
    <row r="316" spans="1:25" x14ac:dyDescent="0.35">
      <c r="A316" s="94" t="str">
        <f>'BCL Calculations Table'!BN383</f>
        <v>Endrin</v>
      </c>
      <c r="B316" s="82" t="str">
        <f>'BCL Calculations Table'!BM383</f>
        <v>72-20-8</v>
      </c>
      <c r="C316" s="80" t="str">
        <f>IF('BCL Calculations Table'!C383="","",'BCL Calculations Table'!C383)</f>
        <v/>
      </c>
      <c r="D316" s="80" t="str">
        <f>IF('BCL Calculations Table'!D383="","",'BCL Calculations Table'!D383)</f>
        <v/>
      </c>
      <c r="E316" s="80">
        <f>IF('BCL Calculations Table'!E383="","",'BCL Calculations Table'!E383)</f>
        <v>2.9999999999999997E-4</v>
      </c>
      <c r="F316" s="80" t="str">
        <f>IF('BCL Calculations Table'!F383="","",'BCL Calculations Table'!F383)</f>
        <v>I</v>
      </c>
      <c r="G316" s="80" t="str">
        <f>IF('BCL Calculations Table'!G383="","",'BCL Calculations Table'!G383)</f>
        <v/>
      </c>
      <c r="H316" s="80" t="str">
        <f>IF('BCL Calculations Table'!H383="","",'BCL Calculations Table'!H383)</f>
        <v/>
      </c>
      <c r="I316" s="80" t="str">
        <f>IF('BCL Calculations Table'!I383="","",'BCL Calculations Table'!I383)</f>
        <v/>
      </c>
      <c r="J316" s="80" t="str">
        <f>IF('BCL Calculations Table'!J383="","",'BCL Calculations Table'!J383)</f>
        <v/>
      </c>
      <c r="K316" s="87" t="str">
        <f>IF('BCL Calculations Table'!K383="","",'BCL Calculations Table'!K383)</f>
        <v/>
      </c>
      <c r="L316" s="80" t="str">
        <f>IF('BCL Calculations Table'!L383="","",'BCL Calculations Table'!L383)</f>
        <v/>
      </c>
      <c r="M316" s="82">
        <f>IF('BCL Calculations Table'!N383="","",'BCL Calculations Table'!N383)</f>
        <v>0.1</v>
      </c>
      <c r="N316" s="80">
        <f>IF('BCL Calculations Table'!BP383="","",'BCL Calculations Table'!BP383)</f>
        <v>18.964103866714389</v>
      </c>
      <c r="O316" s="80" t="str">
        <f>IF('BCL Calculations Table'!BQ383="","",'BCL Calculations Table'!BQ383)</f>
        <v>N</v>
      </c>
      <c r="P316" s="80">
        <f>IF('BCL Calculations Table'!BR383="","",'BCL Calculations Table'!BR383)</f>
        <v>700.80000000000007</v>
      </c>
      <c r="Q316" s="80" t="str">
        <f>IF('BCL Calculations Table'!BS383="","",'BCL Calculations Table'!BS383)</f>
        <v>N</v>
      </c>
      <c r="R316" s="80">
        <f>IF('BCL Calculations Table'!BT383="","",'BCL Calculations Table'!BT383)</f>
        <v>273.55423774861111</v>
      </c>
      <c r="S316" s="80" t="str">
        <f>IF('BCL Calculations Table'!BU383="","",'BCL Calculations Table'!BU383)</f>
        <v>N</v>
      </c>
      <c r="T316" s="80" t="str">
        <f>IF('BCL Calculations Table'!BV383="","",'BCL Calculations Table'!BV383)</f>
        <v/>
      </c>
      <c r="U316" s="80" t="str">
        <f>IF('BCL Calculations Table'!BW383="","",'BCL Calculations Table'!BW383)</f>
        <v/>
      </c>
      <c r="V316" s="80">
        <f>IF('BCL Calculations Table'!BX383="","",'BCL Calculations Table'!BX383)</f>
        <v>2</v>
      </c>
      <c r="W316" s="80" t="str">
        <f>IF('BCL Calculations Table'!BY383="","",'BCL Calculations Table'!BY383)</f>
        <v>mcl</v>
      </c>
      <c r="X316" s="80">
        <f>IF('BCL Calculations Table'!BZ383="","",'BCL Calculations Table'!BZ383)</f>
        <v>0.05</v>
      </c>
      <c r="Y316" s="81">
        <f>IF('BCL Calculations Table'!CB383="","",'BCL Calculations Table'!CB383)</f>
        <v>1</v>
      </c>
    </row>
    <row r="317" spans="1:25" s="14" customFormat="1" x14ac:dyDescent="0.35">
      <c r="A317" s="69" t="str">
        <f>'BCL Calculations Table'!BN384</f>
        <v>Epichlorohydrin</v>
      </c>
      <c r="B317" s="68" t="str">
        <f>'BCL Calculations Table'!BM384</f>
        <v>106-89-8</v>
      </c>
      <c r="C317" s="13">
        <f>IF('BCL Calculations Table'!C384="","",'BCL Calculations Table'!C384)</f>
        <v>9.9000000000000008E-3</v>
      </c>
      <c r="D317" s="13" t="str">
        <f>IF('BCL Calculations Table'!D384="","",'BCL Calculations Table'!D384)</f>
        <v>I</v>
      </c>
      <c r="E317" s="13">
        <f>IF('BCL Calculations Table'!E384="","",'BCL Calculations Table'!E384)</f>
        <v>6.0000000000000001E-3</v>
      </c>
      <c r="F317" s="13" t="str">
        <f>IF('BCL Calculations Table'!F384="","",'BCL Calculations Table'!F384)</f>
        <v>P</v>
      </c>
      <c r="G317" s="13">
        <f>IF('BCL Calculations Table'!G384="","",'BCL Calculations Table'!G384)</f>
        <v>1.1999999999999999E-6</v>
      </c>
      <c r="H317" s="13" t="str">
        <f>IF('BCL Calculations Table'!H384="","",'BCL Calculations Table'!H384)</f>
        <v>I</v>
      </c>
      <c r="I317" s="13">
        <f>IF('BCL Calculations Table'!I384="","",'BCL Calculations Table'!I384)</f>
        <v>1E-3</v>
      </c>
      <c r="J317" s="13" t="str">
        <f>IF('BCL Calculations Table'!J384="","",'BCL Calculations Table'!J384)</f>
        <v>I</v>
      </c>
      <c r="K317" s="85" t="str">
        <f>IF('BCL Calculations Table'!K384="","",'BCL Calculations Table'!K384)</f>
        <v/>
      </c>
      <c r="L317" s="13" t="str">
        <f>IF('BCL Calculations Table'!L384="","",'BCL Calculations Table'!L384)</f>
        <v>V</v>
      </c>
      <c r="M317" s="68" t="str">
        <f>IF('BCL Calculations Table'!N384="","",'BCL Calculations Table'!N384)</f>
        <v/>
      </c>
      <c r="N317" s="13">
        <f>IF('BCL Calculations Table'!BP384="","",'BCL Calculations Table'!BP384)</f>
        <v>18.904329894976314</v>
      </c>
      <c r="O317" s="13" t="str">
        <f>IF('BCL Calculations Table'!BQ384="","",'BCL Calculations Table'!BQ384)</f>
        <v>N</v>
      </c>
      <c r="P317" s="13">
        <f>IF('BCL Calculations Table'!BR384="","",'BCL Calculations Table'!BR384)</f>
        <v>82.245387154588798</v>
      </c>
      <c r="Q317" s="13" t="str">
        <f>IF('BCL Calculations Table'!BS384="","",'BCL Calculations Table'!BS384)</f>
        <v>N</v>
      </c>
      <c r="R317" s="13">
        <f>IF('BCL Calculations Table'!BT384="","",'BCL Calculations Table'!BT384)</f>
        <v>90.850655107370784</v>
      </c>
      <c r="S317" s="13" t="str">
        <f>IF('BCL Calculations Table'!BU384="","",'BCL Calculations Table'!BU384)</f>
        <v>N</v>
      </c>
      <c r="T317" s="13">
        <f>IF('BCL Calculations Table'!BV384="","",'BCL Calculations Table'!BV384)</f>
        <v>1.0428571428571429</v>
      </c>
      <c r="U317" s="13" t="str">
        <f>IF('BCL Calculations Table'!BW384="","",'BCL Calculations Table'!BW384)</f>
        <v>N</v>
      </c>
      <c r="V317" s="13">
        <f>IF('BCL Calculations Table'!BX384="","",'BCL Calculations Table'!BX384)</f>
        <v>2.0642120765832108</v>
      </c>
      <c r="W317" s="13" t="str">
        <f>IF('BCL Calculations Table'!BY384="","",'BCL Calculations Table'!BY384)</f>
        <v>N</v>
      </c>
      <c r="X317" s="13" t="str">
        <f>IF('BCL Calculations Table'!BZ384="","",'BCL Calculations Table'!BZ384)</f>
        <v/>
      </c>
      <c r="Y317" s="70" t="str">
        <f>IF('BCL Calculations Table'!CB384="","",'BCL Calculations Table'!CB384)</f>
        <v/>
      </c>
    </row>
    <row r="318" spans="1:25" x14ac:dyDescent="0.35">
      <c r="A318" s="69" t="str">
        <f>'BCL Calculations Table'!BN385</f>
        <v>Epoxybutane, 1,2-</v>
      </c>
      <c r="B318" s="68" t="str">
        <f>'BCL Calculations Table'!BM385</f>
        <v>106-88-7</v>
      </c>
      <c r="C318" s="13" t="str">
        <f>IF('BCL Calculations Table'!C385="","",'BCL Calculations Table'!C385)</f>
        <v/>
      </c>
      <c r="D318" s="13" t="str">
        <f>IF('BCL Calculations Table'!D385="","",'BCL Calculations Table'!D385)</f>
        <v/>
      </c>
      <c r="E318" s="13" t="str">
        <f>IF('BCL Calculations Table'!E385="","",'BCL Calculations Table'!E385)</f>
        <v/>
      </c>
      <c r="F318" s="13" t="str">
        <f>IF('BCL Calculations Table'!F385="","",'BCL Calculations Table'!F385)</f>
        <v/>
      </c>
      <c r="G318" s="13" t="str">
        <f>IF('BCL Calculations Table'!G385="","",'BCL Calculations Table'!G385)</f>
        <v/>
      </c>
      <c r="H318" s="13" t="str">
        <f>IF('BCL Calculations Table'!H385="","",'BCL Calculations Table'!H385)</f>
        <v/>
      </c>
      <c r="I318" s="13">
        <f>IF('BCL Calculations Table'!I385="","",'BCL Calculations Table'!I385)</f>
        <v>0.02</v>
      </c>
      <c r="J318" s="13" t="str">
        <f>IF('BCL Calculations Table'!J385="","",'BCL Calculations Table'!J385)</f>
        <v>I</v>
      </c>
      <c r="K318" s="85" t="str">
        <f>IF('BCL Calculations Table'!K385="","",'BCL Calculations Table'!K385)</f>
        <v/>
      </c>
      <c r="L318" s="13" t="str">
        <f>IF('BCL Calculations Table'!L385="","",'BCL Calculations Table'!L385)</f>
        <v>V</v>
      </c>
      <c r="M318" s="68">
        <f>IF('BCL Calculations Table'!N385="","",'BCL Calculations Table'!N385)</f>
        <v>0.1</v>
      </c>
      <c r="N318" s="13">
        <f>IF('BCL Calculations Table'!BP385="","",'BCL Calculations Table'!BP385)</f>
        <v>159.72580662416632</v>
      </c>
      <c r="O318" s="13" t="str">
        <f>IF('BCL Calculations Table'!BQ385="","",'BCL Calculations Table'!BQ385)</f>
        <v>N</v>
      </c>
      <c r="P318" s="13">
        <f>IF('BCL Calculations Table'!BR385="","",'BCL Calculations Table'!BR385)</f>
        <v>670.84838782149859</v>
      </c>
      <c r="Q318" s="13" t="str">
        <f>IF('BCL Calculations Table'!BS385="","",'BCL Calculations Table'!BS385)</f>
        <v>N</v>
      </c>
      <c r="R318" s="13">
        <f>IF('BCL Calculations Table'!BT385="","",'BCL Calculations Table'!BT385)</f>
        <v>745.38709757944287</v>
      </c>
      <c r="S318" s="13" t="str">
        <f>IF('BCL Calculations Table'!BU385="","",'BCL Calculations Table'!BU385)</f>
        <v>N</v>
      </c>
      <c r="T318" s="13">
        <f>IF('BCL Calculations Table'!BV385="","",'BCL Calculations Table'!BV385)</f>
        <v>20.857142857142854</v>
      </c>
      <c r="U318" s="13" t="str">
        <f>IF('BCL Calculations Table'!BW385="","",'BCL Calculations Table'!BW385)</f>
        <v>N</v>
      </c>
      <c r="V318" s="13">
        <f>IF('BCL Calculations Table'!BX385="","",'BCL Calculations Table'!BX385)</f>
        <v>41.714285714285715</v>
      </c>
      <c r="W318" s="13" t="str">
        <f>IF('BCL Calculations Table'!BY385="","",'BCL Calculations Table'!BY385)</f>
        <v>N</v>
      </c>
      <c r="X318" s="13" t="str">
        <f>IF('BCL Calculations Table'!BZ385="","",'BCL Calculations Table'!BZ385)</f>
        <v/>
      </c>
      <c r="Y318" s="70" t="str">
        <f>IF('BCL Calculations Table'!CB385="","",'BCL Calculations Table'!CB385)</f>
        <v/>
      </c>
    </row>
    <row r="319" spans="1:25" x14ac:dyDescent="0.35">
      <c r="A319" s="69" t="str">
        <f>'BCL Calculations Table'!BN386</f>
        <v>Ethanol</v>
      </c>
      <c r="B319" s="68" t="str">
        <f>'BCL Calculations Table'!BM386</f>
        <v>64-17-5</v>
      </c>
      <c r="C319" s="13" t="str">
        <f>IF('BCL Calculations Table'!C386="","",'BCL Calculations Table'!C386)</f>
        <v/>
      </c>
      <c r="D319" s="13" t="str">
        <f>IF('BCL Calculations Table'!D386="","",'BCL Calculations Table'!D386)</f>
        <v/>
      </c>
      <c r="E319" s="13" t="str">
        <f>IF('BCL Calculations Table'!E386="","",'BCL Calculations Table'!E386)</f>
        <v/>
      </c>
      <c r="F319" s="13" t="str">
        <f>IF('BCL Calculations Table'!F386="","",'BCL Calculations Table'!F386)</f>
        <v/>
      </c>
      <c r="G319" s="13" t="str">
        <f>IF('BCL Calculations Table'!G386="","",'BCL Calculations Table'!G386)</f>
        <v/>
      </c>
      <c r="H319" s="13" t="str">
        <f>IF('BCL Calculations Table'!H386="","",'BCL Calculations Table'!H386)</f>
        <v/>
      </c>
      <c r="I319" s="13">
        <f>IF('BCL Calculations Table'!I386="","",'BCL Calculations Table'!I386)</f>
        <v>100</v>
      </c>
      <c r="J319" s="13" t="str">
        <f>IF('BCL Calculations Table'!J386="","",'BCL Calculations Table'!J386)</f>
        <v>S</v>
      </c>
      <c r="K319" s="85" t="str">
        <f>IF('BCL Calculations Table'!K386="","",'BCL Calculations Table'!K386)</f>
        <v/>
      </c>
      <c r="L319" s="13" t="str">
        <f>IF('BCL Calculations Table'!L386="","",'BCL Calculations Table'!L386)</f>
        <v>V</v>
      </c>
      <c r="M319" s="68" t="str">
        <f>IF('BCL Calculations Table'!N386="","",'BCL Calculations Table'!N386)</f>
        <v/>
      </c>
      <c r="N319" s="13">
        <f>IF('BCL Calculations Table'!BP386="","",'BCL Calculations Table'!BP386)</f>
        <v>100000</v>
      </c>
      <c r="O319" s="13" t="str">
        <f>IF('BCL Calculations Table'!BQ386="","",'BCL Calculations Table'!BQ386)</f>
        <v>max</v>
      </c>
      <c r="P319" s="13">
        <f>IF('BCL Calculations Table'!BR386="","",'BCL Calculations Table'!BR386)</f>
        <v>100000</v>
      </c>
      <c r="Q319" s="13" t="str">
        <f>IF('BCL Calculations Table'!BS386="","",'BCL Calculations Table'!BS386)</f>
        <v>max</v>
      </c>
      <c r="R319" s="13">
        <f>IF('BCL Calculations Table'!BT386="","",'BCL Calculations Table'!BT386)</f>
        <v>100000</v>
      </c>
      <c r="S319" s="13" t="str">
        <f>IF('BCL Calculations Table'!BU386="","",'BCL Calculations Table'!BU386)</f>
        <v>max</v>
      </c>
      <c r="T319" s="13">
        <f>IF('BCL Calculations Table'!BV386="","",'BCL Calculations Table'!BV386)</f>
        <v>104285.71428571429</v>
      </c>
      <c r="U319" s="13" t="str">
        <f>IF('BCL Calculations Table'!BW386="","",'BCL Calculations Table'!BW386)</f>
        <v>N</v>
      </c>
      <c r="V319" s="13">
        <f>IF('BCL Calculations Table'!BX386="","",'BCL Calculations Table'!BX386)</f>
        <v>208571.42857142858</v>
      </c>
      <c r="W319" s="13" t="str">
        <f>IF('BCL Calculations Table'!BY386="","",'BCL Calculations Table'!BY386)</f>
        <v>N</v>
      </c>
      <c r="X319" s="13" t="str">
        <f>IF('BCL Calculations Table'!BZ386="","",'BCL Calculations Table'!BZ386)</f>
        <v/>
      </c>
      <c r="Y319" s="70" t="str">
        <f>IF('BCL Calculations Table'!CB386="","",'BCL Calculations Table'!CB386)</f>
        <v/>
      </c>
    </row>
    <row r="320" spans="1:25" s="14" customFormat="1" x14ac:dyDescent="0.35">
      <c r="A320" s="69" t="str">
        <f>'BCL Calculations Table'!BN387</f>
        <v>Ethanol, 2-(2-methoxyethoxy)-</v>
      </c>
      <c r="B320" s="68" t="str">
        <f>'BCL Calculations Table'!BM387</f>
        <v>111-77-3</v>
      </c>
      <c r="C320" s="13" t="str">
        <f>IF('BCL Calculations Table'!C387="","",'BCL Calculations Table'!C387)</f>
        <v/>
      </c>
      <c r="D320" s="13" t="str">
        <f>IF('BCL Calculations Table'!D387="","",'BCL Calculations Table'!D387)</f>
        <v/>
      </c>
      <c r="E320" s="13">
        <f>IF('BCL Calculations Table'!E387="","",'BCL Calculations Table'!E387)</f>
        <v>0.04</v>
      </c>
      <c r="F320" s="13" t="str">
        <f>IF('BCL Calculations Table'!F387="","",'BCL Calculations Table'!F387)</f>
        <v>P</v>
      </c>
      <c r="G320" s="13" t="str">
        <f>IF('BCL Calculations Table'!G387="","",'BCL Calculations Table'!G387)</f>
        <v/>
      </c>
      <c r="H320" s="13" t="str">
        <f>IF('BCL Calculations Table'!H387="","",'BCL Calculations Table'!H387)</f>
        <v/>
      </c>
      <c r="I320" s="13" t="str">
        <f>IF('BCL Calculations Table'!I387="","",'BCL Calculations Table'!I387)</f>
        <v/>
      </c>
      <c r="J320" s="13" t="str">
        <f>IF('BCL Calculations Table'!J387="","",'BCL Calculations Table'!J387)</f>
        <v/>
      </c>
      <c r="K320" s="85" t="str">
        <f>IF('BCL Calculations Table'!K387="","",'BCL Calculations Table'!K387)</f>
        <v/>
      </c>
      <c r="L320" s="13" t="str">
        <f>IF('BCL Calculations Table'!L387="","",'BCL Calculations Table'!L387)</f>
        <v/>
      </c>
      <c r="M320" s="68">
        <f>IF('BCL Calculations Table'!N387="","",'BCL Calculations Table'!N387)</f>
        <v>0.1</v>
      </c>
      <c r="N320" s="13">
        <f>IF('BCL Calculations Table'!BP387="","",'BCL Calculations Table'!BP387)</f>
        <v>2528.5471822285854</v>
      </c>
      <c r="O320" s="13" t="str">
        <f>IF('BCL Calculations Table'!BQ387="","",'BCL Calculations Table'!BQ387)</f>
        <v>N</v>
      </c>
      <c r="P320" s="13">
        <f>IF('BCL Calculations Table'!BR387="","",'BCL Calculations Table'!BR387)</f>
        <v>93440.000000000015</v>
      </c>
      <c r="Q320" s="13" t="str">
        <f>IF('BCL Calculations Table'!BS387="","",'BCL Calculations Table'!BS387)</f>
        <v>N</v>
      </c>
      <c r="R320" s="13">
        <f>IF('BCL Calculations Table'!BT387="","",'BCL Calculations Table'!BT387)</f>
        <v>36473.898366481488</v>
      </c>
      <c r="S320" s="13" t="str">
        <f>IF('BCL Calculations Table'!BU387="","",'BCL Calculations Table'!BU387)</f>
        <v>N</v>
      </c>
      <c r="T320" s="13" t="str">
        <f>IF('BCL Calculations Table'!BV387="","",'BCL Calculations Table'!BV387)</f>
        <v/>
      </c>
      <c r="U320" s="13" t="str">
        <f>IF('BCL Calculations Table'!BW387="","",'BCL Calculations Table'!BW387)</f>
        <v/>
      </c>
      <c r="V320" s="13">
        <f>IF('BCL Calculations Table'!BX387="","",'BCL Calculations Table'!BX387)</f>
        <v>1334.8571428571429</v>
      </c>
      <c r="W320" s="13" t="str">
        <f>IF('BCL Calculations Table'!BY387="","",'BCL Calculations Table'!BY387)</f>
        <v>N</v>
      </c>
      <c r="X320" s="13" t="str">
        <f>IF('BCL Calculations Table'!BZ387="","",'BCL Calculations Table'!BZ387)</f>
        <v/>
      </c>
      <c r="Y320" s="70" t="str">
        <f>IF('BCL Calculations Table'!CB387="","",'BCL Calculations Table'!CB387)</f>
        <v/>
      </c>
    </row>
    <row r="321" spans="1:25" x14ac:dyDescent="0.35">
      <c r="A321" s="71" t="str">
        <f>'BCL Calculations Table'!BN388</f>
        <v>Ethephon</v>
      </c>
      <c r="B321" s="72" t="str">
        <f>'BCL Calculations Table'!BM388</f>
        <v>16672-87-0</v>
      </c>
      <c r="C321" s="73" t="str">
        <f>IF('BCL Calculations Table'!C388="","",'BCL Calculations Table'!C388)</f>
        <v/>
      </c>
      <c r="D321" s="73" t="str">
        <f>IF('BCL Calculations Table'!D388="","",'BCL Calculations Table'!D388)</f>
        <v/>
      </c>
      <c r="E321" s="73">
        <f>IF('BCL Calculations Table'!E388="","",'BCL Calculations Table'!E388)</f>
        <v>5.0000000000000001E-3</v>
      </c>
      <c r="F321" s="73" t="str">
        <f>IF('BCL Calculations Table'!F388="","",'BCL Calculations Table'!F388)</f>
        <v>I</v>
      </c>
      <c r="G321" s="73" t="str">
        <f>IF('BCL Calculations Table'!G388="","",'BCL Calculations Table'!G388)</f>
        <v/>
      </c>
      <c r="H321" s="73" t="str">
        <f>IF('BCL Calculations Table'!H388="","",'BCL Calculations Table'!H388)</f>
        <v/>
      </c>
      <c r="I321" s="73" t="str">
        <f>IF('BCL Calculations Table'!I388="","",'BCL Calculations Table'!I388)</f>
        <v/>
      </c>
      <c r="J321" s="73" t="str">
        <f>IF('BCL Calculations Table'!J388="","",'BCL Calculations Table'!J388)</f>
        <v/>
      </c>
      <c r="K321" s="86" t="str">
        <f>IF('BCL Calculations Table'!K388="","",'BCL Calculations Table'!K388)</f>
        <v/>
      </c>
      <c r="L321" s="73" t="str">
        <f>IF('BCL Calculations Table'!L388="","",'BCL Calculations Table'!L388)</f>
        <v/>
      </c>
      <c r="M321" s="72">
        <f>IF('BCL Calculations Table'!N388="","",'BCL Calculations Table'!N388)</f>
        <v>0.1</v>
      </c>
      <c r="N321" s="73">
        <f>IF('BCL Calculations Table'!BP388="","",'BCL Calculations Table'!BP388)</f>
        <v>316.06839777857317</v>
      </c>
      <c r="O321" s="73" t="str">
        <f>IF('BCL Calculations Table'!BQ388="","",'BCL Calculations Table'!BQ388)</f>
        <v>N</v>
      </c>
      <c r="P321" s="73">
        <f>IF('BCL Calculations Table'!BR388="","",'BCL Calculations Table'!BR388)</f>
        <v>11680.000000000002</v>
      </c>
      <c r="Q321" s="73" t="str">
        <f>IF('BCL Calculations Table'!BS388="","",'BCL Calculations Table'!BS388)</f>
        <v>N</v>
      </c>
      <c r="R321" s="73">
        <f>IF('BCL Calculations Table'!BT388="","",'BCL Calculations Table'!BT388)</f>
        <v>4559.237295810186</v>
      </c>
      <c r="S321" s="73" t="str">
        <f>IF('BCL Calculations Table'!BU388="","",'BCL Calculations Table'!BU388)</f>
        <v>N</v>
      </c>
      <c r="T321" s="73" t="str">
        <f>IF('BCL Calculations Table'!BV388="","",'BCL Calculations Table'!BV388)</f>
        <v/>
      </c>
      <c r="U321" s="73" t="str">
        <f>IF('BCL Calculations Table'!BW388="","",'BCL Calculations Table'!BW388)</f>
        <v/>
      </c>
      <c r="V321" s="73">
        <f>IF('BCL Calculations Table'!BX388="","",'BCL Calculations Table'!BX388)</f>
        <v>166.85714285714286</v>
      </c>
      <c r="W321" s="73" t="str">
        <f>IF('BCL Calculations Table'!BY388="","",'BCL Calculations Table'!BY388)</f>
        <v>N</v>
      </c>
      <c r="X321" s="73" t="str">
        <f>IF('BCL Calculations Table'!BZ388="","",'BCL Calculations Table'!BZ388)</f>
        <v/>
      </c>
      <c r="Y321" s="79" t="str">
        <f>IF('BCL Calculations Table'!CB388="","",'BCL Calculations Table'!CB388)</f>
        <v/>
      </c>
    </row>
    <row r="322" spans="1:25" x14ac:dyDescent="0.35">
      <c r="A322" s="94" t="str">
        <f>'BCL Calculations Table'!BN389</f>
        <v>Ethion</v>
      </c>
      <c r="B322" s="82" t="str">
        <f>'BCL Calculations Table'!BM389</f>
        <v>563-12-2</v>
      </c>
      <c r="C322" s="80" t="str">
        <f>IF('BCL Calculations Table'!C389="","",'BCL Calculations Table'!C389)</f>
        <v/>
      </c>
      <c r="D322" s="80" t="str">
        <f>IF('BCL Calculations Table'!D389="","",'BCL Calculations Table'!D389)</f>
        <v/>
      </c>
      <c r="E322" s="80">
        <f>IF('BCL Calculations Table'!E389="","",'BCL Calculations Table'!E389)</f>
        <v>5.0000000000000001E-4</v>
      </c>
      <c r="F322" s="80" t="str">
        <f>IF('BCL Calculations Table'!F389="","",'BCL Calculations Table'!F389)</f>
        <v>I</v>
      </c>
      <c r="G322" s="80" t="str">
        <f>IF('BCL Calculations Table'!G389="","",'BCL Calculations Table'!G389)</f>
        <v/>
      </c>
      <c r="H322" s="80" t="str">
        <f>IF('BCL Calculations Table'!H389="","",'BCL Calculations Table'!H389)</f>
        <v/>
      </c>
      <c r="I322" s="80" t="str">
        <f>IF('BCL Calculations Table'!I389="","",'BCL Calculations Table'!I389)</f>
        <v/>
      </c>
      <c r="J322" s="80" t="str">
        <f>IF('BCL Calculations Table'!J389="","",'BCL Calculations Table'!J389)</f>
        <v/>
      </c>
      <c r="K322" s="87" t="str">
        <f>IF('BCL Calculations Table'!K389="","",'BCL Calculations Table'!K389)</f>
        <v/>
      </c>
      <c r="L322" s="80" t="str">
        <f>IF('BCL Calculations Table'!L389="","",'BCL Calculations Table'!L389)</f>
        <v/>
      </c>
      <c r="M322" s="82">
        <f>IF('BCL Calculations Table'!N389="","",'BCL Calculations Table'!N389)</f>
        <v>0.1</v>
      </c>
      <c r="N322" s="80">
        <f>IF('BCL Calculations Table'!BP389="","",'BCL Calculations Table'!BP389)</f>
        <v>31.606839777857317</v>
      </c>
      <c r="O322" s="80" t="str">
        <f>IF('BCL Calculations Table'!BQ389="","",'BCL Calculations Table'!BQ389)</f>
        <v>N</v>
      </c>
      <c r="P322" s="80">
        <f>IF('BCL Calculations Table'!BR389="","",'BCL Calculations Table'!BR389)</f>
        <v>1168</v>
      </c>
      <c r="Q322" s="80" t="str">
        <f>IF('BCL Calculations Table'!BS389="","",'BCL Calculations Table'!BS389)</f>
        <v>N</v>
      </c>
      <c r="R322" s="80">
        <f>IF('BCL Calculations Table'!BT389="","",'BCL Calculations Table'!BT389)</f>
        <v>455.92372958101856</v>
      </c>
      <c r="S322" s="80" t="str">
        <f>IF('BCL Calculations Table'!BU389="","",'BCL Calculations Table'!BU389)</f>
        <v>N</v>
      </c>
      <c r="T322" s="80" t="str">
        <f>IF('BCL Calculations Table'!BV389="","",'BCL Calculations Table'!BV389)</f>
        <v/>
      </c>
      <c r="U322" s="80" t="str">
        <f>IF('BCL Calculations Table'!BW389="","",'BCL Calculations Table'!BW389)</f>
        <v/>
      </c>
      <c r="V322" s="80">
        <f>IF('BCL Calculations Table'!BX389="","",'BCL Calculations Table'!BX389)</f>
        <v>16.685714285714287</v>
      </c>
      <c r="W322" s="80" t="str">
        <f>IF('BCL Calculations Table'!BY389="","",'BCL Calculations Table'!BY389)</f>
        <v>N</v>
      </c>
      <c r="X322" s="80" t="str">
        <f>IF('BCL Calculations Table'!BZ389="","",'BCL Calculations Table'!BZ389)</f>
        <v/>
      </c>
      <c r="Y322" s="81" t="str">
        <f>IF('BCL Calculations Table'!CB389="","",'BCL Calculations Table'!CB389)</f>
        <v/>
      </c>
    </row>
    <row r="323" spans="1:25" s="14" customFormat="1" x14ac:dyDescent="0.35">
      <c r="A323" s="69" t="str">
        <f>'BCL Calculations Table'!BN390</f>
        <v>Ethoxyethanol Acetate, 2-</v>
      </c>
      <c r="B323" s="68" t="str">
        <f>'BCL Calculations Table'!BM390</f>
        <v>111-15-9</v>
      </c>
      <c r="C323" s="13" t="str">
        <f>IF('BCL Calculations Table'!C390="","",'BCL Calculations Table'!C390)</f>
        <v/>
      </c>
      <c r="D323" s="13" t="str">
        <f>IF('BCL Calculations Table'!D390="","",'BCL Calculations Table'!D390)</f>
        <v/>
      </c>
      <c r="E323" s="13">
        <f>IF('BCL Calculations Table'!E390="","",'BCL Calculations Table'!E390)</f>
        <v>0.1</v>
      </c>
      <c r="F323" s="13" t="str">
        <f>IF('BCL Calculations Table'!F390="","",'BCL Calculations Table'!F390)</f>
        <v>P</v>
      </c>
      <c r="G323" s="13" t="str">
        <f>IF('BCL Calculations Table'!G390="","",'BCL Calculations Table'!G390)</f>
        <v/>
      </c>
      <c r="H323" s="13" t="str">
        <f>IF('BCL Calculations Table'!H390="","",'BCL Calculations Table'!H390)</f>
        <v/>
      </c>
      <c r="I323" s="13">
        <f>IF('BCL Calculations Table'!I390="","",'BCL Calculations Table'!I390)</f>
        <v>0.06</v>
      </c>
      <c r="J323" s="13" t="str">
        <f>IF('BCL Calculations Table'!J390="","",'BCL Calculations Table'!J390)</f>
        <v>P</v>
      </c>
      <c r="K323" s="85" t="str">
        <f>IF('BCL Calculations Table'!K390="","",'BCL Calculations Table'!K390)</f>
        <v/>
      </c>
      <c r="L323" s="13" t="str">
        <f>IF('BCL Calculations Table'!L390="","",'BCL Calculations Table'!L390)</f>
        <v>V</v>
      </c>
      <c r="M323" s="68" t="str">
        <f>IF('BCL Calculations Table'!N390="","",'BCL Calculations Table'!N390)</f>
        <v/>
      </c>
      <c r="N323" s="13">
        <f>IF('BCL Calculations Table'!BP390="","",'BCL Calculations Table'!BP390)</f>
        <v>2579.6068919873896</v>
      </c>
      <c r="O323" s="13" t="str">
        <f>IF('BCL Calculations Table'!BQ390="","",'BCL Calculations Table'!BQ390)</f>
        <v>N</v>
      </c>
      <c r="P323" s="13">
        <f>IF('BCL Calculations Table'!BR390="","",'BCL Calculations Table'!BR390)</f>
        <v>15119.795427011764</v>
      </c>
      <c r="Q323" s="13" t="str">
        <f>IF('BCL Calculations Table'!BS390="","",'BCL Calculations Table'!BS390)</f>
        <v>N</v>
      </c>
      <c r="R323" s="13">
        <f>IF('BCL Calculations Table'!BT390="","",'BCL Calculations Table'!BT390)</f>
        <v>15778.506472340809</v>
      </c>
      <c r="S323" s="13" t="str">
        <f>IF('BCL Calculations Table'!BU390="","",'BCL Calculations Table'!BU390)</f>
        <v>N</v>
      </c>
      <c r="T323" s="13">
        <f>IF('BCL Calculations Table'!BV390="","",'BCL Calculations Table'!BV390)</f>
        <v>62.571428571428562</v>
      </c>
      <c r="U323" s="13" t="str">
        <f>IF('BCL Calculations Table'!BW390="","",'BCL Calculations Table'!BW390)</f>
        <v>N</v>
      </c>
      <c r="V323" s="13">
        <f>IF('BCL Calculations Table'!BX390="","",'BCL Calculations Table'!BX390)</f>
        <v>120.6196213425129</v>
      </c>
      <c r="W323" s="13" t="str">
        <f>IF('BCL Calculations Table'!BY390="","",'BCL Calculations Table'!BY390)</f>
        <v>N</v>
      </c>
      <c r="X323" s="13" t="str">
        <f>IF('BCL Calculations Table'!BZ390="","",'BCL Calculations Table'!BZ390)</f>
        <v/>
      </c>
      <c r="Y323" s="70" t="str">
        <f>IF('BCL Calculations Table'!CB390="","",'BCL Calculations Table'!CB390)</f>
        <v/>
      </c>
    </row>
    <row r="324" spans="1:25" x14ac:dyDescent="0.35">
      <c r="A324" s="69" t="str">
        <f>'BCL Calculations Table'!BN391</f>
        <v>Ethoxyethanol, 2-</v>
      </c>
      <c r="B324" s="68" t="str">
        <f>'BCL Calculations Table'!BM391</f>
        <v>110-80-5</v>
      </c>
      <c r="C324" s="13" t="str">
        <f>IF('BCL Calculations Table'!C391="","",'BCL Calculations Table'!C391)</f>
        <v/>
      </c>
      <c r="D324" s="13" t="str">
        <f>IF('BCL Calculations Table'!D391="","",'BCL Calculations Table'!D391)</f>
        <v/>
      </c>
      <c r="E324" s="13">
        <f>IF('BCL Calculations Table'!E391="","",'BCL Calculations Table'!E391)</f>
        <v>0.04</v>
      </c>
      <c r="F324" s="13" t="str">
        <f>IF('BCL Calculations Table'!F391="","",'BCL Calculations Table'!F391)</f>
        <v>P</v>
      </c>
      <c r="G324" s="13" t="str">
        <f>IF('BCL Calculations Table'!G391="","",'BCL Calculations Table'!G391)</f>
        <v/>
      </c>
      <c r="H324" s="13" t="str">
        <f>IF('BCL Calculations Table'!H391="","",'BCL Calculations Table'!H391)</f>
        <v/>
      </c>
      <c r="I324" s="13">
        <f>IF('BCL Calculations Table'!I391="","",'BCL Calculations Table'!I391)</f>
        <v>0.2</v>
      </c>
      <c r="J324" s="13" t="str">
        <f>IF('BCL Calculations Table'!J391="","",'BCL Calculations Table'!J391)</f>
        <v>I</v>
      </c>
      <c r="K324" s="85" t="str">
        <f>IF('BCL Calculations Table'!K391="","",'BCL Calculations Table'!K391)</f>
        <v/>
      </c>
      <c r="L324" s="13" t="str">
        <f>IF('BCL Calculations Table'!L391="","",'BCL Calculations Table'!L391)</f>
        <v>V</v>
      </c>
      <c r="M324" s="68" t="str">
        <f>IF('BCL Calculations Table'!N391="","",'BCL Calculations Table'!N391)</f>
        <v/>
      </c>
      <c r="N324" s="13">
        <f>IF('BCL Calculations Table'!BP391="","",'BCL Calculations Table'!BP391)</f>
        <v>2715.0587858778376</v>
      </c>
      <c r="O324" s="13" t="str">
        <f>IF('BCL Calculations Table'!BQ391="","",'BCL Calculations Table'!BQ391)</f>
        <v>N</v>
      </c>
      <c r="P324" s="13">
        <f>IF('BCL Calculations Table'!BR391="","",'BCL Calculations Table'!BR391)</f>
        <v>44857.380463034213</v>
      </c>
      <c r="Q324" s="13" t="str">
        <f>IF('BCL Calculations Table'!BS391="","",'BCL Calculations Table'!BS391)</f>
        <v>N</v>
      </c>
      <c r="R324" s="13">
        <f>IF('BCL Calculations Table'!BT391="","",'BCL Calculations Table'!BT391)</f>
        <v>33675.207058493332</v>
      </c>
      <c r="S324" s="13" t="str">
        <f>IF('BCL Calculations Table'!BU391="","",'BCL Calculations Table'!BU391)</f>
        <v>N</v>
      </c>
      <c r="T324" s="13">
        <f>IF('BCL Calculations Table'!BV391="","",'BCL Calculations Table'!BV391)</f>
        <v>208.57142857142858</v>
      </c>
      <c r="U324" s="13" t="str">
        <f>IF('BCL Calculations Table'!BW391="","",'BCL Calculations Table'!BW391)</f>
        <v>N</v>
      </c>
      <c r="V324" s="13">
        <f>IF('BCL Calculations Table'!BX391="","",'BCL Calculations Table'!BX391)</f>
        <v>317.82312925170066</v>
      </c>
      <c r="W324" s="13" t="str">
        <f>IF('BCL Calculations Table'!BY391="","",'BCL Calculations Table'!BY391)</f>
        <v>N</v>
      </c>
      <c r="X324" s="13" t="str">
        <f>IF('BCL Calculations Table'!BZ391="","",'BCL Calculations Table'!BZ391)</f>
        <v/>
      </c>
      <c r="Y324" s="70" t="str">
        <f>IF('BCL Calculations Table'!CB391="","",'BCL Calculations Table'!CB391)</f>
        <v/>
      </c>
    </row>
    <row r="325" spans="1:25" x14ac:dyDescent="0.35">
      <c r="A325" s="69" t="str">
        <f>'BCL Calculations Table'!BN392</f>
        <v>Ethyl Acetate</v>
      </c>
      <c r="B325" s="68" t="str">
        <f>'BCL Calculations Table'!BM392</f>
        <v>141-78-6</v>
      </c>
      <c r="C325" s="13" t="str">
        <f>IF('BCL Calculations Table'!C392="","",'BCL Calculations Table'!C392)</f>
        <v/>
      </c>
      <c r="D325" s="13" t="str">
        <f>IF('BCL Calculations Table'!D392="","",'BCL Calculations Table'!D392)</f>
        <v/>
      </c>
      <c r="E325" s="13">
        <f>IF('BCL Calculations Table'!E392="","",'BCL Calculations Table'!E392)</f>
        <v>0.9</v>
      </c>
      <c r="F325" s="13" t="str">
        <f>IF('BCL Calculations Table'!F392="","",'BCL Calculations Table'!F392)</f>
        <v>I</v>
      </c>
      <c r="G325" s="13" t="str">
        <f>IF('BCL Calculations Table'!G392="","",'BCL Calculations Table'!G392)</f>
        <v/>
      </c>
      <c r="H325" s="13" t="str">
        <f>IF('BCL Calculations Table'!H392="","",'BCL Calculations Table'!H392)</f>
        <v/>
      </c>
      <c r="I325" s="13">
        <f>IF('BCL Calculations Table'!I392="","",'BCL Calculations Table'!I392)</f>
        <v>7.0000000000000007E-2</v>
      </c>
      <c r="J325" s="13" t="str">
        <f>IF('BCL Calculations Table'!J392="","",'BCL Calculations Table'!J392)</f>
        <v>P</v>
      </c>
      <c r="K325" s="85" t="str">
        <f>IF('BCL Calculations Table'!K392="","",'BCL Calculations Table'!K392)</f>
        <v/>
      </c>
      <c r="L325" s="13" t="str">
        <f>IF('BCL Calculations Table'!L392="","",'BCL Calculations Table'!L392)</f>
        <v>V</v>
      </c>
      <c r="M325" s="68" t="str">
        <f>IF('BCL Calculations Table'!N392="","",'BCL Calculations Table'!N392)</f>
        <v/>
      </c>
      <c r="N325" s="13">
        <f>IF('BCL Calculations Table'!BP392="","",'BCL Calculations Table'!BP392)</f>
        <v>623.71397391977428</v>
      </c>
      <c r="O325" s="13" t="str">
        <f>IF('BCL Calculations Table'!BQ392="","",'BCL Calculations Table'!BQ392)</f>
        <v>N</v>
      </c>
      <c r="P325" s="13">
        <f>IF('BCL Calculations Table'!BR392="","",'BCL Calculations Table'!BR392)</f>
        <v>2639.6985923564685</v>
      </c>
      <c r="Q325" s="13" t="str">
        <f>IF('BCL Calculations Table'!BS392="","",'BCL Calculations Table'!BS392)</f>
        <v>N</v>
      </c>
      <c r="R325" s="13">
        <f>IF('BCL Calculations Table'!BT392="","",'BCL Calculations Table'!BT392)</f>
        <v>2929.3204854369969</v>
      </c>
      <c r="S325" s="13" t="str">
        <f>IF('BCL Calculations Table'!BU392="","",'BCL Calculations Table'!BU392)</f>
        <v>N</v>
      </c>
      <c r="T325" s="13">
        <f>IF('BCL Calculations Table'!BV392="","",'BCL Calculations Table'!BV392)</f>
        <v>73.000000000000014</v>
      </c>
      <c r="U325" s="13" t="str">
        <f>IF('BCL Calculations Table'!BW392="","",'BCL Calculations Table'!BW392)</f>
        <v>N</v>
      </c>
      <c r="V325" s="13">
        <f>IF('BCL Calculations Table'!BX392="","",'BCL Calculations Table'!BX392)</f>
        <v>145.29371112646857</v>
      </c>
      <c r="W325" s="13" t="str">
        <f>IF('BCL Calculations Table'!BY392="","",'BCL Calculations Table'!BY392)</f>
        <v>N</v>
      </c>
      <c r="X325" s="13" t="str">
        <f>IF('BCL Calculations Table'!BZ392="","",'BCL Calculations Table'!BZ392)</f>
        <v/>
      </c>
      <c r="Y325" s="70" t="str">
        <f>IF('BCL Calculations Table'!CB392="","",'BCL Calculations Table'!CB392)</f>
        <v/>
      </c>
    </row>
    <row r="326" spans="1:25" s="14" customFormat="1" x14ac:dyDescent="0.35">
      <c r="A326" s="69" t="str">
        <f>'BCL Calculations Table'!BN393</f>
        <v>Ethyl Acrylate</v>
      </c>
      <c r="B326" s="68" t="str">
        <f>'BCL Calculations Table'!BM393</f>
        <v>140-88-5</v>
      </c>
      <c r="C326" s="13" t="str">
        <f>IF('BCL Calculations Table'!C393="","",'BCL Calculations Table'!C393)</f>
        <v/>
      </c>
      <c r="D326" s="13" t="str">
        <f>IF('BCL Calculations Table'!D393="","",'BCL Calculations Table'!D393)</f>
        <v/>
      </c>
      <c r="E326" s="13">
        <f>IF('BCL Calculations Table'!E393="","",'BCL Calculations Table'!E393)</f>
        <v>5.0000000000000001E-3</v>
      </c>
      <c r="F326" s="13" t="str">
        <f>IF('BCL Calculations Table'!F393="","",'BCL Calculations Table'!F393)</f>
        <v>P</v>
      </c>
      <c r="G326" s="13" t="str">
        <f>IF('BCL Calculations Table'!G393="","",'BCL Calculations Table'!G393)</f>
        <v/>
      </c>
      <c r="H326" s="13" t="str">
        <f>IF('BCL Calculations Table'!H393="","",'BCL Calculations Table'!H393)</f>
        <v/>
      </c>
      <c r="I326" s="13">
        <f>IF('BCL Calculations Table'!I393="","",'BCL Calculations Table'!I393)</f>
        <v>8.0000000000000002E-3</v>
      </c>
      <c r="J326" s="13" t="str">
        <f>IF('BCL Calculations Table'!J393="","",'BCL Calculations Table'!J393)</f>
        <v>P</v>
      </c>
      <c r="K326" s="85" t="str">
        <f>IF('BCL Calculations Table'!K393="","",'BCL Calculations Table'!K393)</f>
        <v/>
      </c>
      <c r="L326" s="13" t="str">
        <f>IF('BCL Calculations Table'!L393="","",'BCL Calculations Table'!L393)</f>
        <v>V</v>
      </c>
      <c r="M326" s="68" t="str">
        <f>IF('BCL Calculations Table'!N393="","",'BCL Calculations Table'!N393)</f>
        <v/>
      </c>
      <c r="N326" s="13">
        <f>IF('BCL Calculations Table'!BP393="","",'BCL Calculations Table'!BP393)</f>
        <v>46.600150225124366</v>
      </c>
      <c r="O326" s="13" t="str">
        <f>IF('BCL Calculations Table'!BQ393="","",'BCL Calculations Table'!BQ393)</f>
        <v>N</v>
      </c>
      <c r="P326" s="13">
        <f>IF('BCL Calculations Table'!BR393="","",'BCL Calculations Table'!BR393)</f>
        <v>218.04963247204157</v>
      </c>
      <c r="Q326" s="13" t="str">
        <f>IF('BCL Calculations Table'!BS393="","",'BCL Calculations Table'!BS393)</f>
        <v>N</v>
      </c>
      <c r="R326" s="13">
        <f>IF('BCL Calculations Table'!BT393="","",'BCL Calculations Table'!BT393)</f>
        <v>237.83727267578462</v>
      </c>
      <c r="S326" s="13" t="str">
        <f>IF('BCL Calculations Table'!BU393="","",'BCL Calculations Table'!BU393)</f>
        <v>N</v>
      </c>
      <c r="T326" s="13">
        <f>IF('BCL Calculations Table'!BV393="","",'BCL Calculations Table'!BV393)</f>
        <v>8.3428571428571434</v>
      </c>
      <c r="U326" s="13" t="str">
        <f>IF('BCL Calculations Table'!BW393="","",'BCL Calculations Table'!BW393)</f>
        <v>N</v>
      </c>
      <c r="V326" s="13">
        <f>IF('BCL Calculations Table'!BX393="","",'BCL Calculations Table'!BX393)</f>
        <v>15.168831168831169</v>
      </c>
      <c r="W326" s="13" t="str">
        <f>IF('BCL Calculations Table'!BY393="","",'BCL Calculations Table'!BY393)</f>
        <v>N</v>
      </c>
      <c r="X326" s="13" t="str">
        <f>IF('BCL Calculations Table'!BZ393="","",'BCL Calculations Table'!BZ393)</f>
        <v/>
      </c>
      <c r="Y326" s="70" t="str">
        <f>IF('BCL Calculations Table'!CB393="","",'BCL Calculations Table'!CB393)</f>
        <v/>
      </c>
    </row>
    <row r="327" spans="1:25" x14ac:dyDescent="0.35">
      <c r="A327" s="71" t="str">
        <f>'BCL Calculations Table'!BN394</f>
        <v>Ethyl Chloride (Chloroethane)</v>
      </c>
      <c r="B327" s="72" t="str">
        <f>'BCL Calculations Table'!BM394</f>
        <v>75-00-3</v>
      </c>
      <c r="C327" s="73" t="str">
        <f>IF('BCL Calculations Table'!C394="","",'BCL Calculations Table'!C394)</f>
        <v/>
      </c>
      <c r="D327" s="73" t="str">
        <f>IF('BCL Calculations Table'!D394="","",'BCL Calculations Table'!D394)</f>
        <v/>
      </c>
      <c r="E327" s="73" t="str">
        <f>IF('BCL Calculations Table'!E394="","",'BCL Calculations Table'!E394)</f>
        <v/>
      </c>
      <c r="F327" s="73" t="str">
        <f>IF('BCL Calculations Table'!F394="","",'BCL Calculations Table'!F394)</f>
        <v/>
      </c>
      <c r="G327" s="73" t="str">
        <f>IF('BCL Calculations Table'!G394="","",'BCL Calculations Table'!G394)</f>
        <v/>
      </c>
      <c r="H327" s="73" t="str">
        <f>IF('BCL Calculations Table'!H394="","",'BCL Calculations Table'!H394)</f>
        <v/>
      </c>
      <c r="I327" s="73">
        <f>IF('BCL Calculations Table'!I394="","",'BCL Calculations Table'!I394)</f>
        <v>10</v>
      </c>
      <c r="J327" s="73" t="str">
        <f>IF('BCL Calculations Table'!J394="","",'BCL Calculations Table'!J394)</f>
        <v>I</v>
      </c>
      <c r="K327" s="86" t="str">
        <f>IF('BCL Calculations Table'!K394="","",'BCL Calculations Table'!K394)</f>
        <v/>
      </c>
      <c r="L327" s="73" t="str">
        <f>IF('BCL Calculations Table'!L394="","",'BCL Calculations Table'!L394)</f>
        <v>V</v>
      </c>
      <c r="M327" s="72" t="str">
        <f>IF('BCL Calculations Table'!N394="","",'BCL Calculations Table'!N394)</f>
        <v/>
      </c>
      <c r="N327" s="73">
        <f>IF('BCL Calculations Table'!BP394="","",'BCL Calculations Table'!BP394)</f>
        <v>2122.2954851515719</v>
      </c>
      <c r="O327" s="73" t="str">
        <f>IF('BCL Calculations Table'!BQ394="","",'BCL Calculations Table'!BQ394)</f>
        <v>sat</v>
      </c>
      <c r="P327" s="73">
        <f>IF('BCL Calculations Table'!BR394="","",'BCL Calculations Table'!BR394)</f>
        <v>2122.2954851515719</v>
      </c>
      <c r="Q327" s="73" t="str">
        <f>IF('BCL Calculations Table'!BS394="","",'BCL Calculations Table'!BS394)</f>
        <v>sat</v>
      </c>
      <c r="R327" s="73">
        <f>IF('BCL Calculations Table'!BT394="","",'BCL Calculations Table'!BT394)</f>
        <v>2122.2954851515719</v>
      </c>
      <c r="S327" s="73" t="str">
        <f>IF('BCL Calculations Table'!BU394="","",'BCL Calculations Table'!BU394)</f>
        <v>sat</v>
      </c>
      <c r="T327" s="73">
        <f>IF('BCL Calculations Table'!BV394="","",'BCL Calculations Table'!BV394)</f>
        <v>10428.571428571429</v>
      </c>
      <c r="U327" s="73" t="str">
        <f>IF('BCL Calculations Table'!BW394="","",'BCL Calculations Table'!BW394)</f>
        <v>N</v>
      </c>
      <c r="V327" s="73">
        <f>IF('BCL Calculations Table'!BX394="","",'BCL Calculations Table'!BX394)</f>
        <v>20857.142857142859</v>
      </c>
      <c r="W327" s="73" t="str">
        <f>IF('BCL Calculations Table'!BY394="","",'BCL Calculations Table'!BY394)</f>
        <v>N</v>
      </c>
      <c r="X327" s="73" t="str">
        <f>IF('BCL Calculations Table'!BZ394="","",'BCL Calculations Table'!BZ394)</f>
        <v/>
      </c>
      <c r="Y327" s="79" t="str">
        <f>IF('BCL Calculations Table'!CB394="","",'BCL Calculations Table'!CB394)</f>
        <v/>
      </c>
    </row>
    <row r="328" spans="1:25" x14ac:dyDescent="0.35">
      <c r="A328" s="94" t="str">
        <f>'BCL Calculations Table'!BN395</f>
        <v>Ethyl Ether</v>
      </c>
      <c r="B328" s="82" t="str">
        <f>'BCL Calculations Table'!BM395</f>
        <v>60-29-7</v>
      </c>
      <c r="C328" s="80" t="str">
        <f>IF('BCL Calculations Table'!C395="","",'BCL Calculations Table'!C395)</f>
        <v/>
      </c>
      <c r="D328" s="80" t="str">
        <f>IF('BCL Calculations Table'!D395="","",'BCL Calculations Table'!D395)</f>
        <v/>
      </c>
      <c r="E328" s="80">
        <f>IF('BCL Calculations Table'!E395="","",'BCL Calculations Table'!E395)</f>
        <v>0.2</v>
      </c>
      <c r="F328" s="80" t="str">
        <f>IF('BCL Calculations Table'!F395="","",'BCL Calculations Table'!F395)</f>
        <v>I</v>
      </c>
      <c r="G328" s="80" t="str">
        <f>IF('BCL Calculations Table'!G395="","",'BCL Calculations Table'!G395)</f>
        <v/>
      </c>
      <c r="H328" s="80" t="str">
        <f>IF('BCL Calculations Table'!H395="","",'BCL Calculations Table'!H395)</f>
        <v/>
      </c>
      <c r="I328" s="80" t="str">
        <f>IF('BCL Calculations Table'!I395="","",'BCL Calculations Table'!I395)</f>
        <v/>
      </c>
      <c r="J328" s="80" t="str">
        <f>IF('BCL Calculations Table'!J395="","",'BCL Calculations Table'!J395)</f>
        <v/>
      </c>
      <c r="K328" s="87" t="str">
        <f>IF('BCL Calculations Table'!K395="","",'BCL Calculations Table'!K395)</f>
        <v/>
      </c>
      <c r="L328" s="80" t="str">
        <f>IF('BCL Calculations Table'!L395="","",'BCL Calculations Table'!L395)</f>
        <v>V</v>
      </c>
      <c r="M328" s="82" t="str">
        <f>IF('BCL Calculations Table'!N395="","",'BCL Calculations Table'!N395)</f>
        <v/>
      </c>
      <c r="N328" s="80">
        <f>IF('BCL Calculations Table'!BP395="","",'BCL Calculations Table'!BP395)</f>
        <v>10129.900763823898</v>
      </c>
      <c r="O328" s="80" t="str">
        <f>IF('BCL Calculations Table'!BQ395="","",'BCL Calculations Table'!BQ395)</f>
        <v>sat</v>
      </c>
      <c r="P328" s="80">
        <f>IF('BCL Calculations Table'!BR395="","",'BCL Calculations Table'!BR395)</f>
        <v>10129.900763823898</v>
      </c>
      <c r="Q328" s="80" t="str">
        <f>IF('BCL Calculations Table'!BS395="","",'BCL Calculations Table'!BS395)</f>
        <v>sat</v>
      </c>
      <c r="R328" s="80">
        <f>IF('BCL Calculations Table'!BT395="","",'BCL Calculations Table'!BT395)</f>
        <v>10129.900763823898</v>
      </c>
      <c r="S328" s="80" t="str">
        <f>IF('BCL Calculations Table'!BU395="","",'BCL Calculations Table'!BU395)</f>
        <v>sat</v>
      </c>
      <c r="T328" s="80" t="str">
        <f>IF('BCL Calculations Table'!BV395="","",'BCL Calculations Table'!BV395)</f>
        <v/>
      </c>
      <c r="U328" s="80" t="str">
        <f>IF('BCL Calculations Table'!BW395="","",'BCL Calculations Table'!BW395)</f>
        <v/>
      </c>
      <c r="V328" s="80">
        <f>IF('BCL Calculations Table'!BX395="","",'BCL Calculations Table'!BX395)</f>
        <v>6674.2857142857147</v>
      </c>
      <c r="W328" s="80" t="str">
        <f>IF('BCL Calculations Table'!BY395="","",'BCL Calculations Table'!BY395)</f>
        <v>N</v>
      </c>
      <c r="X328" s="80" t="str">
        <f>IF('BCL Calculations Table'!BZ395="","",'BCL Calculations Table'!BZ395)</f>
        <v/>
      </c>
      <c r="Y328" s="81" t="str">
        <f>IF('BCL Calculations Table'!CB395="","",'BCL Calculations Table'!CB395)</f>
        <v/>
      </c>
    </row>
    <row r="329" spans="1:25" s="14" customFormat="1" x14ac:dyDescent="0.35">
      <c r="A329" s="69" t="str">
        <f>'BCL Calculations Table'!BN396</f>
        <v>Ethyl Methacrylate</v>
      </c>
      <c r="B329" s="68" t="str">
        <f>'BCL Calculations Table'!BM396</f>
        <v>97-63-2</v>
      </c>
      <c r="C329" s="13" t="str">
        <f>IF('BCL Calculations Table'!C396="","",'BCL Calculations Table'!C396)</f>
        <v/>
      </c>
      <c r="D329" s="13" t="str">
        <f>IF('BCL Calculations Table'!D396="","",'BCL Calculations Table'!D396)</f>
        <v/>
      </c>
      <c r="E329" s="13" t="str">
        <f>IF('BCL Calculations Table'!E396="","",'BCL Calculations Table'!E396)</f>
        <v/>
      </c>
      <c r="F329" s="13" t="str">
        <f>IF('BCL Calculations Table'!F396="","",'BCL Calculations Table'!F396)</f>
        <v/>
      </c>
      <c r="G329" s="13" t="str">
        <f>IF('BCL Calculations Table'!G396="","",'BCL Calculations Table'!G396)</f>
        <v/>
      </c>
      <c r="H329" s="13" t="str">
        <f>IF('BCL Calculations Table'!H396="","",'BCL Calculations Table'!H396)</f>
        <v/>
      </c>
      <c r="I329" s="13">
        <f>IF('BCL Calculations Table'!I396="","",'BCL Calculations Table'!I396)</f>
        <v>0.3</v>
      </c>
      <c r="J329" s="13" t="str">
        <f>IF('BCL Calculations Table'!J396="","",'BCL Calculations Table'!J396)</f>
        <v>P</v>
      </c>
      <c r="K329" s="85" t="str">
        <f>IF('BCL Calculations Table'!K396="","",'BCL Calculations Table'!K396)</f>
        <v/>
      </c>
      <c r="L329" s="13" t="str">
        <f>IF('BCL Calculations Table'!L396="","",'BCL Calculations Table'!L396)</f>
        <v>V</v>
      </c>
      <c r="M329" s="68">
        <f>IF('BCL Calculations Table'!N396="","",'BCL Calculations Table'!N396)</f>
        <v>0.1</v>
      </c>
      <c r="N329" s="13">
        <f>IF('BCL Calculations Table'!BP396="","",'BCL Calculations Table'!BP396)</f>
        <v>1805.9994482571472</v>
      </c>
      <c r="O329" s="13" t="str">
        <f>IF('BCL Calculations Table'!BQ396="","",'BCL Calculations Table'!BQ396)</f>
        <v>N</v>
      </c>
      <c r="P329" s="13">
        <f>IF('BCL Calculations Table'!BR396="","",'BCL Calculations Table'!BR396)</f>
        <v>7585.1976826800164</v>
      </c>
      <c r="Q329" s="13" t="str">
        <f>IF('BCL Calculations Table'!BS396="","",'BCL Calculations Table'!BS396)</f>
        <v>N</v>
      </c>
      <c r="R329" s="13">
        <f>IF('BCL Calculations Table'!BT396="","",'BCL Calculations Table'!BT396)</f>
        <v>8427.9974252000193</v>
      </c>
      <c r="S329" s="13" t="str">
        <f>IF('BCL Calculations Table'!BU396="","",'BCL Calculations Table'!BU396)</f>
        <v>N</v>
      </c>
      <c r="T329" s="13">
        <f>IF('BCL Calculations Table'!BV396="","",'BCL Calculations Table'!BV396)</f>
        <v>312.85714285714283</v>
      </c>
      <c r="U329" s="13" t="str">
        <f>IF('BCL Calculations Table'!BW396="","",'BCL Calculations Table'!BW396)</f>
        <v>N</v>
      </c>
      <c r="V329" s="13">
        <f>IF('BCL Calculations Table'!BX396="","",'BCL Calculations Table'!BX396)</f>
        <v>625.71428571428567</v>
      </c>
      <c r="W329" s="13" t="str">
        <f>IF('BCL Calculations Table'!BY396="","",'BCL Calculations Table'!BY396)</f>
        <v>N</v>
      </c>
      <c r="X329" s="13" t="str">
        <f>IF('BCL Calculations Table'!BZ396="","",'BCL Calculations Table'!BZ396)</f>
        <v/>
      </c>
      <c r="Y329" s="70" t="str">
        <f>IF('BCL Calculations Table'!CB396="","",'BCL Calculations Table'!CB396)</f>
        <v/>
      </c>
    </row>
    <row r="330" spans="1:25" x14ac:dyDescent="0.35">
      <c r="A330" s="69" t="str">
        <f>'BCL Calculations Table'!BN397</f>
        <v>Ethyl-p-nitrophenyl Phosphonate</v>
      </c>
      <c r="B330" s="68" t="str">
        <f>'BCL Calculations Table'!BM397</f>
        <v>2104-64-5</v>
      </c>
      <c r="C330" s="13" t="str">
        <f>IF('BCL Calculations Table'!C397="","",'BCL Calculations Table'!C397)</f>
        <v/>
      </c>
      <c r="D330" s="13" t="str">
        <f>IF('BCL Calculations Table'!D397="","",'BCL Calculations Table'!D397)</f>
        <v/>
      </c>
      <c r="E330" s="13">
        <f>IF('BCL Calculations Table'!E397="","",'BCL Calculations Table'!E397)</f>
        <v>1.0000000000000001E-5</v>
      </c>
      <c r="F330" s="13" t="str">
        <f>IF('BCL Calculations Table'!F397="","",'BCL Calculations Table'!F397)</f>
        <v>I</v>
      </c>
      <c r="G330" s="13" t="str">
        <f>IF('BCL Calculations Table'!G397="","",'BCL Calculations Table'!G397)</f>
        <v/>
      </c>
      <c r="H330" s="13" t="str">
        <f>IF('BCL Calculations Table'!H397="","",'BCL Calculations Table'!H397)</f>
        <v/>
      </c>
      <c r="I330" s="13" t="str">
        <f>IF('BCL Calculations Table'!I397="","",'BCL Calculations Table'!I397)</f>
        <v/>
      </c>
      <c r="J330" s="13" t="str">
        <f>IF('BCL Calculations Table'!J397="","",'BCL Calculations Table'!J397)</f>
        <v/>
      </c>
      <c r="K330" s="85" t="str">
        <f>IF('BCL Calculations Table'!K397="","",'BCL Calculations Table'!K397)</f>
        <v/>
      </c>
      <c r="L330" s="13" t="str">
        <f>IF('BCL Calculations Table'!L397="","",'BCL Calculations Table'!L397)</f>
        <v/>
      </c>
      <c r="M330" s="68">
        <f>IF('BCL Calculations Table'!N397="","",'BCL Calculations Table'!N397)</f>
        <v>0.1</v>
      </c>
      <c r="N330" s="13">
        <f>IF('BCL Calculations Table'!BP397="","",'BCL Calculations Table'!BP397)</f>
        <v>0.63213679555714641</v>
      </c>
      <c r="O330" s="13" t="str">
        <f>IF('BCL Calculations Table'!BQ397="","",'BCL Calculations Table'!BQ397)</f>
        <v>N</v>
      </c>
      <c r="P330" s="13">
        <f>IF('BCL Calculations Table'!BR397="","",'BCL Calculations Table'!BR397)</f>
        <v>23.360000000000007</v>
      </c>
      <c r="Q330" s="13" t="str">
        <f>IF('BCL Calculations Table'!BS397="","",'BCL Calculations Table'!BS397)</f>
        <v>N</v>
      </c>
      <c r="R330" s="13">
        <f>IF('BCL Calculations Table'!BT397="","",'BCL Calculations Table'!BT397)</f>
        <v>9.1184745916203731</v>
      </c>
      <c r="S330" s="13" t="str">
        <f>IF('BCL Calculations Table'!BU397="","",'BCL Calculations Table'!BU397)</f>
        <v>N</v>
      </c>
      <c r="T330" s="13" t="str">
        <f>IF('BCL Calculations Table'!BV397="","",'BCL Calculations Table'!BV397)</f>
        <v/>
      </c>
      <c r="U330" s="13" t="str">
        <f>IF('BCL Calculations Table'!BW397="","",'BCL Calculations Table'!BW397)</f>
        <v/>
      </c>
      <c r="V330" s="13">
        <f>IF('BCL Calculations Table'!BX397="","",'BCL Calculations Table'!BX397)</f>
        <v>0.33371428571428574</v>
      </c>
      <c r="W330" s="13" t="str">
        <f>IF('BCL Calculations Table'!BY397="","",'BCL Calculations Table'!BY397)</f>
        <v>N</v>
      </c>
      <c r="X330" s="13" t="str">
        <f>IF('BCL Calculations Table'!BZ397="","",'BCL Calculations Table'!BZ397)</f>
        <v/>
      </c>
      <c r="Y330" s="70" t="str">
        <f>IF('BCL Calculations Table'!CB397="","",'BCL Calculations Table'!CB397)</f>
        <v/>
      </c>
    </row>
    <row r="331" spans="1:25" x14ac:dyDescent="0.35">
      <c r="A331" s="69" t="str">
        <f>'BCL Calculations Table'!BN398</f>
        <v>Ethylbenzene</v>
      </c>
      <c r="B331" s="68" t="str">
        <f>'BCL Calculations Table'!BM398</f>
        <v>100-41-4</v>
      </c>
      <c r="C331" s="13">
        <f>IF('BCL Calculations Table'!C398="","",'BCL Calculations Table'!C398)</f>
        <v>1.0999999999999999E-2</v>
      </c>
      <c r="D331" s="13" t="str">
        <f>IF('BCL Calculations Table'!D398="","",'BCL Calculations Table'!D398)</f>
        <v>CA</v>
      </c>
      <c r="E331" s="13">
        <f>IF('BCL Calculations Table'!E398="","",'BCL Calculations Table'!E398)</f>
        <v>0.1</v>
      </c>
      <c r="F331" s="13" t="str">
        <f>IF('BCL Calculations Table'!F398="","",'BCL Calculations Table'!F398)</f>
        <v>I</v>
      </c>
      <c r="G331" s="13">
        <f>IF('BCL Calculations Table'!G398="","",'BCL Calculations Table'!G398)</f>
        <v>2.5000000000000002E-6</v>
      </c>
      <c r="H331" s="13" t="str">
        <f>IF('BCL Calculations Table'!H398="","",'BCL Calculations Table'!H398)</f>
        <v>CA</v>
      </c>
      <c r="I331" s="13">
        <f>IF('BCL Calculations Table'!I398="","",'BCL Calculations Table'!I398)</f>
        <v>1</v>
      </c>
      <c r="J331" s="13" t="str">
        <f>IF('BCL Calculations Table'!J398="","",'BCL Calculations Table'!J398)</f>
        <v>I</v>
      </c>
      <c r="K331" s="85" t="str">
        <f>IF('BCL Calculations Table'!K398="","",'BCL Calculations Table'!K398)</f>
        <v/>
      </c>
      <c r="L331" s="13" t="str">
        <f>IF('BCL Calculations Table'!L398="","",'BCL Calculations Table'!L398)</f>
        <v>V</v>
      </c>
      <c r="M331" s="68">
        <f>IF('BCL Calculations Table'!N398="","",'BCL Calculations Table'!N398)</f>
        <v>0.1</v>
      </c>
      <c r="N331" s="13">
        <f>IF('BCL Calculations Table'!BP398="","",'BCL Calculations Table'!BP398)</f>
        <v>5.6379596216663144</v>
      </c>
      <c r="O331" s="13" t="str">
        <f>IF('BCL Calculations Table'!BQ398="","",'BCL Calculations Table'!BQ398)</f>
        <v>C</v>
      </c>
      <c r="P331" s="13">
        <f>IF('BCL Calculations Table'!BR398="","",'BCL Calculations Table'!BR398)</f>
        <v>26.562577855797546</v>
      </c>
      <c r="Q331" s="13" t="str">
        <f>IF('BCL Calculations Table'!BS398="","",'BCL Calculations Table'!BS398)</f>
        <v>C</v>
      </c>
      <c r="R331" s="13">
        <f>IF('BCL Calculations Table'!BT398="","",'BCL Calculations Table'!BT398)</f>
        <v>28.179230940561474</v>
      </c>
      <c r="S331" s="13" t="str">
        <f>IF('BCL Calculations Table'!BU398="","",'BCL Calculations Table'!BU398)</f>
        <v>C</v>
      </c>
      <c r="T331" s="13">
        <f>IF('BCL Calculations Table'!BV398="","",'BCL Calculations Table'!BV398)</f>
        <v>1.1230769230769229</v>
      </c>
      <c r="U331" s="13" t="str">
        <f>IF('BCL Calculations Table'!BW398="","",'BCL Calculations Table'!BW398)</f>
        <v>C</v>
      </c>
      <c r="V331" s="13">
        <f>IF('BCL Calculations Table'!BX398="","",'BCL Calculations Table'!BX398)</f>
        <v>700</v>
      </c>
      <c r="W331" s="13" t="str">
        <f>IF('BCL Calculations Table'!BY398="","",'BCL Calculations Table'!BY398)</f>
        <v>mcl</v>
      </c>
      <c r="X331" s="13">
        <f>IF('BCL Calculations Table'!BZ398="","",'BCL Calculations Table'!BZ398)</f>
        <v>0.7</v>
      </c>
      <c r="Y331" s="70">
        <f>IF('BCL Calculations Table'!CB398="","",'BCL Calculations Table'!CB398)</f>
        <v>14</v>
      </c>
    </row>
    <row r="332" spans="1:25" s="14" customFormat="1" x14ac:dyDescent="0.35">
      <c r="A332" s="69" t="str">
        <f>'BCL Calculations Table'!BN399</f>
        <v>Ethylene Cyanohydrin</v>
      </c>
      <c r="B332" s="68" t="str">
        <f>'BCL Calculations Table'!BM399</f>
        <v>109-78-4</v>
      </c>
      <c r="C332" s="13" t="str">
        <f>IF('BCL Calculations Table'!C399="","",'BCL Calculations Table'!C399)</f>
        <v/>
      </c>
      <c r="D332" s="13" t="str">
        <f>IF('BCL Calculations Table'!D399="","",'BCL Calculations Table'!D399)</f>
        <v/>
      </c>
      <c r="E332" s="13">
        <f>IF('BCL Calculations Table'!E399="","",'BCL Calculations Table'!E399)</f>
        <v>7.0000000000000007E-2</v>
      </c>
      <c r="F332" s="13" t="str">
        <f>IF('BCL Calculations Table'!F399="","",'BCL Calculations Table'!F399)</f>
        <v>P</v>
      </c>
      <c r="G332" s="13" t="str">
        <f>IF('BCL Calculations Table'!G399="","",'BCL Calculations Table'!G399)</f>
        <v/>
      </c>
      <c r="H332" s="13" t="str">
        <f>IF('BCL Calculations Table'!H399="","",'BCL Calculations Table'!H399)</f>
        <v/>
      </c>
      <c r="I332" s="13" t="str">
        <f>IF('BCL Calculations Table'!I399="","",'BCL Calculations Table'!I399)</f>
        <v/>
      </c>
      <c r="J332" s="13" t="str">
        <f>IF('BCL Calculations Table'!J399="","",'BCL Calculations Table'!J399)</f>
        <v/>
      </c>
      <c r="K332" s="85" t="str">
        <f>IF('BCL Calculations Table'!K399="","",'BCL Calculations Table'!K399)</f>
        <v/>
      </c>
      <c r="L332" s="13" t="str">
        <f>IF('BCL Calculations Table'!L399="","",'BCL Calculations Table'!L399)</f>
        <v/>
      </c>
      <c r="M332" s="68">
        <f>IF('BCL Calculations Table'!N399="","",'BCL Calculations Table'!N399)</f>
        <v>0.1</v>
      </c>
      <c r="N332" s="13">
        <f>IF('BCL Calculations Table'!BP399="","",'BCL Calculations Table'!BP399)</f>
        <v>4424.9575689000249</v>
      </c>
      <c r="O332" s="13" t="str">
        <f>IF('BCL Calculations Table'!BQ399="","",'BCL Calculations Table'!BQ399)</f>
        <v>N</v>
      </c>
      <c r="P332" s="13">
        <f>IF('BCL Calculations Table'!BR399="","",'BCL Calculations Table'!BR399)</f>
        <v>100000</v>
      </c>
      <c r="Q332" s="13" t="str">
        <f>IF('BCL Calculations Table'!BS399="","",'BCL Calculations Table'!BS399)</f>
        <v>max</v>
      </c>
      <c r="R332" s="13">
        <f>IF('BCL Calculations Table'!BT399="","",'BCL Calculations Table'!BT399)</f>
        <v>63829.322141342607</v>
      </c>
      <c r="S332" s="13" t="str">
        <f>IF('BCL Calculations Table'!BU399="","",'BCL Calculations Table'!BU399)</f>
        <v>N</v>
      </c>
      <c r="T332" s="13" t="str">
        <f>IF('BCL Calculations Table'!BV399="","",'BCL Calculations Table'!BV399)</f>
        <v/>
      </c>
      <c r="U332" s="13" t="str">
        <f>IF('BCL Calculations Table'!BW399="","",'BCL Calculations Table'!BW399)</f>
        <v/>
      </c>
      <c r="V332" s="13">
        <f>IF('BCL Calculations Table'!BX399="","",'BCL Calculations Table'!BX399)</f>
        <v>2336</v>
      </c>
      <c r="W332" s="13" t="str">
        <f>IF('BCL Calculations Table'!BY399="","",'BCL Calculations Table'!BY399)</f>
        <v>N</v>
      </c>
      <c r="X332" s="13" t="str">
        <f>IF('BCL Calculations Table'!BZ399="","",'BCL Calculations Table'!BZ399)</f>
        <v/>
      </c>
      <c r="Y332" s="70" t="str">
        <f>IF('BCL Calculations Table'!CB399="","",'BCL Calculations Table'!CB399)</f>
        <v/>
      </c>
    </row>
    <row r="333" spans="1:25" x14ac:dyDescent="0.35">
      <c r="A333" s="71" t="str">
        <f>'BCL Calculations Table'!BN400</f>
        <v>Ethylene Diamine</v>
      </c>
      <c r="B333" s="72" t="str">
        <f>'BCL Calculations Table'!BM400</f>
        <v>107-15-3</v>
      </c>
      <c r="C333" s="73" t="str">
        <f>IF('BCL Calculations Table'!C400="","",'BCL Calculations Table'!C400)</f>
        <v/>
      </c>
      <c r="D333" s="73" t="str">
        <f>IF('BCL Calculations Table'!D400="","",'BCL Calculations Table'!D400)</f>
        <v/>
      </c>
      <c r="E333" s="73">
        <f>IF('BCL Calculations Table'!E400="","",'BCL Calculations Table'!E400)</f>
        <v>0.09</v>
      </c>
      <c r="F333" s="73" t="str">
        <f>IF('BCL Calculations Table'!F400="","",'BCL Calculations Table'!F400)</f>
        <v>P</v>
      </c>
      <c r="G333" s="73" t="str">
        <f>IF('BCL Calculations Table'!G400="","",'BCL Calculations Table'!G400)</f>
        <v/>
      </c>
      <c r="H333" s="73" t="str">
        <f>IF('BCL Calculations Table'!H400="","",'BCL Calculations Table'!H400)</f>
        <v/>
      </c>
      <c r="I333" s="73" t="str">
        <f>IF('BCL Calculations Table'!I400="","",'BCL Calculations Table'!I400)</f>
        <v/>
      </c>
      <c r="J333" s="73" t="str">
        <f>IF('BCL Calculations Table'!J400="","",'BCL Calculations Table'!J400)</f>
        <v/>
      </c>
      <c r="K333" s="86" t="str">
        <f>IF('BCL Calculations Table'!K400="","",'BCL Calculations Table'!K400)</f>
        <v/>
      </c>
      <c r="L333" s="73" t="str">
        <f>IF('BCL Calculations Table'!L400="","",'BCL Calculations Table'!L400)</f>
        <v>V</v>
      </c>
      <c r="M333" s="72" t="str">
        <f>IF('BCL Calculations Table'!N400="","",'BCL Calculations Table'!N400)</f>
        <v/>
      </c>
      <c r="N333" s="73">
        <f>IF('BCL Calculations Table'!BP400="","",'BCL Calculations Table'!BP400)</f>
        <v>7039.2857142857165</v>
      </c>
      <c r="O333" s="73" t="str">
        <f>IF('BCL Calculations Table'!BQ400="","",'BCL Calculations Table'!BQ400)</f>
        <v>N</v>
      </c>
      <c r="P333" s="73">
        <f>IF('BCL Calculations Table'!BR400="","",'BCL Calculations Table'!BR400)</f>
        <v>100000</v>
      </c>
      <c r="Q333" s="73" t="str">
        <f>IF('BCL Calculations Table'!BS400="","",'BCL Calculations Table'!BS400)</f>
        <v>max</v>
      </c>
      <c r="R333" s="73">
        <f>IF('BCL Calculations Table'!BT400="","",'BCL Calculations Table'!BT400)</f>
        <v>100000</v>
      </c>
      <c r="S333" s="73" t="str">
        <f>IF('BCL Calculations Table'!BU400="","",'BCL Calculations Table'!BU400)</f>
        <v>max</v>
      </c>
      <c r="T333" s="73" t="str">
        <f>IF('BCL Calculations Table'!BV400="","",'BCL Calculations Table'!BV400)</f>
        <v/>
      </c>
      <c r="U333" s="73" t="str">
        <f>IF('BCL Calculations Table'!BW400="","",'BCL Calculations Table'!BW400)</f>
        <v/>
      </c>
      <c r="V333" s="73">
        <f>IF('BCL Calculations Table'!BX400="","",'BCL Calculations Table'!BX400)</f>
        <v>3003.4285714285711</v>
      </c>
      <c r="W333" s="73" t="str">
        <f>IF('BCL Calculations Table'!BY400="","",'BCL Calculations Table'!BY400)</f>
        <v>N</v>
      </c>
      <c r="X333" s="73" t="str">
        <f>IF('BCL Calculations Table'!BZ400="","",'BCL Calculations Table'!BZ400)</f>
        <v/>
      </c>
      <c r="Y333" s="79" t="str">
        <f>IF('BCL Calculations Table'!CB400="","",'BCL Calculations Table'!CB400)</f>
        <v/>
      </c>
    </row>
    <row r="334" spans="1:25" x14ac:dyDescent="0.35">
      <c r="A334" s="94" t="str">
        <f>'BCL Calculations Table'!BN401</f>
        <v>Ethylene Glycol</v>
      </c>
      <c r="B334" s="82" t="str">
        <f>'BCL Calculations Table'!BM401</f>
        <v>107-21-1</v>
      </c>
      <c r="C334" s="80" t="str">
        <f>IF('BCL Calculations Table'!C401="","",'BCL Calculations Table'!C401)</f>
        <v/>
      </c>
      <c r="D334" s="80" t="str">
        <f>IF('BCL Calculations Table'!D401="","",'BCL Calculations Table'!D401)</f>
        <v/>
      </c>
      <c r="E334" s="80">
        <f>IF('BCL Calculations Table'!E401="","",'BCL Calculations Table'!E401)</f>
        <v>2</v>
      </c>
      <c r="F334" s="80" t="str">
        <f>IF('BCL Calculations Table'!F401="","",'BCL Calculations Table'!F401)</f>
        <v>I</v>
      </c>
      <c r="G334" s="80" t="str">
        <f>IF('BCL Calculations Table'!G401="","",'BCL Calculations Table'!G401)</f>
        <v/>
      </c>
      <c r="H334" s="80" t="str">
        <f>IF('BCL Calculations Table'!H401="","",'BCL Calculations Table'!H401)</f>
        <v/>
      </c>
      <c r="I334" s="80">
        <f>IF('BCL Calculations Table'!I401="","",'BCL Calculations Table'!I401)</f>
        <v>0.4</v>
      </c>
      <c r="J334" s="80" t="str">
        <f>IF('BCL Calculations Table'!J401="","",'BCL Calculations Table'!J401)</f>
        <v>CA</v>
      </c>
      <c r="K334" s="87" t="str">
        <f>IF('BCL Calculations Table'!K401="","",'BCL Calculations Table'!K401)</f>
        <v/>
      </c>
      <c r="L334" s="80" t="str">
        <f>IF('BCL Calculations Table'!L401="","",'BCL Calculations Table'!L401)</f>
        <v/>
      </c>
      <c r="M334" s="82">
        <f>IF('BCL Calculations Table'!N401="","",'BCL Calculations Table'!N401)</f>
        <v>0.1</v>
      </c>
      <c r="N334" s="80">
        <f>IF('BCL Calculations Table'!BP401="","",'BCL Calculations Table'!BP401)</f>
        <v>100000</v>
      </c>
      <c r="O334" s="80" t="str">
        <f>IF('BCL Calculations Table'!BQ401="","",'BCL Calculations Table'!BQ401)</f>
        <v>max</v>
      </c>
      <c r="P334" s="80">
        <f>IF('BCL Calculations Table'!BR401="","",'BCL Calculations Table'!BR401)</f>
        <v>100000</v>
      </c>
      <c r="Q334" s="80" t="str">
        <f>IF('BCL Calculations Table'!BS401="","",'BCL Calculations Table'!BS401)</f>
        <v>max</v>
      </c>
      <c r="R334" s="80">
        <f>IF('BCL Calculations Table'!BT401="","",'BCL Calculations Table'!BT401)</f>
        <v>100000</v>
      </c>
      <c r="S334" s="80" t="str">
        <f>IF('BCL Calculations Table'!BU401="","",'BCL Calculations Table'!BU401)</f>
        <v>max</v>
      </c>
      <c r="T334" s="80">
        <f>IF('BCL Calculations Table'!BV401="","",'BCL Calculations Table'!BV401)</f>
        <v>417.14285714285717</v>
      </c>
      <c r="U334" s="80" t="str">
        <f>IF('BCL Calculations Table'!BW401="","",'BCL Calculations Table'!BW401)</f>
        <v>N</v>
      </c>
      <c r="V334" s="80">
        <f>IF('BCL Calculations Table'!BX401="","",'BCL Calculations Table'!BX401)</f>
        <v>66742.857142857145</v>
      </c>
      <c r="W334" s="80" t="str">
        <f>IF('BCL Calculations Table'!BY401="","",'BCL Calculations Table'!BY401)</f>
        <v>N</v>
      </c>
      <c r="X334" s="80" t="str">
        <f>IF('BCL Calculations Table'!BZ401="","",'BCL Calculations Table'!BZ401)</f>
        <v/>
      </c>
      <c r="Y334" s="81" t="str">
        <f>IF('BCL Calculations Table'!CB401="","",'BCL Calculations Table'!CB401)</f>
        <v/>
      </c>
    </row>
    <row r="335" spans="1:25" s="14" customFormat="1" x14ac:dyDescent="0.35">
      <c r="A335" s="69" t="str">
        <f>'BCL Calculations Table'!BN402</f>
        <v>Ethylene Glycol Monobutyl Ether</v>
      </c>
      <c r="B335" s="68" t="str">
        <f>'BCL Calculations Table'!BM402</f>
        <v>111-76-2</v>
      </c>
      <c r="C335" s="13" t="str">
        <f>IF('BCL Calculations Table'!C402="","",'BCL Calculations Table'!C402)</f>
        <v/>
      </c>
      <c r="D335" s="13" t="str">
        <f>IF('BCL Calculations Table'!D402="","",'BCL Calculations Table'!D402)</f>
        <v/>
      </c>
      <c r="E335" s="13">
        <f>IF('BCL Calculations Table'!E402="","",'BCL Calculations Table'!E402)</f>
        <v>0.1</v>
      </c>
      <c r="F335" s="13" t="str">
        <f>IF('BCL Calculations Table'!F402="","",'BCL Calculations Table'!F402)</f>
        <v>I</v>
      </c>
      <c r="G335" s="13" t="str">
        <f>IF('BCL Calculations Table'!G402="","",'BCL Calculations Table'!G402)</f>
        <v/>
      </c>
      <c r="H335" s="13" t="str">
        <f>IF('BCL Calculations Table'!H402="","",'BCL Calculations Table'!H402)</f>
        <v/>
      </c>
      <c r="I335" s="13">
        <f>IF('BCL Calculations Table'!I402="","",'BCL Calculations Table'!I402)</f>
        <v>1.6</v>
      </c>
      <c r="J335" s="13" t="str">
        <f>IF('BCL Calculations Table'!J402="","",'BCL Calculations Table'!J402)</f>
        <v>I</v>
      </c>
      <c r="K335" s="85" t="str">
        <f>IF('BCL Calculations Table'!K402="","",'BCL Calculations Table'!K402)</f>
        <v/>
      </c>
      <c r="L335" s="13" t="str">
        <f>IF('BCL Calculations Table'!L402="","",'BCL Calculations Table'!L402)</f>
        <v/>
      </c>
      <c r="M335" s="68">
        <f>IF('BCL Calculations Table'!N402="","",'BCL Calculations Table'!N402)</f>
        <v>0.1</v>
      </c>
      <c r="N335" s="13">
        <f>IF('BCL Calculations Table'!BP402="","",'BCL Calculations Table'!BP402)</f>
        <v>6321.3479985960985</v>
      </c>
      <c r="O335" s="13" t="str">
        <f>IF('BCL Calculations Table'!BQ402="","",'BCL Calculations Table'!BQ402)</f>
        <v>N</v>
      </c>
      <c r="P335" s="13">
        <f>IF('BCL Calculations Table'!BR402="","",'BCL Calculations Table'!BR402)</f>
        <v>100000</v>
      </c>
      <c r="Q335" s="13" t="str">
        <f>IF('BCL Calculations Table'!BS402="","",'BCL Calculations Table'!BS402)</f>
        <v>max</v>
      </c>
      <c r="R335" s="13">
        <f>IF('BCL Calculations Table'!BT402="","",'BCL Calculations Table'!BT402)</f>
        <v>91183.856085644133</v>
      </c>
      <c r="S335" s="13" t="str">
        <f>IF('BCL Calculations Table'!BU402="","",'BCL Calculations Table'!BU402)</f>
        <v>N</v>
      </c>
      <c r="T335" s="13">
        <f>IF('BCL Calculations Table'!BV402="","",'BCL Calculations Table'!BV402)</f>
        <v>1668.5714285714287</v>
      </c>
      <c r="U335" s="13" t="str">
        <f>IF('BCL Calculations Table'!BW402="","",'BCL Calculations Table'!BW402)</f>
        <v>N</v>
      </c>
      <c r="V335" s="13">
        <f>IF('BCL Calculations Table'!BX402="","",'BCL Calculations Table'!BX402)</f>
        <v>3337.1428571428573</v>
      </c>
      <c r="W335" s="13" t="str">
        <f>IF('BCL Calculations Table'!BY402="","",'BCL Calculations Table'!BY402)</f>
        <v>N</v>
      </c>
      <c r="X335" s="13" t="str">
        <f>IF('BCL Calculations Table'!BZ402="","",'BCL Calculations Table'!BZ402)</f>
        <v/>
      </c>
      <c r="Y335" s="70" t="str">
        <f>IF('BCL Calculations Table'!CB402="","",'BCL Calculations Table'!CB402)</f>
        <v/>
      </c>
    </row>
    <row r="336" spans="1:25" x14ac:dyDescent="0.35">
      <c r="A336" s="69" t="str">
        <f>'BCL Calculations Table'!BN403</f>
        <v>Ethylene Oxide</v>
      </c>
      <c r="B336" s="68" t="str">
        <f>'BCL Calculations Table'!BM403</f>
        <v>75-21-8</v>
      </c>
      <c r="C336" s="13">
        <f>IF('BCL Calculations Table'!C403="","",'BCL Calculations Table'!C403)</f>
        <v>0.31</v>
      </c>
      <c r="D336" s="13" t="str">
        <f>IF('BCL Calculations Table'!D403="","",'BCL Calculations Table'!D403)</f>
        <v>CA</v>
      </c>
      <c r="E336" s="13" t="str">
        <f>IF('BCL Calculations Table'!E403="","",'BCL Calculations Table'!E403)</f>
        <v/>
      </c>
      <c r="F336" s="13" t="str">
        <f>IF('BCL Calculations Table'!F403="","",'BCL Calculations Table'!F403)</f>
        <v/>
      </c>
      <c r="G336" s="13">
        <f>IF('BCL Calculations Table'!G403="","",'BCL Calculations Table'!G403)</f>
        <v>3.0000000000000001E-3</v>
      </c>
      <c r="H336" s="13" t="str">
        <f>IF('BCL Calculations Table'!H403="","",'BCL Calculations Table'!H403)</f>
        <v>I</v>
      </c>
      <c r="I336" s="13">
        <f>IF('BCL Calculations Table'!I403="","",'BCL Calculations Table'!I403)</f>
        <v>0.03</v>
      </c>
      <c r="J336" s="13" t="str">
        <f>IF('BCL Calculations Table'!J403="","",'BCL Calculations Table'!J403)</f>
        <v>CA</v>
      </c>
      <c r="K336" s="85" t="str">
        <f>IF('BCL Calculations Table'!K403="","",'BCL Calculations Table'!K403)</f>
        <v>M</v>
      </c>
      <c r="L336" s="13" t="str">
        <f>IF('BCL Calculations Table'!L403="","",'BCL Calculations Table'!L403)</f>
        <v>V</v>
      </c>
      <c r="M336" s="68">
        <f>IF('BCL Calculations Table'!N403="","",'BCL Calculations Table'!N403)</f>
        <v>0.1</v>
      </c>
      <c r="N336" s="13">
        <f>IF('BCL Calculations Table'!BP403="","",'BCL Calculations Table'!BP403)</f>
        <v>2.0468620909766294E-3</v>
      </c>
      <c r="O336" s="13" t="str">
        <f>IF('BCL Calculations Table'!BQ403="","",'BCL Calculations Table'!BQ403)</f>
        <v>C</v>
      </c>
      <c r="P336" s="13">
        <f>IF('BCL Calculations Table'!BR403="","",'BCL Calculations Table'!BR403)</f>
        <v>2.4859110369542643E-2</v>
      </c>
      <c r="Q336" s="13" t="str">
        <f>IF('BCL Calculations Table'!BS403="","",'BCL Calculations Table'!BS403)</f>
        <v>C</v>
      </c>
      <c r="R336" s="13">
        <f>IF('BCL Calculations Table'!BT403="","",'BCL Calculations Table'!BT403)</f>
        <v>2.7586770653146374E-2</v>
      </c>
      <c r="S336" s="13" t="str">
        <f>IF('BCL Calculations Table'!BU403="","",'BCL Calculations Table'!BU403)</f>
        <v>C</v>
      </c>
      <c r="T336" s="13">
        <f>IF('BCL Calculations Table'!BV403="","",'BCL Calculations Table'!BV403)</f>
        <v>3.3796296296296292E-4</v>
      </c>
      <c r="U336" s="13" t="str">
        <f>IF('BCL Calculations Table'!BW403="","",'BCL Calculations Table'!BW403)</f>
        <v>C</v>
      </c>
      <c r="V336" s="13">
        <f>IF('BCL Calculations Table'!BX403="","",'BCL Calculations Table'!BX403)</f>
        <v>6.7031920233116805E-4</v>
      </c>
      <c r="W336" s="13" t="str">
        <f>IF('BCL Calculations Table'!BY403="","",'BCL Calculations Table'!BY403)</f>
        <v>C</v>
      </c>
      <c r="X336" s="13" t="str">
        <f>IF('BCL Calculations Table'!BZ403="","",'BCL Calculations Table'!BZ403)</f>
        <v/>
      </c>
      <c r="Y336" s="70" t="str">
        <f>IF('BCL Calculations Table'!CB403="","",'BCL Calculations Table'!CB403)</f>
        <v/>
      </c>
    </row>
    <row r="337" spans="1:25" x14ac:dyDescent="0.35">
      <c r="A337" s="69" t="str">
        <f>'BCL Calculations Table'!BN404</f>
        <v>Ethylene Thiourea</v>
      </c>
      <c r="B337" s="68" t="str">
        <f>'BCL Calculations Table'!BM404</f>
        <v>96-45-7</v>
      </c>
      <c r="C337" s="13">
        <f>IF('BCL Calculations Table'!C404="","",'BCL Calculations Table'!C404)</f>
        <v>4.4999999999999998E-2</v>
      </c>
      <c r="D337" s="13" t="str">
        <f>IF('BCL Calculations Table'!D404="","",'BCL Calculations Table'!D404)</f>
        <v>CA</v>
      </c>
      <c r="E337" s="13">
        <f>IF('BCL Calculations Table'!E404="","",'BCL Calculations Table'!E404)</f>
        <v>8.0000000000000007E-5</v>
      </c>
      <c r="F337" s="13" t="str">
        <f>IF('BCL Calculations Table'!F404="","",'BCL Calculations Table'!F404)</f>
        <v>I</v>
      </c>
      <c r="G337" s="13">
        <f>IF('BCL Calculations Table'!G404="","",'BCL Calculations Table'!G404)</f>
        <v>1.2999999999999999E-5</v>
      </c>
      <c r="H337" s="13" t="str">
        <f>IF('BCL Calculations Table'!H404="","",'BCL Calculations Table'!H404)</f>
        <v>CA</v>
      </c>
      <c r="I337" s="13" t="str">
        <f>IF('BCL Calculations Table'!I404="","",'BCL Calculations Table'!I404)</f>
        <v/>
      </c>
      <c r="J337" s="13" t="str">
        <f>IF('BCL Calculations Table'!J404="","",'BCL Calculations Table'!J404)</f>
        <v/>
      </c>
      <c r="K337" s="85" t="str">
        <f>IF('BCL Calculations Table'!K404="","",'BCL Calculations Table'!K404)</f>
        <v/>
      </c>
      <c r="L337" s="13" t="str">
        <f>IF('BCL Calculations Table'!L404="","",'BCL Calculations Table'!L404)</f>
        <v/>
      </c>
      <c r="M337" s="68">
        <f>IF('BCL Calculations Table'!N404="","",'BCL Calculations Table'!N404)</f>
        <v>0.1</v>
      </c>
      <c r="N337" s="13">
        <f>IF('BCL Calculations Table'!BP404="","",'BCL Calculations Table'!BP404)</f>
        <v>5.0570943644571713</v>
      </c>
      <c r="O337" s="13" t="str">
        <f>IF('BCL Calculations Table'!BQ404="","",'BCL Calculations Table'!BQ404)</f>
        <v>N</v>
      </c>
      <c r="P337" s="13">
        <f>IF('BCL Calculations Table'!BR404="","",'BCL Calculations Table'!BR404)</f>
        <v>145.33245114207557</v>
      </c>
      <c r="Q337" s="13" t="str">
        <f>IF('BCL Calculations Table'!BS404="","",'BCL Calculations Table'!BS404)</f>
        <v>C</v>
      </c>
      <c r="R337" s="13">
        <f>IF('BCL Calculations Table'!BT404="","",'BCL Calculations Table'!BT404)</f>
        <v>72.947796732962985</v>
      </c>
      <c r="S337" s="13" t="str">
        <f>IF('BCL Calculations Table'!BU404="","",'BCL Calculations Table'!BU404)</f>
        <v>N</v>
      </c>
      <c r="T337" s="13">
        <f>IF('BCL Calculations Table'!BV404="","",'BCL Calculations Table'!BV404)</f>
        <v>0.21597633136094674</v>
      </c>
      <c r="U337" s="13" t="str">
        <f>IF('BCL Calculations Table'!BW404="","",'BCL Calculations Table'!BW404)</f>
        <v>C</v>
      </c>
      <c r="V337" s="13">
        <f>IF('BCL Calculations Table'!BX404="","",'BCL Calculations Table'!BX404)</f>
        <v>1.7312937270247832</v>
      </c>
      <c r="W337" s="13" t="str">
        <f>IF('BCL Calculations Table'!BY404="","",'BCL Calculations Table'!BY404)</f>
        <v>C</v>
      </c>
      <c r="X337" s="13" t="str">
        <f>IF('BCL Calculations Table'!BZ404="","",'BCL Calculations Table'!BZ404)</f>
        <v/>
      </c>
      <c r="Y337" s="70" t="str">
        <f>IF('BCL Calculations Table'!CB404="","",'BCL Calculations Table'!CB404)</f>
        <v/>
      </c>
    </row>
    <row r="338" spans="1:25" s="14" customFormat="1" x14ac:dyDescent="0.35">
      <c r="A338" s="69" t="str">
        <f>'BCL Calculations Table'!BN405</f>
        <v>Ethyleneimine</v>
      </c>
      <c r="B338" s="68" t="str">
        <f>'BCL Calculations Table'!BM405</f>
        <v>151-56-4</v>
      </c>
      <c r="C338" s="13">
        <f>IF('BCL Calculations Table'!C405="","",'BCL Calculations Table'!C405)</f>
        <v>65</v>
      </c>
      <c r="D338" s="13" t="str">
        <f>IF('BCL Calculations Table'!D405="","",'BCL Calculations Table'!D405)</f>
        <v>CA</v>
      </c>
      <c r="E338" s="13" t="str">
        <f>IF('BCL Calculations Table'!E405="","",'BCL Calculations Table'!E405)</f>
        <v/>
      </c>
      <c r="F338" s="13" t="str">
        <f>IF('BCL Calculations Table'!F405="","",'BCL Calculations Table'!F405)</f>
        <v/>
      </c>
      <c r="G338" s="13">
        <f>IF('BCL Calculations Table'!G405="","",'BCL Calculations Table'!G405)</f>
        <v>1.9E-2</v>
      </c>
      <c r="H338" s="13" t="str">
        <f>IF('BCL Calculations Table'!H405="","",'BCL Calculations Table'!H405)</f>
        <v>CA</v>
      </c>
      <c r="I338" s="13" t="str">
        <f>IF('BCL Calculations Table'!I405="","",'BCL Calculations Table'!I405)</f>
        <v/>
      </c>
      <c r="J338" s="13" t="str">
        <f>IF('BCL Calculations Table'!J405="","",'BCL Calculations Table'!J405)</f>
        <v/>
      </c>
      <c r="K338" s="85" t="str">
        <f>IF('BCL Calculations Table'!K405="","",'BCL Calculations Table'!K405)</f>
        <v/>
      </c>
      <c r="L338" s="13" t="str">
        <f>IF('BCL Calculations Table'!L405="","",'BCL Calculations Table'!L405)</f>
        <v>V</v>
      </c>
      <c r="M338" s="68">
        <f>IF('BCL Calculations Table'!N405="","",'BCL Calculations Table'!N405)</f>
        <v>0.1</v>
      </c>
      <c r="N338" s="13">
        <f>IF('BCL Calculations Table'!BP405="","",'BCL Calculations Table'!BP405)</f>
        <v>2.4827680493574584E-3</v>
      </c>
      <c r="O338" s="13" t="str">
        <f>IF('BCL Calculations Table'!BQ405="","",'BCL Calculations Table'!BQ405)</f>
        <v>C</v>
      </c>
      <c r="P338" s="13">
        <f>IF('BCL Calculations Table'!BR405="","",'BCL Calculations Table'!BR405)</f>
        <v>1.338284938555938E-2</v>
      </c>
      <c r="Q338" s="13" t="str">
        <f>IF('BCL Calculations Table'!BS405="","",'BCL Calculations Table'!BS405)</f>
        <v>C</v>
      </c>
      <c r="R338" s="13">
        <f>IF('BCL Calculations Table'!BT405="","",'BCL Calculations Table'!BT405)</f>
        <v>1.3032099618719985E-2</v>
      </c>
      <c r="S338" s="13" t="str">
        <f>IF('BCL Calculations Table'!BU405="","",'BCL Calculations Table'!BU405)</f>
        <v>C</v>
      </c>
      <c r="T338" s="13">
        <f>IF('BCL Calculations Table'!BV405="","",'BCL Calculations Table'!BV405)</f>
        <v>1.4777327935222673E-4</v>
      </c>
      <c r="U338" s="13" t="str">
        <f>IF('BCL Calculations Table'!BW405="","",'BCL Calculations Table'!BW405)</f>
        <v>C</v>
      </c>
      <c r="V338" s="13">
        <f>IF('BCL Calculations Table'!BX405="","",'BCL Calculations Table'!BX405)</f>
        <v>2.3708611422354296E-4</v>
      </c>
      <c r="W338" s="13" t="str">
        <f>IF('BCL Calculations Table'!BY405="","",'BCL Calculations Table'!BY405)</f>
        <v>C</v>
      </c>
      <c r="X338" s="13" t="str">
        <f>IF('BCL Calculations Table'!BZ405="","",'BCL Calculations Table'!BZ405)</f>
        <v/>
      </c>
      <c r="Y338" s="70" t="str">
        <f>IF('BCL Calculations Table'!CB405="","",'BCL Calculations Table'!CB405)</f>
        <v/>
      </c>
    </row>
    <row r="339" spans="1:25" x14ac:dyDescent="0.35">
      <c r="A339" s="71" t="str">
        <f>'BCL Calculations Table'!BN406</f>
        <v>Ethylphthalyl Ethyl Glycolate</v>
      </c>
      <c r="B339" s="72" t="str">
        <f>'BCL Calculations Table'!BM406</f>
        <v>84-72-0</v>
      </c>
      <c r="C339" s="73" t="str">
        <f>IF('BCL Calculations Table'!C406="","",'BCL Calculations Table'!C406)</f>
        <v/>
      </c>
      <c r="D339" s="73" t="str">
        <f>IF('BCL Calculations Table'!D406="","",'BCL Calculations Table'!D406)</f>
        <v/>
      </c>
      <c r="E339" s="73">
        <f>IF('BCL Calculations Table'!E406="","",'BCL Calculations Table'!E406)</f>
        <v>3</v>
      </c>
      <c r="F339" s="73" t="str">
        <f>IF('BCL Calculations Table'!F406="","",'BCL Calculations Table'!F406)</f>
        <v>I</v>
      </c>
      <c r="G339" s="73" t="str">
        <f>IF('BCL Calculations Table'!G406="","",'BCL Calculations Table'!G406)</f>
        <v/>
      </c>
      <c r="H339" s="73" t="str">
        <f>IF('BCL Calculations Table'!H406="","",'BCL Calculations Table'!H406)</f>
        <v/>
      </c>
      <c r="I339" s="73" t="str">
        <f>IF('BCL Calculations Table'!I406="","",'BCL Calculations Table'!I406)</f>
        <v/>
      </c>
      <c r="J339" s="73" t="str">
        <f>IF('BCL Calculations Table'!J406="","",'BCL Calculations Table'!J406)</f>
        <v/>
      </c>
      <c r="K339" s="86" t="str">
        <f>IF('BCL Calculations Table'!K406="","",'BCL Calculations Table'!K406)</f>
        <v/>
      </c>
      <c r="L339" s="73" t="str">
        <f>IF('BCL Calculations Table'!L406="","",'BCL Calculations Table'!L406)</f>
        <v/>
      </c>
      <c r="M339" s="72">
        <f>IF('BCL Calculations Table'!N406="","",'BCL Calculations Table'!N406)</f>
        <v>0.1</v>
      </c>
      <c r="N339" s="73">
        <f>IF('BCL Calculations Table'!BP406="","",'BCL Calculations Table'!BP406)</f>
        <v>100000</v>
      </c>
      <c r="O339" s="73" t="str">
        <f>IF('BCL Calculations Table'!BQ406="","",'BCL Calculations Table'!BQ406)</f>
        <v>max</v>
      </c>
      <c r="P339" s="73">
        <f>IF('BCL Calculations Table'!BR406="","",'BCL Calculations Table'!BR406)</f>
        <v>100000</v>
      </c>
      <c r="Q339" s="73" t="str">
        <f>IF('BCL Calculations Table'!BS406="","",'BCL Calculations Table'!BS406)</f>
        <v>max</v>
      </c>
      <c r="R339" s="73">
        <f>IF('BCL Calculations Table'!BT406="","",'BCL Calculations Table'!BT406)</f>
        <v>100000</v>
      </c>
      <c r="S339" s="73" t="str">
        <f>IF('BCL Calculations Table'!BU406="","",'BCL Calculations Table'!BU406)</f>
        <v>max</v>
      </c>
      <c r="T339" s="73" t="str">
        <f>IF('BCL Calculations Table'!BV406="","",'BCL Calculations Table'!BV406)</f>
        <v/>
      </c>
      <c r="U339" s="73" t="str">
        <f>IF('BCL Calculations Table'!BW406="","",'BCL Calculations Table'!BW406)</f>
        <v/>
      </c>
      <c r="V339" s="73">
        <f>IF('BCL Calculations Table'!BX406="","",'BCL Calculations Table'!BX406)</f>
        <v>100114.28571428572</v>
      </c>
      <c r="W339" s="73" t="str">
        <f>IF('BCL Calculations Table'!BY406="","",'BCL Calculations Table'!BY406)</f>
        <v>N</v>
      </c>
      <c r="X339" s="73" t="str">
        <f>IF('BCL Calculations Table'!BZ406="","",'BCL Calculations Table'!BZ406)</f>
        <v/>
      </c>
      <c r="Y339" s="79" t="str">
        <f>IF('BCL Calculations Table'!CB406="","",'BCL Calculations Table'!CB406)</f>
        <v/>
      </c>
    </row>
    <row r="340" spans="1:25" x14ac:dyDescent="0.35">
      <c r="A340" s="94" t="str">
        <f>'BCL Calculations Table'!BN407</f>
        <v>Ethyltoluene, para-</v>
      </c>
      <c r="B340" s="82" t="str">
        <f>'BCL Calculations Table'!BM407</f>
        <v>622-96-8</v>
      </c>
      <c r="C340" s="80" t="str">
        <f>IF('BCL Calculations Table'!C407="","",'BCL Calculations Table'!C407)</f>
        <v/>
      </c>
      <c r="D340" s="80" t="str">
        <f>IF('BCL Calculations Table'!D407="","",'BCL Calculations Table'!D407)</f>
        <v/>
      </c>
      <c r="E340" s="80" t="str">
        <f>IF('BCL Calculations Table'!E407="","",'BCL Calculations Table'!E407)</f>
        <v/>
      </c>
      <c r="F340" s="80" t="str">
        <f>IF('BCL Calculations Table'!F407="","",'BCL Calculations Table'!F407)</f>
        <v/>
      </c>
      <c r="G340" s="80" t="str">
        <f>IF('BCL Calculations Table'!G407="","",'BCL Calculations Table'!G407)</f>
        <v/>
      </c>
      <c r="H340" s="80" t="str">
        <f>IF('BCL Calculations Table'!H407="","",'BCL Calculations Table'!H407)</f>
        <v/>
      </c>
      <c r="I340" s="80">
        <f>IF('BCL Calculations Table'!I407="","",'BCL Calculations Table'!I407)</f>
        <v>0.4</v>
      </c>
      <c r="J340" s="80" t="str">
        <f>IF('BCL Calculations Table'!J407="","",'BCL Calculations Table'!J407)</f>
        <v>S</v>
      </c>
      <c r="K340" s="87" t="str">
        <f>IF('BCL Calculations Table'!K407="","",'BCL Calculations Table'!K407)</f>
        <v/>
      </c>
      <c r="L340" s="80" t="str">
        <f>IF('BCL Calculations Table'!L407="","",'BCL Calculations Table'!L407)</f>
        <v>V</v>
      </c>
      <c r="M340" s="82" t="str">
        <f>IF('BCL Calculations Table'!N407="","",'BCL Calculations Table'!N407)</f>
        <v/>
      </c>
      <c r="N340" s="80">
        <f>IF('BCL Calculations Table'!BP407="","",'BCL Calculations Table'!BP407)</f>
        <v>355.53482386932825</v>
      </c>
      <c r="O340" s="80" t="str">
        <f>IF('BCL Calculations Table'!BQ407="","",'BCL Calculations Table'!BQ407)</f>
        <v>N</v>
      </c>
      <c r="P340" s="80">
        <f>IF('BCL Calculations Table'!BR407="","",'BCL Calculations Table'!BR407)</f>
        <v>654.77169811320755</v>
      </c>
      <c r="Q340" s="80" t="str">
        <f>IF('BCL Calculations Table'!BS407="","",'BCL Calculations Table'!BS407)</f>
        <v>sat</v>
      </c>
      <c r="R340" s="80">
        <f>IF('BCL Calculations Table'!BT407="","",'BCL Calculations Table'!BT407)</f>
        <v>654.77169811320755</v>
      </c>
      <c r="S340" s="80" t="str">
        <f>IF('BCL Calculations Table'!BU407="","",'BCL Calculations Table'!BU407)</f>
        <v>sat</v>
      </c>
      <c r="T340" s="80">
        <f>IF('BCL Calculations Table'!BV407="","",'BCL Calculations Table'!BV407)</f>
        <v>417.14285714285717</v>
      </c>
      <c r="U340" s="80" t="str">
        <f>IF('BCL Calculations Table'!BW407="","",'BCL Calculations Table'!BW407)</f>
        <v>N</v>
      </c>
      <c r="V340" s="80">
        <f>IF('BCL Calculations Table'!BX407="","",'BCL Calculations Table'!BX407)</f>
        <v>834.28571428571433</v>
      </c>
      <c r="W340" s="80" t="str">
        <f>IF('BCL Calculations Table'!BY407="","",'BCL Calculations Table'!BY407)</f>
        <v>N</v>
      </c>
      <c r="X340" s="80" t="str">
        <f>IF('BCL Calculations Table'!BZ407="","",'BCL Calculations Table'!BZ407)</f>
        <v/>
      </c>
      <c r="Y340" s="81" t="str">
        <f>IF('BCL Calculations Table'!CB407="","",'BCL Calculations Table'!CB407)</f>
        <v/>
      </c>
    </row>
    <row r="341" spans="1:25" s="14" customFormat="1" x14ac:dyDescent="0.35">
      <c r="A341" s="69" t="str">
        <f>'BCL Calculations Table'!BN408</f>
        <v>Fenamiphos</v>
      </c>
      <c r="B341" s="68" t="str">
        <f>'BCL Calculations Table'!BM408</f>
        <v>22224-92-6</v>
      </c>
      <c r="C341" s="13" t="str">
        <f>IF('BCL Calculations Table'!C408="","",'BCL Calculations Table'!C408)</f>
        <v/>
      </c>
      <c r="D341" s="13" t="str">
        <f>IF('BCL Calculations Table'!D408="","",'BCL Calculations Table'!D408)</f>
        <v/>
      </c>
      <c r="E341" s="13">
        <f>IF('BCL Calculations Table'!E408="","",'BCL Calculations Table'!E408)</f>
        <v>2.5000000000000001E-4</v>
      </c>
      <c r="F341" s="13" t="str">
        <f>IF('BCL Calculations Table'!F408="","",'BCL Calculations Table'!F408)</f>
        <v>I</v>
      </c>
      <c r="G341" s="13" t="str">
        <f>IF('BCL Calculations Table'!G408="","",'BCL Calculations Table'!G408)</f>
        <v/>
      </c>
      <c r="H341" s="13" t="str">
        <f>IF('BCL Calculations Table'!H408="","",'BCL Calculations Table'!H408)</f>
        <v/>
      </c>
      <c r="I341" s="13" t="str">
        <f>IF('BCL Calculations Table'!I408="","",'BCL Calculations Table'!I408)</f>
        <v/>
      </c>
      <c r="J341" s="13" t="str">
        <f>IF('BCL Calculations Table'!J408="","",'BCL Calculations Table'!J408)</f>
        <v/>
      </c>
      <c r="K341" s="85" t="str">
        <f>IF('BCL Calculations Table'!K408="","",'BCL Calculations Table'!K408)</f>
        <v/>
      </c>
      <c r="L341" s="13" t="str">
        <f>IF('BCL Calculations Table'!L408="","",'BCL Calculations Table'!L408)</f>
        <v/>
      </c>
      <c r="M341" s="68">
        <f>IF('BCL Calculations Table'!N408="","",'BCL Calculations Table'!N408)</f>
        <v>0.1</v>
      </c>
      <c r="N341" s="13">
        <f>IF('BCL Calculations Table'!BP408="","",'BCL Calculations Table'!BP408)</f>
        <v>15.803419888928659</v>
      </c>
      <c r="O341" s="13" t="str">
        <f>IF('BCL Calculations Table'!BQ408="","",'BCL Calculations Table'!BQ408)</f>
        <v>N</v>
      </c>
      <c r="P341" s="13">
        <f>IF('BCL Calculations Table'!BR408="","",'BCL Calculations Table'!BR408)</f>
        <v>584</v>
      </c>
      <c r="Q341" s="13" t="str">
        <f>IF('BCL Calculations Table'!BS408="","",'BCL Calculations Table'!BS408)</f>
        <v>N</v>
      </c>
      <c r="R341" s="13">
        <f>IF('BCL Calculations Table'!BT408="","",'BCL Calculations Table'!BT408)</f>
        <v>227.96186479050928</v>
      </c>
      <c r="S341" s="13" t="str">
        <f>IF('BCL Calculations Table'!BU408="","",'BCL Calculations Table'!BU408)</f>
        <v>N</v>
      </c>
      <c r="T341" s="13" t="str">
        <f>IF('BCL Calculations Table'!BV408="","",'BCL Calculations Table'!BV408)</f>
        <v/>
      </c>
      <c r="U341" s="13" t="str">
        <f>IF('BCL Calculations Table'!BW408="","",'BCL Calculations Table'!BW408)</f>
        <v/>
      </c>
      <c r="V341" s="13">
        <f>IF('BCL Calculations Table'!BX408="","",'BCL Calculations Table'!BX408)</f>
        <v>8.3428571428571434</v>
      </c>
      <c r="W341" s="13" t="str">
        <f>IF('BCL Calculations Table'!BY408="","",'BCL Calculations Table'!BY408)</f>
        <v>N</v>
      </c>
      <c r="X341" s="13" t="str">
        <f>IF('BCL Calculations Table'!BZ408="","",'BCL Calculations Table'!BZ408)</f>
        <v/>
      </c>
      <c r="Y341" s="70" t="str">
        <f>IF('BCL Calculations Table'!CB408="","",'BCL Calculations Table'!CB408)</f>
        <v/>
      </c>
    </row>
    <row r="342" spans="1:25" x14ac:dyDescent="0.35">
      <c r="A342" s="69" t="str">
        <f>'BCL Calculations Table'!BN409</f>
        <v>Fenpropathrin</v>
      </c>
      <c r="B342" s="68" t="str">
        <f>'BCL Calculations Table'!BM409</f>
        <v>39515-41-8</v>
      </c>
      <c r="C342" s="13" t="str">
        <f>IF('BCL Calculations Table'!C409="","",'BCL Calculations Table'!C409)</f>
        <v/>
      </c>
      <c r="D342" s="13" t="str">
        <f>IF('BCL Calculations Table'!D409="","",'BCL Calculations Table'!D409)</f>
        <v/>
      </c>
      <c r="E342" s="13">
        <f>IF('BCL Calculations Table'!E409="","",'BCL Calculations Table'!E409)</f>
        <v>2.5000000000000001E-2</v>
      </c>
      <c r="F342" s="13" t="str">
        <f>IF('BCL Calculations Table'!F409="","",'BCL Calculations Table'!F409)</f>
        <v>I</v>
      </c>
      <c r="G342" s="13" t="str">
        <f>IF('BCL Calculations Table'!G409="","",'BCL Calculations Table'!G409)</f>
        <v/>
      </c>
      <c r="H342" s="13" t="str">
        <f>IF('BCL Calculations Table'!H409="","",'BCL Calculations Table'!H409)</f>
        <v/>
      </c>
      <c r="I342" s="13" t="str">
        <f>IF('BCL Calculations Table'!I409="","",'BCL Calculations Table'!I409)</f>
        <v/>
      </c>
      <c r="J342" s="13" t="str">
        <f>IF('BCL Calculations Table'!J409="","",'BCL Calculations Table'!J409)</f>
        <v/>
      </c>
      <c r="K342" s="85" t="str">
        <f>IF('BCL Calculations Table'!K409="","",'BCL Calculations Table'!K409)</f>
        <v/>
      </c>
      <c r="L342" s="13" t="str">
        <f>IF('BCL Calculations Table'!L409="","",'BCL Calculations Table'!L409)</f>
        <v/>
      </c>
      <c r="M342" s="68">
        <f>IF('BCL Calculations Table'!N409="","",'BCL Calculations Table'!N409)</f>
        <v>0.1</v>
      </c>
      <c r="N342" s="13">
        <f>IF('BCL Calculations Table'!BP409="","",'BCL Calculations Table'!BP409)</f>
        <v>1580.3419888928656</v>
      </c>
      <c r="O342" s="13" t="str">
        <f>IF('BCL Calculations Table'!BQ409="","",'BCL Calculations Table'!BQ409)</f>
        <v>N</v>
      </c>
      <c r="P342" s="13">
        <f>IF('BCL Calculations Table'!BR409="","",'BCL Calculations Table'!BR409)</f>
        <v>58400.000000000007</v>
      </c>
      <c r="Q342" s="13" t="str">
        <f>IF('BCL Calculations Table'!BS409="","",'BCL Calculations Table'!BS409)</f>
        <v>N</v>
      </c>
      <c r="R342" s="13">
        <f>IF('BCL Calculations Table'!BT409="","",'BCL Calculations Table'!BT409)</f>
        <v>22796.186479050928</v>
      </c>
      <c r="S342" s="13" t="str">
        <f>IF('BCL Calculations Table'!BU409="","",'BCL Calculations Table'!BU409)</f>
        <v>N</v>
      </c>
      <c r="T342" s="13" t="str">
        <f>IF('BCL Calculations Table'!BV409="","",'BCL Calculations Table'!BV409)</f>
        <v/>
      </c>
      <c r="U342" s="13" t="str">
        <f>IF('BCL Calculations Table'!BW409="","",'BCL Calculations Table'!BW409)</f>
        <v/>
      </c>
      <c r="V342" s="13">
        <f>IF('BCL Calculations Table'!BX409="","",'BCL Calculations Table'!BX409)</f>
        <v>834.28571428571433</v>
      </c>
      <c r="W342" s="13" t="str">
        <f>IF('BCL Calculations Table'!BY409="","",'BCL Calculations Table'!BY409)</f>
        <v>N</v>
      </c>
      <c r="X342" s="13" t="str">
        <f>IF('BCL Calculations Table'!BZ409="","",'BCL Calculations Table'!BZ409)</f>
        <v/>
      </c>
      <c r="Y342" s="70" t="str">
        <f>IF('BCL Calculations Table'!CB409="","",'BCL Calculations Table'!CB409)</f>
        <v/>
      </c>
    </row>
    <row r="343" spans="1:25" x14ac:dyDescent="0.35">
      <c r="A343" s="69" t="str">
        <f>'BCL Calculations Table'!BN410</f>
        <v>Fenvalerate</v>
      </c>
      <c r="B343" s="68" t="str">
        <f>'BCL Calculations Table'!BM410</f>
        <v>51630-58-1</v>
      </c>
      <c r="C343" s="13" t="str">
        <f>IF('BCL Calculations Table'!C410="","",'BCL Calculations Table'!C410)</f>
        <v/>
      </c>
      <c r="D343" s="13" t="str">
        <f>IF('BCL Calculations Table'!D410="","",'BCL Calculations Table'!D410)</f>
        <v/>
      </c>
      <c r="E343" s="13">
        <f>IF('BCL Calculations Table'!E410="","",'BCL Calculations Table'!E410)</f>
        <v>2.5000000000000001E-2</v>
      </c>
      <c r="F343" s="13" t="str">
        <f>IF('BCL Calculations Table'!F410="","",'BCL Calculations Table'!F410)</f>
        <v>I</v>
      </c>
      <c r="G343" s="13" t="str">
        <f>IF('BCL Calculations Table'!G410="","",'BCL Calculations Table'!G410)</f>
        <v/>
      </c>
      <c r="H343" s="13" t="str">
        <f>IF('BCL Calculations Table'!H410="","",'BCL Calculations Table'!H410)</f>
        <v/>
      </c>
      <c r="I343" s="13" t="str">
        <f>IF('BCL Calculations Table'!I410="","",'BCL Calculations Table'!I410)</f>
        <v/>
      </c>
      <c r="J343" s="13" t="str">
        <f>IF('BCL Calculations Table'!J410="","",'BCL Calculations Table'!J410)</f>
        <v/>
      </c>
      <c r="K343" s="85" t="str">
        <f>IF('BCL Calculations Table'!K410="","",'BCL Calculations Table'!K410)</f>
        <v/>
      </c>
      <c r="L343" s="13" t="str">
        <f>IF('BCL Calculations Table'!L410="","",'BCL Calculations Table'!L410)</f>
        <v/>
      </c>
      <c r="M343" s="68">
        <f>IF('BCL Calculations Table'!N410="","",'BCL Calculations Table'!N410)</f>
        <v>0.1</v>
      </c>
      <c r="N343" s="13">
        <f>IF('BCL Calculations Table'!BP410="","",'BCL Calculations Table'!BP410)</f>
        <v>1580.3419888928656</v>
      </c>
      <c r="O343" s="13" t="str">
        <f>IF('BCL Calculations Table'!BQ410="","",'BCL Calculations Table'!BQ410)</f>
        <v>N</v>
      </c>
      <c r="P343" s="13">
        <f>IF('BCL Calculations Table'!BR410="","",'BCL Calculations Table'!BR410)</f>
        <v>58400.000000000007</v>
      </c>
      <c r="Q343" s="13" t="str">
        <f>IF('BCL Calculations Table'!BS410="","",'BCL Calculations Table'!BS410)</f>
        <v>N</v>
      </c>
      <c r="R343" s="13">
        <f>IF('BCL Calculations Table'!BT410="","",'BCL Calculations Table'!BT410)</f>
        <v>22796.186479050928</v>
      </c>
      <c r="S343" s="13" t="str">
        <f>IF('BCL Calculations Table'!BU410="","",'BCL Calculations Table'!BU410)</f>
        <v>N</v>
      </c>
      <c r="T343" s="13" t="str">
        <f>IF('BCL Calculations Table'!BV410="","",'BCL Calculations Table'!BV410)</f>
        <v/>
      </c>
      <c r="U343" s="13" t="str">
        <f>IF('BCL Calculations Table'!BW410="","",'BCL Calculations Table'!BW410)</f>
        <v/>
      </c>
      <c r="V343" s="13">
        <f>IF('BCL Calculations Table'!BX410="","",'BCL Calculations Table'!BX410)</f>
        <v>834.28571428571433</v>
      </c>
      <c r="W343" s="13" t="str">
        <f>IF('BCL Calculations Table'!BY410="","",'BCL Calculations Table'!BY410)</f>
        <v>N</v>
      </c>
      <c r="X343" s="13" t="str">
        <f>IF('BCL Calculations Table'!BZ410="","",'BCL Calculations Table'!BZ410)</f>
        <v/>
      </c>
      <c r="Y343" s="70" t="str">
        <f>IF('BCL Calculations Table'!CB410="","",'BCL Calculations Table'!CB410)</f>
        <v/>
      </c>
    </row>
    <row r="344" spans="1:25" s="14" customFormat="1" x14ac:dyDescent="0.35">
      <c r="A344" s="69" t="str">
        <f>'BCL Calculations Table'!BN411</f>
        <v>Fluometuron</v>
      </c>
      <c r="B344" s="68" t="str">
        <f>'BCL Calculations Table'!BM411</f>
        <v>2164-17-2</v>
      </c>
      <c r="C344" s="13" t="str">
        <f>IF('BCL Calculations Table'!C411="","",'BCL Calculations Table'!C411)</f>
        <v/>
      </c>
      <c r="D344" s="13" t="str">
        <f>IF('BCL Calculations Table'!D411="","",'BCL Calculations Table'!D411)</f>
        <v/>
      </c>
      <c r="E344" s="13">
        <f>IF('BCL Calculations Table'!E411="","",'BCL Calculations Table'!E411)</f>
        <v>1.2999999999999999E-2</v>
      </c>
      <c r="F344" s="13" t="str">
        <f>IF('BCL Calculations Table'!F411="","",'BCL Calculations Table'!F411)</f>
        <v>I</v>
      </c>
      <c r="G344" s="13" t="str">
        <f>IF('BCL Calculations Table'!G411="","",'BCL Calculations Table'!G411)</f>
        <v/>
      </c>
      <c r="H344" s="13" t="str">
        <f>IF('BCL Calculations Table'!H411="","",'BCL Calculations Table'!H411)</f>
        <v/>
      </c>
      <c r="I344" s="13" t="str">
        <f>IF('BCL Calculations Table'!I411="","",'BCL Calculations Table'!I411)</f>
        <v/>
      </c>
      <c r="J344" s="13" t="str">
        <f>IF('BCL Calculations Table'!J411="","",'BCL Calculations Table'!J411)</f>
        <v/>
      </c>
      <c r="K344" s="85" t="str">
        <f>IF('BCL Calculations Table'!K411="","",'BCL Calculations Table'!K411)</f>
        <v/>
      </c>
      <c r="L344" s="13" t="str">
        <f>IF('BCL Calculations Table'!L411="","",'BCL Calculations Table'!L411)</f>
        <v/>
      </c>
      <c r="M344" s="68">
        <f>IF('BCL Calculations Table'!N411="","",'BCL Calculations Table'!N411)</f>
        <v>0.1</v>
      </c>
      <c r="N344" s="13">
        <f>IF('BCL Calculations Table'!BP411="","",'BCL Calculations Table'!BP411)</f>
        <v>821.77783422429036</v>
      </c>
      <c r="O344" s="13" t="str">
        <f>IF('BCL Calculations Table'!BQ411="","",'BCL Calculations Table'!BQ411)</f>
        <v>N</v>
      </c>
      <c r="P344" s="13">
        <f>IF('BCL Calculations Table'!BR411="","",'BCL Calculations Table'!BR411)</f>
        <v>30368.000000000007</v>
      </c>
      <c r="Q344" s="13" t="str">
        <f>IF('BCL Calculations Table'!BS411="","",'BCL Calculations Table'!BS411)</f>
        <v>N</v>
      </c>
      <c r="R344" s="13">
        <f>IF('BCL Calculations Table'!BT411="","",'BCL Calculations Table'!BT411)</f>
        <v>11854.016969106484</v>
      </c>
      <c r="S344" s="13" t="str">
        <f>IF('BCL Calculations Table'!BU411="","",'BCL Calculations Table'!BU411)</f>
        <v>N</v>
      </c>
      <c r="T344" s="13" t="str">
        <f>IF('BCL Calculations Table'!BV411="","",'BCL Calculations Table'!BV411)</f>
        <v/>
      </c>
      <c r="U344" s="13" t="str">
        <f>IF('BCL Calculations Table'!BW411="","",'BCL Calculations Table'!BW411)</f>
        <v/>
      </c>
      <c r="V344" s="13">
        <f>IF('BCL Calculations Table'!BX411="","",'BCL Calculations Table'!BX411)</f>
        <v>433.82857142857148</v>
      </c>
      <c r="W344" s="13" t="str">
        <f>IF('BCL Calculations Table'!BY411="","",'BCL Calculations Table'!BY411)</f>
        <v>N</v>
      </c>
      <c r="X344" s="13" t="str">
        <f>IF('BCL Calculations Table'!BZ411="","",'BCL Calculations Table'!BZ411)</f>
        <v/>
      </c>
      <c r="Y344" s="70" t="str">
        <f>IF('BCL Calculations Table'!CB411="","",'BCL Calculations Table'!CB411)</f>
        <v/>
      </c>
    </row>
    <row r="345" spans="1:25" x14ac:dyDescent="0.35">
      <c r="A345" s="71" t="str">
        <f>'BCL Calculations Table'!BN412</f>
        <v>Fluoride</v>
      </c>
      <c r="B345" s="72" t="str">
        <f>'BCL Calculations Table'!BM412</f>
        <v>16984-48-8</v>
      </c>
      <c r="C345" s="73" t="str">
        <f>IF('BCL Calculations Table'!C412="","",'BCL Calculations Table'!C412)</f>
        <v/>
      </c>
      <c r="D345" s="73" t="str">
        <f>IF('BCL Calculations Table'!D412="","",'BCL Calculations Table'!D412)</f>
        <v/>
      </c>
      <c r="E345" s="73">
        <f>IF('BCL Calculations Table'!E412="","",'BCL Calculations Table'!E412)</f>
        <v>0.04</v>
      </c>
      <c r="F345" s="73" t="str">
        <f>IF('BCL Calculations Table'!F412="","",'BCL Calculations Table'!F412)</f>
        <v>CA</v>
      </c>
      <c r="G345" s="73" t="str">
        <f>IF('BCL Calculations Table'!G412="","",'BCL Calculations Table'!G412)</f>
        <v/>
      </c>
      <c r="H345" s="73" t="str">
        <f>IF('BCL Calculations Table'!H412="","",'BCL Calculations Table'!H412)</f>
        <v/>
      </c>
      <c r="I345" s="73">
        <f>IF('BCL Calculations Table'!I412="","",'BCL Calculations Table'!I412)</f>
        <v>1.2999999999999999E-2</v>
      </c>
      <c r="J345" s="73" t="str">
        <f>IF('BCL Calculations Table'!J412="","",'BCL Calculations Table'!J412)</f>
        <v>CA</v>
      </c>
      <c r="K345" s="86" t="str">
        <f>IF('BCL Calculations Table'!K412="","",'BCL Calculations Table'!K412)</f>
        <v/>
      </c>
      <c r="L345" s="73" t="str">
        <f>IF('BCL Calculations Table'!L412="","",'BCL Calculations Table'!L412)</f>
        <v/>
      </c>
      <c r="M345" s="72" t="str">
        <f>IF('BCL Calculations Table'!N412="","",'BCL Calculations Table'!N412)</f>
        <v/>
      </c>
      <c r="N345" s="73">
        <f>IF('BCL Calculations Table'!BP412="","",'BCL Calculations Table'!BP412)</f>
        <v>3127.9698958991407</v>
      </c>
      <c r="O345" s="73" t="str">
        <f>IF('BCL Calculations Table'!BQ412="","",'BCL Calculations Table'!BQ412)</f>
        <v>N</v>
      </c>
      <c r="P345" s="73">
        <f>IF('BCL Calculations Table'!BR412="","",'BCL Calculations Table'!BR412)</f>
        <v>93312.393308296363</v>
      </c>
      <c r="Q345" s="73" t="str">
        <f>IF('BCL Calculations Table'!BS412="","",'BCL Calculations Table'!BS412)</f>
        <v>N</v>
      </c>
      <c r="R345" s="73">
        <f>IF('BCL Calculations Table'!BT412="","",'BCL Calculations Table'!BT412)</f>
        <v>51875.640587632392</v>
      </c>
      <c r="S345" s="73" t="str">
        <f>IF('BCL Calculations Table'!BU412="","",'BCL Calculations Table'!BU412)</f>
        <v>N</v>
      </c>
      <c r="T345" s="73">
        <f>IF('BCL Calculations Table'!BV412="","",'BCL Calculations Table'!BV412)</f>
        <v>13.557142857142857</v>
      </c>
      <c r="U345" s="73" t="str">
        <f>IF('BCL Calculations Table'!BW412="","",'BCL Calculations Table'!BW412)</f>
        <v>N</v>
      </c>
      <c r="V345" s="73">
        <f>IF('BCL Calculations Table'!BX412="","",'BCL Calculations Table'!BX412)</f>
        <v>4000</v>
      </c>
      <c r="W345" s="73" t="str">
        <f>IF('BCL Calculations Table'!BY412="","",'BCL Calculations Table'!BY412)</f>
        <v>mcl</v>
      </c>
      <c r="X345" s="73" t="str">
        <f>IF('BCL Calculations Table'!BZ412="","",'BCL Calculations Table'!BZ412)</f>
        <v/>
      </c>
      <c r="Y345" s="79" t="str">
        <f>IF('BCL Calculations Table'!CB412="","",'BCL Calculations Table'!CB412)</f>
        <v/>
      </c>
    </row>
    <row r="346" spans="1:25" x14ac:dyDescent="0.35">
      <c r="A346" s="94" t="str">
        <f>'BCL Calculations Table'!BN413</f>
        <v>Fluorine (Soluble Fluoride)</v>
      </c>
      <c r="B346" s="82" t="str">
        <f>'BCL Calculations Table'!BM413</f>
        <v>7782-41-4</v>
      </c>
      <c r="C346" s="80" t="str">
        <f>IF('BCL Calculations Table'!C413="","",'BCL Calculations Table'!C413)</f>
        <v/>
      </c>
      <c r="D346" s="80" t="str">
        <f>IF('BCL Calculations Table'!D413="","",'BCL Calculations Table'!D413)</f>
        <v/>
      </c>
      <c r="E346" s="80">
        <f>IF('BCL Calculations Table'!E413="","",'BCL Calculations Table'!E413)</f>
        <v>0.06</v>
      </c>
      <c r="F346" s="80" t="str">
        <f>IF('BCL Calculations Table'!F413="","",'BCL Calculations Table'!F413)</f>
        <v>I</v>
      </c>
      <c r="G346" s="80" t="str">
        <f>IF('BCL Calculations Table'!G413="","",'BCL Calculations Table'!G413)</f>
        <v/>
      </c>
      <c r="H346" s="80" t="str">
        <f>IF('BCL Calculations Table'!H413="","",'BCL Calculations Table'!H413)</f>
        <v/>
      </c>
      <c r="I346" s="80">
        <f>IF('BCL Calculations Table'!I413="","",'BCL Calculations Table'!I413)</f>
        <v>1.2999999999999999E-2</v>
      </c>
      <c r="J346" s="80" t="str">
        <f>IF('BCL Calculations Table'!J413="","",'BCL Calculations Table'!J413)</f>
        <v>CA</v>
      </c>
      <c r="K346" s="87" t="str">
        <f>IF('BCL Calculations Table'!K413="","",'BCL Calculations Table'!K413)</f>
        <v/>
      </c>
      <c r="L346" s="80" t="str">
        <f>IF('BCL Calculations Table'!L413="","",'BCL Calculations Table'!L413)</f>
        <v/>
      </c>
      <c r="M346" s="82" t="str">
        <f>IF('BCL Calculations Table'!N413="","",'BCL Calculations Table'!N413)</f>
        <v/>
      </c>
      <c r="N346" s="80">
        <f>IF('BCL Calculations Table'!BP413="","",'BCL Calculations Table'!BP413)</f>
        <v>4691.5038244462448</v>
      </c>
      <c r="O346" s="80" t="str">
        <f>IF('BCL Calculations Table'!BQ413="","",'BCL Calculations Table'!BQ413)</f>
        <v>N</v>
      </c>
      <c r="P346" s="80">
        <f>IF('BCL Calculations Table'!BR413="","",'BCL Calculations Table'!BR413)</f>
        <v>100000</v>
      </c>
      <c r="Q346" s="80" t="str">
        <f>IF('BCL Calculations Table'!BS413="","",'BCL Calculations Table'!BS413)</f>
        <v>max</v>
      </c>
      <c r="R346" s="80">
        <f>IF('BCL Calculations Table'!BT413="","",'BCL Calculations Table'!BT413)</f>
        <v>77786.885245901649</v>
      </c>
      <c r="S346" s="80" t="str">
        <f>IF('BCL Calculations Table'!BU413="","",'BCL Calculations Table'!BU413)</f>
        <v>N</v>
      </c>
      <c r="T346" s="80">
        <f>IF('BCL Calculations Table'!BV413="","",'BCL Calculations Table'!BV413)</f>
        <v>13.557142857142857</v>
      </c>
      <c r="U346" s="80" t="str">
        <f>IF('BCL Calculations Table'!BW413="","",'BCL Calculations Table'!BW413)</f>
        <v>N</v>
      </c>
      <c r="V346" s="80">
        <f>IF('BCL Calculations Table'!BX413="","",'BCL Calculations Table'!BX413)</f>
        <v>4000</v>
      </c>
      <c r="W346" s="80" t="str">
        <f>IF('BCL Calculations Table'!BY413="","",'BCL Calculations Table'!BY413)</f>
        <v>mcl</v>
      </c>
      <c r="X346" s="80" t="str">
        <f>IF('BCL Calculations Table'!BZ413="","",'BCL Calculations Table'!BZ413)</f>
        <v/>
      </c>
      <c r="Y346" s="81" t="str">
        <f>IF('BCL Calculations Table'!CB413="","",'BCL Calculations Table'!CB413)</f>
        <v/>
      </c>
    </row>
    <row r="347" spans="1:25" s="14" customFormat="1" x14ac:dyDescent="0.35">
      <c r="A347" s="69" t="str">
        <f>'BCL Calculations Table'!BN414</f>
        <v>Fluridone</v>
      </c>
      <c r="B347" s="68" t="str">
        <f>'BCL Calculations Table'!BM414</f>
        <v>59756-60-4</v>
      </c>
      <c r="C347" s="13" t="str">
        <f>IF('BCL Calculations Table'!C414="","",'BCL Calculations Table'!C414)</f>
        <v/>
      </c>
      <c r="D347" s="13" t="str">
        <f>IF('BCL Calculations Table'!D414="","",'BCL Calculations Table'!D414)</f>
        <v/>
      </c>
      <c r="E347" s="13">
        <f>IF('BCL Calculations Table'!E414="","",'BCL Calculations Table'!E414)</f>
        <v>0.08</v>
      </c>
      <c r="F347" s="13" t="str">
        <f>IF('BCL Calculations Table'!F414="","",'BCL Calculations Table'!F414)</f>
        <v>I</v>
      </c>
      <c r="G347" s="13" t="str">
        <f>IF('BCL Calculations Table'!G414="","",'BCL Calculations Table'!G414)</f>
        <v/>
      </c>
      <c r="H347" s="13" t="str">
        <f>IF('BCL Calculations Table'!H414="","",'BCL Calculations Table'!H414)</f>
        <v/>
      </c>
      <c r="I347" s="13" t="str">
        <f>IF('BCL Calculations Table'!I414="","",'BCL Calculations Table'!I414)</f>
        <v/>
      </c>
      <c r="J347" s="13" t="str">
        <f>IF('BCL Calculations Table'!J414="","",'BCL Calculations Table'!J414)</f>
        <v/>
      </c>
      <c r="K347" s="85" t="str">
        <f>IF('BCL Calculations Table'!K414="","",'BCL Calculations Table'!K414)</f>
        <v/>
      </c>
      <c r="L347" s="13" t="str">
        <f>IF('BCL Calculations Table'!L414="","",'BCL Calculations Table'!L414)</f>
        <v/>
      </c>
      <c r="M347" s="68">
        <f>IF('BCL Calculations Table'!N414="","",'BCL Calculations Table'!N414)</f>
        <v>0.1</v>
      </c>
      <c r="N347" s="13">
        <f>IF('BCL Calculations Table'!BP414="","",'BCL Calculations Table'!BP414)</f>
        <v>5057.0943644571707</v>
      </c>
      <c r="O347" s="13" t="str">
        <f>IF('BCL Calculations Table'!BQ414="","",'BCL Calculations Table'!BQ414)</f>
        <v>N</v>
      </c>
      <c r="P347" s="13">
        <f>IF('BCL Calculations Table'!BR414="","",'BCL Calculations Table'!BR414)</f>
        <v>100000</v>
      </c>
      <c r="Q347" s="13" t="str">
        <f>IF('BCL Calculations Table'!BS414="","",'BCL Calculations Table'!BS414)</f>
        <v>max</v>
      </c>
      <c r="R347" s="13">
        <f>IF('BCL Calculations Table'!BT414="","",'BCL Calculations Table'!BT414)</f>
        <v>72947.796732962976</v>
      </c>
      <c r="S347" s="13" t="str">
        <f>IF('BCL Calculations Table'!BU414="","",'BCL Calculations Table'!BU414)</f>
        <v>N</v>
      </c>
      <c r="T347" s="13" t="str">
        <f>IF('BCL Calculations Table'!BV414="","",'BCL Calculations Table'!BV414)</f>
        <v/>
      </c>
      <c r="U347" s="13" t="str">
        <f>IF('BCL Calculations Table'!BW414="","",'BCL Calculations Table'!BW414)</f>
        <v/>
      </c>
      <c r="V347" s="13">
        <f>IF('BCL Calculations Table'!BX414="","",'BCL Calculations Table'!BX414)</f>
        <v>2669.7142857142858</v>
      </c>
      <c r="W347" s="13" t="str">
        <f>IF('BCL Calculations Table'!BY414="","",'BCL Calculations Table'!BY414)</f>
        <v>N</v>
      </c>
      <c r="X347" s="13" t="str">
        <f>IF('BCL Calculations Table'!BZ414="","",'BCL Calculations Table'!BZ414)</f>
        <v/>
      </c>
      <c r="Y347" s="70" t="str">
        <f>IF('BCL Calculations Table'!CB414="","",'BCL Calculations Table'!CB414)</f>
        <v/>
      </c>
    </row>
    <row r="348" spans="1:25" x14ac:dyDescent="0.35">
      <c r="A348" s="69" t="str">
        <f>'BCL Calculations Table'!BN415</f>
        <v>Flurprimidol</v>
      </c>
      <c r="B348" s="68" t="str">
        <f>'BCL Calculations Table'!BM415</f>
        <v>56425-91-3</v>
      </c>
      <c r="C348" s="13" t="str">
        <f>IF('BCL Calculations Table'!C415="","",'BCL Calculations Table'!C415)</f>
        <v/>
      </c>
      <c r="D348" s="13" t="str">
        <f>IF('BCL Calculations Table'!D415="","",'BCL Calculations Table'!D415)</f>
        <v/>
      </c>
      <c r="E348" s="13">
        <f>IF('BCL Calculations Table'!E415="","",'BCL Calculations Table'!E415)</f>
        <v>0.04</v>
      </c>
      <c r="F348" s="13" t="str">
        <f>IF('BCL Calculations Table'!F415="","",'BCL Calculations Table'!F415)</f>
        <v>OP</v>
      </c>
      <c r="G348" s="13" t="str">
        <f>IF('BCL Calculations Table'!G415="","",'BCL Calculations Table'!G415)</f>
        <v/>
      </c>
      <c r="H348" s="13" t="str">
        <f>IF('BCL Calculations Table'!H415="","",'BCL Calculations Table'!H415)</f>
        <v/>
      </c>
      <c r="I348" s="13" t="str">
        <f>IF('BCL Calculations Table'!I415="","",'BCL Calculations Table'!I415)</f>
        <v/>
      </c>
      <c r="J348" s="13" t="str">
        <f>IF('BCL Calculations Table'!J415="","",'BCL Calculations Table'!J415)</f>
        <v/>
      </c>
      <c r="K348" s="85" t="str">
        <f>IF('BCL Calculations Table'!K415="","",'BCL Calculations Table'!K415)</f>
        <v/>
      </c>
      <c r="L348" s="13" t="str">
        <f>IF('BCL Calculations Table'!L415="","",'BCL Calculations Table'!L415)</f>
        <v/>
      </c>
      <c r="M348" s="68">
        <f>IF('BCL Calculations Table'!N415="","",'BCL Calculations Table'!N415)</f>
        <v>0.1</v>
      </c>
      <c r="N348" s="13">
        <f>IF('BCL Calculations Table'!BP415="","",'BCL Calculations Table'!BP415)</f>
        <v>2528.5471822285854</v>
      </c>
      <c r="O348" s="13" t="str">
        <f>IF('BCL Calculations Table'!BQ415="","",'BCL Calculations Table'!BQ415)</f>
        <v>N</v>
      </c>
      <c r="P348" s="13">
        <f>IF('BCL Calculations Table'!BR415="","",'BCL Calculations Table'!BR415)</f>
        <v>93440.000000000015</v>
      </c>
      <c r="Q348" s="13" t="str">
        <f>IF('BCL Calculations Table'!BS415="","",'BCL Calculations Table'!BS415)</f>
        <v>N</v>
      </c>
      <c r="R348" s="13">
        <f>IF('BCL Calculations Table'!BT415="","",'BCL Calculations Table'!BT415)</f>
        <v>36473.898366481488</v>
      </c>
      <c r="S348" s="13" t="str">
        <f>IF('BCL Calculations Table'!BU415="","",'BCL Calculations Table'!BU415)</f>
        <v>N</v>
      </c>
      <c r="T348" s="13" t="str">
        <f>IF('BCL Calculations Table'!BV415="","",'BCL Calculations Table'!BV415)</f>
        <v/>
      </c>
      <c r="U348" s="13" t="str">
        <f>IF('BCL Calculations Table'!BW415="","",'BCL Calculations Table'!BW415)</f>
        <v/>
      </c>
      <c r="V348" s="13">
        <f>IF('BCL Calculations Table'!BX415="","",'BCL Calculations Table'!BX415)</f>
        <v>1334.8571428571429</v>
      </c>
      <c r="W348" s="13" t="str">
        <f>IF('BCL Calculations Table'!BY415="","",'BCL Calculations Table'!BY415)</f>
        <v>N</v>
      </c>
      <c r="X348" s="13" t="str">
        <f>IF('BCL Calculations Table'!BZ415="","",'BCL Calculations Table'!BZ415)</f>
        <v/>
      </c>
      <c r="Y348" s="70" t="str">
        <f>IF('BCL Calculations Table'!CB415="","",'BCL Calculations Table'!CB415)</f>
        <v/>
      </c>
    </row>
    <row r="349" spans="1:25" x14ac:dyDescent="0.35">
      <c r="A349" s="69" t="str">
        <f>'BCL Calculations Table'!BN416</f>
        <v>Flusilazole</v>
      </c>
      <c r="B349" s="68" t="str">
        <f>'BCL Calculations Table'!BM416</f>
        <v>85509-19-9</v>
      </c>
      <c r="C349" s="13" t="str">
        <f>IF('BCL Calculations Table'!C416="","",'BCL Calculations Table'!C416)</f>
        <v/>
      </c>
      <c r="D349" s="13" t="str">
        <f>IF('BCL Calculations Table'!D416="","",'BCL Calculations Table'!D416)</f>
        <v/>
      </c>
      <c r="E349" s="13">
        <f>IF('BCL Calculations Table'!E416="","",'BCL Calculations Table'!E416)</f>
        <v>2E-3</v>
      </c>
      <c r="F349" s="13" t="str">
        <f>IF('BCL Calculations Table'!F416="","",'BCL Calculations Table'!F416)</f>
        <v>OP</v>
      </c>
      <c r="G349" s="13" t="str">
        <f>IF('BCL Calculations Table'!G416="","",'BCL Calculations Table'!G416)</f>
        <v/>
      </c>
      <c r="H349" s="13" t="str">
        <f>IF('BCL Calculations Table'!H416="","",'BCL Calculations Table'!H416)</f>
        <v/>
      </c>
      <c r="I349" s="13" t="str">
        <f>IF('BCL Calculations Table'!I416="","",'BCL Calculations Table'!I416)</f>
        <v/>
      </c>
      <c r="J349" s="13" t="str">
        <f>IF('BCL Calculations Table'!J416="","",'BCL Calculations Table'!J416)</f>
        <v/>
      </c>
      <c r="K349" s="85" t="str">
        <f>IF('BCL Calculations Table'!K416="","",'BCL Calculations Table'!K416)</f>
        <v/>
      </c>
      <c r="L349" s="13" t="str">
        <f>IF('BCL Calculations Table'!L416="","",'BCL Calculations Table'!L416)</f>
        <v/>
      </c>
      <c r="M349" s="68">
        <f>IF('BCL Calculations Table'!N416="","",'BCL Calculations Table'!N416)</f>
        <v>0.1</v>
      </c>
      <c r="N349" s="13">
        <f>IF('BCL Calculations Table'!BP416="","",'BCL Calculations Table'!BP416)</f>
        <v>126.42735911142927</v>
      </c>
      <c r="O349" s="13" t="str">
        <f>IF('BCL Calculations Table'!BQ416="","",'BCL Calculations Table'!BQ416)</f>
        <v>N</v>
      </c>
      <c r="P349" s="13">
        <f>IF('BCL Calculations Table'!BR416="","",'BCL Calculations Table'!BR416)</f>
        <v>4672</v>
      </c>
      <c r="Q349" s="13" t="str">
        <f>IF('BCL Calculations Table'!BS416="","",'BCL Calculations Table'!BS416)</f>
        <v>N</v>
      </c>
      <c r="R349" s="13">
        <f>IF('BCL Calculations Table'!BT416="","",'BCL Calculations Table'!BT416)</f>
        <v>1823.6949183240743</v>
      </c>
      <c r="S349" s="13" t="str">
        <f>IF('BCL Calculations Table'!BU416="","",'BCL Calculations Table'!BU416)</f>
        <v>N</v>
      </c>
      <c r="T349" s="13" t="str">
        <f>IF('BCL Calculations Table'!BV416="","",'BCL Calculations Table'!BV416)</f>
        <v/>
      </c>
      <c r="U349" s="13" t="str">
        <f>IF('BCL Calculations Table'!BW416="","",'BCL Calculations Table'!BW416)</f>
        <v/>
      </c>
      <c r="V349" s="13">
        <f>IF('BCL Calculations Table'!BX416="","",'BCL Calculations Table'!BX416)</f>
        <v>66.742857142857147</v>
      </c>
      <c r="W349" s="13" t="str">
        <f>IF('BCL Calculations Table'!BY416="","",'BCL Calculations Table'!BY416)</f>
        <v>N</v>
      </c>
      <c r="X349" s="13" t="str">
        <f>IF('BCL Calculations Table'!BZ416="","",'BCL Calculations Table'!BZ416)</f>
        <v/>
      </c>
      <c r="Y349" s="70" t="str">
        <f>IF('BCL Calculations Table'!CB416="","",'BCL Calculations Table'!CB416)</f>
        <v/>
      </c>
    </row>
    <row r="350" spans="1:25" s="14" customFormat="1" x14ac:dyDescent="0.35">
      <c r="A350" s="69" t="str">
        <f>'BCL Calculations Table'!BN417</f>
        <v>Flutolanil</v>
      </c>
      <c r="B350" s="68" t="str">
        <f>'BCL Calculations Table'!BM417</f>
        <v>66332-96-5</v>
      </c>
      <c r="C350" s="13" t="str">
        <f>IF('BCL Calculations Table'!C417="","",'BCL Calculations Table'!C417)</f>
        <v/>
      </c>
      <c r="D350" s="13" t="str">
        <f>IF('BCL Calculations Table'!D417="","",'BCL Calculations Table'!D417)</f>
        <v/>
      </c>
      <c r="E350" s="13">
        <f>IF('BCL Calculations Table'!E417="","",'BCL Calculations Table'!E417)</f>
        <v>0.5</v>
      </c>
      <c r="F350" s="13" t="str">
        <f>IF('BCL Calculations Table'!F417="","",'BCL Calculations Table'!F417)</f>
        <v>OP</v>
      </c>
      <c r="G350" s="13" t="str">
        <f>IF('BCL Calculations Table'!G417="","",'BCL Calculations Table'!G417)</f>
        <v/>
      </c>
      <c r="H350" s="13" t="str">
        <f>IF('BCL Calculations Table'!H417="","",'BCL Calculations Table'!H417)</f>
        <v/>
      </c>
      <c r="I350" s="13" t="str">
        <f>IF('BCL Calculations Table'!I417="","",'BCL Calculations Table'!I417)</f>
        <v/>
      </c>
      <c r="J350" s="13" t="str">
        <f>IF('BCL Calculations Table'!J417="","",'BCL Calculations Table'!J417)</f>
        <v/>
      </c>
      <c r="K350" s="85" t="str">
        <f>IF('BCL Calculations Table'!K417="","",'BCL Calculations Table'!K417)</f>
        <v/>
      </c>
      <c r="L350" s="13" t="str">
        <f>IF('BCL Calculations Table'!L417="","",'BCL Calculations Table'!L417)</f>
        <v/>
      </c>
      <c r="M350" s="68">
        <f>IF('BCL Calculations Table'!N417="","",'BCL Calculations Table'!N417)</f>
        <v>0.1</v>
      </c>
      <c r="N350" s="13">
        <f>IF('BCL Calculations Table'!BP417="","",'BCL Calculations Table'!BP417)</f>
        <v>31606.839777857313</v>
      </c>
      <c r="O350" s="13" t="str">
        <f>IF('BCL Calculations Table'!BQ417="","",'BCL Calculations Table'!BQ417)</f>
        <v>N</v>
      </c>
      <c r="P350" s="13">
        <f>IF('BCL Calculations Table'!BR417="","",'BCL Calculations Table'!BR417)</f>
        <v>100000</v>
      </c>
      <c r="Q350" s="13" t="str">
        <f>IF('BCL Calculations Table'!BS417="","",'BCL Calculations Table'!BS417)</f>
        <v>max</v>
      </c>
      <c r="R350" s="13">
        <f>IF('BCL Calculations Table'!BT417="","",'BCL Calculations Table'!BT417)</f>
        <v>100000</v>
      </c>
      <c r="S350" s="13" t="str">
        <f>IF('BCL Calculations Table'!BU417="","",'BCL Calculations Table'!BU417)</f>
        <v>max</v>
      </c>
      <c r="T350" s="13" t="str">
        <f>IF('BCL Calculations Table'!BV417="","",'BCL Calculations Table'!BV417)</f>
        <v/>
      </c>
      <c r="U350" s="13" t="str">
        <f>IF('BCL Calculations Table'!BW417="","",'BCL Calculations Table'!BW417)</f>
        <v/>
      </c>
      <c r="V350" s="13">
        <f>IF('BCL Calculations Table'!BX417="","",'BCL Calculations Table'!BX417)</f>
        <v>16685.714285714286</v>
      </c>
      <c r="W350" s="13" t="str">
        <f>IF('BCL Calculations Table'!BY417="","",'BCL Calculations Table'!BY417)</f>
        <v>N</v>
      </c>
      <c r="X350" s="13" t="str">
        <f>IF('BCL Calculations Table'!BZ417="","",'BCL Calculations Table'!BZ417)</f>
        <v/>
      </c>
      <c r="Y350" s="70" t="str">
        <f>IF('BCL Calculations Table'!CB417="","",'BCL Calculations Table'!CB417)</f>
        <v/>
      </c>
    </row>
    <row r="351" spans="1:25" x14ac:dyDescent="0.35">
      <c r="A351" s="71" t="str">
        <f>'BCL Calculations Table'!BN418</f>
        <v>Fluvalinate</v>
      </c>
      <c r="B351" s="72" t="str">
        <f>'BCL Calculations Table'!BM418</f>
        <v>69409-94-5</v>
      </c>
      <c r="C351" s="73" t="str">
        <f>IF('BCL Calculations Table'!C418="","",'BCL Calculations Table'!C418)</f>
        <v/>
      </c>
      <c r="D351" s="73" t="str">
        <f>IF('BCL Calculations Table'!D418="","",'BCL Calculations Table'!D418)</f>
        <v/>
      </c>
      <c r="E351" s="73">
        <f>IF('BCL Calculations Table'!E418="","",'BCL Calculations Table'!E418)</f>
        <v>0.01</v>
      </c>
      <c r="F351" s="73" t="str">
        <f>IF('BCL Calculations Table'!F418="","",'BCL Calculations Table'!F418)</f>
        <v>I</v>
      </c>
      <c r="G351" s="73" t="str">
        <f>IF('BCL Calculations Table'!G418="","",'BCL Calculations Table'!G418)</f>
        <v/>
      </c>
      <c r="H351" s="73" t="str">
        <f>IF('BCL Calculations Table'!H418="","",'BCL Calculations Table'!H418)</f>
        <v/>
      </c>
      <c r="I351" s="73" t="str">
        <f>IF('BCL Calculations Table'!I418="","",'BCL Calculations Table'!I418)</f>
        <v/>
      </c>
      <c r="J351" s="73" t="str">
        <f>IF('BCL Calculations Table'!J418="","",'BCL Calculations Table'!J418)</f>
        <v/>
      </c>
      <c r="K351" s="86" t="str">
        <f>IF('BCL Calculations Table'!K418="","",'BCL Calculations Table'!K418)</f>
        <v/>
      </c>
      <c r="L351" s="73" t="str">
        <f>IF('BCL Calculations Table'!L418="","",'BCL Calculations Table'!L418)</f>
        <v/>
      </c>
      <c r="M351" s="72">
        <f>IF('BCL Calculations Table'!N418="","",'BCL Calculations Table'!N418)</f>
        <v>0.1</v>
      </c>
      <c r="N351" s="73">
        <f>IF('BCL Calculations Table'!BP418="","",'BCL Calculations Table'!BP418)</f>
        <v>632.13679555714634</v>
      </c>
      <c r="O351" s="73" t="str">
        <f>IF('BCL Calculations Table'!BQ418="","",'BCL Calculations Table'!BQ418)</f>
        <v>N</v>
      </c>
      <c r="P351" s="73">
        <f>IF('BCL Calculations Table'!BR418="","",'BCL Calculations Table'!BR418)</f>
        <v>23360.000000000004</v>
      </c>
      <c r="Q351" s="73" t="str">
        <f>IF('BCL Calculations Table'!BS418="","",'BCL Calculations Table'!BS418)</f>
        <v>N</v>
      </c>
      <c r="R351" s="73">
        <f>IF('BCL Calculations Table'!BT418="","",'BCL Calculations Table'!BT418)</f>
        <v>9118.4745916203719</v>
      </c>
      <c r="S351" s="73" t="str">
        <f>IF('BCL Calculations Table'!BU418="","",'BCL Calculations Table'!BU418)</f>
        <v>N</v>
      </c>
      <c r="T351" s="73" t="str">
        <f>IF('BCL Calculations Table'!BV418="","",'BCL Calculations Table'!BV418)</f>
        <v/>
      </c>
      <c r="U351" s="73" t="str">
        <f>IF('BCL Calculations Table'!BW418="","",'BCL Calculations Table'!BW418)</f>
        <v/>
      </c>
      <c r="V351" s="73">
        <f>IF('BCL Calculations Table'!BX418="","",'BCL Calculations Table'!BX418)</f>
        <v>333.71428571428572</v>
      </c>
      <c r="W351" s="73" t="str">
        <f>IF('BCL Calculations Table'!BY418="","",'BCL Calculations Table'!BY418)</f>
        <v>N</v>
      </c>
      <c r="X351" s="73" t="str">
        <f>IF('BCL Calculations Table'!BZ418="","",'BCL Calculations Table'!BZ418)</f>
        <v/>
      </c>
      <c r="Y351" s="79" t="str">
        <f>IF('BCL Calculations Table'!CB418="","",'BCL Calculations Table'!CB418)</f>
        <v/>
      </c>
    </row>
    <row r="352" spans="1:25" x14ac:dyDescent="0.35">
      <c r="A352" s="94" t="str">
        <f>'BCL Calculations Table'!BN419</f>
        <v>Folpet</v>
      </c>
      <c r="B352" s="82" t="str">
        <f>'BCL Calculations Table'!BM419</f>
        <v>133-07-3</v>
      </c>
      <c r="C352" s="80" t="str">
        <f>IF('BCL Calculations Table'!C419="","",'BCL Calculations Table'!C419)</f>
        <v/>
      </c>
      <c r="D352" s="80" t="str">
        <f>IF('BCL Calculations Table'!D419="","",'BCL Calculations Table'!D419)</f>
        <v/>
      </c>
      <c r="E352" s="80">
        <f>IF('BCL Calculations Table'!E419="","",'BCL Calculations Table'!E419)</f>
        <v>0.09</v>
      </c>
      <c r="F352" s="80" t="str">
        <f>IF('BCL Calculations Table'!F419="","",'BCL Calculations Table'!F419)</f>
        <v>OP</v>
      </c>
      <c r="G352" s="80" t="str">
        <f>IF('BCL Calculations Table'!G419="","",'BCL Calculations Table'!G419)</f>
        <v/>
      </c>
      <c r="H352" s="80" t="str">
        <f>IF('BCL Calculations Table'!H419="","",'BCL Calculations Table'!H419)</f>
        <v/>
      </c>
      <c r="I352" s="80" t="str">
        <f>IF('BCL Calculations Table'!I419="","",'BCL Calculations Table'!I419)</f>
        <v/>
      </c>
      <c r="J352" s="80" t="str">
        <f>IF('BCL Calculations Table'!J419="","",'BCL Calculations Table'!J419)</f>
        <v/>
      </c>
      <c r="K352" s="87" t="str">
        <f>IF('BCL Calculations Table'!K419="","",'BCL Calculations Table'!K419)</f>
        <v/>
      </c>
      <c r="L352" s="80" t="str">
        <f>IF('BCL Calculations Table'!L419="","",'BCL Calculations Table'!L419)</f>
        <v/>
      </c>
      <c r="M352" s="82">
        <f>IF('BCL Calculations Table'!N419="","",'BCL Calculations Table'!N419)</f>
        <v>0.1</v>
      </c>
      <c r="N352" s="80">
        <f>IF('BCL Calculations Table'!BP419="","",'BCL Calculations Table'!BP419)</f>
        <v>5689.2311600143184</v>
      </c>
      <c r="O352" s="80" t="str">
        <f>IF('BCL Calculations Table'!BQ419="","",'BCL Calculations Table'!BQ419)</f>
        <v>N</v>
      </c>
      <c r="P352" s="80">
        <f>IF('BCL Calculations Table'!BR419="","",'BCL Calculations Table'!BR419)</f>
        <v>100000</v>
      </c>
      <c r="Q352" s="80" t="str">
        <f>IF('BCL Calculations Table'!BS419="","",'BCL Calculations Table'!BS419)</f>
        <v>max</v>
      </c>
      <c r="R352" s="80">
        <f>IF('BCL Calculations Table'!BT419="","",'BCL Calculations Table'!BT419)</f>
        <v>82066.271324583358</v>
      </c>
      <c r="S352" s="80" t="str">
        <f>IF('BCL Calculations Table'!BU419="","",'BCL Calculations Table'!BU419)</f>
        <v>N</v>
      </c>
      <c r="T352" s="80" t="str">
        <f>IF('BCL Calculations Table'!BV419="","",'BCL Calculations Table'!BV419)</f>
        <v/>
      </c>
      <c r="U352" s="80" t="str">
        <f>IF('BCL Calculations Table'!BW419="","",'BCL Calculations Table'!BW419)</f>
        <v/>
      </c>
      <c r="V352" s="80">
        <f>IF('BCL Calculations Table'!BX419="","",'BCL Calculations Table'!BX419)</f>
        <v>3003.4285714285711</v>
      </c>
      <c r="W352" s="80" t="str">
        <f>IF('BCL Calculations Table'!BY419="","",'BCL Calculations Table'!BY419)</f>
        <v>N</v>
      </c>
      <c r="X352" s="80" t="str">
        <f>IF('BCL Calculations Table'!BZ419="","",'BCL Calculations Table'!BZ419)</f>
        <v/>
      </c>
      <c r="Y352" s="81" t="str">
        <f>IF('BCL Calculations Table'!CB419="","",'BCL Calculations Table'!CB419)</f>
        <v/>
      </c>
    </row>
    <row r="353" spans="1:25" s="14" customFormat="1" x14ac:dyDescent="0.35">
      <c r="A353" s="69" t="str">
        <f>'BCL Calculations Table'!BN420</f>
        <v>Fomesafen</v>
      </c>
      <c r="B353" s="68" t="str">
        <f>'BCL Calculations Table'!BM420</f>
        <v>72178-02-0</v>
      </c>
      <c r="C353" s="13" t="str">
        <f>IF('BCL Calculations Table'!C420="","",'BCL Calculations Table'!C420)</f>
        <v/>
      </c>
      <c r="D353" s="13" t="str">
        <f>IF('BCL Calculations Table'!D420="","",'BCL Calculations Table'!D420)</f>
        <v/>
      </c>
      <c r="E353" s="13">
        <f>IF('BCL Calculations Table'!E420="","",'BCL Calculations Table'!E420)</f>
        <v>0.01</v>
      </c>
      <c r="F353" s="13" t="str">
        <f>IF('BCL Calculations Table'!F420="","",'BCL Calculations Table'!F420)</f>
        <v>OP</v>
      </c>
      <c r="G353" s="13" t="str">
        <f>IF('BCL Calculations Table'!G420="","",'BCL Calculations Table'!G420)</f>
        <v/>
      </c>
      <c r="H353" s="13" t="str">
        <f>IF('BCL Calculations Table'!H420="","",'BCL Calculations Table'!H420)</f>
        <v/>
      </c>
      <c r="I353" s="13" t="str">
        <f>IF('BCL Calculations Table'!I420="","",'BCL Calculations Table'!I420)</f>
        <v/>
      </c>
      <c r="J353" s="13" t="str">
        <f>IF('BCL Calculations Table'!J420="","",'BCL Calculations Table'!J420)</f>
        <v/>
      </c>
      <c r="K353" s="85" t="str">
        <f>IF('BCL Calculations Table'!K420="","",'BCL Calculations Table'!K420)</f>
        <v/>
      </c>
      <c r="L353" s="13" t="str">
        <f>IF('BCL Calculations Table'!L420="","",'BCL Calculations Table'!L420)</f>
        <v/>
      </c>
      <c r="M353" s="68">
        <f>IF('BCL Calculations Table'!N420="","",'BCL Calculations Table'!N420)</f>
        <v>0.1</v>
      </c>
      <c r="N353" s="13">
        <f>IF('BCL Calculations Table'!BP420="","",'BCL Calculations Table'!BP420)</f>
        <v>632.13679555714634</v>
      </c>
      <c r="O353" s="13" t="str">
        <f>IF('BCL Calculations Table'!BQ420="","",'BCL Calculations Table'!BQ420)</f>
        <v>N</v>
      </c>
      <c r="P353" s="13">
        <f>IF('BCL Calculations Table'!BR420="","",'BCL Calculations Table'!BR420)</f>
        <v>23360.000000000004</v>
      </c>
      <c r="Q353" s="13" t="str">
        <f>IF('BCL Calculations Table'!BS420="","",'BCL Calculations Table'!BS420)</f>
        <v>N</v>
      </c>
      <c r="R353" s="13">
        <f>IF('BCL Calculations Table'!BT420="","",'BCL Calculations Table'!BT420)</f>
        <v>9118.4745916203719</v>
      </c>
      <c r="S353" s="13" t="str">
        <f>IF('BCL Calculations Table'!BU420="","",'BCL Calculations Table'!BU420)</f>
        <v>N</v>
      </c>
      <c r="T353" s="13" t="str">
        <f>IF('BCL Calculations Table'!BV420="","",'BCL Calculations Table'!BV420)</f>
        <v/>
      </c>
      <c r="U353" s="13" t="str">
        <f>IF('BCL Calculations Table'!BW420="","",'BCL Calculations Table'!BW420)</f>
        <v/>
      </c>
      <c r="V353" s="13">
        <f>IF('BCL Calculations Table'!BX420="","",'BCL Calculations Table'!BX420)</f>
        <v>333.71428571428572</v>
      </c>
      <c r="W353" s="13" t="str">
        <f>IF('BCL Calculations Table'!BY420="","",'BCL Calculations Table'!BY420)</f>
        <v>N</v>
      </c>
      <c r="X353" s="13" t="str">
        <f>IF('BCL Calculations Table'!BZ420="","",'BCL Calculations Table'!BZ420)</f>
        <v/>
      </c>
      <c r="Y353" s="70" t="str">
        <f>IF('BCL Calculations Table'!CB420="","",'BCL Calculations Table'!CB420)</f>
        <v/>
      </c>
    </row>
    <row r="354" spans="1:25" x14ac:dyDescent="0.35">
      <c r="A354" s="69" t="str">
        <f>'BCL Calculations Table'!BN421</f>
        <v>Fonofos</v>
      </c>
      <c r="B354" s="68" t="str">
        <f>'BCL Calculations Table'!BM421</f>
        <v>944-22-9</v>
      </c>
      <c r="C354" s="13" t="str">
        <f>IF('BCL Calculations Table'!C421="","",'BCL Calculations Table'!C421)</f>
        <v/>
      </c>
      <c r="D354" s="13" t="str">
        <f>IF('BCL Calculations Table'!D421="","",'BCL Calculations Table'!D421)</f>
        <v/>
      </c>
      <c r="E354" s="13">
        <f>IF('BCL Calculations Table'!E421="","",'BCL Calculations Table'!E421)</f>
        <v>2E-3</v>
      </c>
      <c r="F354" s="13" t="str">
        <f>IF('BCL Calculations Table'!F421="","",'BCL Calculations Table'!F421)</f>
        <v>I</v>
      </c>
      <c r="G354" s="13" t="str">
        <f>IF('BCL Calculations Table'!G421="","",'BCL Calculations Table'!G421)</f>
        <v/>
      </c>
      <c r="H354" s="13" t="str">
        <f>IF('BCL Calculations Table'!H421="","",'BCL Calculations Table'!H421)</f>
        <v/>
      </c>
      <c r="I354" s="13" t="str">
        <f>IF('BCL Calculations Table'!I421="","",'BCL Calculations Table'!I421)</f>
        <v/>
      </c>
      <c r="J354" s="13" t="str">
        <f>IF('BCL Calculations Table'!J421="","",'BCL Calculations Table'!J421)</f>
        <v/>
      </c>
      <c r="K354" s="85" t="str">
        <f>IF('BCL Calculations Table'!K421="","",'BCL Calculations Table'!K421)</f>
        <v/>
      </c>
      <c r="L354" s="13" t="str">
        <f>IF('BCL Calculations Table'!L421="","",'BCL Calculations Table'!L421)</f>
        <v/>
      </c>
      <c r="M354" s="68">
        <f>IF('BCL Calculations Table'!N421="","",'BCL Calculations Table'!N421)</f>
        <v>0.1</v>
      </c>
      <c r="N354" s="13">
        <f>IF('BCL Calculations Table'!BP421="","",'BCL Calculations Table'!BP421)</f>
        <v>126.42735911142927</v>
      </c>
      <c r="O354" s="13" t="str">
        <f>IF('BCL Calculations Table'!BQ421="","",'BCL Calculations Table'!BQ421)</f>
        <v>N</v>
      </c>
      <c r="P354" s="13">
        <f>IF('BCL Calculations Table'!BR421="","",'BCL Calculations Table'!BR421)</f>
        <v>4672</v>
      </c>
      <c r="Q354" s="13" t="str">
        <f>IF('BCL Calculations Table'!BS421="","",'BCL Calculations Table'!BS421)</f>
        <v>N</v>
      </c>
      <c r="R354" s="13">
        <f>IF('BCL Calculations Table'!BT421="","",'BCL Calculations Table'!BT421)</f>
        <v>1823.6949183240743</v>
      </c>
      <c r="S354" s="13" t="str">
        <f>IF('BCL Calculations Table'!BU421="","",'BCL Calculations Table'!BU421)</f>
        <v>N</v>
      </c>
      <c r="T354" s="13" t="str">
        <f>IF('BCL Calculations Table'!BV421="","",'BCL Calculations Table'!BV421)</f>
        <v/>
      </c>
      <c r="U354" s="13" t="str">
        <f>IF('BCL Calculations Table'!BW421="","",'BCL Calculations Table'!BW421)</f>
        <v/>
      </c>
      <c r="V354" s="13">
        <f>IF('BCL Calculations Table'!BX421="","",'BCL Calculations Table'!BX421)</f>
        <v>66.742857142857147</v>
      </c>
      <c r="W354" s="13" t="str">
        <f>IF('BCL Calculations Table'!BY421="","",'BCL Calculations Table'!BY421)</f>
        <v>N</v>
      </c>
      <c r="X354" s="13" t="str">
        <f>IF('BCL Calculations Table'!BZ421="","",'BCL Calculations Table'!BZ421)</f>
        <v/>
      </c>
      <c r="Y354" s="70" t="str">
        <f>IF('BCL Calculations Table'!CB421="","",'BCL Calculations Table'!CB421)</f>
        <v/>
      </c>
    </row>
    <row r="355" spans="1:25" x14ac:dyDescent="0.35">
      <c r="A355" s="69" t="str">
        <f>'BCL Calculations Table'!BN422</f>
        <v>Formaldehyde</v>
      </c>
      <c r="B355" s="68" t="str">
        <f>'BCL Calculations Table'!BM422</f>
        <v>50-00-0</v>
      </c>
      <c r="C355" s="13">
        <f>IF('BCL Calculations Table'!C422="","",'BCL Calculations Table'!C422)</f>
        <v>2.1000000000000001E-2</v>
      </c>
      <c r="D355" s="13" t="str">
        <f>IF('BCL Calculations Table'!D422="","",'BCL Calculations Table'!D422)</f>
        <v>CA</v>
      </c>
      <c r="E355" s="13">
        <f>IF('BCL Calculations Table'!E422="","",'BCL Calculations Table'!E422)</f>
        <v>0.2</v>
      </c>
      <c r="F355" s="13" t="str">
        <f>IF('BCL Calculations Table'!F422="","",'BCL Calculations Table'!F422)</f>
        <v>I</v>
      </c>
      <c r="G355" s="13">
        <f>IF('BCL Calculations Table'!G422="","",'BCL Calculations Table'!G422)</f>
        <v>1.2999999999999999E-5</v>
      </c>
      <c r="H355" s="13" t="str">
        <f>IF('BCL Calculations Table'!H422="","",'BCL Calculations Table'!H422)</f>
        <v>I</v>
      </c>
      <c r="I355" s="13">
        <f>IF('BCL Calculations Table'!I422="","",'BCL Calculations Table'!I422)</f>
        <v>9.7999999999999997E-3</v>
      </c>
      <c r="J355" s="13" t="str">
        <f>IF('BCL Calculations Table'!J422="","",'BCL Calculations Table'!J422)</f>
        <v>A</v>
      </c>
      <c r="K355" s="85" t="str">
        <f>IF('BCL Calculations Table'!K422="","",'BCL Calculations Table'!K422)</f>
        <v/>
      </c>
      <c r="L355" s="13" t="str">
        <f>IF('BCL Calculations Table'!L422="","",'BCL Calculations Table'!L422)</f>
        <v>V</v>
      </c>
      <c r="M355" s="68" t="str">
        <f>IF('BCL Calculations Table'!N422="","",'BCL Calculations Table'!N422)</f>
        <v/>
      </c>
      <c r="N355" s="13">
        <f>IF('BCL Calculations Table'!BP422="","",'BCL Calculations Table'!BP422)</f>
        <v>11.1411559364941</v>
      </c>
      <c r="O355" s="13" t="str">
        <f>IF('BCL Calculations Table'!BQ422="","",'BCL Calculations Table'!BQ422)</f>
        <v>C</v>
      </c>
      <c r="P355" s="13">
        <f>IF('BCL Calculations Table'!BR422="","",'BCL Calculations Table'!BR422)</f>
        <v>59.367357340469447</v>
      </c>
      <c r="Q355" s="13" t="str">
        <f>IF('BCL Calculations Table'!BS422="","",'BCL Calculations Table'!BS422)</f>
        <v>C</v>
      </c>
      <c r="R355" s="13">
        <f>IF('BCL Calculations Table'!BT422="","",'BCL Calculations Table'!BT422)</f>
        <v>55.403501005162028</v>
      </c>
      <c r="S355" s="13" t="str">
        <f>IF('BCL Calculations Table'!BU422="","",'BCL Calculations Table'!BU422)</f>
        <v>C</v>
      </c>
      <c r="T355" s="13">
        <f>IF('BCL Calculations Table'!BV422="","",'BCL Calculations Table'!BV422)</f>
        <v>0.21597633136094674</v>
      </c>
      <c r="U355" s="13" t="str">
        <f>IF('BCL Calculations Table'!BW422="","",'BCL Calculations Table'!BW422)</f>
        <v>C</v>
      </c>
      <c r="V355" s="13">
        <f>IF('BCL Calculations Table'!BX422="","",'BCL Calculations Table'!BX422)</f>
        <v>0.3869046041647895</v>
      </c>
      <c r="W355" s="13" t="str">
        <f>IF('BCL Calculations Table'!BY422="","",'BCL Calculations Table'!BY422)</f>
        <v>C</v>
      </c>
      <c r="X355" s="13" t="str">
        <f>IF('BCL Calculations Table'!BZ422="","",'BCL Calculations Table'!BZ422)</f>
        <v/>
      </c>
      <c r="Y355" s="70" t="str">
        <f>IF('BCL Calculations Table'!CB422="","",'BCL Calculations Table'!CB422)</f>
        <v/>
      </c>
    </row>
    <row r="356" spans="1:25" s="14" customFormat="1" x14ac:dyDescent="0.35">
      <c r="A356" s="69" t="str">
        <f>'BCL Calculations Table'!BN423</f>
        <v>Formic Acid</v>
      </c>
      <c r="B356" s="68" t="str">
        <f>'BCL Calculations Table'!BM423</f>
        <v>64-18-6</v>
      </c>
      <c r="C356" s="13" t="str">
        <f>IF('BCL Calculations Table'!C423="","",'BCL Calculations Table'!C423)</f>
        <v/>
      </c>
      <c r="D356" s="13" t="str">
        <f>IF('BCL Calculations Table'!D423="","",'BCL Calculations Table'!D423)</f>
        <v/>
      </c>
      <c r="E356" s="13">
        <f>IF('BCL Calculations Table'!E423="","",'BCL Calculations Table'!E423)</f>
        <v>0.9</v>
      </c>
      <c r="F356" s="13" t="str">
        <f>IF('BCL Calculations Table'!F423="","",'BCL Calculations Table'!F423)</f>
        <v>P</v>
      </c>
      <c r="G356" s="13" t="str">
        <f>IF('BCL Calculations Table'!G423="","",'BCL Calculations Table'!G423)</f>
        <v/>
      </c>
      <c r="H356" s="13" t="str">
        <f>IF('BCL Calculations Table'!H423="","",'BCL Calculations Table'!H423)</f>
        <v/>
      </c>
      <c r="I356" s="13">
        <f>IF('BCL Calculations Table'!I423="","",'BCL Calculations Table'!I423)</f>
        <v>2.9999999999999997E-4</v>
      </c>
      <c r="J356" s="13" t="str">
        <f>IF('BCL Calculations Table'!J423="","",'BCL Calculations Table'!J423)</f>
        <v>X</v>
      </c>
      <c r="K356" s="85" t="str">
        <f>IF('BCL Calculations Table'!K423="","",'BCL Calculations Table'!K423)</f>
        <v/>
      </c>
      <c r="L356" s="13" t="str">
        <f>IF('BCL Calculations Table'!L423="","",'BCL Calculations Table'!L423)</f>
        <v>V</v>
      </c>
      <c r="M356" s="68" t="str">
        <f>IF('BCL Calculations Table'!N423="","",'BCL Calculations Table'!N423)</f>
        <v/>
      </c>
      <c r="N356" s="13">
        <f>IF('BCL Calculations Table'!BP423="","",'BCL Calculations Table'!BP423)</f>
        <v>29.091281706799734</v>
      </c>
      <c r="O356" s="13" t="str">
        <f>IF('BCL Calculations Table'!BQ423="","",'BCL Calculations Table'!BQ423)</f>
        <v>N</v>
      </c>
      <c r="P356" s="13">
        <f>IF('BCL Calculations Table'!BR423="","",'BCL Calculations Table'!BR423)</f>
        <v>122.22679252962674</v>
      </c>
      <c r="Q356" s="13" t="str">
        <f>IF('BCL Calculations Table'!BS423="","",'BCL Calculations Table'!BS423)</f>
        <v>N</v>
      </c>
      <c r="R356" s="13">
        <f>IF('BCL Calculations Table'!BT423="","",'BCL Calculations Table'!BT423)</f>
        <v>135.79965229893497</v>
      </c>
      <c r="S356" s="13" t="str">
        <f>IF('BCL Calculations Table'!BU423="","",'BCL Calculations Table'!BU423)</f>
        <v>N</v>
      </c>
      <c r="T356" s="13">
        <f>IF('BCL Calculations Table'!BV423="","",'BCL Calculations Table'!BV423)</f>
        <v>0.31285714285714278</v>
      </c>
      <c r="U356" s="13" t="str">
        <f>IF('BCL Calculations Table'!BW423="","",'BCL Calculations Table'!BW423)</f>
        <v>N</v>
      </c>
      <c r="V356" s="13">
        <f>IF('BCL Calculations Table'!BX423="","",'BCL Calculations Table'!BX423)</f>
        <v>0.62570125027157175</v>
      </c>
      <c r="W356" s="13" t="str">
        <f>IF('BCL Calculations Table'!BY423="","",'BCL Calculations Table'!BY423)</f>
        <v>N</v>
      </c>
      <c r="X356" s="13" t="str">
        <f>IF('BCL Calculations Table'!BZ423="","",'BCL Calculations Table'!BZ423)</f>
        <v/>
      </c>
      <c r="Y356" s="70" t="str">
        <f>IF('BCL Calculations Table'!CB423="","",'BCL Calculations Table'!CB423)</f>
        <v/>
      </c>
    </row>
    <row r="357" spans="1:25" x14ac:dyDescent="0.35">
      <c r="A357" s="71" t="str">
        <f>'BCL Calculations Table'!BN424</f>
        <v>Fosetyl-AL</v>
      </c>
      <c r="B357" s="72" t="str">
        <f>'BCL Calculations Table'!BM424</f>
        <v>39148-24-8</v>
      </c>
      <c r="C357" s="73" t="str">
        <f>IF('BCL Calculations Table'!C424="","",'BCL Calculations Table'!C424)</f>
        <v/>
      </c>
      <c r="D357" s="73" t="str">
        <f>IF('BCL Calculations Table'!D424="","",'BCL Calculations Table'!D424)</f>
        <v/>
      </c>
      <c r="E357" s="73">
        <f>IF('BCL Calculations Table'!E424="","",'BCL Calculations Table'!E424)</f>
        <v>2.5</v>
      </c>
      <c r="F357" s="73" t="str">
        <f>IF('BCL Calculations Table'!F424="","",'BCL Calculations Table'!F424)</f>
        <v>OP</v>
      </c>
      <c r="G357" s="73" t="str">
        <f>IF('BCL Calculations Table'!G424="","",'BCL Calculations Table'!G424)</f>
        <v/>
      </c>
      <c r="H357" s="73" t="str">
        <f>IF('BCL Calculations Table'!H424="","",'BCL Calculations Table'!H424)</f>
        <v/>
      </c>
      <c r="I357" s="73" t="str">
        <f>IF('BCL Calculations Table'!I424="","",'BCL Calculations Table'!I424)</f>
        <v/>
      </c>
      <c r="J357" s="73" t="str">
        <f>IF('BCL Calculations Table'!J424="","",'BCL Calculations Table'!J424)</f>
        <v/>
      </c>
      <c r="K357" s="86" t="str">
        <f>IF('BCL Calculations Table'!K424="","",'BCL Calculations Table'!K424)</f>
        <v/>
      </c>
      <c r="L357" s="73" t="str">
        <f>IF('BCL Calculations Table'!L424="","",'BCL Calculations Table'!L424)</f>
        <v/>
      </c>
      <c r="M357" s="72">
        <f>IF('BCL Calculations Table'!N424="","",'BCL Calculations Table'!N424)</f>
        <v>0.1</v>
      </c>
      <c r="N357" s="73">
        <f>IF('BCL Calculations Table'!BP424="","",'BCL Calculations Table'!BP424)</f>
        <v>100000</v>
      </c>
      <c r="O357" s="73" t="str">
        <f>IF('BCL Calculations Table'!BQ424="","",'BCL Calculations Table'!BQ424)</f>
        <v>max</v>
      </c>
      <c r="P357" s="73">
        <f>IF('BCL Calculations Table'!BR424="","",'BCL Calculations Table'!BR424)</f>
        <v>100000</v>
      </c>
      <c r="Q357" s="73" t="str">
        <f>IF('BCL Calculations Table'!BS424="","",'BCL Calculations Table'!BS424)</f>
        <v>max</v>
      </c>
      <c r="R357" s="73">
        <f>IF('BCL Calculations Table'!BT424="","",'BCL Calculations Table'!BT424)</f>
        <v>100000</v>
      </c>
      <c r="S357" s="73" t="str">
        <f>IF('BCL Calculations Table'!BU424="","",'BCL Calculations Table'!BU424)</f>
        <v>max</v>
      </c>
      <c r="T357" s="73" t="str">
        <f>IF('BCL Calculations Table'!BV424="","",'BCL Calculations Table'!BV424)</f>
        <v/>
      </c>
      <c r="U357" s="73" t="str">
        <f>IF('BCL Calculations Table'!BW424="","",'BCL Calculations Table'!BW424)</f>
        <v/>
      </c>
      <c r="V357" s="73">
        <f>IF('BCL Calculations Table'!BX424="","",'BCL Calculations Table'!BX424)</f>
        <v>83428.571428571435</v>
      </c>
      <c r="W357" s="73" t="str">
        <f>IF('BCL Calculations Table'!BY424="","",'BCL Calculations Table'!BY424)</f>
        <v>N</v>
      </c>
      <c r="X357" s="73" t="str">
        <f>IF('BCL Calculations Table'!BZ424="","",'BCL Calculations Table'!BZ424)</f>
        <v/>
      </c>
      <c r="Y357" s="79" t="str">
        <f>IF('BCL Calculations Table'!CB424="","",'BCL Calculations Table'!CB424)</f>
        <v/>
      </c>
    </row>
    <row r="358" spans="1:25" x14ac:dyDescent="0.35">
      <c r="A358" s="94" t="str">
        <f>'BCL Calculations Table'!BN425</f>
        <v>Furans</v>
      </c>
      <c r="B358" s="82" t="str">
        <f>'BCL Calculations Table'!BM425</f>
        <v/>
      </c>
      <c r="C358" s="80" t="str">
        <f>IF('BCL Calculations Table'!C425="","",'BCL Calculations Table'!C425)</f>
        <v/>
      </c>
      <c r="D358" s="80" t="str">
        <f>IF('BCL Calculations Table'!D425="","",'BCL Calculations Table'!D425)</f>
        <v/>
      </c>
      <c r="E358" s="80" t="str">
        <f>IF('BCL Calculations Table'!E425="","",'BCL Calculations Table'!E425)</f>
        <v/>
      </c>
      <c r="F358" s="80" t="str">
        <f>IF('BCL Calculations Table'!F425="","",'BCL Calculations Table'!F425)</f>
        <v/>
      </c>
      <c r="G358" s="80" t="str">
        <f>IF('BCL Calculations Table'!G425="","",'BCL Calculations Table'!G425)</f>
        <v/>
      </c>
      <c r="H358" s="80" t="str">
        <f>IF('BCL Calculations Table'!H425="","",'BCL Calculations Table'!H425)</f>
        <v/>
      </c>
      <c r="I358" s="80" t="str">
        <f>IF('BCL Calculations Table'!I425="","",'BCL Calculations Table'!I425)</f>
        <v/>
      </c>
      <c r="J358" s="80" t="str">
        <f>IF('BCL Calculations Table'!J425="","",'BCL Calculations Table'!J425)</f>
        <v/>
      </c>
      <c r="K358" s="87" t="str">
        <f>IF('BCL Calculations Table'!K425="","",'BCL Calculations Table'!K425)</f>
        <v/>
      </c>
      <c r="L358" s="80" t="str">
        <f>IF('BCL Calculations Table'!L425="","",'BCL Calculations Table'!L425)</f>
        <v/>
      </c>
      <c r="M358" s="82" t="str">
        <f>IF('BCL Calculations Table'!N425="","",'BCL Calculations Table'!N425)</f>
        <v/>
      </c>
      <c r="N358" s="80" t="str">
        <f>IF('BCL Calculations Table'!BP425="","",'BCL Calculations Table'!BP425)</f>
        <v/>
      </c>
      <c r="O358" s="80" t="str">
        <f>IF('BCL Calculations Table'!BQ425="","",'BCL Calculations Table'!BQ425)</f>
        <v/>
      </c>
      <c r="P358" s="80" t="str">
        <f>IF('BCL Calculations Table'!BR425="","",'BCL Calculations Table'!BR425)</f>
        <v/>
      </c>
      <c r="Q358" s="80" t="str">
        <f>IF('BCL Calculations Table'!BS425="","",'BCL Calculations Table'!BS425)</f>
        <v/>
      </c>
      <c r="R358" s="80" t="str">
        <f>IF('BCL Calculations Table'!BT425="","",'BCL Calculations Table'!BT425)</f>
        <v/>
      </c>
      <c r="S358" s="80" t="str">
        <f>IF('BCL Calculations Table'!BU425="","",'BCL Calculations Table'!BU425)</f>
        <v/>
      </c>
      <c r="T358" s="80" t="str">
        <f>IF('BCL Calculations Table'!BV425="","",'BCL Calculations Table'!BV425)</f>
        <v/>
      </c>
      <c r="U358" s="80" t="str">
        <f>IF('BCL Calculations Table'!BW425="","",'BCL Calculations Table'!BW425)</f>
        <v/>
      </c>
      <c r="V358" s="80" t="str">
        <f>IF('BCL Calculations Table'!BX425="","",'BCL Calculations Table'!BX425)</f>
        <v/>
      </c>
      <c r="W358" s="80" t="str">
        <f>IF('BCL Calculations Table'!BY425="","",'BCL Calculations Table'!BY425)</f>
        <v/>
      </c>
      <c r="X358" s="80" t="str">
        <f>IF('BCL Calculations Table'!BZ425="","",'BCL Calculations Table'!BZ425)</f>
        <v/>
      </c>
      <c r="Y358" s="81" t="str">
        <f>IF('BCL Calculations Table'!CB425="","",'BCL Calculations Table'!CB425)</f>
        <v/>
      </c>
    </row>
    <row r="359" spans="1:25" s="14" customFormat="1" x14ac:dyDescent="0.35">
      <c r="A359" s="69" t="str">
        <f>'BCL Calculations Table'!BN426</f>
        <v>Dibenzofuran</v>
      </c>
      <c r="B359" s="68" t="str">
        <f>'BCL Calculations Table'!BM426</f>
        <v>132-64-9</v>
      </c>
      <c r="C359" s="13" t="str">
        <f>IF('BCL Calculations Table'!C426="","",'BCL Calculations Table'!C426)</f>
        <v/>
      </c>
      <c r="D359" s="13" t="str">
        <f>IF('BCL Calculations Table'!D426="","",'BCL Calculations Table'!D426)</f>
        <v/>
      </c>
      <c r="E359" s="13">
        <f>IF('BCL Calculations Table'!E426="","",'BCL Calculations Table'!E426)</f>
        <v>1E-3</v>
      </c>
      <c r="F359" s="13" t="str">
        <f>IF('BCL Calculations Table'!F426="","",'BCL Calculations Table'!F426)</f>
        <v>X</v>
      </c>
      <c r="G359" s="13" t="str">
        <f>IF('BCL Calculations Table'!G426="","",'BCL Calculations Table'!G426)</f>
        <v/>
      </c>
      <c r="H359" s="13" t="str">
        <f>IF('BCL Calculations Table'!H426="","",'BCL Calculations Table'!H426)</f>
        <v/>
      </c>
      <c r="I359" s="13" t="str">
        <f>IF('BCL Calculations Table'!I426="","",'BCL Calculations Table'!I426)</f>
        <v/>
      </c>
      <c r="J359" s="13" t="str">
        <f>IF('BCL Calculations Table'!J426="","",'BCL Calculations Table'!J426)</f>
        <v/>
      </c>
      <c r="K359" s="85" t="str">
        <f>IF('BCL Calculations Table'!K426="","",'BCL Calculations Table'!K426)</f>
        <v/>
      </c>
      <c r="L359" s="13" t="str">
        <f>IF('BCL Calculations Table'!L426="","",'BCL Calculations Table'!L426)</f>
        <v>V</v>
      </c>
      <c r="M359" s="68" t="str">
        <f>IF('BCL Calculations Table'!N426="","",'BCL Calculations Table'!N426)</f>
        <v/>
      </c>
      <c r="N359" s="13">
        <f>IF('BCL Calculations Table'!BP426="","",'BCL Calculations Table'!BP426)</f>
        <v>78.214285714285722</v>
      </c>
      <c r="O359" s="13" t="str">
        <f>IF('BCL Calculations Table'!BQ426="","",'BCL Calculations Table'!BQ426)</f>
        <v>N</v>
      </c>
      <c r="P359" s="13">
        <f>IF('BCL Calculations Table'!BR426="","",'BCL Calculations Table'!BR426)</f>
        <v>170.70971039503777</v>
      </c>
      <c r="Q359" s="13" t="str">
        <f>IF('BCL Calculations Table'!BS426="","",'BCL Calculations Table'!BS426)</f>
        <v>sat</v>
      </c>
      <c r="R359" s="13">
        <f>IF('BCL Calculations Table'!BT426="","",'BCL Calculations Table'!BT426)</f>
        <v>170.70971039503777</v>
      </c>
      <c r="S359" s="13" t="str">
        <f>IF('BCL Calculations Table'!BU426="","",'BCL Calculations Table'!BU426)</f>
        <v>sat</v>
      </c>
      <c r="T359" s="13" t="str">
        <f>IF('BCL Calculations Table'!BV426="","",'BCL Calculations Table'!BV426)</f>
        <v/>
      </c>
      <c r="U359" s="13" t="str">
        <f>IF('BCL Calculations Table'!BW426="","",'BCL Calculations Table'!BW426)</f>
        <v/>
      </c>
      <c r="V359" s="13">
        <f>IF('BCL Calculations Table'!BX426="","",'BCL Calculations Table'!BX426)</f>
        <v>33.371428571428574</v>
      </c>
      <c r="W359" s="13" t="str">
        <f>IF('BCL Calculations Table'!BY426="","",'BCL Calculations Table'!BY426)</f>
        <v>N</v>
      </c>
      <c r="X359" s="13" t="str">
        <f>IF('BCL Calculations Table'!BZ426="","",'BCL Calculations Table'!BZ426)</f>
        <v/>
      </c>
      <c r="Y359" s="70" t="str">
        <f>IF('BCL Calculations Table'!CB426="","",'BCL Calculations Table'!CB426)</f>
        <v/>
      </c>
    </row>
    <row r="360" spans="1:25" x14ac:dyDescent="0.35">
      <c r="A360" s="69" t="str">
        <f>'BCL Calculations Table'!BN427</f>
        <v>Furan</v>
      </c>
      <c r="B360" s="68" t="str">
        <f>'BCL Calculations Table'!BM427</f>
        <v>110-00-9</v>
      </c>
      <c r="C360" s="13" t="str">
        <f>IF('BCL Calculations Table'!C427="","",'BCL Calculations Table'!C427)</f>
        <v/>
      </c>
      <c r="D360" s="13" t="str">
        <f>IF('BCL Calculations Table'!D427="","",'BCL Calculations Table'!D427)</f>
        <v/>
      </c>
      <c r="E360" s="13">
        <f>IF('BCL Calculations Table'!E427="","",'BCL Calculations Table'!E427)</f>
        <v>1E-3</v>
      </c>
      <c r="F360" s="13" t="str">
        <f>IF('BCL Calculations Table'!F427="","",'BCL Calculations Table'!F427)</f>
        <v>I</v>
      </c>
      <c r="G360" s="13" t="str">
        <f>IF('BCL Calculations Table'!G427="","",'BCL Calculations Table'!G427)</f>
        <v/>
      </c>
      <c r="H360" s="13" t="str">
        <f>IF('BCL Calculations Table'!H427="","",'BCL Calculations Table'!H427)</f>
        <v/>
      </c>
      <c r="I360" s="13" t="str">
        <f>IF('BCL Calculations Table'!I427="","",'BCL Calculations Table'!I427)</f>
        <v/>
      </c>
      <c r="J360" s="13" t="str">
        <f>IF('BCL Calculations Table'!J427="","",'BCL Calculations Table'!J427)</f>
        <v/>
      </c>
      <c r="K360" s="85" t="str">
        <f>IF('BCL Calculations Table'!K427="","",'BCL Calculations Table'!K427)</f>
        <v/>
      </c>
      <c r="L360" s="13" t="str">
        <f>IF('BCL Calculations Table'!L427="","",'BCL Calculations Table'!L427)</f>
        <v>V</v>
      </c>
      <c r="M360" s="68" t="str">
        <f>IF('BCL Calculations Table'!N427="","",'BCL Calculations Table'!N427)</f>
        <v/>
      </c>
      <c r="N360" s="13">
        <f>IF('BCL Calculations Table'!BP427="","",'BCL Calculations Table'!BP427)</f>
        <v>78.214285714285722</v>
      </c>
      <c r="O360" s="13" t="str">
        <f>IF('BCL Calculations Table'!BQ427="","",'BCL Calculations Table'!BQ427)</f>
        <v>N</v>
      </c>
      <c r="P360" s="13">
        <f>IF('BCL Calculations Table'!BR427="","",'BCL Calculations Table'!BR427)</f>
        <v>2336</v>
      </c>
      <c r="Q360" s="13" t="str">
        <f>IF('BCL Calculations Table'!BS427="","",'BCL Calculations Table'!BS427)</f>
        <v>N</v>
      </c>
      <c r="R360" s="13">
        <f>IF('BCL Calculations Table'!BT427="","",'BCL Calculations Table'!BT427)</f>
        <v>1297.7777777777778</v>
      </c>
      <c r="S360" s="13" t="str">
        <f>IF('BCL Calculations Table'!BU427="","",'BCL Calculations Table'!BU427)</f>
        <v>N</v>
      </c>
      <c r="T360" s="13" t="str">
        <f>IF('BCL Calculations Table'!BV427="","",'BCL Calculations Table'!BV427)</f>
        <v/>
      </c>
      <c r="U360" s="13" t="str">
        <f>IF('BCL Calculations Table'!BW427="","",'BCL Calculations Table'!BW427)</f>
        <v/>
      </c>
      <c r="V360" s="13">
        <f>IF('BCL Calculations Table'!BX427="","",'BCL Calculations Table'!BX427)</f>
        <v>33.371428571428574</v>
      </c>
      <c r="W360" s="13" t="str">
        <f>IF('BCL Calculations Table'!BY427="","",'BCL Calculations Table'!BY427)</f>
        <v>N</v>
      </c>
      <c r="X360" s="13" t="str">
        <f>IF('BCL Calculations Table'!BZ427="","",'BCL Calculations Table'!BZ427)</f>
        <v/>
      </c>
      <c r="Y360" s="70" t="str">
        <f>IF('BCL Calculations Table'!CB427="","",'BCL Calculations Table'!CB427)</f>
        <v/>
      </c>
    </row>
    <row r="361" spans="1:25" x14ac:dyDescent="0.35">
      <c r="A361" s="69" t="str">
        <f>'BCL Calculations Table'!BN428</f>
        <v>Tetrahydrofuran</v>
      </c>
      <c r="B361" s="68" t="str">
        <f>'BCL Calculations Table'!BM428</f>
        <v>109-99-9</v>
      </c>
      <c r="C361" s="13" t="str">
        <f>IF('BCL Calculations Table'!C428="","",'BCL Calculations Table'!C428)</f>
        <v/>
      </c>
      <c r="D361" s="13" t="str">
        <f>IF('BCL Calculations Table'!D428="","",'BCL Calculations Table'!D428)</f>
        <v/>
      </c>
      <c r="E361" s="13">
        <f>IF('BCL Calculations Table'!E428="","",'BCL Calculations Table'!E428)</f>
        <v>0.9</v>
      </c>
      <c r="F361" s="13" t="str">
        <f>IF('BCL Calculations Table'!F428="","",'BCL Calculations Table'!F428)</f>
        <v>I</v>
      </c>
      <c r="G361" s="13" t="str">
        <f>IF('BCL Calculations Table'!G428="","",'BCL Calculations Table'!G428)</f>
        <v/>
      </c>
      <c r="H361" s="13" t="str">
        <f>IF('BCL Calculations Table'!H428="","",'BCL Calculations Table'!H428)</f>
        <v/>
      </c>
      <c r="I361" s="13">
        <f>IF('BCL Calculations Table'!I428="","",'BCL Calculations Table'!I428)</f>
        <v>2</v>
      </c>
      <c r="J361" s="13" t="str">
        <f>IF('BCL Calculations Table'!J428="","",'BCL Calculations Table'!J428)</f>
        <v>I</v>
      </c>
      <c r="K361" s="85" t="str">
        <f>IF('BCL Calculations Table'!K428="","",'BCL Calculations Table'!K428)</f>
        <v/>
      </c>
      <c r="L361" s="13" t="str">
        <f>IF('BCL Calculations Table'!L428="","",'BCL Calculations Table'!L428)</f>
        <v>V</v>
      </c>
      <c r="M361" s="68">
        <f>IF('BCL Calculations Table'!N428="","",'BCL Calculations Table'!N428)</f>
        <v>0.03</v>
      </c>
      <c r="N361" s="13">
        <f>IF('BCL Calculations Table'!BP428="","",'BCL Calculations Table'!BP428)</f>
        <v>18091.104661789195</v>
      </c>
      <c r="O361" s="13" t="str">
        <f>IF('BCL Calculations Table'!BQ428="","",'BCL Calculations Table'!BQ428)</f>
        <v>N</v>
      </c>
      <c r="P361" s="13">
        <f>IF('BCL Calculations Table'!BR428="","",'BCL Calculations Table'!BR428)</f>
        <v>99866.392465825484</v>
      </c>
      <c r="Q361" s="13" t="str">
        <f>IF('BCL Calculations Table'!BS428="","",'BCL Calculations Table'!BS428)</f>
        <v>N</v>
      </c>
      <c r="R361" s="13">
        <f>IF('BCL Calculations Table'!BT428="","",'BCL Calculations Table'!BT428)</f>
        <v>100000</v>
      </c>
      <c r="S361" s="13" t="str">
        <f>IF('BCL Calculations Table'!BU428="","",'BCL Calculations Table'!BU428)</f>
        <v>max</v>
      </c>
      <c r="T361" s="13">
        <f>IF('BCL Calculations Table'!BV428="","",'BCL Calculations Table'!BV428)</f>
        <v>2085.7142857142858</v>
      </c>
      <c r="U361" s="13" t="str">
        <f>IF('BCL Calculations Table'!BW428="","",'BCL Calculations Table'!BW428)</f>
        <v>N</v>
      </c>
      <c r="V361" s="13">
        <f>IF('BCL Calculations Table'!BX428="","",'BCL Calculations Table'!BX428)</f>
        <v>3662.7177700348434</v>
      </c>
      <c r="W361" s="13" t="str">
        <f>IF('BCL Calculations Table'!BY428="","",'BCL Calculations Table'!BY428)</f>
        <v>N</v>
      </c>
      <c r="X361" s="13" t="str">
        <f>IF('BCL Calculations Table'!BZ428="","",'BCL Calculations Table'!BZ428)</f>
        <v/>
      </c>
      <c r="Y361" s="70" t="str">
        <f>IF('BCL Calculations Table'!CB428="","",'BCL Calculations Table'!CB428)</f>
        <v/>
      </c>
    </row>
    <row r="362" spans="1:25" s="14" customFormat="1" x14ac:dyDescent="0.35">
      <c r="A362" s="69" t="str">
        <f>'BCL Calculations Table'!BN429</f>
        <v>Furazolidone</v>
      </c>
      <c r="B362" s="68" t="str">
        <f>'BCL Calculations Table'!BM429</f>
        <v>67-45-8</v>
      </c>
      <c r="C362" s="13">
        <f>IF('BCL Calculations Table'!C429="","",'BCL Calculations Table'!C429)</f>
        <v>3.8</v>
      </c>
      <c r="D362" s="13" t="str">
        <f>IF('BCL Calculations Table'!D429="","",'BCL Calculations Table'!D429)</f>
        <v>H</v>
      </c>
      <c r="E362" s="13" t="str">
        <f>IF('BCL Calculations Table'!E429="","",'BCL Calculations Table'!E429)</f>
        <v/>
      </c>
      <c r="F362" s="13" t="str">
        <f>IF('BCL Calculations Table'!F429="","",'BCL Calculations Table'!F429)</f>
        <v/>
      </c>
      <c r="G362" s="13" t="str">
        <f>IF('BCL Calculations Table'!G429="","",'BCL Calculations Table'!G429)</f>
        <v/>
      </c>
      <c r="H362" s="13" t="str">
        <f>IF('BCL Calculations Table'!H429="","",'BCL Calculations Table'!H429)</f>
        <v/>
      </c>
      <c r="I362" s="13" t="str">
        <f>IF('BCL Calculations Table'!I429="","",'BCL Calculations Table'!I429)</f>
        <v/>
      </c>
      <c r="J362" s="13" t="str">
        <f>IF('BCL Calculations Table'!J429="","",'BCL Calculations Table'!J429)</f>
        <v/>
      </c>
      <c r="K362" s="85" t="str">
        <f>IF('BCL Calculations Table'!K429="","",'BCL Calculations Table'!K429)</f>
        <v/>
      </c>
      <c r="L362" s="13" t="str">
        <f>IF('BCL Calculations Table'!L429="","",'BCL Calculations Table'!L429)</f>
        <v/>
      </c>
      <c r="M362" s="68">
        <f>IF('BCL Calculations Table'!N429="","",'BCL Calculations Table'!N429)</f>
        <v>0.1</v>
      </c>
      <c r="N362" s="13">
        <f>IF('BCL Calculations Table'!BP429="","",'BCL Calculations Table'!BP429)</f>
        <v>0.14278672748468466</v>
      </c>
      <c r="O362" s="13" t="str">
        <f>IF('BCL Calculations Table'!BQ429="","",'BCL Calculations Table'!BQ429)</f>
        <v>C</v>
      </c>
      <c r="P362" s="13">
        <f>IF('BCL Calculations Table'!BR429="","",'BCL Calculations Table'!BR429)</f>
        <v>1.7212631578947368</v>
      </c>
      <c r="Q362" s="13" t="str">
        <f>IF('BCL Calculations Table'!BS429="","",'BCL Calculations Table'!BS429)</f>
        <v>C</v>
      </c>
      <c r="R362" s="13">
        <f>IF('BCL Calculations Table'!BT429="","",'BCL Calculations Table'!BT429)</f>
        <v>0.9282609594058403</v>
      </c>
      <c r="S362" s="13" t="str">
        <f>IF('BCL Calculations Table'!BU429="","",'BCL Calculations Table'!BU429)</f>
        <v>C</v>
      </c>
      <c r="T362" s="13" t="str">
        <f>IF('BCL Calculations Table'!BV429="","",'BCL Calculations Table'!BV429)</f>
        <v/>
      </c>
      <c r="U362" s="13" t="str">
        <f>IF('BCL Calculations Table'!BW429="","",'BCL Calculations Table'!BW429)</f>
        <v/>
      </c>
      <c r="V362" s="13">
        <f>IF('BCL Calculations Table'!BX429="","",'BCL Calculations Table'!BX429)</f>
        <v>2.0502162556872434E-2</v>
      </c>
      <c r="W362" s="13" t="str">
        <f>IF('BCL Calculations Table'!BY429="","",'BCL Calculations Table'!BY429)</f>
        <v>C</v>
      </c>
      <c r="X362" s="13" t="str">
        <f>IF('BCL Calculations Table'!BZ429="","",'BCL Calculations Table'!BZ429)</f>
        <v/>
      </c>
      <c r="Y362" s="70" t="str">
        <f>IF('BCL Calculations Table'!CB429="","",'BCL Calculations Table'!CB429)</f>
        <v/>
      </c>
    </row>
    <row r="363" spans="1:25" x14ac:dyDescent="0.35">
      <c r="A363" s="71" t="str">
        <f>'BCL Calculations Table'!BN430</f>
        <v>Furfural</v>
      </c>
      <c r="B363" s="72" t="str">
        <f>'BCL Calculations Table'!BM430</f>
        <v>98-01-1</v>
      </c>
      <c r="C363" s="73" t="str">
        <f>IF('BCL Calculations Table'!C430="","",'BCL Calculations Table'!C430)</f>
        <v/>
      </c>
      <c r="D363" s="73" t="str">
        <f>IF('BCL Calculations Table'!D430="","",'BCL Calculations Table'!D430)</f>
        <v/>
      </c>
      <c r="E363" s="73">
        <f>IF('BCL Calculations Table'!E430="","",'BCL Calculations Table'!E430)</f>
        <v>3.0000000000000001E-3</v>
      </c>
      <c r="F363" s="73" t="str">
        <f>IF('BCL Calculations Table'!F430="","",'BCL Calculations Table'!F430)</f>
        <v>I</v>
      </c>
      <c r="G363" s="73" t="str">
        <f>IF('BCL Calculations Table'!G430="","",'BCL Calculations Table'!G430)</f>
        <v/>
      </c>
      <c r="H363" s="73" t="str">
        <f>IF('BCL Calculations Table'!H430="","",'BCL Calculations Table'!H430)</f>
        <v/>
      </c>
      <c r="I363" s="73">
        <f>IF('BCL Calculations Table'!I430="","",'BCL Calculations Table'!I430)</f>
        <v>0.05</v>
      </c>
      <c r="J363" s="73" t="str">
        <f>IF('BCL Calculations Table'!J430="","",'BCL Calculations Table'!J430)</f>
        <v>H</v>
      </c>
      <c r="K363" s="86" t="str">
        <f>IF('BCL Calculations Table'!K430="","",'BCL Calculations Table'!K430)</f>
        <v/>
      </c>
      <c r="L363" s="73" t="str">
        <f>IF('BCL Calculations Table'!L430="","",'BCL Calculations Table'!L430)</f>
        <v>V</v>
      </c>
      <c r="M363" s="72" t="str">
        <f>IF('BCL Calculations Table'!N430="","",'BCL Calculations Table'!N430)</f>
        <v/>
      </c>
      <c r="N363" s="73">
        <f>IF('BCL Calculations Table'!BP430="","",'BCL Calculations Table'!BP430)</f>
        <v>214.76528129637992</v>
      </c>
      <c r="O363" s="73" t="str">
        <f>IF('BCL Calculations Table'!BQ430="","",'BCL Calculations Table'!BQ430)</f>
        <v>N</v>
      </c>
      <c r="P363" s="73">
        <f>IF('BCL Calculations Table'!BR430="","",'BCL Calculations Table'!BR430)</f>
        <v>4226.3508333786085</v>
      </c>
      <c r="Q363" s="73" t="str">
        <f>IF('BCL Calculations Table'!BS430="","",'BCL Calculations Table'!BS430)</f>
        <v>N</v>
      </c>
      <c r="R363" s="73">
        <f>IF('BCL Calculations Table'!BT430="","",'BCL Calculations Table'!BT430)</f>
        <v>2929.3357172121555</v>
      </c>
      <c r="S363" s="73" t="str">
        <f>IF('BCL Calculations Table'!BU430="","",'BCL Calculations Table'!BU430)</f>
        <v>N</v>
      </c>
      <c r="T363" s="73">
        <f>IF('BCL Calculations Table'!BV430="","",'BCL Calculations Table'!BV430)</f>
        <v>52.142857142857146</v>
      </c>
      <c r="U363" s="73" t="str">
        <f>IF('BCL Calculations Table'!BW430="","",'BCL Calculations Table'!BW430)</f>
        <v>N</v>
      </c>
      <c r="V363" s="73">
        <f>IF('BCL Calculations Table'!BX430="","",'BCL Calculations Table'!BX430)</f>
        <v>51.078717201166171</v>
      </c>
      <c r="W363" s="73" t="str">
        <f>IF('BCL Calculations Table'!BY430="","",'BCL Calculations Table'!BY430)</f>
        <v>N</v>
      </c>
      <c r="X363" s="73" t="str">
        <f>IF('BCL Calculations Table'!BZ430="","",'BCL Calculations Table'!BZ430)</f>
        <v/>
      </c>
      <c r="Y363" s="79" t="str">
        <f>IF('BCL Calculations Table'!CB430="","",'BCL Calculations Table'!CB430)</f>
        <v/>
      </c>
    </row>
    <row r="364" spans="1:25" x14ac:dyDescent="0.35">
      <c r="A364" s="94" t="str">
        <f>'BCL Calculations Table'!BN431</f>
        <v>Furium</v>
      </c>
      <c r="B364" s="82" t="str">
        <f>'BCL Calculations Table'!BM431</f>
        <v>531-82-8</v>
      </c>
      <c r="C364" s="80">
        <f>IF('BCL Calculations Table'!C431="","",'BCL Calculations Table'!C431)</f>
        <v>1.5</v>
      </c>
      <c r="D364" s="80" t="str">
        <f>IF('BCL Calculations Table'!D431="","",'BCL Calculations Table'!D431)</f>
        <v>CA</v>
      </c>
      <c r="E364" s="80" t="str">
        <f>IF('BCL Calculations Table'!E431="","",'BCL Calculations Table'!E431)</f>
        <v/>
      </c>
      <c r="F364" s="80" t="str">
        <f>IF('BCL Calculations Table'!F431="","",'BCL Calculations Table'!F431)</f>
        <v/>
      </c>
      <c r="G364" s="80">
        <f>IF('BCL Calculations Table'!G431="","",'BCL Calculations Table'!G431)</f>
        <v>4.2999999999999999E-4</v>
      </c>
      <c r="H364" s="80" t="str">
        <f>IF('BCL Calculations Table'!H431="","",'BCL Calculations Table'!H431)</f>
        <v>CA</v>
      </c>
      <c r="I364" s="80" t="str">
        <f>IF('BCL Calculations Table'!I431="","",'BCL Calculations Table'!I431)</f>
        <v/>
      </c>
      <c r="J364" s="80" t="str">
        <f>IF('BCL Calculations Table'!J431="","",'BCL Calculations Table'!J431)</f>
        <v/>
      </c>
      <c r="K364" s="87" t="str">
        <f>IF('BCL Calculations Table'!K431="","",'BCL Calculations Table'!K431)</f>
        <v/>
      </c>
      <c r="L364" s="80" t="str">
        <f>IF('BCL Calculations Table'!L431="","",'BCL Calculations Table'!L431)</f>
        <v/>
      </c>
      <c r="M364" s="82">
        <f>IF('BCL Calculations Table'!N431="","",'BCL Calculations Table'!N431)</f>
        <v>0.1</v>
      </c>
      <c r="N364" s="80">
        <f>IF('BCL Calculations Table'!BP431="","",'BCL Calculations Table'!BP431)</f>
        <v>0.3617096777736587</v>
      </c>
      <c r="O364" s="80" t="str">
        <f>IF('BCL Calculations Table'!BQ431="","",'BCL Calculations Table'!BQ431)</f>
        <v>C</v>
      </c>
      <c r="P364" s="80">
        <f>IF('BCL Calculations Table'!BR431="","",'BCL Calculations Table'!BR431)</f>
        <v>4.3599778398604023</v>
      </c>
      <c r="Q364" s="80" t="str">
        <f>IF('BCL Calculations Table'!BS431="","",'BCL Calculations Table'!BS431)</f>
        <v>C</v>
      </c>
      <c r="R364" s="80">
        <f>IF('BCL Calculations Table'!BT431="","",'BCL Calculations Table'!BT431)</f>
        <v>2.3514490200618057</v>
      </c>
      <c r="S364" s="80" t="str">
        <f>IF('BCL Calculations Table'!BU431="","",'BCL Calculations Table'!BU431)</f>
        <v>C</v>
      </c>
      <c r="T364" s="80">
        <f>IF('BCL Calculations Table'!BV431="","",'BCL Calculations Table'!BV431)</f>
        <v>6.5295169946332741E-3</v>
      </c>
      <c r="U364" s="80" t="str">
        <f>IF('BCL Calculations Table'!BW431="","",'BCL Calculations Table'!BW431)</f>
        <v>C</v>
      </c>
      <c r="V364" s="80">
        <f>IF('BCL Calculations Table'!BX431="","",'BCL Calculations Table'!BX431)</f>
        <v>5.1938811810743502E-2</v>
      </c>
      <c r="W364" s="80" t="str">
        <f>IF('BCL Calculations Table'!BY431="","",'BCL Calculations Table'!BY431)</f>
        <v>C</v>
      </c>
      <c r="X364" s="80" t="str">
        <f>IF('BCL Calculations Table'!BZ431="","",'BCL Calculations Table'!BZ431)</f>
        <v/>
      </c>
      <c r="Y364" s="81" t="str">
        <f>IF('BCL Calculations Table'!CB431="","",'BCL Calculations Table'!CB431)</f>
        <v/>
      </c>
    </row>
    <row r="365" spans="1:25" s="14" customFormat="1" x14ac:dyDescent="0.35">
      <c r="A365" s="69" t="str">
        <f>'BCL Calculations Table'!BN432</f>
        <v>Furmecyclox</v>
      </c>
      <c r="B365" s="68" t="str">
        <f>'BCL Calculations Table'!BM432</f>
        <v>60568-05-0</v>
      </c>
      <c r="C365" s="13">
        <f>IF('BCL Calculations Table'!C432="","",'BCL Calculations Table'!C432)</f>
        <v>0.03</v>
      </c>
      <c r="D365" s="13" t="str">
        <f>IF('BCL Calculations Table'!D432="","",'BCL Calculations Table'!D432)</f>
        <v>I</v>
      </c>
      <c r="E365" s="13" t="str">
        <f>IF('BCL Calculations Table'!E432="","",'BCL Calculations Table'!E432)</f>
        <v/>
      </c>
      <c r="F365" s="13" t="str">
        <f>IF('BCL Calculations Table'!F432="","",'BCL Calculations Table'!F432)</f>
        <v/>
      </c>
      <c r="G365" s="13">
        <f>IF('BCL Calculations Table'!G432="","",'BCL Calculations Table'!G432)</f>
        <v>8.6000000000000007E-6</v>
      </c>
      <c r="H365" s="13" t="str">
        <f>IF('BCL Calculations Table'!H432="","",'BCL Calculations Table'!H432)</f>
        <v>CA</v>
      </c>
      <c r="I365" s="13" t="str">
        <f>IF('BCL Calculations Table'!I432="","",'BCL Calculations Table'!I432)</f>
        <v/>
      </c>
      <c r="J365" s="13" t="str">
        <f>IF('BCL Calculations Table'!J432="","",'BCL Calculations Table'!J432)</f>
        <v/>
      </c>
      <c r="K365" s="85" t="str">
        <f>IF('BCL Calculations Table'!K432="","",'BCL Calculations Table'!K432)</f>
        <v/>
      </c>
      <c r="L365" s="13" t="str">
        <f>IF('BCL Calculations Table'!L432="","",'BCL Calculations Table'!L432)</f>
        <v/>
      </c>
      <c r="M365" s="68">
        <f>IF('BCL Calculations Table'!N432="","",'BCL Calculations Table'!N432)</f>
        <v>0.1</v>
      </c>
      <c r="N365" s="13">
        <f>IF('BCL Calculations Table'!BP432="","",'BCL Calculations Table'!BP432)</f>
        <v>18.085483888682933</v>
      </c>
      <c r="O365" s="13" t="str">
        <f>IF('BCL Calculations Table'!BQ432="","",'BCL Calculations Table'!BQ432)</f>
        <v>C</v>
      </c>
      <c r="P365" s="13">
        <f>IF('BCL Calculations Table'!BR432="","",'BCL Calculations Table'!BR432)</f>
        <v>217.99889199302012</v>
      </c>
      <c r="Q365" s="13" t="str">
        <f>IF('BCL Calculations Table'!BS432="","",'BCL Calculations Table'!BS432)</f>
        <v>C</v>
      </c>
      <c r="R365" s="13">
        <f>IF('BCL Calculations Table'!BT432="","",'BCL Calculations Table'!BT432)</f>
        <v>117.57245100309029</v>
      </c>
      <c r="S365" s="13" t="str">
        <f>IF('BCL Calculations Table'!BU432="","",'BCL Calculations Table'!BU432)</f>
        <v>C</v>
      </c>
      <c r="T365" s="13">
        <f>IF('BCL Calculations Table'!BV432="","",'BCL Calculations Table'!BV432)</f>
        <v>0.32647584973166366</v>
      </c>
      <c r="U365" s="13" t="str">
        <f>IF('BCL Calculations Table'!BW432="","",'BCL Calculations Table'!BW432)</f>
        <v>C</v>
      </c>
      <c r="V365" s="13">
        <f>IF('BCL Calculations Table'!BX432="","",'BCL Calculations Table'!BX432)</f>
        <v>2.5969405905371752</v>
      </c>
      <c r="W365" s="13" t="str">
        <f>IF('BCL Calculations Table'!BY432="","",'BCL Calculations Table'!BY432)</f>
        <v>C</v>
      </c>
      <c r="X365" s="13" t="str">
        <f>IF('BCL Calculations Table'!BZ432="","",'BCL Calculations Table'!BZ432)</f>
        <v/>
      </c>
      <c r="Y365" s="70" t="str">
        <f>IF('BCL Calculations Table'!CB432="","",'BCL Calculations Table'!CB432)</f>
        <v/>
      </c>
    </row>
    <row r="366" spans="1:25" x14ac:dyDescent="0.35">
      <c r="A366" s="71" t="str">
        <f>'BCL Calculations Table'!BN433</f>
        <v>Glufosinate, Ammonium</v>
      </c>
      <c r="B366" s="72" t="str">
        <f>'BCL Calculations Table'!BM433</f>
        <v>77182-82-2</v>
      </c>
      <c r="C366" s="73" t="str">
        <f>IF('BCL Calculations Table'!C433="","",'BCL Calculations Table'!C433)</f>
        <v/>
      </c>
      <c r="D366" s="73" t="str">
        <f>IF('BCL Calculations Table'!D433="","",'BCL Calculations Table'!D433)</f>
        <v/>
      </c>
      <c r="E366" s="73">
        <f>IF('BCL Calculations Table'!E433="","",'BCL Calculations Table'!E433)</f>
        <v>6.0000000000000001E-3</v>
      </c>
      <c r="F366" s="73" t="str">
        <f>IF('BCL Calculations Table'!F433="","",'BCL Calculations Table'!F433)</f>
        <v>OP</v>
      </c>
      <c r="G366" s="73" t="str">
        <f>IF('BCL Calculations Table'!G433="","",'BCL Calculations Table'!G433)</f>
        <v/>
      </c>
      <c r="H366" s="73" t="str">
        <f>IF('BCL Calculations Table'!H433="","",'BCL Calculations Table'!H433)</f>
        <v/>
      </c>
      <c r="I366" s="73" t="str">
        <f>IF('BCL Calculations Table'!I433="","",'BCL Calculations Table'!I433)</f>
        <v/>
      </c>
      <c r="J366" s="73" t="str">
        <f>IF('BCL Calculations Table'!J433="","",'BCL Calculations Table'!J433)</f>
        <v/>
      </c>
      <c r="K366" s="86" t="str">
        <f>IF('BCL Calculations Table'!K433="","",'BCL Calculations Table'!K433)</f>
        <v/>
      </c>
      <c r="L366" s="73" t="str">
        <f>IF('BCL Calculations Table'!L433="","",'BCL Calculations Table'!L433)</f>
        <v/>
      </c>
      <c r="M366" s="72">
        <f>IF('BCL Calculations Table'!N433="","",'BCL Calculations Table'!N433)</f>
        <v>0.1</v>
      </c>
      <c r="N366" s="73">
        <f>IF('BCL Calculations Table'!BP433="","",'BCL Calculations Table'!BP433)</f>
        <v>379.28207733428786</v>
      </c>
      <c r="O366" s="73" t="str">
        <f>IF('BCL Calculations Table'!BQ433="","",'BCL Calculations Table'!BQ433)</f>
        <v>N</v>
      </c>
      <c r="P366" s="73">
        <f>IF('BCL Calculations Table'!BR433="","",'BCL Calculations Table'!BR433)</f>
        <v>14016.000000000004</v>
      </c>
      <c r="Q366" s="73" t="str">
        <f>IF('BCL Calculations Table'!BS433="","",'BCL Calculations Table'!BS433)</f>
        <v>N</v>
      </c>
      <c r="R366" s="73">
        <f>IF('BCL Calculations Table'!BT433="","",'BCL Calculations Table'!BT433)</f>
        <v>5471.0847549722239</v>
      </c>
      <c r="S366" s="73" t="str">
        <f>IF('BCL Calculations Table'!BU433="","",'BCL Calculations Table'!BU433)</f>
        <v>N</v>
      </c>
      <c r="T366" s="73" t="str">
        <f>IF('BCL Calculations Table'!BV433="","",'BCL Calculations Table'!BV433)</f>
        <v/>
      </c>
      <c r="U366" s="73" t="str">
        <f>IF('BCL Calculations Table'!BW433="","",'BCL Calculations Table'!BW433)</f>
        <v/>
      </c>
      <c r="V366" s="73">
        <f>IF('BCL Calculations Table'!BX433="","",'BCL Calculations Table'!BX433)</f>
        <v>200.22857142857143</v>
      </c>
      <c r="W366" s="73" t="str">
        <f>IF('BCL Calculations Table'!BY433="","",'BCL Calculations Table'!BY433)</f>
        <v>N</v>
      </c>
      <c r="X366" s="73" t="str">
        <f>IF('BCL Calculations Table'!BZ433="","",'BCL Calculations Table'!BZ433)</f>
        <v/>
      </c>
      <c r="Y366" s="79" t="str">
        <f>IF('BCL Calculations Table'!CB433="","",'BCL Calculations Table'!CB433)</f>
        <v/>
      </c>
    </row>
    <row r="367" spans="1:25" x14ac:dyDescent="0.35">
      <c r="A367" s="69" t="str">
        <f>'BCL Calculations Table'!BN434</f>
        <v>Glutaraldehyde</v>
      </c>
      <c r="B367" s="68" t="str">
        <f>'BCL Calculations Table'!BM434</f>
        <v>111-30-8</v>
      </c>
      <c r="C367" s="13" t="str">
        <f>IF('BCL Calculations Table'!C434="","",'BCL Calculations Table'!C434)</f>
        <v/>
      </c>
      <c r="D367" s="13" t="str">
        <f>IF('BCL Calculations Table'!D434="","",'BCL Calculations Table'!D434)</f>
        <v/>
      </c>
      <c r="E367" s="13">
        <f>IF('BCL Calculations Table'!E434="","",'BCL Calculations Table'!E434)</f>
        <v>0.1</v>
      </c>
      <c r="F367" s="13" t="str">
        <f>IF('BCL Calculations Table'!F434="","",'BCL Calculations Table'!F434)</f>
        <v>A</v>
      </c>
      <c r="G367" s="13" t="str">
        <f>IF('BCL Calculations Table'!G434="","",'BCL Calculations Table'!G434)</f>
        <v/>
      </c>
      <c r="H367" s="13" t="str">
        <f>IF('BCL Calculations Table'!H434="","",'BCL Calculations Table'!H434)</f>
        <v/>
      </c>
      <c r="I367" s="13">
        <f>IF('BCL Calculations Table'!I434="","",'BCL Calculations Table'!I434)</f>
        <v>8.0000000000000007E-5</v>
      </c>
      <c r="J367" s="13" t="str">
        <f>IF('BCL Calculations Table'!J434="","",'BCL Calculations Table'!J434)</f>
        <v>CA</v>
      </c>
      <c r="K367" s="85" t="str">
        <f>IF('BCL Calculations Table'!K434="","",'BCL Calculations Table'!K434)</f>
        <v/>
      </c>
      <c r="L367" s="13" t="str">
        <f>IF('BCL Calculations Table'!L434="","",'BCL Calculations Table'!L434)</f>
        <v/>
      </c>
      <c r="M367" s="68">
        <f>IF('BCL Calculations Table'!N434="","",'BCL Calculations Table'!N434)</f>
        <v>0.1</v>
      </c>
      <c r="N367" s="13">
        <f>IF('BCL Calculations Table'!BP434="","",'BCL Calculations Table'!BP434)</f>
        <v>5945.9327376540441</v>
      </c>
      <c r="O367" s="13" t="str">
        <f>IF('BCL Calculations Table'!BQ434="","",'BCL Calculations Table'!BQ434)</f>
        <v>N</v>
      </c>
      <c r="P367" s="13">
        <f>IF('BCL Calculations Table'!BR434="","",'BCL Calculations Table'!BR434)</f>
        <v>100000</v>
      </c>
      <c r="Q367" s="13" t="str">
        <f>IF('BCL Calculations Table'!BS434="","",'BCL Calculations Table'!BS434)</f>
        <v>max</v>
      </c>
      <c r="R367" s="13">
        <f>IF('BCL Calculations Table'!BT434="","",'BCL Calculations Table'!BT434)</f>
        <v>76294.19249651843</v>
      </c>
      <c r="S367" s="13" t="str">
        <f>IF('BCL Calculations Table'!BU434="","",'BCL Calculations Table'!BU434)</f>
        <v>N</v>
      </c>
      <c r="T367" s="13">
        <f>IF('BCL Calculations Table'!BV434="","",'BCL Calculations Table'!BV434)</f>
        <v>8.3428571428571435E-2</v>
      </c>
      <c r="U367" s="13" t="str">
        <f>IF('BCL Calculations Table'!BW434="","",'BCL Calculations Table'!BW434)</f>
        <v>N</v>
      </c>
      <c r="V367" s="13">
        <f>IF('BCL Calculations Table'!BX434="","",'BCL Calculations Table'!BX434)</f>
        <v>3337.1428571428573</v>
      </c>
      <c r="W367" s="13" t="str">
        <f>IF('BCL Calculations Table'!BY434="","",'BCL Calculations Table'!BY434)</f>
        <v>N</v>
      </c>
      <c r="X367" s="13" t="str">
        <f>IF('BCL Calculations Table'!BZ434="","",'BCL Calculations Table'!BZ434)</f>
        <v/>
      </c>
      <c r="Y367" s="70" t="str">
        <f>IF('BCL Calculations Table'!CB434="","",'BCL Calculations Table'!CB434)</f>
        <v/>
      </c>
    </row>
    <row r="368" spans="1:25" s="14" customFormat="1" x14ac:dyDescent="0.35">
      <c r="A368" s="69" t="str">
        <f>'BCL Calculations Table'!BN435</f>
        <v>Glycidyl</v>
      </c>
      <c r="B368" s="68" t="str">
        <f>'BCL Calculations Table'!BM435</f>
        <v>765-34-4</v>
      </c>
      <c r="C368" s="13" t="str">
        <f>IF('BCL Calculations Table'!C435="","",'BCL Calculations Table'!C435)</f>
        <v/>
      </c>
      <c r="D368" s="13" t="str">
        <f>IF('BCL Calculations Table'!D435="","",'BCL Calculations Table'!D435)</f>
        <v/>
      </c>
      <c r="E368" s="13">
        <f>IF('BCL Calculations Table'!E435="","",'BCL Calculations Table'!E435)</f>
        <v>4.0000000000000002E-4</v>
      </c>
      <c r="F368" s="13" t="str">
        <f>IF('BCL Calculations Table'!F435="","",'BCL Calculations Table'!F435)</f>
        <v>I</v>
      </c>
      <c r="G368" s="13" t="str">
        <f>IF('BCL Calculations Table'!G435="","",'BCL Calculations Table'!G435)</f>
        <v/>
      </c>
      <c r="H368" s="13" t="str">
        <f>IF('BCL Calculations Table'!H435="","",'BCL Calculations Table'!H435)</f>
        <v/>
      </c>
      <c r="I368" s="13">
        <f>IF('BCL Calculations Table'!I435="","",'BCL Calculations Table'!I435)</f>
        <v>1E-3</v>
      </c>
      <c r="J368" s="13" t="str">
        <f>IF('BCL Calculations Table'!J435="","",'BCL Calculations Table'!J435)</f>
        <v>H</v>
      </c>
      <c r="K368" s="85" t="str">
        <f>IF('BCL Calculations Table'!K435="","",'BCL Calculations Table'!K435)</f>
        <v/>
      </c>
      <c r="L368" s="13" t="str">
        <f>IF('BCL Calculations Table'!L435="","",'BCL Calculations Table'!L435)</f>
        <v>V</v>
      </c>
      <c r="M368" s="68" t="str">
        <f>IF('BCL Calculations Table'!N435="","",'BCL Calculations Table'!N435)</f>
        <v/>
      </c>
      <c r="N368" s="13">
        <f>IF('BCL Calculations Table'!BP435="","",'BCL Calculations Table'!BP435)</f>
        <v>23.076791409134689</v>
      </c>
      <c r="O368" s="13" t="str">
        <f>IF('BCL Calculations Table'!BQ435="","",'BCL Calculations Table'!BQ435)</f>
        <v>N</v>
      </c>
      <c r="P368" s="13">
        <f>IF('BCL Calculations Table'!BR435="","",'BCL Calculations Table'!BR435)</f>
        <v>264.73413652097861</v>
      </c>
      <c r="Q368" s="13" t="str">
        <f>IF('BCL Calculations Table'!BS435="","",'BCL Calculations Table'!BS435)</f>
        <v>N</v>
      </c>
      <c r="R368" s="13">
        <f>IF('BCL Calculations Table'!BT435="","",'BCL Calculations Table'!BT435)</f>
        <v>229.20943966645473</v>
      </c>
      <c r="S368" s="13" t="str">
        <f>IF('BCL Calculations Table'!BU435="","",'BCL Calculations Table'!BU435)</f>
        <v>N</v>
      </c>
      <c r="T368" s="13">
        <f>IF('BCL Calculations Table'!BV435="","",'BCL Calculations Table'!BV435)</f>
        <v>1.0428571428571429</v>
      </c>
      <c r="U368" s="13" t="str">
        <f>IF('BCL Calculations Table'!BW435="","",'BCL Calculations Table'!BW435)</f>
        <v>N</v>
      </c>
      <c r="V368" s="13">
        <f>IF('BCL Calculations Table'!BX435="","",'BCL Calculations Table'!BX435)</f>
        <v>1.8038610038610039</v>
      </c>
      <c r="W368" s="13" t="str">
        <f>IF('BCL Calculations Table'!BY435="","",'BCL Calculations Table'!BY435)</f>
        <v>N</v>
      </c>
      <c r="X368" s="13" t="str">
        <f>IF('BCL Calculations Table'!BZ435="","",'BCL Calculations Table'!BZ435)</f>
        <v/>
      </c>
      <c r="Y368" s="70" t="str">
        <f>IF('BCL Calculations Table'!CB435="","",'BCL Calculations Table'!CB435)</f>
        <v/>
      </c>
    </row>
    <row r="369" spans="1:25" x14ac:dyDescent="0.35">
      <c r="A369" s="69" t="str">
        <f>'BCL Calculations Table'!BN436</f>
        <v>Glyphosate</v>
      </c>
      <c r="B369" s="68" t="str">
        <f>'BCL Calculations Table'!BM436</f>
        <v>1071-83-6</v>
      </c>
      <c r="C369" s="13" t="str">
        <f>IF('BCL Calculations Table'!C436="","",'BCL Calculations Table'!C436)</f>
        <v/>
      </c>
      <c r="D369" s="13" t="str">
        <f>IF('BCL Calculations Table'!D436="","",'BCL Calculations Table'!D436)</f>
        <v/>
      </c>
      <c r="E369" s="13">
        <f>IF('BCL Calculations Table'!E436="","",'BCL Calculations Table'!E436)</f>
        <v>0.1</v>
      </c>
      <c r="F369" s="13" t="str">
        <f>IF('BCL Calculations Table'!F436="","",'BCL Calculations Table'!F436)</f>
        <v>I</v>
      </c>
      <c r="G369" s="13" t="str">
        <f>IF('BCL Calculations Table'!G436="","",'BCL Calculations Table'!G436)</f>
        <v/>
      </c>
      <c r="H369" s="13" t="str">
        <f>IF('BCL Calculations Table'!H436="","",'BCL Calculations Table'!H436)</f>
        <v/>
      </c>
      <c r="I369" s="13" t="str">
        <f>IF('BCL Calculations Table'!I436="","",'BCL Calculations Table'!I436)</f>
        <v/>
      </c>
      <c r="J369" s="13" t="str">
        <f>IF('BCL Calculations Table'!J436="","",'BCL Calculations Table'!J436)</f>
        <v/>
      </c>
      <c r="K369" s="85" t="str">
        <f>IF('BCL Calculations Table'!K436="","",'BCL Calculations Table'!K436)</f>
        <v/>
      </c>
      <c r="L369" s="13" t="str">
        <f>IF('BCL Calculations Table'!L436="","",'BCL Calculations Table'!L436)</f>
        <v/>
      </c>
      <c r="M369" s="68">
        <f>IF('BCL Calculations Table'!N436="","",'BCL Calculations Table'!N436)</f>
        <v>0.1</v>
      </c>
      <c r="N369" s="13">
        <f>IF('BCL Calculations Table'!BP436="","",'BCL Calculations Table'!BP436)</f>
        <v>6321.3679555714625</v>
      </c>
      <c r="O369" s="13" t="str">
        <f>IF('BCL Calculations Table'!BQ436="","",'BCL Calculations Table'!BQ436)</f>
        <v>N</v>
      </c>
      <c r="P369" s="13">
        <f>IF('BCL Calculations Table'!BR436="","",'BCL Calculations Table'!BR436)</f>
        <v>100000</v>
      </c>
      <c r="Q369" s="13" t="str">
        <f>IF('BCL Calculations Table'!BS436="","",'BCL Calculations Table'!BS436)</f>
        <v>max</v>
      </c>
      <c r="R369" s="13">
        <f>IF('BCL Calculations Table'!BT436="","",'BCL Calculations Table'!BT436)</f>
        <v>91184.745916203712</v>
      </c>
      <c r="S369" s="13" t="str">
        <f>IF('BCL Calculations Table'!BU436="","",'BCL Calculations Table'!BU436)</f>
        <v>N</v>
      </c>
      <c r="T369" s="13" t="str">
        <f>IF('BCL Calculations Table'!BV436="","",'BCL Calculations Table'!BV436)</f>
        <v/>
      </c>
      <c r="U369" s="13" t="str">
        <f>IF('BCL Calculations Table'!BW436="","",'BCL Calculations Table'!BW436)</f>
        <v/>
      </c>
      <c r="V369" s="13">
        <f>IF('BCL Calculations Table'!BX436="","",'BCL Calculations Table'!BX436)</f>
        <v>700</v>
      </c>
      <c r="W369" s="13" t="str">
        <f>IF('BCL Calculations Table'!BY436="","",'BCL Calculations Table'!BY436)</f>
        <v>mcl</v>
      </c>
      <c r="X369" s="13" t="str">
        <f>IF('BCL Calculations Table'!BZ436="","",'BCL Calculations Table'!BZ436)</f>
        <v/>
      </c>
      <c r="Y369" s="70" t="str">
        <f>IF('BCL Calculations Table'!CB436="","",'BCL Calculations Table'!CB436)</f>
        <v/>
      </c>
    </row>
    <row r="370" spans="1:25" x14ac:dyDescent="0.35">
      <c r="A370" s="69" t="str">
        <f>'BCL Calculations Table'!BN437</f>
        <v>Guanidine</v>
      </c>
      <c r="B370" s="68" t="str">
        <f>'BCL Calculations Table'!BM437</f>
        <v>113-00-8</v>
      </c>
      <c r="C370" s="13" t="str">
        <f>IF('BCL Calculations Table'!C437="","",'BCL Calculations Table'!C437)</f>
        <v/>
      </c>
      <c r="D370" s="13" t="str">
        <f>IF('BCL Calculations Table'!D437="","",'BCL Calculations Table'!D437)</f>
        <v/>
      </c>
      <c r="E370" s="13">
        <f>IF('BCL Calculations Table'!E437="","",'BCL Calculations Table'!E437)</f>
        <v>0.01</v>
      </c>
      <c r="F370" s="13" t="str">
        <f>IF('BCL Calculations Table'!F437="","",'BCL Calculations Table'!F437)</f>
        <v>X</v>
      </c>
      <c r="G370" s="13" t="str">
        <f>IF('BCL Calculations Table'!G437="","",'BCL Calculations Table'!G437)</f>
        <v/>
      </c>
      <c r="H370" s="13" t="str">
        <f>IF('BCL Calculations Table'!H437="","",'BCL Calculations Table'!H437)</f>
        <v/>
      </c>
      <c r="I370" s="13" t="str">
        <f>IF('BCL Calculations Table'!I437="","",'BCL Calculations Table'!I437)</f>
        <v/>
      </c>
      <c r="J370" s="13" t="str">
        <f>IF('BCL Calculations Table'!J437="","",'BCL Calculations Table'!J437)</f>
        <v/>
      </c>
      <c r="K370" s="85" t="str">
        <f>IF('BCL Calculations Table'!K437="","",'BCL Calculations Table'!K437)</f>
        <v/>
      </c>
      <c r="L370" s="13" t="str">
        <f>IF('BCL Calculations Table'!L437="","",'BCL Calculations Table'!L437)</f>
        <v>V</v>
      </c>
      <c r="M370" s="68" t="str">
        <f>IF('BCL Calculations Table'!N437="","",'BCL Calculations Table'!N437)</f>
        <v/>
      </c>
      <c r="N370" s="13">
        <f>IF('BCL Calculations Table'!BP437="","",'BCL Calculations Table'!BP437)</f>
        <v>315.92800033324448</v>
      </c>
      <c r="O370" s="13" t="str">
        <f>IF('BCL Calculations Table'!BQ437="","",'BCL Calculations Table'!BQ437)</f>
        <v>sat</v>
      </c>
      <c r="P370" s="13">
        <f>IF('BCL Calculations Table'!BR437="","",'BCL Calculations Table'!BR437)</f>
        <v>315.92800033324448</v>
      </c>
      <c r="Q370" s="13" t="str">
        <f>IF('BCL Calculations Table'!BS437="","",'BCL Calculations Table'!BS437)</f>
        <v>sat</v>
      </c>
      <c r="R370" s="13">
        <f>IF('BCL Calculations Table'!BT437="","",'BCL Calculations Table'!BT437)</f>
        <v>315.92800033324448</v>
      </c>
      <c r="S370" s="13" t="str">
        <f>IF('BCL Calculations Table'!BU437="","",'BCL Calculations Table'!BU437)</f>
        <v>sat</v>
      </c>
      <c r="T370" s="13" t="str">
        <f>IF('BCL Calculations Table'!BV437="","",'BCL Calculations Table'!BV437)</f>
        <v/>
      </c>
      <c r="U370" s="13" t="str">
        <f>IF('BCL Calculations Table'!BW437="","",'BCL Calculations Table'!BW437)</f>
        <v/>
      </c>
      <c r="V370" s="13">
        <f>IF('BCL Calculations Table'!BX437="","",'BCL Calculations Table'!BX437)</f>
        <v>333.71428571428572</v>
      </c>
      <c r="W370" s="13" t="str">
        <f>IF('BCL Calculations Table'!BY437="","",'BCL Calculations Table'!BY437)</f>
        <v>N</v>
      </c>
      <c r="X370" s="13" t="str">
        <f>IF('BCL Calculations Table'!BZ437="","",'BCL Calculations Table'!BZ437)</f>
        <v/>
      </c>
      <c r="Y370" s="70" t="str">
        <f>IF('BCL Calculations Table'!CB437="","",'BCL Calculations Table'!CB437)</f>
        <v/>
      </c>
    </row>
    <row r="371" spans="1:25" s="14" customFormat="1" x14ac:dyDescent="0.35">
      <c r="A371" s="69" t="str">
        <f>'BCL Calculations Table'!BN438</f>
        <v>Guanidine Chloride</v>
      </c>
      <c r="B371" s="68" t="str">
        <f>'BCL Calculations Table'!BM438</f>
        <v>50-01-1</v>
      </c>
      <c r="C371" s="13" t="str">
        <f>IF('BCL Calculations Table'!C438="","",'BCL Calculations Table'!C438)</f>
        <v/>
      </c>
      <c r="D371" s="13" t="str">
        <f>IF('BCL Calculations Table'!D438="","",'BCL Calculations Table'!D438)</f>
        <v/>
      </c>
      <c r="E371" s="13">
        <f>IF('BCL Calculations Table'!E438="","",'BCL Calculations Table'!E438)</f>
        <v>0.02</v>
      </c>
      <c r="F371" s="13" t="str">
        <f>IF('BCL Calculations Table'!F438="","",'BCL Calculations Table'!F438)</f>
        <v>P</v>
      </c>
      <c r="G371" s="13" t="str">
        <f>IF('BCL Calculations Table'!G438="","",'BCL Calculations Table'!G438)</f>
        <v/>
      </c>
      <c r="H371" s="13" t="str">
        <f>IF('BCL Calculations Table'!H438="","",'BCL Calculations Table'!H438)</f>
        <v/>
      </c>
      <c r="I371" s="13" t="str">
        <f>IF('BCL Calculations Table'!I438="","",'BCL Calculations Table'!I438)</f>
        <v/>
      </c>
      <c r="J371" s="13" t="str">
        <f>IF('BCL Calculations Table'!J438="","",'BCL Calculations Table'!J438)</f>
        <v/>
      </c>
      <c r="K371" s="85" t="str">
        <f>IF('BCL Calculations Table'!K438="","",'BCL Calculations Table'!K438)</f>
        <v/>
      </c>
      <c r="L371" s="13" t="str">
        <f>IF('BCL Calculations Table'!L438="","",'BCL Calculations Table'!L438)</f>
        <v/>
      </c>
      <c r="M371" s="68">
        <f>IF('BCL Calculations Table'!N438="","",'BCL Calculations Table'!N438)</f>
        <v>0.1</v>
      </c>
      <c r="N371" s="13">
        <f>IF('BCL Calculations Table'!BP438="","",'BCL Calculations Table'!BP438)</f>
        <v>1264.2735911142927</v>
      </c>
      <c r="O371" s="13" t="str">
        <f>IF('BCL Calculations Table'!BQ438="","",'BCL Calculations Table'!BQ438)</f>
        <v>N</v>
      </c>
      <c r="P371" s="13">
        <f>IF('BCL Calculations Table'!BR438="","",'BCL Calculations Table'!BR438)</f>
        <v>46720.000000000007</v>
      </c>
      <c r="Q371" s="13" t="str">
        <f>IF('BCL Calculations Table'!BS438="","",'BCL Calculations Table'!BS438)</f>
        <v>N</v>
      </c>
      <c r="R371" s="13">
        <f>IF('BCL Calculations Table'!BT438="","",'BCL Calculations Table'!BT438)</f>
        <v>18236.949183240744</v>
      </c>
      <c r="S371" s="13" t="str">
        <f>IF('BCL Calculations Table'!BU438="","",'BCL Calculations Table'!BU438)</f>
        <v>N</v>
      </c>
      <c r="T371" s="13" t="str">
        <f>IF('BCL Calculations Table'!BV438="","",'BCL Calculations Table'!BV438)</f>
        <v/>
      </c>
      <c r="U371" s="13" t="str">
        <f>IF('BCL Calculations Table'!BW438="","",'BCL Calculations Table'!BW438)</f>
        <v/>
      </c>
      <c r="V371" s="13">
        <f>IF('BCL Calculations Table'!BX438="","",'BCL Calculations Table'!BX438)</f>
        <v>667.42857142857144</v>
      </c>
      <c r="W371" s="13" t="str">
        <f>IF('BCL Calculations Table'!BY438="","",'BCL Calculations Table'!BY438)</f>
        <v>N</v>
      </c>
      <c r="X371" s="13" t="str">
        <f>IF('BCL Calculations Table'!BZ438="","",'BCL Calculations Table'!BZ438)</f>
        <v/>
      </c>
      <c r="Y371" s="70" t="str">
        <f>IF('BCL Calculations Table'!CB438="","",'BCL Calculations Table'!CB438)</f>
        <v/>
      </c>
    </row>
    <row r="372" spans="1:25" x14ac:dyDescent="0.35">
      <c r="A372" s="71" t="str">
        <f>'BCL Calculations Table'!BN439</f>
        <v>Haloxyfop, Methyl</v>
      </c>
      <c r="B372" s="72" t="str">
        <f>'BCL Calculations Table'!BM439</f>
        <v>69806-40-2</v>
      </c>
      <c r="C372" s="73" t="str">
        <f>IF('BCL Calculations Table'!C439="","",'BCL Calculations Table'!C439)</f>
        <v/>
      </c>
      <c r="D372" s="73" t="str">
        <f>IF('BCL Calculations Table'!D439="","",'BCL Calculations Table'!D439)</f>
        <v/>
      </c>
      <c r="E372" s="73">
        <f>IF('BCL Calculations Table'!E439="","",'BCL Calculations Table'!E439)</f>
        <v>5.0000000000000002E-5</v>
      </c>
      <c r="F372" s="73" t="str">
        <f>IF('BCL Calculations Table'!F439="","",'BCL Calculations Table'!F439)</f>
        <v>I</v>
      </c>
      <c r="G372" s="73" t="str">
        <f>IF('BCL Calculations Table'!G439="","",'BCL Calculations Table'!G439)</f>
        <v/>
      </c>
      <c r="H372" s="73" t="str">
        <f>IF('BCL Calculations Table'!H439="","",'BCL Calculations Table'!H439)</f>
        <v/>
      </c>
      <c r="I372" s="73" t="str">
        <f>IF('BCL Calculations Table'!I439="","",'BCL Calculations Table'!I439)</f>
        <v/>
      </c>
      <c r="J372" s="73" t="str">
        <f>IF('BCL Calculations Table'!J439="","",'BCL Calculations Table'!J439)</f>
        <v/>
      </c>
      <c r="K372" s="86" t="str">
        <f>IF('BCL Calculations Table'!K439="","",'BCL Calculations Table'!K439)</f>
        <v/>
      </c>
      <c r="L372" s="73" t="str">
        <f>IF('BCL Calculations Table'!L439="","",'BCL Calculations Table'!L439)</f>
        <v/>
      </c>
      <c r="M372" s="72">
        <f>IF('BCL Calculations Table'!N439="","",'BCL Calculations Table'!N439)</f>
        <v>0.1</v>
      </c>
      <c r="N372" s="73">
        <f>IF('BCL Calculations Table'!BP439="","",'BCL Calculations Table'!BP439)</f>
        <v>3.1606839777857321</v>
      </c>
      <c r="O372" s="73" t="str">
        <f>IF('BCL Calculations Table'!BQ439="","",'BCL Calculations Table'!BQ439)</f>
        <v>N</v>
      </c>
      <c r="P372" s="73">
        <f>IF('BCL Calculations Table'!BR439="","",'BCL Calculations Table'!BR439)</f>
        <v>116.80000000000001</v>
      </c>
      <c r="Q372" s="73" t="str">
        <f>IF('BCL Calculations Table'!BS439="","",'BCL Calculations Table'!BS439)</f>
        <v>N</v>
      </c>
      <c r="R372" s="73">
        <f>IF('BCL Calculations Table'!BT439="","",'BCL Calculations Table'!BT439)</f>
        <v>45.592372958101862</v>
      </c>
      <c r="S372" s="73" t="str">
        <f>IF('BCL Calculations Table'!BU439="","",'BCL Calculations Table'!BU439)</f>
        <v>N</v>
      </c>
      <c r="T372" s="73" t="str">
        <f>IF('BCL Calculations Table'!BV439="","",'BCL Calculations Table'!BV439)</f>
        <v/>
      </c>
      <c r="U372" s="73" t="str">
        <f>IF('BCL Calculations Table'!BW439="","",'BCL Calculations Table'!BW439)</f>
        <v/>
      </c>
      <c r="V372" s="73">
        <f>IF('BCL Calculations Table'!BX439="","",'BCL Calculations Table'!BX439)</f>
        <v>1.6685714285714286</v>
      </c>
      <c r="W372" s="73" t="str">
        <f>IF('BCL Calculations Table'!BY439="","",'BCL Calculations Table'!BY439)</f>
        <v>N</v>
      </c>
      <c r="X372" s="73" t="str">
        <f>IF('BCL Calculations Table'!BZ439="","",'BCL Calculations Table'!BZ439)</f>
        <v/>
      </c>
      <c r="Y372" s="79" t="str">
        <f>IF('BCL Calculations Table'!CB439="","",'BCL Calculations Table'!CB439)</f>
        <v/>
      </c>
    </row>
    <row r="373" spans="1:25" x14ac:dyDescent="0.35">
      <c r="A373" s="69" t="str">
        <f>'BCL Calculations Table'!BN440</f>
        <v>Heptachlor</v>
      </c>
      <c r="B373" s="68" t="str">
        <f>'BCL Calculations Table'!BM440</f>
        <v>76-44-8</v>
      </c>
      <c r="C373" s="13">
        <f>IF('BCL Calculations Table'!C440="","",'BCL Calculations Table'!C440)</f>
        <v>4.5</v>
      </c>
      <c r="D373" s="13" t="str">
        <f>IF('BCL Calculations Table'!D440="","",'BCL Calculations Table'!D440)</f>
        <v>I</v>
      </c>
      <c r="E373" s="13">
        <f>IF('BCL Calculations Table'!E440="","",'BCL Calculations Table'!E440)</f>
        <v>5.0000000000000001E-4</v>
      </c>
      <c r="F373" s="13" t="str">
        <f>IF('BCL Calculations Table'!F440="","",'BCL Calculations Table'!F440)</f>
        <v>I</v>
      </c>
      <c r="G373" s="13">
        <f>IF('BCL Calculations Table'!G440="","",'BCL Calculations Table'!G440)</f>
        <v>1.2999999999999999E-3</v>
      </c>
      <c r="H373" s="13" t="str">
        <f>IF('BCL Calculations Table'!H440="","",'BCL Calculations Table'!H440)</f>
        <v>I</v>
      </c>
      <c r="I373" s="13" t="str">
        <f>IF('BCL Calculations Table'!I440="","",'BCL Calculations Table'!I440)</f>
        <v/>
      </c>
      <c r="J373" s="13" t="str">
        <f>IF('BCL Calculations Table'!J440="","",'BCL Calculations Table'!J440)</f>
        <v/>
      </c>
      <c r="K373" s="85" t="str">
        <f>IF('BCL Calculations Table'!K440="","",'BCL Calculations Table'!K440)</f>
        <v/>
      </c>
      <c r="L373" s="13" t="str">
        <f>IF('BCL Calculations Table'!L440="","",'BCL Calculations Table'!L440)</f>
        <v>V</v>
      </c>
      <c r="M373" s="68" t="str">
        <f>IF('BCL Calculations Table'!N440="","",'BCL Calculations Table'!N440)</f>
        <v/>
      </c>
      <c r="N373" s="13">
        <f>IF('BCL Calculations Table'!BP440="","",'BCL Calculations Table'!BP440)</f>
        <v>0.13443261371274146</v>
      </c>
      <c r="O373" s="13" t="str">
        <f>IF('BCL Calculations Table'!BQ440="","",'BCL Calculations Table'!BQ440)</f>
        <v>C</v>
      </c>
      <c r="P373" s="13">
        <f>IF('BCL Calculations Table'!BR440="","",'BCL Calculations Table'!BR440)</f>
        <v>1.0999179359177433</v>
      </c>
      <c r="Q373" s="13" t="str">
        <f>IF('BCL Calculations Table'!BS440="","",'BCL Calculations Table'!BS440)</f>
        <v>C</v>
      </c>
      <c r="R373" s="13">
        <f>IF('BCL Calculations Table'!BT440="","",'BCL Calculations Table'!BT440)</f>
        <v>0.69568451404902432</v>
      </c>
      <c r="S373" s="13" t="str">
        <f>IF('BCL Calculations Table'!BU440="","",'BCL Calculations Table'!BU440)</f>
        <v>C</v>
      </c>
      <c r="T373" s="13">
        <f>IF('BCL Calculations Table'!BV440="","",'BCL Calculations Table'!BV440)</f>
        <v>2.1597633136094677E-3</v>
      </c>
      <c r="U373" s="13" t="str">
        <f>IF('BCL Calculations Table'!BW440="","",'BCL Calculations Table'!BW440)</f>
        <v>C</v>
      </c>
      <c r="V373" s="13">
        <f>IF('BCL Calculations Table'!BX440="","",'BCL Calculations Table'!BX440)</f>
        <v>0.4</v>
      </c>
      <c r="W373" s="13" t="str">
        <f>IF('BCL Calculations Table'!BY440="","",'BCL Calculations Table'!BY440)</f>
        <v>mcl</v>
      </c>
      <c r="X373" s="13">
        <f>IF('BCL Calculations Table'!BZ440="","",'BCL Calculations Table'!BZ440)</f>
        <v>1</v>
      </c>
      <c r="Y373" s="70">
        <f>IF('BCL Calculations Table'!CB440="","",'BCL Calculations Table'!CB440)</f>
        <v>20</v>
      </c>
    </row>
    <row r="374" spans="1:25" s="14" customFormat="1" x14ac:dyDescent="0.35">
      <c r="A374" s="69" t="str">
        <f>'BCL Calculations Table'!BN441</f>
        <v>Heptachlor Epoxide</v>
      </c>
      <c r="B374" s="68" t="str">
        <f>'BCL Calculations Table'!BM441</f>
        <v>1024-57-3</v>
      </c>
      <c r="C374" s="13">
        <f>IF('BCL Calculations Table'!C441="","",'BCL Calculations Table'!C441)</f>
        <v>9.1</v>
      </c>
      <c r="D374" s="13" t="str">
        <f>IF('BCL Calculations Table'!D441="","",'BCL Calculations Table'!D441)</f>
        <v>I</v>
      </c>
      <c r="E374" s="13">
        <f>IF('BCL Calculations Table'!E441="","",'BCL Calculations Table'!E441)</f>
        <v>1.2999999999999999E-5</v>
      </c>
      <c r="F374" s="13" t="str">
        <f>IF('BCL Calculations Table'!F441="","",'BCL Calculations Table'!F441)</f>
        <v>I</v>
      </c>
      <c r="G374" s="13">
        <f>IF('BCL Calculations Table'!G441="","",'BCL Calculations Table'!G441)</f>
        <v>2.5999999999999999E-3</v>
      </c>
      <c r="H374" s="13" t="str">
        <f>IF('BCL Calculations Table'!H441="","",'BCL Calculations Table'!H441)</f>
        <v>I</v>
      </c>
      <c r="I374" s="13" t="str">
        <f>IF('BCL Calculations Table'!I441="","",'BCL Calculations Table'!I441)</f>
        <v/>
      </c>
      <c r="J374" s="13" t="str">
        <f>IF('BCL Calculations Table'!J441="","",'BCL Calculations Table'!J441)</f>
        <v/>
      </c>
      <c r="K374" s="85" t="str">
        <f>IF('BCL Calculations Table'!K441="","",'BCL Calculations Table'!K441)</f>
        <v/>
      </c>
      <c r="L374" s="13" t="str">
        <f>IF('BCL Calculations Table'!L441="","",'BCL Calculations Table'!L441)</f>
        <v>V</v>
      </c>
      <c r="M374" s="68" t="str">
        <f>IF('BCL Calculations Table'!N441="","",'BCL Calculations Table'!N441)</f>
        <v/>
      </c>
      <c r="N374" s="13">
        <f>IF('BCL Calculations Table'!BP441="","",'BCL Calculations Table'!BP441)</f>
        <v>7.048473273760443E-2</v>
      </c>
      <c r="O374" s="13" t="str">
        <f>IF('BCL Calculations Table'!BQ441="","",'BCL Calculations Table'!BQ441)</f>
        <v>C</v>
      </c>
      <c r="P374" s="13">
        <f>IF('BCL Calculations Table'!BR441="","",'BCL Calculations Table'!BR441)</f>
        <v>0.60873948749361206</v>
      </c>
      <c r="Q374" s="13" t="str">
        <f>IF('BCL Calculations Table'!BS441="","",'BCL Calculations Table'!BS441)</f>
        <v>C</v>
      </c>
      <c r="R374" s="13">
        <f>IF('BCL Calculations Table'!BT441="","",'BCL Calculations Table'!BT441)</f>
        <v>0.36621915852625686</v>
      </c>
      <c r="S374" s="13" t="str">
        <f>IF('BCL Calculations Table'!BU441="","",'BCL Calculations Table'!BU441)</f>
        <v>C</v>
      </c>
      <c r="T374" s="13">
        <f>IF('BCL Calculations Table'!BV441="","",'BCL Calculations Table'!BV441)</f>
        <v>1.0798816568047338E-3</v>
      </c>
      <c r="U374" s="13" t="str">
        <f>IF('BCL Calculations Table'!BW441="","",'BCL Calculations Table'!BW441)</f>
        <v>C</v>
      </c>
      <c r="V374" s="13">
        <f>IF('BCL Calculations Table'!BX441="","",'BCL Calculations Table'!BX441)</f>
        <v>0.2</v>
      </c>
      <c r="W374" s="13" t="str">
        <f>IF('BCL Calculations Table'!BY441="","",'BCL Calculations Table'!BY441)</f>
        <v>mcl</v>
      </c>
      <c r="X374" s="13">
        <f>IF('BCL Calculations Table'!BZ441="","",'BCL Calculations Table'!BZ441)</f>
        <v>0.03</v>
      </c>
      <c r="Y374" s="70">
        <f>IF('BCL Calculations Table'!CB441="","",'BCL Calculations Table'!CB441)</f>
        <v>0.6</v>
      </c>
    </row>
    <row r="375" spans="1:25" x14ac:dyDescent="0.35">
      <c r="A375" s="69" t="str">
        <f>'BCL Calculations Table'!BN442</f>
        <v>Heptane, n-</v>
      </c>
      <c r="B375" s="68" t="str">
        <f>'BCL Calculations Table'!BM442</f>
        <v>142-82-5</v>
      </c>
      <c r="C375" s="13" t="str">
        <f>IF('BCL Calculations Table'!C442="","",'BCL Calculations Table'!C442)</f>
        <v/>
      </c>
      <c r="D375" s="13" t="str">
        <f>IF('BCL Calculations Table'!D442="","",'BCL Calculations Table'!D442)</f>
        <v/>
      </c>
      <c r="E375" s="13">
        <f>IF('BCL Calculations Table'!E442="","",'BCL Calculations Table'!E442)</f>
        <v>2.9999999999999997E-4</v>
      </c>
      <c r="F375" s="13" t="str">
        <f>IF('BCL Calculations Table'!F442="","",'BCL Calculations Table'!F442)</f>
        <v>X</v>
      </c>
      <c r="G375" s="13" t="str">
        <f>IF('BCL Calculations Table'!G442="","",'BCL Calculations Table'!G442)</f>
        <v/>
      </c>
      <c r="H375" s="13" t="str">
        <f>IF('BCL Calculations Table'!H442="","",'BCL Calculations Table'!H442)</f>
        <v/>
      </c>
      <c r="I375" s="13">
        <f>IF('BCL Calculations Table'!I442="","",'BCL Calculations Table'!I442)</f>
        <v>0.4</v>
      </c>
      <c r="J375" s="13" t="str">
        <f>IF('BCL Calculations Table'!J442="","",'BCL Calculations Table'!J442)</f>
        <v>P</v>
      </c>
      <c r="K375" s="85" t="str">
        <f>IF('BCL Calculations Table'!K442="","",'BCL Calculations Table'!K442)</f>
        <v/>
      </c>
      <c r="L375" s="13" t="str">
        <f>IF('BCL Calculations Table'!L442="","",'BCL Calculations Table'!L442)</f>
        <v>V</v>
      </c>
      <c r="M375" s="68" t="str">
        <f>IF('BCL Calculations Table'!N442="","",'BCL Calculations Table'!N442)</f>
        <v/>
      </c>
      <c r="N375" s="13">
        <f>IF('BCL Calculations Table'!BP442="","",'BCL Calculations Table'!BP442)</f>
        <v>22.749468355947847</v>
      </c>
      <c r="O375" s="13" t="str">
        <f>IF('BCL Calculations Table'!BQ442="","",'BCL Calculations Table'!BQ442)</f>
        <v>N</v>
      </c>
      <c r="P375" s="13">
        <f>IF('BCL Calculations Table'!BR442="","",'BCL Calculations Table'!BR442)</f>
        <v>220.39911949685538</v>
      </c>
      <c r="Q375" s="13" t="str">
        <f>IF('BCL Calculations Table'!BS442="","",'BCL Calculations Table'!BS442)</f>
        <v>sat</v>
      </c>
      <c r="R375" s="13">
        <f>IF('BCL Calculations Table'!BT442="","",'BCL Calculations Table'!BT442)</f>
        <v>220.39911949685538</v>
      </c>
      <c r="S375" s="13" t="str">
        <f>IF('BCL Calculations Table'!BU442="","",'BCL Calculations Table'!BU442)</f>
        <v>sat</v>
      </c>
      <c r="T375" s="13">
        <f>IF('BCL Calculations Table'!BV442="","",'BCL Calculations Table'!BV442)</f>
        <v>417.14285714285717</v>
      </c>
      <c r="U375" s="13" t="str">
        <f>IF('BCL Calculations Table'!BW442="","",'BCL Calculations Table'!BW442)</f>
        <v>N</v>
      </c>
      <c r="V375" s="13">
        <f>IF('BCL Calculations Table'!BX442="","",'BCL Calculations Table'!BX442)</f>
        <v>9.8927159796725004</v>
      </c>
      <c r="W375" s="13" t="str">
        <f>IF('BCL Calculations Table'!BY442="","",'BCL Calculations Table'!BY442)</f>
        <v>N</v>
      </c>
      <c r="X375" s="13">
        <f>IF('BCL Calculations Table'!BZ442="","",'BCL Calculations Table'!BZ442)</f>
        <v>0.03</v>
      </c>
      <c r="Y375" s="70">
        <f>IF('BCL Calculations Table'!CB442="","",'BCL Calculations Table'!CB442)</f>
        <v>0.6</v>
      </c>
    </row>
    <row r="376" spans="1:25" x14ac:dyDescent="0.35">
      <c r="A376" s="69" t="str">
        <f>'BCL Calculations Table'!BN443</f>
        <v>Hexabromobenzene</v>
      </c>
      <c r="B376" s="68" t="str">
        <f>'BCL Calculations Table'!BM443</f>
        <v>87-82-1</v>
      </c>
      <c r="C376" s="13" t="str">
        <f>IF('BCL Calculations Table'!C443="","",'BCL Calculations Table'!C443)</f>
        <v/>
      </c>
      <c r="D376" s="13" t="str">
        <f>IF('BCL Calculations Table'!D443="","",'BCL Calculations Table'!D443)</f>
        <v/>
      </c>
      <c r="E376" s="13">
        <f>IF('BCL Calculations Table'!E443="","",'BCL Calculations Table'!E443)</f>
        <v>2E-3</v>
      </c>
      <c r="F376" s="13" t="str">
        <f>IF('BCL Calculations Table'!F443="","",'BCL Calculations Table'!F443)</f>
        <v>I</v>
      </c>
      <c r="G376" s="13" t="str">
        <f>IF('BCL Calculations Table'!G443="","",'BCL Calculations Table'!G443)</f>
        <v/>
      </c>
      <c r="H376" s="13" t="str">
        <f>IF('BCL Calculations Table'!H443="","",'BCL Calculations Table'!H443)</f>
        <v/>
      </c>
      <c r="I376" s="13" t="str">
        <f>IF('BCL Calculations Table'!I443="","",'BCL Calculations Table'!I443)</f>
        <v/>
      </c>
      <c r="J376" s="13" t="str">
        <f>IF('BCL Calculations Table'!J443="","",'BCL Calculations Table'!J443)</f>
        <v/>
      </c>
      <c r="K376" s="85" t="str">
        <f>IF('BCL Calculations Table'!K443="","",'BCL Calculations Table'!K443)</f>
        <v/>
      </c>
      <c r="L376" s="13" t="str">
        <f>IF('BCL Calculations Table'!L443="","",'BCL Calculations Table'!L443)</f>
        <v>V</v>
      </c>
      <c r="M376" s="68" t="str">
        <f>IF('BCL Calculations Table'!N443="","",'BCL Calculations Table'!N443)</f>
        <v/>
      </c>
      <c r="N376" s="13">
        <f>IF('BCL Calculations Table'!BP443="","",'BCL Calculations Table'!BP443)</f>
        <v>2.7107547963572329E-3</v>
      </c>
      <c r="O376" s="13" t="str">
        <f>IF('BCL Calculations Table'!BQ443="","",'BCL Calculations Table'!BQ443)</f>
        <v>sat</v>
      </c>
      <c r="P376" s="13">
        <f>IF('BCL Calculations Table'!BR443="","",'BCL Calculations Table'!BR443)</f>
        <v>2.7107547963572329E-3</v>
      </c>
      <c r="Q376" s="13" t="str">
        <f>IF('BCL Calculations Table'!BS443="","",'BCL Calculations Table'!BS443)</f>
        <v>sat</v>
      </c>
      <c r="R376" s="13">
        <f>IF('BCL Calculations Table'!BT443="","",'BCL Calculations Table'!BT443)</f>
        <v>2.7107547963572329E-3</v>
      </c>
      <c r="S376" s="13" t="str">
        <f>IF('BCL Calculations Table'!BU443="","",'BCL Calculations Table'!BU443)</f>
        <v>sat</v>
      </c>
      <c r="T376" s="13" t="str">
        <f>IF('BCL Calculations Table'!BV443="","",'BCL Calculations Table'!BV443)</f>
        <v/>
      </c>
      <c r="U376" s="13" t="str">
        <f>IF('BCL Calculations Table'!BW443="","",'BCL Calculations Table'!BW443)</f>
        <v/>
      </c>
      <c r="V376" s="13">
        <f>IF('BCL Calculations Table'!BX443="","",'BCL Calculations Table'!BX443)</f>
        <v>66.742857142857147</v>
      </c>
      <c r="W376" s="13" t="str">
        <f>IF('BCL Calculations Table'!BY443="","",'BCL Calculations Table'!BY443)</f>
        <v>N</v>
      </c>
      <c r="X376" s="13" t="str">
        <f>IF('BCL Calculations Table'!BZ443="","",'BCL Calculations Table'!BZ443)</f>
        <v/>
      </c>
      <c r="Y376" s="70" t="str">
        <f>IF('BCL Calculations Table'!CB443="","",'BCL Calculations Table'!CB443)</f>
        <v/>
      </c>
    </row>
    <row r="377" spans="1:25" s="14" customFormat="1" x14ac:dyDescent="0.35">
      <c r="A377" s="69" t="str">
        <f>'BCL Calculations Table'!BN444</f>
        <v>Hexabromodiphenyl ether, 2,2',4,4',5,5'- (BDE-153)</v>
      </c>
      <c r="B377" s="68" t="str">
        <f>'BCL Calculations Table'!BM444</f>
        <v>68631-49-2</v>
      </c>
      <c r="C377" s="13" t="str">
        <f>IF('BCL Calculations Table'!C444="","",'BCL Calculations Table'!C444)</f>
        <v/>
      </c>
      <c r="D377" s="13" t="str">
        <f>IF('BCL Calculations Table'!D444="","",'BCL Calculations Table'!D444)</f>
        <v/>
      </c>
      <c r="E377" s="13">
        <f>IF('BCL Calculations Table'!E444="","",'BCL Calculations Table'!E444)</f>
        <v>2.0000000000000001E-4</v>
      </c>
      <c r="F377" s="13" t="str">
        <f>IF('BCL Calculations Table'!F444="","",'BCL Calculations Table'!F444)</f>
        <v>I</v>
      </c>
      <c r="G377" s="13" t="str">
        <f>IF('BCL Calculations Table'!G444="","",'BCL Calculations Table'!G444)</f>
        <v/>
      </c>
      <c r="H377" s="13" t="str">
        <f>IF('BCL Calculations Table'!H444="","",'BCL Calculations Table'!H444)</f>
        <v/>
      </c>
      <c r="I377" s="13" t="str">
        <f>IF('BCL Calculations Table'!I444="","",'BCL Calculations Table'!I444)</f>
        <v/>
      </c>
      <c r="J377" s="13" t="str">
        <f>IF('BCL Calculations Table'!J444="","",'BCL Calculations Table'!J444)</f>
        <v/>
      </c>
      <c r="K377" s="85" t="str">
        <f>IF('BCL Calculations Table'!K444="","",'BCL Calculations Table'!K444)</f>
        <v/>
      </c>
      <c r="L377" s="13" t="str">
        <f>IF('BCL Calculations Table'!L444="","",'BCL Calculations Table'!L444)</f>
        <v/>
      </c>
      <c r="M377" s="68">
        <f>IF('BCL Calculations Table'!N444="","",'BCL Calculations Table'!N444)</f>
        <v>0.1</v>
      </c>
      <c r="N377" s="13">
        <f>IF('BCL Calculations Table'!BP444="","",'BCL Calculations Table'!BP444)</f>
        <v>12.642735911142928</v>
      </c>
      <c r="O377" s="13" t="str">
        <f>IF('BCL Calculations Table'!BQ444="","",'BCL Calculations Table'!BQ444)</f>
        <v>N</v>
      </c>
      <c r="P377" s="13">
        <f>IF('BCL Calculations Table'!BR444="","",'BCL Calculations Table'!BR444)</f>
        <v>467.20000000000005</v>
      </c>
      <c r="Q377" s="13" t="str">
        <f>IF('BCL Calculations Table'!BS444="","",'BCL Calculations Table'!BS444)</f>
        <v>N</v>
      </c>
      <c r="R377" s="13">
        <f>IF('BCL Calculations Table'!BT444="","",'BCL Calculations Table'!BT444)</f>
        <v>182.36949183240745</v>
      </c>
      <c r="S377" s="13" t="str">
        <f>IF('BCL Calculations Table'!BU444="","",'BCL Calculations Table'!BU444)</f>
        <v>N</v>
      </c>
      <c r="T377" s="13" t="str">
        <f>IF('BCL Calculations Table'!BV444="","",'BCL Calculations Table'!BV444)</f>
        <v/>
      </c>
      <c r="U377" s="13" t="str">
        <f>IF('BCL Calculations Table'!BW444="","",'BCL Calculations Table'!BW444)</f>
        <v/>
      </c>
      <c r="V377" s="13">
        <f>IF('BCL Calculations Table'!BX444="","",'BCL Calculations Table'!BX444)</f>
        <v>6.6742857142857144</v>
      </c>
      <c r="W377" s="13" t="str">
        <f>IF('BCL Calculations Table'!BY444="","",'BCL Calculations Table'!BY444)</f>
        <v>N</v>
      </c>
      <c r="X377" s="13" t="str">
        <f>IF('BCL Calculations Table'!BZ444="","",'BCL Calculations Table'!BZ444)</f>
        <v/>
      </c>
      <c r="Y377" s="70" t="str">
        <f>IF('BCL Calculations Table'!CB444="","",'BCL Calculations Table'!CB444)</f>
        <v/>
      </c>
    </row>
    <row r="378" spans="1:25" x14ac:dyDescent="0.35">
      <c r="A378" s="71" t="str">
        <f>'BCL Calculations Table'!BN445</f>
        <v>Hexachlorobenzene</v>
      </c>
      <c r="B378" s="72" t="str">
        <f>'BCL Calculations Table'!BM445</f>
        <v>118-74-1</v>
      </c>
      <c r="C378" s="73">
        <f>IF('BCL Calculations Table'!C445="","",'BCL Calculations Table'!C445)</f>
        <v>1.6</v>
      </c>
      <c r="D378" s="73" t="str">
        <f>IF('BCL Calculations Table'!D445="","",'BCL Calculations Table'!D445)</f>
        <v>I</v>
      </c>
      <c r="E378" s="73">
        <f>IF('BCL Calculations Table'!E445="","",'BCL Calculations Table'!E445)</f>
        <v>8.0000000000000004E-4</v>
      </c>
      <c r="F378" s="73" t="str">
        <f>IF('BCL Calculations Table'!F445="","",'BCL Calculations Table'!F445)</f>
        <v>I</v>
      </c>
      <c r="G378" s="73">
        <f>IF('BCL Calculations Table'!G445="","",'BCL Calculations Table'!G445)</f>
        <v>4.6000000000000001E-4</v>
      </c>
      <c r="H378" s="73" t="str">
        <f>IF('BCL Calculations Table'!H445="","",'BCL Calculations Table'!H445)</f>
        <v>I</v>
      </c>
      <c r="I378" s="73" t="str">
        <f>IF('BCL Calculations Table'!I445="","",'BCL Calculations Table'!I445)</f>
        <v/>
      </c>
      <c r="J378" s="73" t="str">
        <f>IF('BCL Calculations Table'!J445="","",'BCL Calculations Table'!J445)</f>
        <v/>
      </c>
      <c r="K378" s="86" t="str">
        <f>IF('BCL Calculations Table'!K445="","",'BCL Calculations Table'!K445)</f>
        <v/>
      </c>
      <c r="L378" s="73" t="str">
        <f>IF('BCL Calculations Table'!L445="","",'BCL Calculations Table'!L445)</f>
        <v>V</v>
      </c>
      <c r="M378" s="72" t="str">
        <f>IF('BCL Calculations Table'!N445="","",'BCL Calculations Table'!N445)</f>
        <v/>
      </c>
      <c r="N378" s="73">
        <f>IF('BCL Calculations Table'!BP445="","",'BCL Calculations Table'!BP445)</f>
        <v>0.21225015306686543</v>
      </c>
      <c r="O378" s="73" t="str">
        <f>IF('BCL Calculations Table'!BQ445="","",'BCL Calculations Table'!BQ445)</f>
        <v>C</v>
      </c>
      <c r="P378" s="73">
        <f>IF('BCL Calculations Table'!BR445="","",'BCL Calculations Table'!BR445)</f>
        <v>0.23115557430153461</v>
      </c>
      <c r="Q378" s="73" t="str">
        <f>IF('BCL Calculations Table'!BS445="","",'BCL Calculations Table'!BS445)</f>
        <v>sat</v>
      </c>
      <c r="R378" s="73">
        <f>IF('BCL Calculations Table'!BT445="","",'BCL Calculations Table'!BT445)</f>
        <v>0.23115557430153461</v>
      </c>
      <c r="S378" s="73" t="str">
        <f>IF('BCL Calculations Table'!BU445="","",'BCL Calculations Table'!BU445)</f>
        <v>sat</v>
      </c>
      <c r="T378" s="73">
        <f>IF('BCL Calculations Table'!BV445="","",'BCL Calculations Table'!BV445)</f>
        <v>6.1036789297658862E-3</v>
      </c>
      <c r="U378" s="73" t="str">
        <f>IF('BCL Calculations Table'!BW445="","",'BCL Calculations Table'!BW445)</f>
        <v>C</v>
      </c>
      <c r="V378" s="73">
        <f>IF('BCL Calculations Table'!BX445="","",'BCL Calculations Table'!BX445)</f>
        <v>1</v>
      </c>
      <c r="W378" s="73" t="str">
        <f>IF('BCL Calculations Table'!BY445="","",'BCL Calculations Table'!BY445)</f>
        <v>mcl</v>
      </c>
      <c r="X378" s="73">
        <f>IF('BCL Calculations Table'!BZ445="","",'BCL Calculations Table'!BZ445)</f>
        <v>0.1</v>
      </c>
      <c r="Y378" s="79">
        <f>IF('BCL Calculations Table'!CB445="","",'BCL Calculations Table'!CB445)</f>
        <v>2</v>
      </c>
    </row>
    <row r="379" spans="1:25" x14ac:dyDescent="0.35">
      <c r="A379" s="69" t="str">
        <f>'BCL Calculations Table'!BN446</f>
        <v>Hexachlorobutadiene</v>
      </c>
      <c r="B379" s="68" t="str">
        <f>'BCL Calculations Table'!BM446</f>
        <v>87-68-3</v>
      </c>
      <c r="C379" s="13">
        <f>IF('BCL Calculations Table'!C446="","",'BCL Calculations Table'!C446)</f>
        <v>7.8E-2</v>
      </c>
      <c r="D379" s="13" t="str">
        <f>IF('BCL Calculations Table'!D446="","",'BCL Calculations Table'!D446)</f>
        <v>I</v>
      </c>
      <c r="E379" s="13">
        <f>IF('BCL Calculations Table'!E446="","",'BCL Calculations Table'!E446)</f>
        <v>1E-3</v>
      </c>
      <c r="F379" s="13" t="str">
        <f>IF('BCL Calculations Table'!F446="","",'BCL Calculations Table'!F446)</f>
        <v>P</v>
      </c>
      <c r="G379" s="13">
        <f>IF('BCL Calculations Table'!G446="","",'BCL Calculations Table'!G446)</f>
        <v>2.1999999999999999E-5</v>
      </c>
      <c r="H379" s="13" t="str">
        <f>IF('BCL Calculations Table'!H446="","",'BCL Calculations Table'!H446)</f>
        <v>I</v>
      </c>
      <c r="I379" s="13" t="str">
        <f>IF('BCL Calculations Table'!I446="","",'BCL Calculations Table'!I446)</f>
        <v/>
      </c>
      <c r="J379" s="13" t="str">
        <f>IF('BCL Calculations Table'!J446="","",'BCL Calculations Table'!J446)</f>
        <v/>
      </c>
      <c r="K379" s="85" t="str">
        <f>IF('BCL Calculations Table'!K446="","",'BCL Calculations Table'!K446)</f>
        <v/>
      </c>
      <c r="L379" s="13" t="str">
        <f>IF('BCL Calculations Table'!L446="","",'BCL Calculations Table'!L446)</f>
        <v>V</v>
      </c>
      <c r="M379" s="68" t="str">
        <f>IF('BCL Calculations Table'!N446="","",'BCL Calculations Table'!N446)</f>
        <v/>
      </c>
      <c r="N379" s="13">
        <f>IF('BCL Calculations Table'!BP446="","",'BCL Calculations Table'!BP446)</f>
        <v>1.192777376161505</v>
      </c>
      <c r="O379" s="13" t="str">
        <f>IF('BCL Calculations Table'!BQ446="","",'BCL Calculations Table'!BQ446)</f>
        <v>C</v>
      </c>
      <c r="P379" s="13">
        <f>IF('BCL Calculations Table'!BR446="","",'BCL Calculations Table'!BR446)</f>
        <v>5.6123999772425135</v>
      </c>
      <c r="Q379" s="13" t="str">
        <f>IF('BCL Calculations Table'!BS446="","",'BCL Calculations Table'!BS446)</f>
        <v>C</v>
      </c>
      <c r="R379" s="13">
        <f>IF('BCL Calculations Table'!BT446="","",'BCL Calculations Table'!BT446)</f>
        <v>5.8448141969577554</v>
      </c>
      <c r="S379" s="13" t="str">
        <f>IF('BCL Calculations Table'!BU446="","",'BCL Calculations Table'!BU446)</f>
        <v>C</v>
      </c>
      <c r="T379" s="13">
        <f>IF('BCL Calculations Table'!BV446="","",'BCL Calculations Table'!BV446)</f>
        <v>0.1276223776223776</v>
      </c>
      <c r="U379" s="13" t="str">
        <f>IF('BCL Calculations Table'!BW446="","",'BCL Calculations Table'!BW446)</f>
        <v>C</v>
      </c>
      <c r="V379" s="13">
        <f>IF('BCL Calculations Table'!BX446="","",'BCL Calculations Table'!BX446)</f>
        <v>0.20329391844850536</v>
      </c>
      <c r="W379" s="13" t="str">
        <f>IF('BCL Calculations Table'!BY446="","",'BCL Calculations Table'!BY446)</f>
        <v>C</v>
      </c>
      <c r="X379" s="13">
        <f>IF('BCL Calculations Table'!BZ446="","",'BCL Calculations Table'!BZ446)</f>
        <v>0.1</v>
      </c>
      <c r="Y379" s="70">
        <f>IF('BCL Calculations Table'!CB446="","",'BCL Calculations Table'!CB446)</f>
        <v>2</v>
      </c>
    </row>
    <row r="380" spans="1:25" s="14" customFormat="1" x14ac:dyDescent="0.35">
      <c r="A380" s="69" t="str">
        <f>'BCL Calculations Table'!BN447</f>
        <v>Hexachlorocyclohexane, Alpha-</v>
      </c>
      <c r="B380" s="68" t="str">
        <f>'BCL Calculations Table'!BM447</f>
        <v>319-84-6</v>
      </c>
      <c r="C380" s="13" t="str">
        <f>IF('BCL Calculations Table'!C447="","",'BCL Calculations Table'!C447)</f>
        <v/>
      </c>
      <c r="D380" s="13" t="str">
        <f>IF('BCL Calculations Table'!D447="","",'BCL Calculations Table'!D447)</f>
        <v/>
      </c>
      <c r="E380" s="13">
        <f>IF('BCL Calculations Table'!E447="","",'BCL Calculations Table'!E447)</f>
        <v>2.9999999999999997E-4</v>
      </c>
      <c r="F380" s="13" t="str">
        <f>IF('BCL Calculations Table'!F447="","",'BCL Calculations Table'!F447)</f>
        <v>*</v>
      </c>
      <c r="G380" s="13" t="str">
        <f>IF('BCL Calculations Table'!G447="","",'BCL Calculations Table'!G447)</f>
        <v/>
      </c>
      <c r="H380" s="13" t="str">
        <f>IF('BCL Calculations Table'!H447="","",'BCL Calculations Table'!H447)</f>
        <v/>
      </c>
      <c r="I380" s="13" t="str">
        <f>IF('BCL Calculations Table'!I447="","",'BCL Calculations Table'!I447)</f>
        <v/>
      </c>
      <c r="J380" s="13" t="str">
        <f>IF('BCL Calculations Table'!J447="","",'BCL Calculations Table'!J447)</f>
        <v/>
      </c>
      <c r="K380" s="85" t="str">
        <f>IF('BCL Calculations Table'!K447="","",'BCL Calculations Table'!K447)</f>
        <v/>
      </c>
      <c r="L380" s="13" t="str">
        <f>IF('BCL Calculations Table'!L447="","",'BCL Calculations Table'!L447)</f>
        <v/>
      </c>
      <c r="M380" s="68">
        <f>IF('BCL Calculations Table'!N447="","",'BCL Calculations Table'!N447)</f>
        <v>0.1</v>
      </c>
      <c r="N380" s="13">
        <f>IF('BCL Calculations Table'!BP447="","",'BCL Calculations Table'!BP447)</f>
        <v>18.964103866714389</v>
      </c>
      <c r="O380" s="13" t="str">
        <f>IF('BCL Calculations Table'!BQ447="","",'BCL Calculations Table'!BQ447)</f>
        <v>N</v>
      </c>
      <c r="P380" s="13">
        <f>IF('BCL Calculations Table'!BR447="","",'BCL Calculations Table'!BR447)</f>
        <v>700.80000000000007</v>
      </c>
      <c r="Q380" s="13" t="str">
        <f>IF('BCL Calculations Table'!BS447="","",'BCL Calculations Table'!BS447)</f>
        <v>N</v>
      </c>
      <c r="R380" s="13">
        <f>IF('BCL Calculations Table'!BT447="","",'BCL Calculations Table'!BT447)</f>
        <v>273.55423774861111</v>
      </c>
      <c r="S380" s="13" t="str">
        <f>IF('BCL Calculations Table'!BU447="","",'BCL Calculations Table'!BU447)</f>
        <v>N</v>
      </c>
      <c r="T380" s="13" t="str">
        <f>IF('BCL Calculations Table'!BV447="","",'BCL Calculations Table'!BV447)</f>
        <v/>
      </c>
      <c r="U380" s="13" t="str">
        <f>IF('BCL Calculations Table'!BW447="","",'BCL Calculations Table'!BW447)</f>
        <v/>
      </c>
      <c r="V380" s="13">
        <f>IF('BCL Calculations Table'!BX447="","",'BCL Calculations Table'!BX447)</f>
        <v>10.011428571428571</v>
      </c>
      <c r="W380" s="13" t="str">
        <f>IF('BCL Calculations Table'!BY447="","",'BCL Calculations Table'!BY447)</f>
        <v>N</v>
      </c>
      <c r="X380" s="13">
        <f>IF('BCL Calculations Table'!BZ447="","",'BCL Calculations Table'!BZ447)</f>
        <v>2.6630777430857143E-2</v>
      </c>
      <c r="Y380" s="70">
        <f>IF('BCL Calculations Table'!CB447="","",'BCL Calculations Table'!CB447)</f>
        <v>0.53261554861714289</v>
      </c>
    </row>
    <row r="381" spans="1:25" x14ac:dyDescent="0.35">
      <c r="A381" s="69" t="str">
        <f>'BCL Calculations Table'!BN448</f>
        <v>Hexachlorocyclohexane, Beta-</v>
      </c>
      <c r="B381" s="68" t="str">
        <f>'BCL Calculations Table'!BM448</f>
        <v>319-85-7</v>
      </c>
      <c r="C381" s="13" t="str">
        <f>IF('BCL Calculations Table'!C448="","",'BCL Calculations Table'!C448)</f>
        <v/>
      </c>
      <c r="D381" s="13" t="str">
        <f>IF('BCL Calculations Table'!D448="","",'BCL Calculations Table'!D448)</f>
        <v/>
      </c>
      <c r="E381" s="13">
        <f>IF('BCL Calculations Table'!E448="","",'BCL Calculations Table'!E448)</f>
        <v>6.0000000000000002E-5</v>
      </c>
      <c r="F381" s="13" t="str">
        <f>IF('BCL Calculations Table'!F448="","",'BCL Calculations Table'!F448)</f>
        <v>*</v>
      </c>
      <c r="G381" s="13" t="str">
        <f>IF('BCL Calculations Table'!G448="","",'BCL Calculations Table'!G448)</f>
        <v/>
      </c>
      <c r="H381" s="13" t="str">
        <f>IF('BCL Calculations Table'!H448="","",'BCL Calculations Table'!H448)</f>
        <v/>
      </c>
      <c r="I381" s="13" t="str">
        <f>IF('BCL Calculations Table'!I448="","",'BCL Calculations Table'!I448)</f>
        <v/>
      </c>
      <c r="J381" s="13" t="str">
        <f>IF('BCL Calculations Table'!J448="","",'BCL Calculations Table'!J448)</f>
        <v/>
      </c>
      <c r="K381" s="85" t="str">
        <f>IF('BCL Calculations Table'!K448="","",'BCL Calculations Table'!K448)</f>
        <v/>
      </c>
      <c r="L381" s="13" t="str">
        <f>IF('BCL Calculations Table'!L448="","",'BCL Calculations Table'!L448)</f>
        <v/>
      </c>
      <c r="M381" s="68">
        <f>IF('BCL Calculations Table'!N448="","",'BCL Calculations Table'!N448)</f>
        <v>0.1</v>
      </c>
      <c r="N381" s="13">
        <f>IF('BCL Calculations Table'!BP448="","",'BCL Calculations Table'!BP448)</f>
        <v>3.7928207733428785</v>
      </c>
      <c r="O381" s="13" t="str">
        <f>IF('BCL Calculations Table'!BQ448="","",'BCL Calculations Table'!BQ448)</f>
        <v>N</v>
      </c>
      <c r="P381" s="13">
        <f>IF('BCL Calculations Table'!BR448="","",'BCL Calculations Table'!BR448)</f>
        <v>140.16</v>
      </c>
      <c r="Q381" s="13" t="str">
        <f>IF('BCL Calculations Table'!BS448="","",'BCL Calculations Table'!BS448)</f>
        <v>N</v>
      </c>
      <c r="R381" s="13">
        <f>IF('BCL Calculations Table'!BT448="","",'BCL Calculations Table'!BT448)</f>
        <v>54.710847549722232</v>
      </c>
      <c r="S381" s="13" t="str">
        <f>IF('BCL Calculations Table'!BU448="","",'BCL Calculations Table'!BU448)</f>
        <v>N</v>
      </c>
      <c r="T381" s="13" t="str">
        <f>IF('BCL Calculations Table'!BV448="","",'BCL Calculations Table'!BV448)</f>
        <v/>
      </c>
      <c r="U381" s="13" t="str">
        <f>IF('BCL Calculations Table'!BW448="","",'BCL Calculations Table'!BW448)</f>
        <v/>
      </c>
      <c r="V381" s="13">
        <f>IF('BCL Calculations Table'!BX448="","",'BCL Calculations Table'!BX448)</f>
        <v>2.0022857142857147</v>
      </c>
      <c r="W381" s="13" t="str">
        <f>IF('BCL Calculations Table'!BY448="","",'BCL Calculations Table'!BY448)</f>
        <v>N</v>
      </c>
      <c r="X381" s="13">
        <f>IF('BCL Calculations Table'!BZ448="","",'BCL Calculations Table'!BZ448)</f>
        <v>5.446222435565716E-3</v>
      </c>
      <c r="Y381" s="70">
        <f>IF('BCL Calculations Table'!CB448="","",'BCL Calculations Table'!CB448)</f>
        <v>0.10892444871131433</v>
      </c>
    </row>
    <row r="382" spans="1:25" x14ac:dyDescent="0.35">
      <c r="A382" s="69" t="str">
        <f>'BCL Calculations Table'!BN449</f>
        <v>Hexachlorocyclohexane, Gamma- (Lindane)</v>
      </c>
      <c r="B382" s="68" t="str">
        <f>'BCL Calculations Table'!BM449</f>
        <v>58-89-9</v>
      </c>
      <c r="C382" s="13" t="str">
        <f>IF('BCL Calculations Table'!C449="","",'BCL Calculations Table'!C449)</f>
        <v/>
      </c>
      <c r="D382" s="13" t="str">
        <f>IF('BCL Calculations Table'!D449="","",'BCL Calculations Table'!D449)</f>
        <v/>
      </c>
      <c r="E382" s="13">
        <f>IF('BCL Calculations Table'!E449="","",'BCL Calculations Table'!E449)</f>
        <v>1.0000000000000001E-5</v>
      </c>
      <c r="F382" s="13" t="str">
        <f>IF('BCL Calculations Table'!F449="","",'BCL Calculations Table'!F449)</f>
        <v>*</v>
      </c>
      <c r="G382" s="13" t="str">
        <f>IF('BCL Calculations Table'!G449="","",'BCL Calculations Table'!G449)</f>
        <v/>
      </c>
      <c r="H382" s="13" t="str">
        <f>IF('BCL Calculations Table'!H449="","",'BCL Calculations Table'!H449)</f>
        <v/>
      </c>
      <c r="I382" s="13" t="str">
        <f>IF('BCL Calculations Table'!I449="","",'BCL Calculations Table'!I449)</f>
        <v/>
      </c>
      <c r="J382" s="13" t="str">
        <f>IF('BCL Calculations Table'!J449="","",'BCL Calculations Table'!J449)</f>
        <v/>
      </c>
      <c r="K382" s="85" t="str">
        <f>IF('BCL Calculations Table'!K449="","",'BCL Calculations Table'!K449)</f>
        <v/>
      </c>
      <c r="L382" s="13" t="str">
        <f>IF('BCL Calculations Table'!L449="","",'BCL Calculations Table'!L449)</f>
        <v/>
      </c>
      <c r="M382" s="68">
        <f>IF('BCL Calculations Table'!N449="","",'BCL Calculations Table'!N449)</f>
        <v>0.04</v>
      </c>
      <c r="N382" s="13">
        <f>IF('BCL Calculations Table'!BP449="","",'BCL Calculations Table'!BP449)</f>
        <v>0.71433790335627911</v>
      </c>
      <c r="O382" s="13" t="str">
        <f>IF('BCL Calculations Table'!BQ449="","",'BCL Calculations Table'!BQ449)</f>
        <v>N</v>
      </c>
      <c r="P382" s="13">
        <f>IF('BCL Calculations Table'!BR449="","",'BCL Calculations Table'!BR449)</f>
        <v>23.360000000000007</v>
      </c>
      <c r="Q382" s="13" t="str">
        <f>IF('BCL Calculations Table'!BS449="","",'BCL Calculations Table'!BS449)</f>
        <v>N</v>
      </c>
      <c r="R382" s="13">
        <f>IF('BCL Calculations Table'!BT449="","",'BCL Calculations Table'!BT449)</f>
        <v>11.098796008690512</v>
      </c>
      <c r="S382" s="13" t="str">
        <f>IF('BCL Calculations Table'!BU449="","",'BCL Calculations Table'!BU449)</f>
        <v>N</v>
      </c>
      <c r="T382" s="13" t="str">
        <f>IF('BCL Calculations Table'!BV449="","",'BCL Calculations Table'!BV449)</f>
        <v/>
      </c>
      <c r="U382" s="13" t="str">
        <f>IF('BCL Calculations Table'!BW449="","",'BCL Calculations Table'!BW449)</f>
        <v/>
      </c>
      <c r="V382" s="13">
        <f>IF('BCL Calculations Table'!BX449="","",'BCL Calculations Table'!BX449)</f>
        <v>0.33371428571428574</v>
      </c>
      <c r="W382" s="13" t="str">
        <f>IF('BCL Calculations Table'!BY449="","",'BCL Calculations Table'!BY449)</f>
        <v>N</v>
      </c>
      <c r="X382" s="13">
        <f>IF('BCL Calculations Table'!BZ449="","",'BCL Calculations Table'!BZ449)</f>
        <v>5.0000000000000001E-4</v>
      </c>
      <c r="Y382" s="70">
        <f>IF('BCL Calculations Table'!CB449="","",'BCL Calculations Table'!CB449)</f>
        <v>0.01</v>
      </c>
    </row>
    <row r="383" spans="1:25" s="14" customFormat="1" x14ac:dyDescent="0.35">
      <c r="A383" s="69" t="str">
        <f>'BCL Calculations Table'!BN450</f>
        <v>Hexachlorocyclohexane, Delta</v>
      </c>
      <c r="B383" s="68" t="str">
        <f>'BCL Calculations Table'!BM450</f>
        <v>319-86-8</v>
      </c>
      <c r="C383" s="13" t="str">
        <f>IF('BCL Calculations Table'!C450="","",'BCL Calculations Table'!C450)</f>
        <v/>
      </c>
      <c r="D383" s="13" t="str">
        <f>IF('BCL Calculations Table'!D450="","",'BCL Calculations Table'!D450)</f>
        <v/>
      </c>
      <c r="E383" s="13">
        <f>IF('BCL Calculations Table'!E450="","",'BCL Calculations Table'!E450)</f>
        <v>2.9999999999999997E-4</v>
      </c>
      <c r="F383" s="13" t="str">
        <f>IF('BCL Calculations Table'!F450="","",'BCL Calculations Table'!F450)</f>
        <v>*</v>
      </c>
      <c r="G383" s="13" t="str">
        <f>IF('BCL Calculations Table'!G450="","",'BCL Calculations Table'!G450)</f>
        <v/>
      </c>
      <c r="H383" s="13" t="str">
        <f>IF('BCL Calculations Table'!H450="","",'BCL Calculations Table'!H450)</f>
        <v/>
      </c>
      <c r="I383" s="13" t="str">
        <f>IF('BCL Calculations Table'!I450="","",'BCL Calculations Table'!I450)</f>
        <v/>
      </c>
      <c r="J383" s="13" t="str">
        <f>IF('BCL Calculations Table'!J450="","",'BCL Calculations Table'!J450)</f>
        <v/>
      </c>
      <c r="K383" s="85" t="str">
        <f>IF('BCL Calculations Table'!K450="","",'BCL Calculations Table'!K450)</f>
        <v/>
      </c>
      <c r="L383" s="13" t="str">
        <f>IF('BCL Calculations Table'!L450="","",'BCL Calculations Table'!L450)</f>
        <v/>
      </c>
      <c r="M383" s="68">
        <f>IF('BCL Calculations Table'!N450="","",'BCL Calculations Table'!N450)</f>
        <v>0.04</v>
      </c>
      <c r="N383" s="13">
        <f>IF('BCL Calculations Table'!BP450="","",'BCL Calculations Table'!BP450)</f>
        <v>21.430137100688377</v>
      </c>
      <c r="O383" s="13" t="str">
        <f>IF('BCL Calculations Table'!BQ450="","",'BCL Calculations Table'!BQ450)</f>
        <v>N</v>
      </c>
      <c r="P383" s="13">
        <f>IF('BCL Calculations Table'!BR450="","",'BCL Calculations Table'!BR450)</f>
        <v>700.80000000000007</v>
      </c>
      <c r="Q383" s="13" t="str">
        <f>IF('BCL Calculations Table'!BS450="","",'BCL Calculations Table'!BS450)</f>
        <v>N</v>
      </c>
      <c r="R383" s="13">
        <f>IF('BCL Calculations Table'!BT450="","",'BCL Calculations Table'!BT450)</f>
        <v>332.96388026071526</v>
      </c>
      <c r="S383" s="13" t="str">
        <f>IF('BCL Calculations Table'!BU450="","",'BCL Calculations Table'!BU450)</f>
        <v>N</v>
      </c>
      <c r="T383" s="13" t="str">
        <f>IF('BCL Calculations Table'!BV450="","",'BCL Calculations Table'!BV450)</f>
        <v/>
      </c>
      <c r="U383" s="13" t="str">
        <f>IF('BCL Calculations Table'!BW450="","",'BCL Calculations Table'!BW450)</f>
        <v/>
      </c>
      <c r="V383" s="13">
        <f>IF('BCL Calculations Table'!BX450="","",'BCL Calculations Table'!BX450)</f>
        <v>10.011428571428571</v>
      </c>
      <c r="W383" s="13" t="str">
        <f>IF('BCL Calculations Table'!BY450="","",'BCL Calculations Table'!BY450)</f>
        <v>N</v>
      </c>
      <c r="X383" s="13">
        <f>IF('BCL Calculations Table'!BZ450="","",'BCL Calculations Table'!BZ450)</f>
        <v>28.134116753636565</v>
      </c>
      <c r="Y383" s="70">
        <f>IF('BCL Calculations Table'!CB450="","",'BCL Calculations Table'!CB450)</f>
        <v>562.68233507273135</v>
      </c>
    </row>
    <row r="384" spans="1:25" s="14" customFormat="1" x14ac:dyDescent="0.35">
      <c r="A384" s="71" t="str">
        <f>'BCL Calculations Table'!BN451</f>
        <v>Hexachlorocyclohexane, Technical</v>
      </c>
      <c r="B384" s="72" t="str">
        <f>'BCL Calculations Table'!BM451</f>
        <v>608-73-1</v>
      </c>
      <c r="C384" s="73">
        <f>IF('BCL Calculations Table'!C451="","",'BCL Calculations Table'!C451)</f>
        <v>1.8</v>
      </c>
      <c r="D384" s="73" t="str">
        <f>IF('BCL Calculations Table'!D451="","",'BCL Calculations Table'!D451)</f>
        <v>I</v>
      </c>
      <c r="E384" s="73" t="str">
        <f>IF('BCL Calculations Table'!E451="","",'BCL Calculations Table'!E451)</f>
        <v/>
      </c>
      <c r="F384" s="73" t="str">
        <f>IF('BCL Calculations Table'!F451="","",'BCL Calculations Table'!F451)</f>
        <v/>
      </c>
      <c r="G384" s="73">
        <f>IF('BCL Calculations Table'!G451="","",'BCL Calculations Table'!G451)</f>
        <v>5.1000000000000004E-4</v>
      </c>
      <c r="H384" s="73" t="str">
        <f>IF('BCL Calculations Table'!H451="","",'BCL Calculations Table'!H451)</f>
        <v>I</v>
      </c>
      <c r="I384" s="73" t="str">
        <f>IF('BCL Calculations Table'!I451="","",'BCL Calculations Table'!I451)</f>
        <v/>
      </c>
      <c r="J384" s="73" t="str">
        <f>IF('BCL Calculations Table'!J451="","",'BCL Calculations Table'!J451)</f>
        <v/>
      </c>
      <c r="K384" s="86" t="str">
        <f>IF('BCL Calculations Table'!K451="","",'BCL Calculations Table'!K451)</f>
        <v/>
      </c>
      <c r="L384" s="73" t="str">
        <f>IF('BCL Calculations Table'!L451="","",'BCL Calculations Table'!L451)</f>
        <v/>
      </c>
      <c r="M384" s="72">
        <f>IF('BCL Calculations Table'!N451="","",'BCL Calculations Table'!N451)</f>
        <v>0.1</v>
      </c>
      <c r="N384" s="73">
        <f>IF('BCL Calculations Table'!BP451="","",'BCL Calculations Table'!BP451)</f>
        <v>0.30142489327803901</v>
      </c>
      <c r="O384" s="73" t="str">
        <f>IF('BCL Calculations Table'!BQ451="","",'BCL Calculations Table'!BQ451)</f>
        <v>C</v>
      </c>
      <c r="P384" s="73">
        <f>IF('BCL Calculations Table'!BR451="","",'BCL Calculations Table'!BR451)</f>
        <v>3.6333202485612914</v>
      </c>
      <c r="Q384" s="73" t="str">
        <f>IF('BCL Calculations Table'!BS451="","",'BCL Calculations Table'!BS451)</f>
        <v>C</v>
      </c>
      <c r="R384" s="73">
        <f>IF('BCL Calculations Table'!BT451="","",'BCL Calculations Table'!BT451)</f>
        <v>1.9595422589812148</v>
      </c>
      <c r="S384" s="73" t="str">
        <f>IF('BCL Calculations Table'!BU451="","",'BCL Calculations Table'!BU451)</f>
        <v>C</v>
      </c>
      <c r="T384" s="73">
        <f>IF('BCL Calculations Table'!BV451="","",'BCL Calculations Table'!BV451)</f>
        <v>5.5052790346907981E-3</v>
      </c>
      <c r="U384" s="73" t="str">
        <f>IF('BCL Calculations Table'!BW451="","",'BCL Calculations Table'!BW451)</f>
        <v>C</v>
      </c>
      <c r="V384" s="73">
        <f>IF('BCL Calculations Table'!BX451="","",'BCL Calculations Table'!BX451)</f>
        <v>4.3282343175619582E-2</v>
      </c>
      <c r="W384" s="73" t="str">
        <f>IF('BCL Calculations Table'!BY451="","",'BCL Calculations Table'!BY451)</f>
        <v>C</v>
      </c>
      <c r="X384" s="73" t="str">
        <f>IF('BCL Calculations Table'!BZ451="","",'BCL Calculations Table'!BZ451)</f>
        <v/>
      </c>
      <c r="Y384" s="79" t="str">
        <f>IF('BCL Calculations Table'!CB451="","",'BCL Calculations Table'!CB451)</f>
        <v/>
      </c>
    </row>
    <row r="385" spans="1:25" x14ac:dyDescent="0.35">
      <c r="A385" s="69" t="str">
        <f>'BCL Calculations Table'!BN452</f>
        <v>Hexachlorocyclopentadiene</v>
      </c>
      <c r="B385" s="68" t="str">
        <f>'BCL Calculations Table'!BM452</f>
        <v>77-47-4</v>
      </c>
      <c r="C385" s="13" t="str">
        <f>IF('BCL Calculations Table'!C452="","",'BCL Calculations Table'!C452)</f>
        <v/>
      </c>
      <c r="D385" s="13" t="str">
        <f>IF('BCL Calculations Table'!D452="","",'BCL Calculations Table'!D452)</f>
        <v/>
      </c>
      <c r="E385" s="13">
        <f>IF('BCL Calculations Table'!E452="","",'BCL Calculations Table'!E452)</f>
        <v>6.0000000000000001E-3</v>
      </c>
      <c r="F385" s="13" t="str">
        <f>IF('BCL Calculations Table'!F452="","",'BCL Calculations Table'!F452)</f>
        <v>I</v>
      </c>
      <c r="G385" s="13" t="str">
        <f>IF('BCL Calculations Table'!G452="","",'BCL Calculations Table'!G452)</f>
        <v/>
      </c>
      <c r="H385" s="13" t="str">
        <f>IF('BCL Calculations Table'!H452="","",'BCL Calculations Table'!H452)</f>
        <v/>
      </c>
      <c r="I385" s="13">
        <f>IF('BCL Calculations Table'!I452="","",'BCL Calculations Table'!I452)</f>
        <v>2.0000000000000001E-4</v>
      </c>
      <c r="J385" s="13" t="str">
        <f>IF('BCL Calculations Table'!J452="","",'BCL Calculations Table'!J452)</f>
        <v>I</v>
      </c>
      <c r="K385" s="85" t="str">
        <f>IF('BCL Calculations Table'!K452="","",'BCL Calculations Table'!K452)</f>
        <v/>
      </c>
      <c r="L385" s="13" t="str">
        <f>IF('BCL Calculations Table'!L452="","",'BCL Calculations Table'!L452)</f>
        <v>V</v>
      </c>
      <c r="M385" s="68" t="str">
        <f>IF('BCL Calculations Table'!N452="","",'BCL Calculations Table'!N452)</f>
        <v/>
      </c>
      <c r="N385" s="13">
        <f>IF('BCL Calculations Table'!BP452="","",'BCL Calculations Table'!BP452)</f>
        <v>1.76960536747704</v>
      </c>
      <c r="O385" s="13" t="str">
        <f>IF('BCL Calculations Table'!BQ452="","",'BCL Calculations Table'!BQ452)</f>
        <v>N</v>
      </c>
      <c r="P385" s="13">
        <f>IF('BCL Calculations Table'!BR452="","",'BCL Calculations Table'!BR452)</f>
        <v>7.456505895044458</v>
      </c>
      <c r="Q385" s="13" t="str">
        <f>IF('BCL Calculations Table'!BS452="","",'BCL Calculations Table'!BS452)</f>
        <v>N</v>
      </c>
      <c r="R385" s="13">
        <f>IF('BCL Calculations Table'!BT452="","",'BCL Calculations Table'!BT452)</f>
        <v>8.2806012737785331</v>
      </c>
      <c r="S385" s="13" t="str">
        <f>IF('BCL Calculations Table'!BU452="","",'BCL Calculations Table'!BU452)</f>
        <v>N</v>
      </c>
      <c r="T385" s="13">
        <f>IF('BCL Calculations Table'!BV452="","",'BCL Calculations Table'!BV452)</f>
        <v>0.20857142857142857</v>
      </c>
      <c r="U385" s="13" t="str">
        <f>IF('BCL Calculations Table'!BW452="","",'BCL Calculations Table'!BW452)</f>
        <v>N</v>
      </c>
      <c r="V385" s="13">
        <f>IF('BCL Calculations Table'!BX452="","",'BCL Calculations Table'!BX452)</f>
        <v>50</v>
      </c>
      <c r="W385" s="13" t="str">
        <f>IF('BCL Calculations Table'!BY452="","",'BCL Calculations Table'!BY452)</f>
        <v>mcl</v>
      </c>
      <c r="X385" s="13">
        <f>IF('BCL Calculations Table'!BZ452="","",'BCL Calculations Table'!BZ452)</f>
        <v>20</v>
      </c>
      <c r="Y385" s="70">
        <f>IF('BCL Calculations Table'!CB452="","",'BCL Calculations Table'!CB452)</f>
        <v>400</v>
      </c>
    </row>
    <row r="386" spans="1:25" x14ac:dyDescent="0.35">
      <c r="A386" s="69" t="str">
        <f>'BCL Calculations Table'!BN453</f>
        <v>Hexachloroethane</v>
      </c>
      <c r="B386" s="68" t="str">
        <f>'BCL Calculations Table'!BM453</f>
        <v>67-72-1</v>
      </c>
      <c r="C386" s="13">
        <f>IF('BCL Calculations Table'!C453="","",'BCL Calculations Table'!C453)</f>
        <v>0.04</v>
      </c>
      <c r="D386" s="13" t="str">
        <f>IF('BCL Calculations Table'!D453="","",'BCL Calculations Table'!D453)</f>
        <v>I</v>
      </c>
      <c r="E386" s="13">
        <f>IF('BCL Calculations Table'!E453="","",'BCL Calculations Table'!E453)</f>
        <v>6.9999999999999999E-4</v>
      </c>
      <c r="F386" s="13" t="str">
        <f>IF('BCL Calculations Table'!F453="","",'BCL Calculations Table'!F453)</f>
        <v>I</v>
      </c>
      <c r="G386" s="13">
        <f>IF('BCL Calculations Table'!G453="","",'BCL Calculations Table'!G453)</f>
        <v>1.1E-5</v>
      </c>
      <c r="H386" s="13" t="str">
        <f>IF('BCL Calculations Table'!H453="","",'BCL Calculations Table'!H453)</f>
        <v>CA</v>
      </c>
      <c r="I386" s="13">
        <f>IF('BCL Calculations Table'!I453="","",'BCL Calculations Table'!I453)</f>
        <v>0.03</v>
      </c>
      <c r="J386" s="13" t="str">
        <f>IF('BCL Calculations Table'!J453="","",'BCL Calculations Table'!J453)</f>
        <v>I</v>
      </c>
      <c r="K386" s="85" t="str">
        <f>IF('BCL Calculations Table'!K453="","",'BCL Calculations Table'!K453)</f>
        <v/>
      </c>
      <c r="L386" s="13" t="str">
        <f>IF('BCL Calculations Table'!L453="","",'BCL Calculations Table'!L453)</f>
        <v>V</v>
      </c>
      <c r="M386" s="68" t="str">
        <f>IF('BCL Calculations Table'!N453="","",'BCL Calculations Table'!N453)</f>
        <v/>
      </c>
      <c r="N386" s="13">
        <f>IF('BCL Calculations Table'!BP453="","",'BCL Calculations Table'!BP453)</f>
        <v>1.8288817795531906</v>
      </c>
      <c r="O386" s="13" t="str">
        <f>IF('BCL Calculations Table'!BQ453="","",'BCL Calculations Table'!BQ453)</f>
        <v>C</v>
      </c>
      <c r="P386" s="13">
        <f>IF('BCL Calculations Table'!BR453="","",'BCL Calculations Table'!BR453)</f>
        <v>8.4657679369525987</v>
      </c>
      <c r="Q386" s="13" t="str">
        <f>IF('BCL Calculations Table'!BS453="","",'BCL Calculations Table'!BS453)</f>
        <v>C</v>
      </c>
      <c r="R386" s="13">
        <f>IF('BCL Calculations Table'!BT453="","",'BCL Calculations Table'!BT453)</f>
        <v>8.9433910055857417</v>
      </c>
      <c r="S386" s="13" t="str">
        <f>IF('BCL Calculations Table'!BU453="","",'BCL Calculations Table'!BU453)</f>
        <v>C</v>
      </c>
      <c r="T386" s="13">
        <f>IF('BCL Calculations Table'!BV453="","",'BCL Calculations Table'!BV453)</f>
        <v>0.25524475524475521</v>
      </c>
      <c r="U386" s="13" t="str">
        <f>IF('BCL Calculations Table'!BW453="","",'BCL Calculations Table'!BW453)</f>
        <v>C</v>
      </c>
      <c r="V386" s="13">
        <f>IF('BCL Calculations Table'!BX453="","",'BCL Calculations Table'!BX453)</f>
        <v>0.40447695035460984</v>
      </c>
      <c r="W386" s="13" t="str">
        <f>IF('BCL Calculations Table'!BY453="","",'BCL Calculations Table'!BY453)</f>
        <v>C</v>
      </c>
      <c r="X386" s="13">
        <f>IF('BCL Calculations Table'!BZ453="","",'BCL Calculations Table'!BZ453)</f>
        <v>0.02</v>
      </c>
      <c r="Y386" s="70">
        <f>IF('BCL Calculations Table'!CB453="","",'BCL Calculations Table'!CB453)</f>
        <v>0.4</v>
      </c>
    </row>
    <row r="387" spans="1:25" s="14" customFormat="1" x14ac:dyDescent="0.35">
      <c r="A387" s="69" t="str">
        <f>'BCL Calculations Table'!BN454</f>
        <v>Hexachlorophene</v>
      </c>
      <c r="B387" s="68" t="str">
        <f>'BCL Calculations Table'!BM454</f>
        <v>70-30-4</v>
      </c>
      <c r="C387" s="13" t="str">
        <f>IF('BCL Calculations Table'!C454="","",'BCL Calculations Table'!C454)</f>
        <v/>
      </c>
      <c r="D387" s="13" t="str">
        <f>IF('BCL Calculations Table'!D454="","",'BCL Calculations Table'!D454)</f>
        <v/>
      </c>
      <c r="E387" s="13">
        <f>IF('BCL Calculations Table'!E454="","",'BCL Calculations Table'!E454)</f>
        <v>2.9999999999999997E-4</v>
      </c>
      <c r="F387" s="13" t="str">
        <f>IF('BCL Calculations Table'!F454="","",'BCL Calculations Table'!F454)</f>
        <v>I</v>
      </c>
      <c r="G387" s="13" t="str">
        <f>IF('BCL Calculations Table'!G454="","",'BCL Calculations Table'!G454)</f>
        <v/>
      </c>
      <c r="H387" s="13" t="str">
        <f>IF('BCL Calculations Table'!H454="","",'BCL Calculations Table'!H454)</f>
        <v/>
      </c>
      <c r="I387" s="13" t="str">
        <f>IF('BCL Calculations Table'!I454="","",'BCL Calculations Table'!I454)</f>
        <v/>
      </c>
      <c r="J387" s="13" t="str">
        <f>IF('BCL Calculations Table'!J454="","",'BCL Calculations Table'!J454)</f>
        <v/>
      </c>
      <c r="K387" s="85" t="str">
        <f>IF('BCL Calculations Table'!K454="","",'BCL Calculations Table'!K454)</f>
        <v/>
      </c>
      <c r="L387" s="13" t="str">
        <f>IF('BCL Calculations Table'!L454="","",'BCL Calculations Table'!L454)</f>
        <v/>
      </c>
      <c r="M387" s="68">
        <f>IF('BCL Calculations Table'!N454="","",'BCL Calculations Table'!N454)</f>
        <v>0.1</v>
      </c>
      <c r="N387" s="13">
        <f>IF('BCL Calculations Table'!BP454="","",'BCL Calculations Table'!BP454)</f>
        <v>18.964103866714389</v>
      </c>
      <c r="O387" s="13" t="str">
        <f>IF('BCL Calculations Table'!BQ454="","",'BCL Calculations Table'!BQ454)</f>
        <v>N</v>
      </c>
      <c r="P387" s="13">
        <f>IF('BCL Calculations Table'!BR454="","",'BCL Calculations Table'!BR454)</f>
        <v>700.80000000000007</v>
      </c>
      <c r="Q387" s="13" t="str">
        <f>IF('BCL Calculations Table'!BS454="","",'BCL Calculations Table'!BS454)</f>
        <v>N</v>
      </c>
      <c r="R387" s="13">
        <f>IF('BCL Calculations Table'!BT454="","",'BCL Calculations Table'!BT454)</f>
        <v>273.55423774861111</v>
      </c>
      <c r="S387" s="13" t="str">
        <f>IF('BCL Calculations Table'!BU454="","",'BCL Calculations Table'!BU454)</f>
        <v>N</v>
      </c>
      <c r="T387" s="13" t="str">
        <f>IF('BCL Calculations Table'!BV454="","",'BCL Calculations Table'!BV454)</f>
        <v/>
      </c>
      <c r="U387" s="13" t="str">
        <f>IF('BCL Calculations Table'!BW454="","",'BCL Calculations Table'!BW454)</f>
        <v/>
      </c>
      <c r="V387" s="13">
        <f>IF('BCL Calculations Table'!BX454="","",'BCL Calculations Table'!BX454)</f>
        <v>10.011428571428571</v>
      </c>
      <c r="W387" s="13" t="str">
        <f>IF('BCL Calculations Table'!BY454="","",'BCL Calculations Table'!BY454)</f>
        <v>N</v>
      </c>
      <c r="X387" s="13" t="str">
        <f>IF('BCL Calculations Table'!BZ454="","",'BCL Calculations Table'!BZ454)</f>
        <v/>
      </c>
      <c r="Y387" s="70" t="str">
        <f>IF('BCL Calculations Table'!CB454="","",'BCL Calculations Table'!CB454)</f>
        <v/>
      </c>
    </row>
    <row r="388" spans="1:25" x14ac:dyDescent="0.35">
      <c r="A388" s="69" t="str">
        <f>'BCL Calculations Table'!BN455</f>
        <v>Hexahydro-1,3,5-trinitro-1,3,5-triazine (RDX)</v>
      </c>
      <c r="B388" s="68" t="str">
        <f>'BCL Calculations Table'!BM455</f>
        <v>121-82-4</v>
      </c>
      <c r="C388" s="13">
        <f>IF('BCL Calculations Table'!C455="","",'BCL Calculations Table'!C455)</f>
        <v>0.08</v>
      </c>
      <c r="D388" s="13" t="str">
        <f>IF('BCL Calculations Table'!D455="","",'BCL Calculations Table'!D455)</f>
        <v>I</v>
      </c>
      <c r="E388" s="13">
        <f>IF('BCL Calculations Table'!E455="","",'BCL Calculations Table'!E455)</f>
        <v>4.0000000000000001E-3</v>
      </c>
      <c r="F388" s="13" t="str">
        <f>IF('BCL Calculations Table'!F455="","",'BCL Calculations Table'!F455)</f>
        <v>I</v>
      </c>
      <c r="G388" s="13" t="str">
        <f>IF('BCL Calculations Table'!G455="","",'BCL Calculations Table'!G455)</f>
        <v/>
      </c>
      <c r="H388" s="13" t="str">
        <f>IF('BCL Calculations Table'!H455="","",'BCL Calculations Table'!H455)</f>
        <v/>
      </c>
      <c r="I388" s="13" t="str">
        <f>IF('BCL Calculations Table'!I455="","",'BCL Calculations Table'!I455)</f>
        <v/>
      </c>
      <c r="J388" s="13" t="str">
        <f>IF('BCL Calculations Table'!J455="","",'BCL Calculations Table'!J455)</f>
        <v/>
      </c>
      <c r="K388" s="85" t="str">
        <f>IF('BCL Calculations Table'!K455="","",'BCL Calculations Table'!K455)</f>
        <v/>
      </c>
      <c r="L388" s="13" t="str">
        <f>IF('BCL Calculations Table'!L455="","",'BCL Calculations Table'!L455)</f>
        <v/>
      </c>
      <c r="M388" s="68">
        <f>IF('BCL Calculations Table'!N455="","",'BCL Calculations Table'!N455)</f>
        <v>1.4999999999999999E-2</v>
      </c>
      <c r="N388" s="13">
        <f>IF('BCL Calculations Table'!BP455="","",'BCL Calculations Table'!BP455)</f>
        <v>8.3385877859107556</v>
      </c>
      <c r="O388" s="13" t="str">
        <f>IF('BCL Calculations Table'!BQ455="","",'BCL Calculations Table'!BQ455)</f>
        <v>C</v>
      </c>
      <c r="P388" s="13">
        <f>IF('BCL Calculations Table'!BR455="","",'BCL Calculations Table'!BR455)</f>
        <v>81.759999999999991</v>
      </c>
      <c r="Q388" s="13" t="str">
        <f>IF('BCL Calculations Table'!BS455="","",'BCL Calculations Table'!BS455)</f>
        <v>C</v>
      </c>
      <c r="R388" s="13">
        <f>IF('BCL Calculations Table'!BT455="","",'BCL Calculations Table'!BT455)</f>
        <v>45.217657539513461</v>
      </c>
      <c r="S388" s="13" t="str">
        <f>IF('BCL Calculations Table'!BU455="","",'BCL Calculations Table'!BU455)</f>
        <v>C</v>
      </c>
      <c r="T388" s="13" t="str">
        <f>IF('BCL Calculations Table'!BV455="","",'BCL Calculations Table'!BV455)</f>
        <v/>
      </c>
      <c r="U388" s="13" t="str">
        <f>IF('BCL Calculations Table'!BW455="","",'BCL Calculations Table'!BW455)</f>
        <v/>
      </c>
      <c r="V388" s="13">
        <f>IF('BCL Calculations Table'!BX455="","",'BCL Calculations Table'!BX455)</f>
        <v>0.97385272145144042</v>
      </c>
      <c r="W388" s="13" t="str">
        <f>IF('BCL Calculations Table'!BY455="","",'BCL Calculations Table'!BY455)</f>
        <v>C</v>
      </c>
      <c r="X388" s="13" t="str">
        <f>IF('BCL Calculations Table'!BZ455="","",'BCL Calculations Table'!BZ455)</f>
        <v/>
      </c>
      <c r="Y388" s="70" t="str">
        <f>IF('BCL Calculations Table'!CB455="","",'BCL Calculations Table'!CB455)</f>
        <v/>
      </c>
    </row>
    <row r="389" spans="1:25" s="14" customFormat="1" x14ac:dyDescent="0.35">
      <c r="A389" s="69" t="str">
        <f>'BCL Calculations Table'!BN456</f>
        <v>Hexamethylene Diisocyanate, 1,6-</v>
      </c>
      <c r="B389" s="68" t="str">
        <f>'BCL Calculations Table'!BM456</f>
        <v>822-06-0</v>
      </c>
      <c r="C389" s="13" t="str">
        <f>IF('BCL Calculations Table'!C456="","",'BCL Calculations Table'!C456)</f>
        <v/>
      </c>
      <c r="D389" s="13" t="str">
        <f>IF('BCL Calculations Table'!D456="","",'BCL Calculations Table'!D456)</f>
        <v/>
      </c>
      <c r="E389" s="13" t="str">
        <f>IF('BCL Calculations Table'!E456="","",'BCL Calculations Table'!E456)</f>
        <v/>
      </c>
      <c r="F389" s="13" t="str">
        <f>IF('BCL Calculations Table'!F456="","",'BCL Calculations Table'!F456)</f>
        <v/>
      </c>
      <c r="G389" s="13" t="str">
        <f>IF('BCL Calculations Table'!G456="","",'BCL Calculations Table'!G456)</f>
        <v/>
      </c>
      <c r="H389" s="13" t="str">
        <f>IF('BCL Calculations Table'!H456="","",'BCL Calculations Table'!H456)</f>
        <v/>
      </c>
      <c r="I389" s="13">
        <f>IF('BCL Calculations Table'!I456="","",'BCL Calculations Table'!I456)</f>
        <v>1.0000000000000001E-5</v>
      </c>
      <c r="J389" s="13" t="str">
        <f>IF('BCL Calculations Table'!J456="","",'BCL Calculations Table'!J456)</f>
        <v>I</v>
      </c>
      <c r="K389" s="85" t="str">
        <f>IF('BCL Calculations Table'!K456="","",'BCL Calculations Table'!K456)</f>
        <v/>
      </c>
      <c r="L389" s="13" t="str">
        <f>IF('BCL Calculations Table'!L456="","",'BCL Calculations Table'!L456)</f>
        <v>V</v>
      </c>
      <c r="M389" s="68" t="str">
        <f>IF('BCL Calculations Table'!N456="","",'BCL Calculations Table'!N456)</f>
        <v/>
      </c>
      <c r="N389" s="13">
        <f>IF('BCL Calculations Table'!BP456="","",'BCL Calculations Table'!BP456)</f>
        <v>3.1343679028011029</v>
      </c>
      <c r="O389" s="13" t="str">
        <f>IF('BCL Calculations Table'!BQ456="","",'BCL Calculations Table'!BQ456)</f>
        <v>N</v>
      </c>
      <c r="P389" s="13">
        <f>IF('BCL Calculations Table'!BR456="","",'BCL Calculations Table'!BR456)</f>
        <v>13.164345191764633</v>
      </c>
      <c r="Q389" s="13" t="str">
        <f>IF('BCL Calculations Table'!BS456="","",'BCL Calculations Table'!BS456)</f>
        <v>N</v>
      </c>
      <c r="R389" s="13">
        <f>IF('BCL Calculations Table'!BT456="","",'BCL Calculations Table'!BT456)</f>
        <v>14.627050213071815</v>
      </c>
      <c r="S389" s="13" t="str">
        <f>IF('BCL Calculations Table'!BU456="","",'BCL Calculations Table'!BU456)</f>
        <v>N</v>
      </c>
      <c r="T389" s="13">
        <f>IF('BCL Calculations Table'!BV456="","",'BCL Calculations Table'!BV456)</f>
        <v>1.0428571428571429E-2</v>
      </c>
      <c r="U389" s="13" t="str">
        <f>IF('BCL Calculations Table'!BW456="","",'BCL Calculations Table'!BW456)</f>
        <v>N</v>
      </c>
      <c r="V389" s="13">
        <f>IF('BCL Calculations Table'!BX456="","",'BCL Calculations Table'!BX456)</f>
        <v>2.0857142857142862E-2</v>
      </c>
      <c r="W389" s="13" t="str">
        <f>IF('BCL Calculations Table'!BY456="","",'BCL Calculations Table'!BY456)</f>
        <v>N</v>
      </c>
      <c r="X389" s="13" t="str">
        <f>IF('BCL Calculations Table'!BZ456="","",'BCL Calculations Table'!BZ456)</f>
        <v/>
      </c>
      <c r="Y389" s="70" t="str">
        <f>IF('BCL Calculations Table'!CB456="","",'BCL Calculations Table'!CB456)</f>
        <v/>
      </c>
    </row>
    <row r="390" spans="1:25" s="14" customFormat="1" x14ac:dyDescent="0.35">
      <c r="A390" s="71" t="str">
        <f>'BCL Calculations Table'!BN457</f>
        <v>Hexamethylphosphoramide</v>
      </c>
      <c r="B390" s="72" t="str">
        <f>'BCL Calculations Table'!BM457</f>
        <v>680-31-9</v>
      </c>
      <c r="C390" s="73" t="str">
        <f>IF('BCL Calculations Table'!C457="","",'BCL Calculations Table'!C457)</f>
        <v/>
      </c>
      <c r="D390" s="73" t="str">
        <f>IF('BCL Calculations Table'!D457="","",'BCL Calculations Table'!D457)</f>
        <v/>
      </c>
      <c r="E390" s="73">
        <f>IF('BCL Calculations Table'!E457="","",'BCL Calculations Table'!E457)</f>
        <v>4.0000000000000002E-4</v>
      </c>
      <c r="F390" s="73" t="str">
        <f>IF('BCL Calculations Table'!F457="","",'BCL Calculations Table'!F457)</f>
        <v>P</v>
      </c>
      <c r="G390" s="73" t="str">
        <f>IF('BCL Calculations Table'!G457="","",'BCL Calculations Table'!G457)</f>
        <v/>
      </c>
      <c r="H390" s="73" t="str">
        <f>IF('BCL Calculations Table'!H457="","",'BCL Calculations Table'!H457)</f>
        <v/>
      </c>
      <c r="I390" s="73" t="str">
        <f>IF('BCL Calculations Table'!I457="","",'BCL Calculations Table'!I457)</f>
        <v/>
      </c>
      <c r="J390" s="73" t="str">
        <f>IF('BCL Calculations Table'!J457="","",'BCL Calculations Table'!J457)</f>
        <v/>
      </c>
      <c r="K390" s="86" t="str">
        <f>IF('BCL Calculations Table'!K457="","",'BCL Calculations Table'!K457)</f>
        <v/>
      </c>
      <c r="L390" s="73" t="str">
        <f>IF('BCL Calculations Table'!L457="","",'BCL Calculations Table'!L457)</f>
        <v/>
      </c>
      <c r="M390" s="72">
        <f>IF('BCL Calculations Table'!N457="","",'BCL Calculations Table'!N457)</f>
        <v>0.1</v>
      </c>
      <c r="N390" s="73">
        <f>IF('BCL Calculations Table'!BP457="","",'BCL Calculations Table'!BP457)</f>
        <v>25.285471822285857</v>
      </c>
      <c r="O390" s="73" t="str">
        <f>IF('BCL Calculations Table'!BQ457="","",'BCL Calculations Table'!BQ457)</f>
        <v>N</v>
      </c>
      <c r="P390" s="73">
        <f>IF('BCL Calculations Table'!BR457="","",'BCL Calculations Table'!BR457)</f>
        <v>934.40000000000009</v>
      </c>
      <c r="Q390" s="73" t="str">
        <f>IF('BCL Calculations Table'!BS457="","",'BCL Calculations Table'!BS457)</f>
        <v>N</v>
      </c>
      <c r="R390" s="73">
        <f>IF('BCL Calculations Table'!BT457="","",'BCL Calculations Table'!BT457)</f>
        <v>364.7389836648149</v>
      </c>
      <c r="S390" s="73" t="str">
        <f>IF('BCL Calculations Table'!BU457="","",'BCL Calculations Table'!BU457)</f>
        <v>N</v>
      </c>
      <c r="T390" s="73" t="str">
        <f>IF('BCL Calculations Table'!BV457="","",'BCL Calculations Table'!BV457)</f>
        <v/>
      </c>
      <c r="U390" s="73" t="str">
        <f>IF('BCL Calculations Table'!BW457="","",'BCL Calculations Table'!BW457)</f>
        <v/>
      </c>
      <c r="V390" s="73">
        <f>IF('BCL Calculations Table'!BX457="","",'BCL Calculations Table'!BX457)</f>
        <v>13.348571428571429</v>
      </c>
      <c r="W390" s="73" t="str">
        <f>IF('BCL Calculations Table'!BY457="","",'BCL Calculations Table'!BY457)</f>
        <v>N</v>
      </c>
      <c r="X390" s="73" t="str">
        <f>IF('BCL Calculations Table'!BZ457="","",'BCL Calculations Table'!BZ457)</f>
        <v/>
      </c>
      <c r="Y390" s="79" t="str">
        <f>IF('BCL Calculations Table'!CB457="","",'BCL Calculations Table'!CB457)</f>
        <v/>
      </c>
    </row>
    <row r="391" spans="1:25" x14ac:dyDescent="0.35">
      <c r="A391" s="69" t="str">
        <f>'BCL Calculations Table'!BN458</f>
        <v>Hexane, N-</v>
      </c>
      <c r="B391" s="68" t="str">
        <f>'BCL Calculations Table'!BM458</f>
        <v>110-54-3</v>
      </c>
      <c r="C391" s="13" t="str">
        <f>IF('BCL Calculations Table'!C458="","",'BCL Calculations Table'!C458)</f>
        <v/>
      </c>
      <c r="D391" s="13" t="str">
        <f>IF('BCL Calculations Table'!D458="","",'BCL Calculations Table'!D458)</f>
        <v/>
      </c>
      <c r="E391" s="13" t="str">
        <f>IF('BCL Calculations Table'!E458="","",'BCL Calculations Table'!E458)</f>
        <v/>
      </c>
      <c r="F391" s="13" t="str">
        <f>IF('BCL Calculations Table'!F458="","",'BCL Calculations Table'!F458)</f>
        <v/>
      </c>
      <c r="G391" s="13" t="str">
        <f>IF('BCL Calculations Table'!G458="","",'BCL Calculations Table'!G458)</f>
        <v/>
      </c>
      <c r="H391" s="13" t="str">
        <f>IF('BCL Calculations Table'!H458="","",'BCL Calculations Table'!H458)</f>
        <v/>
      </c>
      <c r="I391" s="13">
        <f>IF('BCL Calculations Table'!I458="","",'BCL Calculations Table'!I458)</f>
        <v>0.7</v>
      </c>
      <c r="J391" s="13" t="str">
        <f>IF('BCL Calculations Table'!J458="","",'BCL Calculations Table'!J458)</f>
        <v>I</v>
      </c>
      <c r="K391" s="85" t="str">
        <f>IF('BCL Calculations Table'!K458="","",'BCL Calculations Table'!K458)</f>
        <v/>
      </c>
      <c r="L391" s="13" t="str">
        <f>IF('BCL Calculations Table'!L458="","",'BCL Calculations Table'!L458)</f>
        <v>V</v>
      </c>
      <c r="M391" s="68" t="str">
        <f>IF('BCL Calculations Table'!N458="","",'BCL Calculations Table'!N458)</f>
        <v/>
      </c>
      <c r="N391" s="13">
        <f>IF('BCL Calculations Table'!BP458="","",'BCL Calculations Table'!BP458)</f>
        <v>140.7909543855346</v>
      </c>
      <c r="O391" s="13" t="str">
        <f>IF('BCL Calculations Table'!BQ458="","",'BCL Calculations Table'!BQ458)</f>
        <v>sat</v>
      </c>
      <c r="P391" s="13">
        <f>IF('BCL Calculations Table'!BR458="","",'BCL Calculations Table'!BR458)</f>
        <v>140.7909543855346</v>
      </c>
      <c r="Q391" s="13" t="str">
        <f>IF('BCL Calculations Table'!BS458="","",'BCL Calculations Table'!BS458)</f>
        <v>sat</v>
      </c>
      <c r="R391" s="13">
        <f>IF('BCL Calculations Table'!BT458="","",'BCL Calculations Table'!BT458)</f>
        <v>140.7909543855346</v>
      </c>
      <c r="S391" s="13" t="str">
        <f>IF('BCL Calculations Table'!BU458="","",'BCL Calculations Table'!BU458)</f>
        <v>sat</v>
      </c>
      <c r="T391" s="13">
        <f>IF('BCL Calculations Table'!BV458="","",'BCL Calculations Table'!BV458)</f>
        <v>729.99999999999989</v>
      </c>
      <c r="U391" s="13" t="str">
        <f>IF('BCL Calculations Table'!BW458="","",'BCL Calculations Table'!BW458)</f>
        <v>N</v>
      </c>
      <c r="V391" s="13">
        <f>IF('BCL Calculations Table'!BX458="","",'BCL Calculations Table'!BX458)</f>
        <v>1460</v>
      </c>
      <c r="W391" s="13" t="str">
        <f>IF('BCL Calculations Table'!BY458="","",'BCL Calculations Table'!BY458)</f>
        <v>N</v>
      </c>
      <c r="X391" s="13" t="str">
        <f>IF('BCL Calculations Table'!BZ458="","",'BCL Calculations Table'!BZ458)</f>
        <v/>
      </c>
      <c r="Y391" s="70" t="str">
        <f>IF('BCL Calculations Table'!CB458="","",'BCL Calculations Table'!CB458)</f>
        <v/>
      </c>
    </row>
    <row r="392" spans="1:25" x14ac:dyDescent="0.35">
      <c r="A392" s="69" t="str">
        <f>'BCL Calculations Table'!BN459</f>
        <v>Hexanedioic Acid</v>
      </c>
      <c r="B392" s="68" t="str">
        <f>'BCL Calculations Table'!BM459</f>
        <v>124-04-9</v>
      </c>
      <c r="C392" s="13" t="str">
        <f>IF('BCL Calculations Table'!C459="","",'BCL Calculations Table'!C459)</f>
        <v/>
      </c>
      <c r="D392" s="13" t="str">
        <f>IF('BCL Calculations Table'!D459="","",'BCL Calculations Table'!D459)</f>
        <v/>
      </c>
      <c r="E392" s="13">
        <f>IF('BCL Calculations Table'!E459="","",'BCL Calculations Table'!E459)</f>
        <v>2</v>
      </c>
      <c r="F392" s="13" t="str">
        <f>IF('BCL Calculations Table'!F459="","",'BCL Calculations Table'!F459)</f>
        <v>P</v>
      </c>
      <c r="G392" s="13" t="str">
        <f>IF('BCL Calculations Table'!G459="","",'BCL Calculations Table'!G459)</f>
        <v/>
      </c>
      <c r="H392" s="13" t="str">
        <f>IF('BCL Calculations Table'!H459="","",'BCL Calculations Table'!H459)</f>
        <v/>
      </c>
      <c r="I392" s="13" t="str">
        <f>IF('BCL Calculations Table'!I459="","",'BCL Calculations Table'!I459)</f>
        <v/>
      </c>
      <c r="J392" s="13" t="str">
        <f>IF('BCL Calculations Table'!J459="","",'BCL Calculations Table'!J459)</f>
        <v/>
      </c>
      <c r="K392" s="85" t="str">
        <f>IF('BCL Calculations Table'!K459="","",'BCL Calculations Table'!K459)</f>
        <v/>
      </c>
      <c r="L392" s="13" t="str">
        <f>IF('BCL Calculations Table'!L459="","",'BCL Calculations Table'!L459)</f>
        <v/>
      </c>
      <c r="M392" s="68">
        <f>IF('BCL Calculations Table'!N459="","",'BCL Calculations Table'!N459)</f>
        <v>0.1</v>
      </c>
      <c r="N392" s="13">
        <f>IF('BCL Calculations Table'!BP459="","",'BCL Calculations Table'!BP459)</f>
        <v>100000</v>
      </c>
      <c r="O392" s="13" t="str">
        <f>IF('BCL Calculations Table'!BQ459="","",'BCL Calculations Table'!BQ459)</f>
        <v>max</v>
      </c>
      <c r="P392" s="13">
        <f>IF('BCL Calculations Table'!BR459="","",'BCL Calculations Table'!BR459)</f>
        <v>100000</v>
      </c>
      <c r="Q392" s="13" t="str">
        <f>IF('BCL Calculations Table'!BS459="","",'BCL Calculations Table'!BS459)</f>
        <v>max</v>
      </c>
      <c r="R392" s="13">
        <f>IF('BCL Calculations Table'!BT459="","",'BCL Calculations Table'!BT459)</f>
        <v>100000</v>
      </c>
      <c r="S392" s="13" t="str">
        <f>IF('BCL Calculations Table'!BU459="","",'BCL Calculations Table'!BU459)</f>
        <v>max</v>
      </c>
      <c r="T392" s="13" t="str">
        <f>IF('BCL Calculations Table'!BV459="","",'BCL Calculations Table'!BV459)</f>
        <v/>
      </c>
      <c r="U392" s="13" t="str">
        <f>IF('BCL Calculations Table'!BW459="","",'BCL Calculations Table'!BW459)</f>
        <v/>
      </c>
      <c r="V392" s="13">
        <f>IF('BCL Calculations Table'!BX459="","",'BCL Calculations Table'!BX459)</f>
        <v>66742.857142857145</v>
      </c>
      <c r="W392" s="13" t="str">
        <f>IF('BCL Calculations Table'!BY459="","",'BCL Calculations Table'!BY459)</f>
        <v>N</v>
      </c>
      <c r="X392" s="13" t="str">
        <f>IF('BCL Calculations Table'!BZ459="","",'BCL Calculations Table'!BZ459)</f>
        <v/>
      </c>
      <c r="Y392" s="70" t="str">
        <f>IF('BCL Calculations Table'!CB459="","",'BCL Calculations Table'!CB459)</f>
        <v/>
      </c>
    </row>
    <row r="393" spans="1:25" s="14" customFormat="1" x14ac:dyDescent="0.35">
      <c r="A393" s="69" t="str">
        <f>'BCL Calculations Table'!BN460</f>
        <v>Hexanone, 2-</v>
      </c>
      <c r="B393" s="68" t="str">
        <f>'BCL Calculations Table'!BM460</f>
        <v>591-78-6</v>
      </c>
      <c r="C393" s="13" t="str">
        <f>IF('BCL Calculations Table'!C460="","",'BCL Calculations Table'!C460)</f>
        <v/>
      </c>
      <c r="D393" s="13" t="str">
        <f>IF('BCL Calculations Table'!D460="","",'BCL Calculations Table'!D460)</f>
        <v/>
      </c>
      <c r="E393" s="13">
        <f>IF('BCL Calculations Table'!E460="","",'BCL Calculations Table'!E460)</f>
        <v>5.0000000000000001E-3</v>
      </c>
      <c r="F393" s="13" t="str">
        <f>IF('BCL Calculations Table'!F460="","",'BCL Calculations Table'!F460)</f>
        <v>I</v>
      </c>
      <c r="G393" s="13" t="str">
        <f>IF('BCL Calculations Table'!G460="","",'BCL Calculations Table'!G460)</f>
        <v/>
      </c>
      <c r="H393" s="13" t="str">
        <f>IF('BCL Calculations Table'!H460="","",'BCL Calculations Table'!H460)</f>
        <v/>
      </c>
      <c r="I393" s="13">
        <f>IF('BCL Calculations Table'!I460="","",'BCL Calculations Table'!I460)</f>
        <v>0.03</v>
      </c>
      <c r="J393" s="13" t="str">
        <f>IF('BCL Calculations Table'!J460="","",'BCL Calculations Table'!J460)</f>
        <v>I</v>
      </c>
      <c r="K393" s="85" t="str">
        <f>IF('BCL Calculations Table'!K460="","",'BCL Calculations Table'!K460)</f>
        <v/>
      </c>
      <c r="L393" s="13" t="str">
        <f>IF('BCL Calculations Table'!L460="","",'BCL Calculations Table'!L460)</f>
        <v>V</v>
      </c>
      <c r="M393" s="68" t="str">
        <f>IF('BCL Calculations Table'!N460="","",'BCL Calculations Table'!N460)</f>
        <v/>
      </c>
      <c r="N393" s="13">
        <f>IF('BCL Calculations Table'!BP460="","",'BCL Calculations Table'!BP460)</f>
        <v>201.59824301377128</v>
      </c>
      <c r="O393" s="13" t="str">
        <f>IF('BCL Calculations Table'!BQ460="","",'BCL Calculations Table'!BQ460)</f>
        <v>N</v>
      </c>
      <c r="P393" s="13">
        <f>IF('BCL Calculations Table'!BR460="","",'BCL Calculations Table'!BR460)</f>
        <v>1520.1572270511328</v>
      </c>
      <c r="Q393" s="13" t="str">
        <f>IF('BCL Calculations Table'!BS460="","",'BCL Calculations Table'!BS460)</f>
        <v>N</v>
      </c>
      <c r="R393" s="13">
        <f>IF('BCL Calculations Table'!BT460="","",'BCL Calculations Table'!BT460)</f>
        <v>1494.5475527763622</v>
      </c>
      <c r="S393" s="13" t="str">
        <f>IF('BCL Calculations Table'!BU460="","",'BCL Calculations Table'!BU460)</f>
        <v>N</v>
      </c>
      <c r="T393" s="13">
        <f>IF('BCL Calculations Table'!BV460="","",'BCL Calculations Table'!BV460)</f>
        <v>31.285714285714281</v>
      </c>
      <c r="U393" s="13" t="str">
        <f>IF('BCL Calculations Table'!BW460="","",'BCL Calculations Table'!BW460)</f>
        <v>N</v>
      </c>
      <c r="V393" s="13">
        <f>IF('BCL Calculations Table'!BX460="","",'BCL Calculations Table'!BX460)</f>
        <v>45.506493506493499</v>
      </c>
      <c r="W393" s="13" t="str">
        <f>IF('BCL Calculations Table'!BY460="","",'BCL Calculations Table'!BY460)</f>
        <v>N</v>
      </c>
      <c r="X393" s="13" t="str">
        <f>IF('BCL Calculations Table'!BZ460="","",'BCL Calculations Table'!BZ460)</f>
        <v/>
      </c>
      <c r="Y393" s="70" t="str">
        <f>IF('BCL Calculations Table'!CB460="","",'BCL Calculations Table'!CB460)</f>
        <v/>
      </c>
    </row>
    <row r="394" spans="1:25" x14ac:dyDescent="0.35">
      <c r="A394" s="69" t="str">
        <f>'BCL Calculations Table'!BN461</f>
        <v>Hexazinone</v>
      </c>
      <c r="B394" s="68" t="str">
        <f>'BCL Calculations Table'!BM461</f>
        <v>51235-04-2</v>
      </c>
      <c r="C394" s="13" t="str">
        <f>IF('BCL Calculations Table'!C461="","",'BCL Calculations Table'!C461)</f>
        <v/>
      </c>
      <c r="D394" s="13" t="str">
        <f>IF('BCL Calculations Table'!D461="","",'BCL Calculations Table'!D461)</f>
        <v/>
      </c>
      <c r="E394" s="13">
        <f>IF('BCL Calculations Table'!E461="","",'BCL Calculations Table'!E461)</f>
        <v>3.3000000000000002E-2</v>
      </c>
      <c r="F394" s="13" t="str">
        <f>IF('BCL Calculations Table'!F461="","",'BCL Calculations Table'!F461)</f>
        <v>I</v>
      </c>
      <c r="G394" s="13" t="str">
        <f>IF('BCL Calculations Table'!G461="","",'BCL Calculations Table'!G461)</f>
        <v/>
      </c>
      <c r="H394" s="13" t="str">
        <f>IF('BCL Calculations Table'!H461="","",'BCL Calculations Table'!H461)</f>
        <v/>
      </c>
      <c r="I394" s="13" t="str">
        <f>IF('BCL Calculations Table'!I461="","",'BCL Calculations Table'!I461)</f>
        <v/>
      </c>
      <c r="J394" s="13" t="str">
        <f>IF('BCL Calculations Table'!J461="","",'BCL Calculations Table'!J461)</f>
        <v/>
      </c>
      <c r="K394" s="85" t="str">
        <f>IF('BCL Calculations Table'!K461="","",'BCL Calculations Table'!K461)</f>
        <v/>
      </c>
      <c r="L394" s="13" t="str">
        <f>IF('BCL Calculations Table'!L461="","",'BCL Calculations Table'!L461)</f>
        <v/>
      </c>
      <c r="M394" s="68">
        <f>IF('BCL Calculations Table'!N461="","",'BCL Calculations Table'!N461)</f>
        <v>0.1</v>
      </c>
      <c r="N394" s="13">
        <f>IF('BCL Calculations Table'!BP461="","",'BCL Calculations Table'!BP461)</f>
        <v>2086.0514253385832</v>
      </c>
      <c r="O394" s="13" t="str">
        <f>IF('BCL Calculations Table'!BQ461="","",'BCL Calculations Table'!BQ461)</f>
        <v>N</v>
      </c>
      <c r="P394" s="13">
        <f>IF('BCL Calculations Table'!BR461="","",'BCL Calculations Table'!BR461)</f>
        <v>77088</v>
      </c>
      <c r="Q394" s="13" t="str">
        <f>IF('BCL Calculations Table'!BS461="","",'BCL Calculations Table'!BS461)</f>
        <v>N</v>
      </c>
      <c r="R394" s="13">
        <f>IF('BCL Calculations Table'!BT461="","",'BCL Calculations Table'!BT461)</f>
        <v>30090.966152347231</v>
      </c>
      <c r="S394" s="13" t="str">
        <f>IF('BCL Calculations Table'!BU461="","",'BCL Calculations Table'!BU461)</f>
        <v>N</v>
      </c>
      <c r="T394" s="13" t="str">
        <f>IF('BCL Calculations Table'!BV461="","",'BCL Calculations Table'!BV461)</f>
        <v/>
      </c>
      <c r="U394" s="13" t="str">
        <f>IF('BCL Calculations Table'!BW461="","",'BCL Calculations Table'!BW461)</f>
        <v/>
      </c>
      <c r="V394" s="13">
        <f>IF('BCL Calculations Table'!BX461="","",'BCL Calculations Table'!BX461)</f>
        <v>1101.257142857143</v>
      </c>
      <c r="W394" s="13" t="str">
        <f>IF('BCL Calculations Table'!BY461="","",'BCL Calculations Table'!BY461)</f>
        <v>N</v>
      </c>
      <c r="X394" s="13" t="str">
        <f>IF('BCL Calculations Table'!BZ461="","",'BCL Calculations Table'!BZ461)</f>
        <v/>
      </c>
      <c r="Y394" s="70" t="str">
        <f>IF('BCL Calculations Table'!CB461="","",'BCL Calculations Table'!CB461)</f>
        <v/>
      </c>
    </row>
    <row r="395" spans="1:25" s="14" customFormat="1" x14ac:dyDescent="0.35">
      <c r="A395" s="69" t="str">
        <f>'BCL Calculations Table'!BN462</f>
        <v>Hexythiazox</v>
      </c>
      <c r="B395" s="68" t="str">
        <f>'BCL Calculations Table'!BM462</f>
        <v>78587-05-0</v>
      </c>
      <c r="C395" s="13" t="str">
        <f>IF('BCL Calculations Table'!C462="","",'BCL Calculations Table'!C462)</f>
        <v/>
      </c>
      <c r="D395" s="13" t="str">
        <f>IF('BCL Calculations Table'!D462="","",'BCL Calculations Table'!D462)</f>
        <v/>
      </c>
      <c r="E395" s="13">
        <f>IF('BCL Calculations Table'!E462="","",'BCL Calculations Table'!E462)</f>
        <v>2.5000000000000001E-2</v>
      </c>
      <c r="F395" s="13" t="str">
        <f>IF('BCL Calculations Table'!F462="","",'BCL Calculations Table'!F462)</f>
        <v>I</v>
      </c>
      <c r="G395" s="13" t="str">
        <f>IF('BCL Calculations Table'!G462="","",'BCL Calculations Table'!G462)</f>
        <v/>
      </c>
      <c r="H395" s="13" t="str">
        <f>IF('BCL Calculations Table'!H462="","",'BCL Calculations Table'!H462)</f>
        <v/>
      </c>
      <c r="I395" s="13" t="str">
        <f>IF('BCL Calculations Table'!I462="","",'BCL Calculations Table'!I462)</f>
        <v/>
      </c>
      <c r="J395" s="13" t="str">
        <f>IF('BCL Calculations Table'!J462="","",'BCL Calculations Table'!J462)</f>
        <v/>
      </c>
      <c r="K395" s="85" t="str">
        <f>IF('BCL Calculations Table'!K462="","",'BCL Calculations Table'!K462)</f>
        <v/>
      </c>
      <c r="L395" s="13" t="str">
        <f>IF('BCL Calculations Table'!L462="","",'BCL Calculations Table'!L462)</f>
        <v/>
      </c>
      <c r="M395" s="68">
        <f>IF('BCL Calculations Table'!N462="","",'BCL Calculations Table'!N462)</f>
        <v>0.1</v>
      </c>
      <c r="N395" s="13">
        <f>IF('BCL Calculations Table'!BP462="","",'BCL Calculations Table'!BP462)</f>
        <v>1580.3419888928656</v>
      </c>
      <c r="O395" s="13" t="str">
        <f>IF('BCL Calculations Table'!BQ462="","",'BCL Calculations Table'!BQ462)</f>
        <v>N</v>
      </c>
      <c r="P395" s="13">
        <f>IF('BCL Calculations Table'!BR462="","",'BCL Calculations Table'!BR462)</f>
        <v>58400.000000000007</v>
      </c>
      <c r="Q395" s="13" t="str">
        <f>IF('BCL Calculations Table'!BS462="","",'BCL Calculations Table'!BS462)</f>
        <v>N</v>
      </c>
      <c r="R395" s="13">
        <f>IF('BCL Calculations Table'!BT462="","",'BCL Calculations Table'!BT462)</f>
        <v>22796.186479050928</v>
      </c>
      <c r="S395" s="13" t="str">
        <f>IF('BCL Calculations Table'!BU462="","",'BCL Calculations Table'!BU462)</f>
        <v>N</v>
      </c>
      <c r="T395" s="13" t="str">
        <f>IF('BCL Calculations Table'!BV462="","",'BCL Calculations Table'!BV462)</f>
        <v/>
      </c>
      <c r="U395" s="13" t="str">
        <f>IF('BCL Calculations Table'!BW462="","",'BCL Calculations Table'!BW462)</f>
        <v/>
      </c>
      <c r="V395" s="13">
        <f>IF('BCL Calculations Table'!BX462="","",'BCL Calculations Table'!BX462)</f>
        <v>834.28571428571433</v>
      </c>
      <c r="W395" s="13" t="str">
        <f>IF('BCL Calculations Table'!BY462="","",'BCL Calculations Table'!BY462)</f>
        <v>N</v>
      </c>
      <c r="X395" s="13" t="str">
        <f>IF('BCL Calculations Table'!BZ462="","",'BCL Calculations Table'!BZ462)</f>
        <v/>
      </c>
      <c r="Y395" s="70" t="str">
        <f>IF('BCL Calculations Table'!CB462="","",'BCL Calculations Table'!CB462)</f>
        <v/>
      </c>
    </row>
    <row r="396" spans="1:25" s="14" customFormat="1" x14ac:dyDescent="0.35">
      <c r="A396" s="71" t="str">
        <f>'BCL Calculations Table'!BN463</f>
        <v>Hydramethylnon</v>
      </c>
      <c r="B396" s="72" t="str">
        <f>'BCL Calculations Table'!BM463</f>
        <v>67485-29-4</v>
      </c>
      <c r="C396" s="73" t="str">
        <f>IF('BCL Calculations Table'!C463="","",'BCL Calculations Table'!C463)</f>
        <v/>
      </c>
      <c r="D396" s="73" t="str">
        <f>IF('BCL Calculations Table'!D463="","",'BCL Calculations Table'!D463)</f>
        <v/>
      </c>
      <c r="E396" s="73">
        <f>IF('BCL Calculations Table'!E463="","",'BCL Calculations Table'!E463)</f>
        <v>1.7000000000000001E-2</v>
      </c>
      <c r="F396" s="73" t="str">
        <f>IF('BCL Calculations Table'!F463="","",'BCL Calculations Table'!F463)</f>
        <v>OP</v>
      </c>
      <c r="G396" s="73" t="str">
        <f>IF('BCL Calculations Table'!G463="","",'BCL Calculations Table'!G463)</f>
        <v/>
      </c>
      <c r="H396" s="73" t="str">
        <f>IF('BCL Calculations Table'!H463="","",'BCL Calculations Table'!H463)</f>
        <v/>
      </c>
      <c r="I396" s="73" t="str">
        <f>IF('BCL Calculations Table'!I463="","",'BCL Calculations Table'!I463)</f>
        <v/>
      </c>
      <c r="J396" s="73" t="str">
        <f>IF('BCL Calculations Table'!J463="","",'BCL Calculations Table'!J463)</f>
        <v/>
      </c>
      <c r="K396" s="86" t="str">
        <f>IF('BCL Calculations Table'!K463="","",'BCL Calculations Table'!K463)</f>
        <v/>
      </c>
      <c r="L396" s="73" t="str">
        <f>IF('BCL Calculations Table'!L463="","",'BCL Calculations Table'!L463)</f>
        <v/>
      </c>
      <c r="M396" s="72">
        <f>IF('BCL Calculations Table'!N463="","",'BCL Calculations Table'!N463)</f>
        <v>0.1</v>
      </c>
      <c r="N396" s="73">
        <f>IF('BCL Calculations Table'!BP463="","",'BCL Calculations Table'!BP463)</f>
        <v>1074.6325524471488</v>
      </c>
      <c r="O396" s="73" t="str">
        <f>IF('BCL Calculations Table'!BQ463="","",'BCL Calculations Table'!BQ463)</f>
        <v>N</v>
      </c>
      <c r="P396" s="73">
        <f>IF('BCL Calculations Table'!BR463="","",'BCL Calculations Table'!BR463)</f>
        <v>39712.000000000007</v>
      </c>
      <c r="Q396" s="73" t="str">
        <f>IF('BCL Calculations Table'!BS463="","",'BCL Calculations Table'!BS463)</f>
        <v>N</v>
      </c>
      <c r="R396" s="73">
        <f>IF('BCL Calculations Table'!BT463="","",'BCL Calculations Table'!BT463)</f>
        <v>15501.40680575463</v>
      </c>
      <c r="S396" s="73" t="str">
        <f>IF('BCL Calculations Table'!BU463="","",'BCL Calculations Table'!BU463)</f>
        <v>N</v>
      </c>
      <c r="T396" s="73" t="str">
        <f>IF('BCL Calculations Table'!BV463="","",'BCL Calculations Table'!BV463)</f>
        <v/>
      </c>
      <c r="U396" s="73" t="str">
        <f>IF('BCL Calculations Table'!BW463="","",'BCL Calculations Table'!BW463)</f>
        <v/>
      </c>
      <c r="V396" s="73">
        <f>IF('BCL Calculations Table'!BX463="","",'BCL Calculations Table'!BX463)</f>
        <v>567.3142857142858</v>
      </c>
      <c r="W396" s="73" t="str">
        <f>IF('BCL Calculations Table'!BY463="","",'BCL Calculations Table'!BY463)</f>
        <v>N</v>
      </c>
      <c r="X396" s="73" t="str">
        <f>IF('BCL Calculations Table'!BZ463="","",'BCL Calculations Table'!BZ463)</f>
        <v/>
      </c>
      <c r="Y396" s="79" t="str">
        <f>IF('BCL Calculations Table'!CB463="","",'BCL Calculations Table'!CB463)</f>
        <v/>
      </c>
    </row>
    <row r="397" spans="1:25" x14ac:dyDescent="0.35">
      <c r="A397" s="69" t="str">
        <f>'BCL Calculations Table'!BN464</f>
        <v>Hydrazine</v>
      </c>
      <c r="B397" s="68" t="str">
        <f>'BCL Calculations Table'!BM464</f>
        <v>302-01-2</v>
      </c>
      <c r="C397" s="13">
        <f>IF('BCL Calculations Table'!C464="","",'BCL Calculations Table'!C464)</f>
        <v>3</v>
      </c>
      <c r="D397" s="13" t="str">
        <f>IF('BCL Calculations Table'!D464="","",'BCL Calculations Table'!D464)</f>
        <v>I</v>
      </c>
      <c r="E397" s="13" t="str">
        <f>IF('BCL Calculations Table'!E464="","",'BCL Calculations Table'!E464)</f>
        <v/>
      </c>
      <c r="F397" s="13" t="str">
        <f>IF('BCL Calculations Table'!F464="","",'BCL Calculations Table'!F464)</f>
        <v/>
      </c>
      <c r="G397" s="13">
        <f>IF('BCL Calculations Table'!G464="","",'BCL Calculations Table'!G464)</f>
        <v>4.8999999999999998E-3</v>
      </c>
      <c r="H397" s="13" t="str">
        <f>IF('BCL Calculations Table'!H464="","",'BCL Calculations Table'!H464)</f>
        <v>I</v>
      </c>
      <c r="I397" s="13">
        <f>IF('BCL Calculations Table'!I464="","",'BCL Calculations Table'!I464)</f>
        <v>3.0000000000000001E-5</v>
      </c>
      <c r="J397" s="13" t="str">
        <f>IF('BCL Calculations Table'!J464="","",'BCL Calculations Table'!J464)</f>
        <v>P</v>
      </c>
      <c r="K397" s="85" t="str">
        <f>IF('BCL Calculations Table'!K464="","",'BCL Calculations Table'!K464)</f>
        <v/>
      </c>
      <c r="L397" s="13" t="str">
        <f>IF('BCL Calculations Table'!L464="","",'BCL Calculations Table'!L464)</f>
        <v>V</v>
      </c>
      <c r="M397" s="68" t="str">
        <f>IF('BCL Calculations Table'!N464="","",'BCL Calculations Table'!N464)</f>
        <v/>
      </c>
      <c r="N397" s="13">
        <f>IF('BCL Calculations Table'!BP464="","",'BCL Calculations Table'!BP464)</f>
        <v>3.0600975748873795E-2</v>
      </c>
      <c r="O397" s="13" t="str">
        <f>IF('BCL Calculations Table'!BQ464="","",'BCL Calculations Table'!BQ464)</f>
        <v>C</v>
      </c>
      <c r="P397" s="13">
        <f>IF('BCL Calculations Table'!BR464="","",'BCL Calculations Table'!BR464)</f>
        <v>0.1438401034190176</v>
      </c>
      <c r="Q397" s="13" t="str">
        <f>IF('BCL Calculations Table'!BS464="","",'BCL Calculations Table'!BS464)</f>
        <v>C</v>
      </c>
      <c r="R397" s="13">
        <f>IF('BCL Calculations Table'!BT464="","",'BCL Calculations Table'!BT464)</f>
        <v>0.14993085460757138</v>
      </c>
      <c r="S397" s="13" t="str">
        <f>IF('BCL Calculations Table'!BU464="","",'BCL Calculations Table'!BU464)</f>
        <v>C</v>
      </c>
      <c r="T397" s="13">
        <f>IF('BCL Calculations Table'!BV464="","",'BCL Calculations Table'!BV464)</f>
        <v>5.729984301412873E-4</v>
      </c>
      <c r="U397" s="13" t="str">
        <f>IF('BCL Calculations Table'!BW464="","",'BCL Calculations Table'!BW464)</f>
        <v>C</v>
      </c>
      <c r="V397" s="13">
        <f>IF('BCL Calculations Table'!BX464="","",'BCL Calculations Table'!BX464)</f>
        <v>1.0975628091593873E-3</v>
      </c>
      <c r="W397" s="13" t="str">
        <f>IF('BCL Calculations Table'!BY464="","",'BCL Calculations Table'!BY464)</f>
        <v>C</v>
      </c>
      <c r="X397" s="13" t="str">
        <f>IF('BCL Calculations Table'!BZ464="","",'BCL Calculations Table'!BZ464)</f>
        <v/>
      </c>
      <c r="Y397" s="70" t="str">
        <f>IF('BCL Calculations Table'!CB464="","",'BCL Calculations Table'!CB464)</f>
        <v/>
      </c>
    </row>
    <row r="398" spans="1:25" x14ac:dyDescent="0.35">
      <c r="A398" s="69" t="str">
        <f>'BCL Calculations Table'!BN465</f>
        <v>Hydrazine Sulfate</v>
      </c>
      <c r="B398" s="68" t="str">
        <f>'BCL Calculations Table'!BM465</f>
        <v>10034-93-2</v>
      </c>
      <c r="C398" s="13">
        <f>IF('BCL Calculations Table'!C465="","",'BCL Calculations Table'!C465)</f>
        <v>3</v>
      </c>
      <c r="D398" s="13" t="str">
        <f>IF('BCL Calculations Table'!D465="","",'BCL Calculations Table'!D465)</f>
        <v>I</v>
      </c>
      <c r="E398" s="13" t="str">
        <f>IF('BCL Calculations Table'!E465="","",'BCL Calculations Table'!E465)</f>
        <v/>
      </c>
      <c r="F398" s="13" t="str">
        <f>IF('BCL Calculations Table'!F465="","",'BCL Calculations Table'!F465)</f>
        <v/>
      </c>
      <c r="G398" s="13">
        <f>IF('BCL Calculations Table'!G465="","",'BCL Calculations Table'!G465)</f>
        <v>4.8999999999999998E-3</v>
      </c>
      <c r="H398" s="13" t="str">
        <f>IF('BCL Calculations Table'!H465="","",'BCL Calculations Table'!H465)</f>
        <v>I</v>
      </c>
      <c r="I398" s="13" t="str">
        <f>IF('BCL Calculations Table'!I465="","",'BCL Calculations Table'!I465)</f>
        <v/>
      </c>
      <c r="J398" s="13" t="str">
        <f>IF('BCL Calculations Table'!J465="","",'BCL Calculations Table'!J465)</f>
        <v/>
      </c>
      <c r="K398" s="85" t="str">
        <f>IF('BCL Calculations Table'!K465="","",'BCL Calculations Table'!K465)</f>
        <v/>
      </c>
      <c r="L398" s="13" t="str">
        <f>IF('BCL Calculations Table'!L465="","",'BCL Calculations Table'!L465)</f>
        <v/>
      </c>
      <c r="M398" s="68" t="str">
        <f>IF('BCL Calculations Table'!N465="","",'BCL Calculations Table'!N465)</f>
        <v/>
      </c>
      <c r="N398" s="13">
        <f>IF('BCL Calculations Table'!BP465="","",'BCL Calculations Table'!BP465)</f>
        <v>0.23166795106622787</v>
      </c>
      <c r="O398" s="13" t="str">
        <f>IF('BCL Calculations Table'!BQ465="","",'BCL Calculations Table'!BQ465)</f>
        <v>C</v>
      </c>
      <c r="P398" s="13">
        <f>IF('BCL Calculations Table'!BR465="","",'BCL Calculations Table'!BR465)</f>
        <v>2.1786851026662126</v>
      </c>
      <c r="Q398" s="13" t="str">
        <f>IF('BCL Calculations Table'!BS465="","",'BCL Calculations Table'!BS465)</f>
        <v>C</v>
      </c>
      <c r="R398" s="13">
        <f>IF('BCL Calculations Table'!BT465="","",'BCL Calculations Table'!BT465)</f>
        <v>1.2108197765255571</v>
      </c>
      <c r="S398" s="13" t="str">
        <f>IF('BCL Calculations Table'!BU465="","",'BCL Calculations Table'!BU465)</f>
        <v>C</v>
      </c>
      <c r="T398" s="13">
        <f>IF('BCL Calculations Table'!BV465="","",'BCL Calculations Table'!BV465)</f>
        <v>5.729984301412873E-4</v>
      </c>
      <c r="U398" s="13" t="str">
        <f>IF('BCL Calculations Table'!BW465="","",'BCL Calculations Table'!BW465)</f>
        <v>C</v>
      </c>
      <c r="V398" s="13">
        <f>IF('BCL Calculations Table'!BX465="","",'BCL Calculations Table'!BX465)</f>
        <v>2.5969405905371751E-2</v>
      </c>
      <c r="W398" s="13" t="str">
        <f>IF('BCL Calculations Table'!BY465="","",'BCL Calculations Table'!BY465)</f>
        <v>C</v>
      </c>
      <c r="X398" s="13" t="str">
        <f>IF('BCL Calculations Table'!BZ465="","",'BCL Calculations Table'!BZ465)</f>
        <v/>
      </c>
      <c r="Y398" s="70" t="str">
        <f>IF('BCL Calculations Table'!CB465="","",'BCL Calculations Table'!CB465)</f>
        <v/>
      </c>
    </row>
    <row r="399" spans="1:25" s="14" customFormat="1" x14ac:dyDescent="0.35">
      <c r="A399" s="69" t="str">
        <f>'BCL Calculations Table'!BN466</f>
        <v>Hydrogen Chloride</v>
      </c>
      <c r="B399" s="68" t="str">
        <f>'BCL Calculations Table'!BM466</f>
        <v>7647-01-0</v>
      </c>
      <c r="C399" s="13" t="str">
        <f>IF('BCL Calculations Table'!C466="","",'BCL Calculations Table'!C466)</f>
        <v/>
      </c>
      <c r="D399" s="13" t="str">
        <f>IF('BCL Calculations Table'!D466="","",'BCL Calculations Table'!D466)</f>
        <v/>
      </c>
      <c r="E399" s="13" t="str">
        <f>IF('BCL Calculations Table'!E466="","",'BCL Calculations Table'!E466)</f>
        <v/>
      </c>
      <c r="F399" s="13" t="str">
        <f>IF('BCL Calculations Table'!F466="","",'BCL Calculations Table'!F466)</f>
        <v/>
      </c>
      <c r="G399" s="13" t="str">
        <f>IF('BCL Calculations Table'!G466="","",'BCL Calculations Table'!G466)</f>
        <v/>
      </c>
      <c r="H399" s="13" t="str">
        <f>IF('BCL Calculations Table'!H466="","",'BCL Calculations Table'!H466)</f>
        <v/>
      </c>
      <c r="I399" s="13">
        <f>IF('BCL Calculations Table'!I466="","",'BCL Calculations Table'!I466)</f>
        <v>0.02</v>
      </c>
      <c r="J399" s="13" t="str">
        <f>IF('BCL Calculations Table'!J466="","",'BCL Calculations Table'!J466)</f>
        <v>I</v>
      </c>
      <c r="K399" s="85" t="str">
        <f>IF('BCL Calculations Table'!K466="","",'BCL Calculations Table'!K466)</f>
        <v/>
      </c>
      <c r="L399" s="13" t="str">
        <f>IF('BCL Calculations Table'!L466="","",'BCL Calculations Table'!L466)</f>
        <v/>
      </c>
      <c r="M399" s="68" t="str">
        <f>IF('BCL Calculations Table'!N466="","",'BCL Calculations Table'!N466)</f>
        <v/>
      </c>
      <c r="N399" s="13">
        <f>IF('BCL Calculations Table'!BP466="","",'BCL Calculations Table'!BP466)</f>
        <v>100000</v>
      </c>
      <c r="O399" s="13" t="str">
        <f>IF('BCL Calculations Table'!BQ466="","",'BCL Calculations Table'!BQ466)</f>
        <v>max</v>
      </c>
      <c r="P399" s="13">
        <f>IF('BCL Calculations Table'!BR466="","",'BCL Calculations Table'!BR466)</f>
        <v>100000</v>
      </c>
      <c r="Q399" s="13" t="str">
        <f>IF('BCL Calculations Table'!BS466="","",'BCL Calculations Table'!BS466)</f>
        <v>max</v>
      </c>
      <c r="R399" s="13">
        <f>IF('BCL Calculations Table'!BT466="","",'BCL Calculations Table'!BT466)</f>
        <v>100000</v>
      </c>
      <c r="S399" s="13" t="str">
        <f>IF('BCL Calculations Table'!BU466="","",'BCL Calculations Table'!BU466)</f>
        <v>max</v>
      </c>
      <c r="T399" s="13">
        <f>IF('BCL Calculations Table'!BV466="","",'BCL Calculations Table'!BV466)</f>
        <v>20.857142857142854</v>
      </c>
      <c r="U399" s="13" t="str">
        <f>IF('BCL Calculations Table'!BW466="","",'BCL Calculations Table'!BW466)</f>
        <v>N</v>
      </c>
      <c r="V399" s="13" t="str">
        <f>IF('BCL Calculations Table'!BX466="","",'BCL Calculations Table'!BX466)</f>
        <v/>
      </c>
      <c r="W399" s="13" t="str">
        <f>IF('BCL Calculations Table'!BY466="","",'BCL Calculations Table'!BY466)</f>
        <v/>
      </c>
      <c r="X399" s="13" t="str">
        <f>IF('BCL Calculations Table'!BZ466="","",'BCL Calculations Table'!BZ466)</f>
        <v/>
      </c>
      <c r="Y399" s="70" t="str">
        <f>IF('BCL Calculations Table'!CB466="","",'BCL Calculations Table'!CB466)</f>
        <v/>
      </c>
    </row>
    <row r="400" spans="1:25" s="14" customFormat="1" x14ac:dyDescent="0.35">
      <c r="A400" s="69" t="str">
        <f>'BCL Calculations Table'!BN467</f>
        <v>Hydrogen Fluoride</v>
      </c>
      <c r="B400" s="68" t="str">
        <f>'BCL Calculations Table'!BM467</f>
        <v>7664-39-3</v>
      </c>
      <c r="C400" s="13" t="str">
        <f>IF('BCL Calculations Table'!C467="","",'BCL Calculations Table'!C467)</f>
        <v/>
      </c>
      <c r="D400" s="13" t="str">
        <f>IF('BCL Calculations Table'!D467="","",'BCL Calculations Table'!D467)</f>
        <v/>
      </c>
      <c r="E400" s="13">
        <f>IF('BCL Calculations Table'!E467="","",'BCL Calculations Table'!E467)</f>
        <v>0.04</v>
      </c>
      <c r="F400" s="13" t="str">
        <f>IF('BCL Calculations Table'!F467="","",'BCL Calculations Table'!F467)</f>
        <v>CA</v>
      </c>
      <c r="G400" s="13" t="str">
        <f>IF('BCL Calculations Table'!G467="","",'BCL Calculations Table'!G467)</f>
        <v/>
      </c>
      <c r="H400" s="13" t="str">
        <f>IF('BCL Calculations Table'!H467="","",'BCL Calculations Table'!H467)</f>
        <v/>
      </c>
      <c r="I400" s="13">
        <f>IF('BCL Calculations Table'!I467="","",'BCL Calculations Table'!I467)</f>
        <v>1.4E-2</v>
      </c>
      <c r="J400" s="13" t="str">
        <f>IF('BCL Calculations Table'!J467="","",'BCL Calculations Table'!J467)</f>
        <v>CA</v>
      </c>
      <c r="K400" s="85" t="str">
        <f>IF('BCL Calculations Table'!K467="","",'BCL Calculations Table'!K467)</f>
        <v/>
      </c>
      <c r="L400" s="13" t="str">
        <f>IF('BCL Calculations Table'!L467="","",'BCL Calculations Table'!L467)</f>
        <v/>
      </c>
      <c r="M400" s="68" t="str">
        <f>IF('BCL Calculations Table'!N467="","",'BCL Calculations Table'!N467)</f>
        <v/>
      </c>
      <c r="N400" s="13">
        <f>IF('BCL Calculations Table'!BP467="","",'BCL Calculations Table'!BP467)</f>
        <v>3128.0128548473494</v>
      </c>
      <c r="O400" s="13" t="str">
        <f>IF('BCL Calculations Table'!BQ467="","",'BCL Calculations Table'!BQ467)</f>
        <v>N</v>
      </c>
      <c r="P400" s="13">
        <f>IF('BCL Calculations Table'!BR467="","",'BCL Calculations Table'!BR467)</f>
        <v>93321.496512365266</v>
      </c>
      <c r="Q400" s="13" t="str">
        <f>IF('BCL Calculations Table'!BS467="","",'BCL Calculations Table'!BS467)</f>
        <v>N</v>
      </c>
      <c r="R400" s="13">
        <f>IF('BCL Calculations Table'!BT467="","",'BCL Calculations Table'!BT467)</f>
        <v>51878.172588832487</v>
      </c>
      <c r="S400" s="13" t="str">
        <f>IF('BCL Calculations Table'!BU467="","",'BCL Calculations Table'!BU467)</f>
        <v>N</v>
      </c>
      <c r="T400" s="13">
        <f>IF('BCL Calculations Table'!BV467="","",'BCL Calculations Table'!BV467)</f>
        <v>14.600000000000003</v>
      </c>
      <c r="U400" s="13" t="str">
        <f>IF('BCL Calculations Table'!BW467="","",'BCL Calculations Table'!BW467)</f>
        <v>N</v>
      </c>
      <c r="V400" s="13">
        <f>IF('BCL Calculations Table'!BX467="","",'BCL Calculations Table'!BX467)</f>
        <v>1334.8571428571429</v>
      </c>
      <c r="W400" s="13" t="str">
        <f>IF('BCL Calculations Table'!BY467="","",'BCL Calculations Table'!BY467)</f>
        <v>N</v>
      </c>
      <c r="X400" s="13" t="str">
        <f>IF('BCL Calculations Table'!BZ467="","",'BCL Calculations Table'!BZ467)</f>
        <v/>
      </c>
      <c r="Y400" s="70" t="str">
        <f>IF('BCL Calculations Table'!CB467="","",'BCL Calculations Table'!CB467)</f>
        <v/>
      </c>
    </row>
    <row r="401" spans="1:25" x14ac:dyDescent="0.35">
      <c r="A401" s="69" t="str">
        <f>'BCL Calculations Table'!BN468</f>
        <v>Hydrogen Sulfide</v>
      </c>
      <c r="B401" s="68" t="str">
        <f>'BCL Calculations Table'!BM468</f>
        <v>7783-06-4</v>
      </c>
      <c r="C401" s="13" t="str">
        <f>IF('BCL Calculations Table'!C468="","",'BCL Calculations Table'!C468)</f>
        <v/>
      </c>
      <c r="D401" s="13" t="str">
        <f>IF('BCL Calculations Table'!D468="","",'BCL Calculations Table'!D468)</f>
        <v/>
      </c>
      <c r="E401" s="13" t="str">
        <f>IF('BCL Calculations Table'!E468="","",'BCL Calculations Table'!E468)</f>
        <v/>
      </c>
      <c r="F401" s="13" t="str">
        <f>IF('BCL Calculations Table'!F468="","",'BCL Calculations Table'!F468)</f>
        <v/>
      </c>
      <c r="G401" s="13" t="str">
        <f>IF('BCL Calculations Table'!G468="","",'BCL Calculations Table'!G468)</f>
        <v/>
      </c>
      <c r="H401" s="13" t="str">
        <f>IF('BCL Calculations Table'!H468="","",'BCL Calculations Table'!H468)</f>
        <v/>
      </c>
      <c r="I401" s="13">
        <f>IF('BCL Calculations Table'!I468="","",'BCL Calculations Table'!I468)</f>
        <v>2E-3</v>
      </c>
      <c r="J401" s="13" t="str">
        <f>IF('BCL Calculations Table'!J468="","",'BCL Calculations Table'!J468)</f>
        <v>I</v>
      </c>
      <c r="K401" s="85" t="str">
        <f>IF('BCL Calculations Table'!K468="","",'BCL Calculations Table'!K468)</f>
        <v/>
      </c>
      <c r="L401" s="13" t="str">
        <f>IF('BCL Calculations Table'!L468="","",'BCL Calculations Table'!L468)</f>
        <v/>
      </c>
      <c r="M401" s="68" t="str">
        <f>IF('BCL Calculations Table'!N468="","",'BCL Calculations Table'!N468)</f>
        <v/>
      </c>
      <c r="N401" s="13">
        <f>IF('BCL Calculations Table'!BP468="","",'BCL Calculations Table'!BP468)</f>
        <v>100000</v>
      </c>
      <c r="O401" s="13" t="str">
        <f>IF('BCL Calculations Table'!BQ468="","",'BCL Calculations Table'!BQ468)</f>
        <v>max</v>
      </c>
      <c r="P401" s="13">
        <f>IF('BCL Calculations Table'!BR468="","",'BCL Calculations Table'!BR468)</f>
        <v>100000</v>
      </c>
      <c r="Q401" s="13" t="str">
        <f>IF('BCL Calculations Table'!BS468="","",'BCL Calculations Table'!BS468)</f>
        <v>max</v>
      </c>
      <c r="R401" s="13">
        <f>IF('BCL Calculations Table'!BT468="","",'BCL Calculations Table'!BT468)</f>
        <v>100000</v>
      </c>
      <c r="S401" s="13" t="str">
        <f>IF('BCL Calculations Table'!BU468="","",'BCL Calculations Table'!BU468)</f>
        <v>max</v>
      </c>
      <c r="T401" s="13">
        <f>IF('BCL Calculations Table'!BV468="","",'BCL Calculations Table'!BV468)</f>
        <v>2.0857142857142859</v>
      </c>
      <c r="U401" s="13" t="str">
        <f>IF('BCL Calculations Table'!BW468="","",'BCL Calculations Table'!BW468)</f>
        <v>N</v>
      </c>
      <c r="V401" s="13" t="str">
        <f>IF('BCL Calculations Table'!BX468="","",'BCL Calculations Table'!BX468)</f>
        <v/>
      </c>
      <c r="W401" s="13" t="str">
        <f>IF('BCL Calculations Table'!BY468="","",'BCL Calculations Table'!BY468)</f>
        <v/>
      </c>
      <c r="X401" s="13" t="str">
        <f>IF('BCL Calculations Table'!BZ468="","",'BCL Calculations Table'!BZ468)</f>
        <v/>
      </c>
      <c r="Y401" s="70" t="str">
        <f>IF('BCL Calculations Table'!CB468="","",'BCL Calculations Table'!CB468)</f>
        <v/>
      </c>
    </row>
    <row r="402" spans="1:25" x14ac:dyDescent="0.35">
      <c r="A402" s="71" t="str">
        <f>'BCL Calculations Table'!BN469</f>
        <v>Hydroquinone</v>
      </c>
      <c r="B402" s="72" t="str">
        <f>'BCL Calculations Table'!BM469</f>
        <v>123-31-9</v>
      </c>
      <c r="C402" s="73">
        <f>IF('BCL Calculations Table'!C469="","",'BCL Calculations Table'!C469)</f>
        <v>0.06</v>
      </c>
      <c r="D402" s="73" t="str">
        <f>IF('BCL Calculations Table'!D469="","",'BCL Calculations Table'!D469)</f>
        <v>P</v>
      </c>
      <c r="E402" s="73">
        <f>IF('BCL Calculations Table'!E469="","",'BCL Calculations Table'!E469)</f>
        <v>0.04</v>
      </c>
      <c r="F402" s="73" t="str">
        <f>IF('BCL Calculations Table'!F469="","",'BCL Calculations Table'!F469)</f>
        <v>P</v>
      </c>
      <c r="G402" s="73" t="str">
        <f>IF('BCL Calculations Table'!G469="","",'BCL Calculations Table'!G469)</f>
        <v/>
      </c>
      <c r="H402" s="73" t="str">
        <f>IF('BCL Calculations Table'!H469="","",'BCL Calculations Table'!H469)</f>
        <v/>
      </c>
      <c r="I402" s="73" t="str">
        <f>IF('BCL Calculations Table'!I469="","",'BCL Calculations Table'!I469)</f>
        <v/>
      </c>
      <c r="J402" s="73" t="str">
        <f>IF('BCL Calculations Table'!J469="","",'BCL Calculations Table'!J469)</f>
        <v/>
      </c>
      <c r="K402" s="86" t="str">
        <f>IF('BCL Calculations Table'!K469="","",'BCL Calculations Table'!K469)</f>
        <v/>
      </c>
      <c r="L402" s="73" t="str">
        <f>IF('BCL Calculations Table'!L469="","",'BCL Calculations Table'!L469)</f>
        <v/>
      </c>
      <c r="M402" s="72">
        <f>IF('BCL Calculations Table'!N469="","",'BCL Calculations Table'!N469)</f>
        <v>0.1</v>
      </c>
      <c r="N402" s="73">
        <f>IF('BCL Calculations Table'!BP469="","",'BCL Calculations Table'!BP469)</f>
        <v>9.0431594073633601</v>
      </c>
      <c r="O402" s="73" t="str">
        <f>IF('BCL Calculations Table'!BQ469="","",'BCL Calculations Table'!BQ469)</f>
        <v>C</v>
      </c>
      <c r="P402" s="73">
        <f>IF('BCL Calculations Table'!BR469="","",'BCL Calculations Table'!BR469)</f>
        <v>109.01333333333332</v>
      </c>
      <c r="Q402" s="73" t="str">
        <f>IF('BCL Calculations Table'!BS469="","",'BCL Calculations Table'!BS469)</f>
        <v>C</v>
      </c>
      <c r="R402" s="73">
        <f>IF('BCL Calculations Table'!BT469="","",'BCL Calculations Table'!BT469)</f>
        <v>58.789860762369884</v>
      </c>
      <c r="S402" s="73" t="str">
        <f>IF('BCL Calculations Table'!BU469="","",'BCL Calculations Table'!BU469)</f>
        <v>C</v>
      </c>
      <c r="T402" s="73" t="str">
        <f>IF('BCL Calculations Table'!BV469="","",'BCL Calculations Table'!BV469)</f>
        <v/>
      </c>
      <c r="U402" s="73" t="str">
        <f>IF('BCL Calculations Table'!BW469="","",'BCL Calculations Table'!BW469)</f>
        <v/>
      </c>
      <c r="V402" s="73">
        <f>IF('BCL Calculations Table'!BX469="","",'BCL Calculations Table'!BX469)</f>
        <v>1.2984702952685876</v>
      </c>
      <c r="W402" s="73" t="str">
        <f>IF('BCL Calculations Table'!BY469="","",'BCL Calculations Table'!BY469)</f>
        <v>C</v>
      </c>
      <c r="X402" s="73" t="str">
        <f>IF('BCL Calculations Table'!BZ469="","",'BCL Calculations Table'!BZ469)</f>
        <v/>
      </c>
      <c r="Y402" s="79" t="str">
        <f>IF('BCL Calculations Table'!CB469="","",'BCL Calculations Table'!CB469)</f>
        <v/>
      </c>
    </row>
    <row r="403" spans="1:25" x14ac:dyDescent="0.35">
      <c r="A403" s="69" t="str">
        <f>'BCL Calculations Table'!BN470</f>
        <v>Imazalil</v>
      </c>
      <c r="B403" s="68" t="str">
        <f>'BCL Calculations Table'!BM470</f>
        <v>35554-44-0</v>
      </c>
      <c r="C403" s="13">
        <f>IF('BCL Calculations Table'!C470="","",'BCL Calculations Table'!C470)</f>
        <v>6.0999999999999999E-2</v>
      </c>
      <c r="D403" s="13" t="str">
        <f>IF('BCL Calculations Table'!D470="","",'BCL Calculations Table'!D470)</f>
        <v>OP</v>
      </c>
      <c r="E403" s="13">
        <f>IF('BCL Calculations Table'!E470="","",'BCL Calculations Table'!E470)</f>
        <v>0.11</v>
      </c>
      <c r="F403" s="13" t="str">
        <f>IF('BCL Calculations Table'!F470="","",'BCL Calculations Table'!F470)</f>
        <v>OP</v>
      </c>
      <c r="G403" s="13" t="str">
        <f>IF('BCL Calculations Table'!G470="","",'BCL Calculations Table'!G470)</f>
        <v/>
      </c>
      <c r="H403" s="13" t="str">
        <f>IF('BCL Calculations Table'!H470="","",'BCL Calculations Table'!H470)</f>
        <v/>
      </c>
      <c r="I403" s="13" t="str">
        <f>IF('BCL Calculations Table'!I470="","",'BCL Calculations Table'!I470)</f>
        <v/>
      </c>
      <c r="J403" s="13" t="str">
        <f>IF('BCL Calculations Table'!J470="","",'BCL Calculations Table'!J470)</f>
        <v/>
      </c>
      <c r="K403" s="85" t="str">
        <f>IF('BCL Calculations Table'!K470="","",'BCL Calculations Table'!K470)</f>
        <v/>
      </c>
      <c r="L403" s="13" t="str">
        <f>IF('BCL Calculations Table'!L470="","",'BCL Calculations Table'!L470)</f>
        <v/>
      </c>
      <c r="M403" s="68">
        <f>IF('BCL Calculations Table'!N470="","",'BCL Calculations Table'!N470)</f>
        <v>0.1</v>
      </c>
      <c r="N403" s="13">
        <f>IF('BCL Calculations Table'!BP470="","",'BCL Calculations Table'!BP470)</f>
        <v>8.8949108924885518</v>
      </c>
      <c r="O403" s="13" t="str">
        <f>IF('BCL Calculations Table'!BQ470="","",'BCL Calculations Table'!BQ470)</f>
        <v>C</v>
      </c>
      <c r="P403" s="13">
        <f>IF('BCL Calculations Table'!BR470="","",'BCL Calculations Table'!BR470)</f>
        <v>107.2262295081967</v>
      </c>
      <c r="Q403" s="13" t="str">
        <f>IF('BCL Calculations Table'!BS470="","",'BCL Calculations Table'!BS470)</f>
        <v>C</v>
      </c>
      <c r="R403" s="13">
        <f>IF('BCL Calculations Table'!BT470="","",'BCL Calculations Table'!BT470)</f>
        <v>57.826092553150701</v>
      </c>
      <c r="S403" s="13" t="str">
        <f>IF('BCL Calculations Table'!BU470="","",'BCL Calculations Table'!BU470)</f>
        <v>C</v>
      </c>
      <c r="T403" s="13" t="str">
        <f>IF('BCL Calculations Table'!BV470="","",'BCL Calculations Table'!BV470)</f>
        <v/>
      </c>
      <c r="U403" s="13" t="str">
        <f>IF('BCL Calculations Table'!BW470="","",'BCL Calculations Table'!BW470)</f>
        <v/>
      </c>
      <c r="V403" s="13">
        <f>IF('BCL Calculations Table'!BX470="","",'BCL Calculations Table'!BX470)</f>
        <v>1.2771838969854958</v>
      </c>
      <c r="W403" s="13" t="str">
        <f>IF('BCL Calculations Table'!BY470="","",'BCL Calculations Table'!BY470)</f>
        <v>C</v>
      </c>
      <c r="X403" s="13" t="str">
        <f>IF('BCL Calculations Table'!BZ470="","",'BCL Calculations Table'!BZ470)</f>
        <v/>
      </c>
      <c r="Y403" s="70" t="str">
        <f>IF('BCL Calculations Table'!CB470="","",'BCL Calculations Table'!CB470)</f>
        <v/>
      </c>
    </row>
    <row r="404" spans="1:25" s="14" customFormat="1" x14ac:dyDescent="0.35">
      <c r="A404" s="69" t="str">
        <f>'BCL Calculations Table'!BN471</f>
        <v>Imazaquin</v>
      </c>
      <c r="B404" s="68" t="str">
        <f>'BCL Calculations Table'!BM471</f>
        <v>81335-37-7</v>
      </c>
      <c r="C404" s="13" t="str">
        <f>IF('BCL Calculations Table'!C471="","",'BCL Calculations Table'!C471)</f>
        <v/>
      </c>
      <c r="D404" s="13" t="str">
        <f>IF('BCL Calculations Table'!D471="","",'BCL Calculations Table'!D471)</f>
        <v/>
      </c>
      <c r="E404" s="13">
        <f>IF('BCL Calculations Table'!E471="","",'BCL Calculations Table'!E471)</f>
        <v>0.25</v>
      </c>
      <c r="F404" s="13" t="str">
        <f>IF('BCL Calculations Table'!F471="","",'BCL Calculations Table'!F471)</f>
        <v>I</v>
      </c>
      <c r="G404" s="13" t="str">
        <f>IF('BCL Calculations Table'!G471="","",'BCL Calculations Table'!G471)</f>
        <v/>
      </c>
      <c r="H404" s="13" t="str">
        <f>IF('BCL Calculations Table'!H471="","",'BCL Calculations Table'!H471)</f>
        <v/>
      </c>
      <c r="I404" s="13" t="str">
        <f>IF('BCL Calculations Table'!I471="","",'BCL Calculations Table'!I471)</f>
        <v/>
      </c>
      <c r="J404" s="13" t="str">
        <f>IF('BCL Calculations Table'!J471="","",'BCL Calculations Table'!J471)</f>
        <v/>
      </c>
      <c r="K404" s="85" t="str">
        <f>IF('BCL Calculations Table'!K471="","",'BCL Calculations Table'!K471)</f>
        <v/>
      </c>
      <c r="L404" s="13" t="str">
        <f>IF('BCL Calculations Table'!L471="","",'BCL Calculations Table'!L471)</f>
        <v/>
      </c>
      <c r="M404" s="68">
        <f>IF('BCL Calculations Table'!N471="","",'BCL Calculations Table'!N471)</f>
        <v>0.1</v>
      </c>
      <c r="N404" s="13">
        <f>IF('BCL Calculations Table'!BP471="","",'BCL Calculations Table'!BP471)</f>
        <v>15803.419888928656</v>
      </c>
      <c r="O404" s="13" t="str">
        <f>IF('BCL Calculations Table'!BQ471="","",'BCL Calculations Table'!BQ471)</f>
        <v>N</v>
      </c>
      <c r="P404" s="13">
        <f>IF('BCL Calculations Table'!BR471="","",'BCL Calculations Table'!BR471)</f>
        <v>100000</v>
      </c>
      <c r="Q404" s="13" t="str">
        <f>IF('BCL Calculations Table'!BS471="","",'BCL Calculations Table'!BS471)</f>
        <v>max</v>
      </c>
      <c r="R404" s="13">
        <f>IF('BCL Calculations Table'!BT471="","",'BCL Calculations Table'!BT471)</f>
        <v>100000</v>
      </c>
      <c r="S404" s="13" t="str">
        <f>IF('BCL Calculations Table'!BU471="","",'BCL Calculations Table'!BU471)</f>
        <v>max</v>
      </c>
      <c r="T404" s="13" t="str">
        <f>IF('BCL Calculations Table'!BV471="","",'BCL Calculations Table'!BV471)</f>
        <v/>
      </c>
      <c r="U404" s="13" t="str">
        <f>IF('BCL Calculations Table'!BW471="","",'BCL Calculations Table'!BW471)</f>
        <v/>
      </c>
      <c r="V404" s="13">
        <f>IF('BCL Calculations Table'!BX471="","",'BCL Calculations Table'!BX471)</f>
        <v>8342.8571428571431</v>
      </c>
      <c r="W404" s="13" t="str">
        <f>IF('BCL Calculations Table'!BY471="","",'BCL Calculations Table'!BY471)</f>
        <v>N</v>
      </c>
      <c r="X404" s="13" t="str">
        <f>IF('BCL Calculations Table'!BZ471="","",'BCL Calculations Table'!BZ471)</f>
        <v/>
      </c>
      <c r="Y404" s="70" t="str">
        <f>IF('BCL Calculations Table'!CB471="","",'BCL Calculations Table'!CB471)</f>
        <v/>
      </c>
    </row>
    <row r="405" spans="1:25" x14ac:dyDescent="0.35">
      <c r="A405" s="69" t="str">
        <f>'BCL Calculations Table'!BN472</f>
        <v>Imazethapyr</v>
      </c>
      <c r="B405" s="68" t="str">
        <f>'BCL Calculations Table'!BM472</f>
        <v>81335-77-5</v>
      </c>
      <c r="C405" s="13" t="str">
        <f>IF('BCL Calculations Table'!C472="","",'BCL Calculations Table'!C472)</f>
        <v/>
      </c>
      <c r="D405" s="13" t="str">
        <f>IF('BCL Calculations Table'!D472="","",'BCL Calculations Table'!D472)</f>
        <v/>
      </c>
      <c r="E405" s="13">
        <f>IF('BCL Calculations Table'!E472="","",'BCL Calculations Table'!E472)</f>
        <v>2.5</v>
      </c>
      <c r="F405" s="13" t="str">
        <f>IF('BCL Calculations Table'!F472="","",'BCL Calculations Table'!F472)</f>
        <v>OP</v>
      </c>
      <c r="G405" s="13" t="str">
        <f>IF('BCL Calculations Table'!G472="","",'BCL Calculations Table'!G472)</f>
        <v/>
      </c>
      <c r="H405" s="13" t="str">
        <f>IF('BCL Calculations Table'!H472="","",'BCL Calculations Table'!H472)</f>
        <v/>
      </c>
      <c r="I405" s="13" t="str">
        <f>IF('BCL Calculations Table'!I472="","",'BCL Calculations Table'!I472)</f>
        <v/>
      </c>
      <c r="J405" s="13" t="str">
        <f>IF('BCL Calculations Table'!J472="","",'BCL Calculations Table'!J472)</f>
        <v/>
      </c>
      <c r="K405" s="85" t="str">
        <f>IF('BCL Calculations Table'!K472="","",'BCL Calculations Table'!K472)</f>
        <v/>
      </c>
      <c r="L405" s="13" t="str">
        <f>IF('BCL Calculations Table'!L472="","",'BCL Calculations Table'!L472)</f>
        <v/>
      </c>
      <c r="M405" s="68">
        <f>IF('BCL Calculations Table'!N472="","",'BCL Calculations Table'!N472)</f>
        <v>0.1</v>
      </c>
      <c r="N405" s="13">
        <f>IF('BCL Calculations Table'!BP472="","",'BCL Calculations Table'!BP472)</f>
        <v>100000</v>
      </c>
      <c r="O405" s="13" t="str">
        <f>IF('BCL Calculations Table'!BQ472="","",'BCL Calculations Table'!BQ472)</f>
        <v>max</v>
      </c>
      <c r="P405" s="13">
        <f>IF('BCL Calculations Table'!BR472="","",'BCL Calculations Table'!BR472)</f>
        <v>100000</v>
      </c>
      <c r="Q405" s="13" t="str">
        <f>IF('BCL Calculations Table'!BS472="","",'BCL Calculations Table'!BS472)</f>
        <v>max</v>
      </c>
      <c r="R405" s="13">
        <f>IF('BCL Calculations Table'!BT472="","",'BCL Calculations Table'!BT472)</f>
        <v>100000</v>
      </c>
      <c r="S405" s="13" t="str">
        <f>IF('BCL Calculations Table'!BU472="","",'BCL Calculations Table'!BU472)</f>
        <v>max</v>
      </c>
      <c r="T405" s="13" t="str">
        <f>IF('BCL Calculations Table'!BV472="","",'BCL Calculations Table'!BV472)</f>
        <v/>
      </c>
      <c r="U405" s="13" t="str">
        <f>IF('BCL Calculations Table'!BW472="","",'BCL Calculations Table'!BW472)</f>
        <v/>
      </c>
      <c r="V405" s="13">
        <f>IF('BCL Calculations Table'!BX472="","",'BCL Calculations Table'!BX472)</f>
        <v>83428.571428571435</v>
      </c>
      <c r="W405" s="13" t="str">
        <f>IF('BCL Calculations Table'!BY472="","",'BCL Calculations Table'!BY472)</f>
        <v>N</v>
      </c>
      <c r="X405" s="13" t="str">
        <f>IF('BCL Calculations Table'!BZ472="","",'BCL Calculations Table'!BZ472)</f>
        <v/>
      </c>
      <c r="Y405" s="70" t="str">
        <f>IF('BCL Calculations Table'!CB472="","",'BCL Calculations Table'!CB472)</f>
        <v/>
      </c>
    </row>
    <row r="406" spans="1:25" s="14" customFormat="1" x14ac:dyDescent="0.35">
      <c r="A406" s="69" t="str">
        <f>'BCL Calculations Table'!BN473</f>
        <v>Iodine</v>
      </c>
      <c r="B406" s="68" t="str">
        <f>'BCL Calculations Table'!BM473</f>
        <v>7553-56-2</v>
      </c>
      <c r="C406" s="13" t="str">
        <f>IF('BCL Calculations Table'!C473="","",'BCL Calculations Table'!C473)</f>
        <v/>
      </c>
      <c r="D406" s="13" t="str">
        <f>IF('BCL Calculations Table'!D473="","",'BCL Calculations Table'!D473)</f>
        <v/>
      </c>
      <c r="E406" s="13">
        <f>IF('BCL Calculations Table'!E473="","",'BCL Calculations Table'!E473)</f>
        <v>0.01</v>
      </c>
      <c r="F406" s="13" t="str">
        <f>IF('BCL Calculations Table'!F473="","",'BCL Calculations Table'!F473)</f>
        <v>A</v>
      </c>
      <c r="G406" s="13" t="str">
        <f>IF('BCL Calculations Table'!G473="","",'BCL Calculations Table'!G473)</f>
        <v/>
      </c>
      <c r="H406" s="13" t="str">
        <f>IF('BCL Calculations Table'!H473="","",'BCL Calculations Table'!H473)</f>
        <v/>
      </c>
      <c r="I406" s="13" t="str">
        <f>IF('BCL Calculations Table'!I473="","",'BCL Calculations Table'!I473)</f>
        <v/>
      </c>
      <c r="J406" s="13" t="str">
        <f>IF('BCL Calculations Table'!J473="","",'BCL Calculations Table'!J473)</f>
        <v/>
      </c>
      <c r="K406" s="85" t="str">
        <f>IF('BCL Calculations Table'!K473="","",'BCL Calculations Table'!K473)</f>
        <v/>
      </c>
      <c r="L406" s="13" t="str">
        <f>IF('BCL Calculations Table'!L473="","",'BCL Calculations Table'!L473)</f>
        <v/>
      </c>
      <c r="M406" s="68" t="str">
        <f>IF('BCL Calculations Table'!N473="","",'BCL Calculations Table'!N473)</f>
        <v/>
      </c>
      <c r="N406" s="13">
        <f>IF('BCL Calculations Table'!BP473="","",'BCL Calculations Table'!BP473)</f>
        <v>782.14285714285734</v>
      </c>
      <c r="O406" s="13" t="str">
        <f>IF('BCL Calculations Table'!BQ473="","",'BCL Calculations Table'!BQ473)</f>
        <v>N</v>
      </c>
      <c r="P406" s="13">
        <f>IF('BCL Calculations Table'!BR473="","",'BCL Calculations Table'!BR473)</f>
        <v>23360.000000000004</v>
      </c>
      <c r="Q406" s="13" t="str">
        <f>IF('BCL Calculations Table'!BS473="","",'BCL Calculations Table'!BS473)</f>
        <v>N</v>
      </c>
      <c r="R406" s="13">
        <f>IF('BCL Calculations Table'!BT473="","",'BCL Calculations Table'!BT473)</f>
        <v>12977.777777777777</v>
      </c>
      <c r="S406" s="13" t="str">
        <f>IF('BCL Calculations Table'!BU473="","",'BCL Calculations Table'!BU473)</f>
        <v>N</v>
      </c>
      <c r="T406" s="13" t="str">
        <f>IF('BCL Calculations Table'!BV473="","",'BCL Calculations Table'!BV473)</f>
        <v/>
      </c>
      <c r="U406" s="13" t="str">
        <f>IF('BCL Calculations Table'!BW473="","",'BCL Calculations Table'!BW473)</f>
        <v/>
      </c>
      <c r="V406" s="13">
        <f>IF('BCL Calculations Table'!BX473="","",'BCL Calculations Table'!BX473)</f>
        <v>333.71428571428572</v>
      </c>
      <c r="W406" s="13" t="str">
        <f>IF('BCL Calculations Table'!BY473="","",'BCL Calculations Table'!BY473)</f>
        <v>N</v>
      </c>
      <c r="X406" s="13" t="str">
        <f>IF('BCL Calculations Table'!BZ473="","",'BCL Calculations Table'!BZ473)</f>
        <v/>
      </c>
      <c r="Y406" s="70" t="str">
        <f>IF('BCL Calculations Table'!CB473="","",'BCL Calculations Table'!CB473)</f>
        <v/>
      </c>
    </row>
    <row r="407" spans="1:25" s="14" customFormat="1" x14ac:dyDescent="0.35">
      <c r="A407" s="69" t="str">
        <f>'BCL Calculations Table'!BN474</f>
        <v>Iprodione</v>
      </c>
      <c r="B407" s="68" t="str">
        <f>'BCL Calculations Table'!BM474</f>
        <v>36734-19-7</v>
      </c>
      <c r="C407" s="13" t="str">
        <f>IF('BCL Calculations Table'!C474="","",'BCL Calculations Table'!C474)</f>
        <v/>
      </c>
      <c r="D407" s="13" t="str">
        <f>IF('BCL Calculations Table'!D474="","",'BCL Calculations Table'!D474)</f>
        <v/>
      </c>
      <c r="E407" s="13">
        <f>IF('BCL Calculations Table'!E474="","",'BCL Calculations Table'!E474)</f>
        <v>0.04</v>
      </c>
      <c r="F407" s="13" t="str">
        <f>IF('BCL Calculations Table'!F474="","",'BCL Calculations Table'!F474)</f>
        <v>I</v>
      </c>
      <c r="G407" s="13" t="str">
        <f>IF('BCL Calculations Table'!G474="","",'BCL Calculations Table'!G474)</f>
        <v/>
      </c>
      <c r="H407" s="13" t="str">
        <f>IF('BCL Calculations Table'!H474="","",'BCL Calculations Table'!H474)</f>
        <v/>
      </c>
      <c r="I407" s="13" t="str">
        <f>IF('BCL Calculations Table'!I474="","",'BCL Calculations Table'!I474)</f>
        <v/>
      </c>
      <c r="J407" s="13" t="str">
        <f>IF('BCL Calculations Table'!J474="","",'BCL Calculations Table'!J474)</f>
        <v/>
      </c>
      <c r="K407" s="85" t="str">
        <f>IF('BCL Calculations Table'!K474="","",'BCL Calculations Table'!K474)</f>
        <v/>
      </c>
      <c r="L407" s="13" t="str">
        <f>IF('BCL Calculations Table'!L474="","",'BCL Calculations Table'!L474)</f>
        <v/>
      </c>
      <c r="M407" s="68">
        <f>IF('BCL Calculations Table'!N474="","",'BCL Calculations Table'!N474)</f>
        <v>0.1</v>
      </c>
      <c r="N407" s="13">
        <f>IF('BCL Calculations Table'!BP474="","",'BCL Calculations Table'!BP474)</f>
        <v>2528.5471822285854</v>
      </c>
      <c r="O407" s="13" t="str">
        <f>IF('BCL Calculations Table'!BQ474="","",'BCL Calculations Table'!BQ474)</f>
        <v>N</v>
      </c>
      <c r="P407" s="13">
        <f>IF('BCL Calculations Table'!BR474="","",'BCL Calculations Table'!BR474)</f>
        <v>93440.000000000015</v>
      </c>
      <c r="Q407" s="13" t="str">
        <f>IF('BCL Calculations Table'!BS474="","",'BCL Calculations Table'!BS474)</f>
        <v>N</v>
      </c>
      <c r="R407" s="13">
        <f>IF('BCL Calculations Table'!BT474="","",'BCL Calculations Table'!BT474)</f>
        <v>36473.898366481488</v>
      </c>
      <c r="S407" s="13" t="str">
        <f>IF('BCL Calculations Table'!BU474="","",'BCL Calculations Table'!BU474)</f>
        <v>N</v>
      </c>
      <c r="T407" s="13" t="str">
        <f>IF('BCL Calculations Table'!BV474="","",'BCL Calculations Table'!BV474)</f>
        <v/>
      </c>
      <c r="U407" s="13" t="str">
        <f>IF('BCL Calculations Table'!BW474="","",'BCL Calculations Table'!BW474)</f>
        <v/>
      </c>
      <c r="V407" s="13">
        <f>IF('BCL Calculations Table'!BX474="","",'BCL Calculations Table'!BX474)</f>
        <v>1334.8571428571429</v>
      </c>
      <c r="W407" s="13" t="str">
        <f>IF('BCL Calculations Table'!BY474="","",'BCL Calculations Table'!BY474)</f>
        <v>N</v>
      </c>
      <c r="X407" s="13" t="str">
        <f>IF('BCL Calculations Table'!BZ474="","",'BCL Calculations Table'!BZ474)</f>
        <v/>
      </c>
      <c r="Y407" s="70" t="str">
        <f>IF('BCL Calculations Table'!CB474="","",'BCL Calculations Table'!CB474)</f>
        <v/>
      </c>
    </row>
    <row r="408" spans="1:25" x14ac:dyDescent="0.35">
      <c r="A408" s="71" t="str">
        <f>'BCL Calculations Table'!BN475</f>
        <v>Iron</v>
      </c>
      <c r="B408" s="72" t="str">
        <f>'BCL Calculations Table'!BM475</f>
        <v>7439-89-6</v>
      </c>
      <c r="C408" s="73" t="str">
        <f>IF('BCL Calculations Table'!C475="","",'BCL Calculations Table'!C475)</f>
        <v/>
      </c>
      <c r="D408" s="73" t="str">
        <f>IF('BCL Calculations Table'!D475="","",'BCL Calculations Table'!D475)</f>
        <v/>
      </c>
      <c r="E408" s="73">
        <f>IF('BCL Calculations Table'!E475="","",'BCL Calculations Table'!E475)</f>
        <v>0.7</v>
      </c>
      <c r="F408" s="73" t="str">
        <f>IF('BCL Calculations Table'!F475="","",'BCL Calculations Table'!F475)</f>
        <v>P</v>
      </c>
      <c r="G408" s="73" t="str">
        <f>IF('BCL Calculations Table'!G475="","",'BCL Calculations Table'!G475)</f>
        <v/>
      </c>
      <c r="H408" s="73" t="str">
        <f>IF('BCL Calculations Table'!H475="","",'BCL Calculations Table'!H475)</f>
        <v/>
      </c>
      <c r="I408" s="73" t="str">
        <f>IF('BCL Calculations Table'!I475="","",'BCL Calculations Table'!I475)</f>
        <v/>
      </c>
      <c r="J408" s="73" t="str">
        <f>IF('BCL Calculations Table'!J475="","",'BCL Calculations Table'!J475)</f>
        <v/>
      </c>
      <c r="K408" s="86" t="str">
        <f>IF('BCL Calculations Table'!K475="","",'BCL Calculations Table'!K475)</f>
        <v/>
      </c>
      <c r="L408" s="73" t="str">
        <f>IF('BCL Calculations Table'!L475="","",'BCL Calculations Table'!L475)</f>
        <v/>
      </c>
      <c r="M408" s="72" t="str">
        <f>IF('BCL Calculations Table'!N475="","",'BCL Calculations Table'!N475)</f>
        <v/>
      </c>
      <c r="N408" s="73">
        <f>IF('BCL Calculations Table'!BP475="","",'BCL Calculations Table'!BP475)</f>
        <v>54750</v>
      </c>
      <c r="O408" s="73" t="str">
        <f>IF('BCL Calculations Table'!BQ475="","",'BCL Calculations Table'!BQ475)</f>
        <v>N</v>
      </c>
      <c r="P408" s="73">
        <f>IF('BCL Calculations Table'!BR475="","",'BCL Calculations Table'!BR475)</f>
        <v>100000</v>
      </c>
      <c r="Q408" s="73" t="str">
        <f>IF('BCL Calculations Table'!BS475="","",'BCL Calculations Table'!BS475)</f>
        <v>max</v>
      </c>
      <c r="R408" s="73">
        <f>IF('BCL Calculations Table'!BT475="","",'BCL Calculations Table'!BT475)</f>
        <v>100000</v>
      </c>
      <c r="S408" s="73" t="str">
        <f>IF('BCL Calculations Table'!BU475="","",'BCL Calculations Table'!BU475)</f>
        <v>max</v>
      </c>
      <c r="T408" s="73" t="str">
        <f>IF('BCL Calculations Table'!BV475="","",'BCL Calculations Table'!BV475)</f>
        <v/>
      </c>
      <c r="U408" s="73" t="str">
        <f>IF('BCL Calculations Table'!BW475="","",'BCL Calculations Table'!BW475)</f>
        <v/>
      </c>
      <c r="V408" s="73">
        <f>IF('BCL Calculations Table'!BX475="","",'BCL Calculations Table'!BX475)</f>
        <v>23360</v>
      </c>
      <c r="W408" s="73" t="str">
        <f>IF('BCL Calculations Table'!BY475="","",'BCL Calculations Table'!BY475)</f>
        <v>N</v>
      </c>
      <c r="X408" s="73">
        <f>IF('BCL Calculations Table'!BZ475="","",'BCL Calculations Table'!BZ475)</f>
        <v>588.67200000000003</v>
      </c>
      <c r="Y408" s="79">
        <f>IF('BCL Calculations Table'!CB475="","",'BCL Calculations Table'!CB475)</f>
        <v>11773.439999999999</v>
      </c>
    </row>
    <row r="409" spans="1:25" x14ac:dyDescent="0.35">
      <c r="A409" s="69" t="str">
        <f>'BCL Calculations Table'!BN476</f>
        <v>Isobutyl Alcohol</v>
      </c>
      <c r="B409" s="68" t="str">
        <f>'BCL Calculations Table'!BM476</f>
        <v>78-83-1</v>
      </c>
      <c r="C409" s="13" t="str">
        <f>IF('BCL Calculations Table'!C476="","",'BCL Calculations Table'!C476)</f>
        <v/>
      </c>
      <c r="D409" s="13" t="str">
        <f>IF('BCL Calculations Table'!D476="","",'BCL Calculations Table'!D476)</f>
        <v/>
      </c>
      <c r="E409" s="13">
        <f>IF('BCL Calculations Table'!E476="","",'BCL Calculations Table'!E476)</f>
        <v>0.3</v>
      </c>
      <c r="F409" s="13" t="str">
        <f>IF('BCL Calculations Table'!F476="","",'BCL Calculations Table'!F476)</f>
        <v>I</v>
      </c>
      <c r="G409" s="13" t="str">
        <f>IF('BCL Calculations Table'!G476="","",'BCL Calculations Table'!G476)</f>
        <v/>
      </c>
      <c r="H409" s="13" t="str">
        <f>IF('BCL Calculations Table'!H476="","",'BCL Calculations Table'!H476)</f>
        <v/>
      </c>
      <c r="I409" s="13">
        <f>IF('BCL Calculations Table'!I476="","",'BCL Calculations Table'!I476)</f>
        <v>0.4</v>
      </c>
      <c r="J409" s="13" t="str">
        <f>IF('BCL Calculations Table'!J476="","",'BCL Calculations Table'!J476)</f>
        <v>X</v>
      </c>
      <c r="K409" s="85" t="str">
        <f>IF('BCL Calculations Table'!K476="","",'BCL Calculations Table'!K476)</f>
        <v/>
      </c>
      <c r="L409" s="13" t="str">
        <f>IF('BCL Calculations Table'!L476="","",'BCL Calculations Table'!L476)</f>
        <v>V</v>
      </c>
      <c r="M409" s="68" t="str">
        <f>IF('BCL Calculations Table'!N476="","",'BCL Calculations Table'!N476)</f>
        <v/>
      </c>
      <c r="N409" s="13">
        <f>IF('BCL Calculations Table'!BP476="","",'BCL Calculations Table'!BP476)</f>
        <v>7827.2312229837098</v>
      </c>
      <c r="O409" s="13" t="str">
        <f>IF('BCL Calculations Table'!BQ476="","",'BCL Calculations Table'!BQ476)</f>
        <v>N</v>
      </c>
      <c r="P409" s="13">
        <f>IF('BCL Calculations Table'!BR476="","",'BCL Calculations Table'!BR476)</f>
        <v>9995.1232597484286</v>
      </c>
      <c r="Q409" s="13" t="str">
        <f>IF('BCL Calculations Table'!BS476="","",'BCL Calculations Table'!BS476)</f>
        <v>sat</v>
      </c>
      <c r="R409" s="13">
        <f>IF('BCL Calculations Table'!BT476="","",'BCL Calculations Table'!BT476)</f>
        <v>9995.1232597484286</v>
      </c>
      <c r="S409" s="13" t="str">
        <f>IF('BCL Calculations Table'!BU476="","",'BCL Calculations Table'!BU476)</f>
        <v>sat</v>
      </c>
      <c r="T409" s="13">
        <f>IF('BCL Calculations Table'!BV476="","",'BCL Calculations Table'!BV476)</f>
        <v>417.14285714285717</v>
      </c>
      <c r="U409" s="13" t="str">
        <f>IF('BCL Calculations Table'!BW476="","",'BCL Calculations Table'!BW476)</f>
        <v>N</v>
      </c>
      <c r="V409" s="13">
        <f>IF('BCL Calculations Table'!BX476="","",'BCL Calculations Table'!BX476)</f>
        <v>770.10989010988999</v>
      </c>
      <c r="W409" s="13" t="str">
        <f>IF('BCL Calculations Table'!BY476="","",'BCL Calculations Table'!BY476)</f>
        <v>N</v>
      </c>
      <c r="X409" s="13" t="str">
        <f>IF('BCL Calculations Table'!BZ476="","",'BCL Calculations Table'!BZ476)</f>
        <v/>
      </c>
      <c r="Y409" s="70" t="str">
        <f>IF('BCL Calculations Table'!CB476="","",'BCL Calculations Table'!CB476)</f>
        <v/>
      </c>
    </row>
    <row r="410" spans="1:25" s="14" customFormat="1" x14ac:dyDescent="0.35">
      <c r="A410" s="69" t="str">
        <f>'BCL Calculations Table'!BN477</f>
        <v>Isobutylbenzene</v>
      </c>
      <c r="B410" s="68" t="str">
        <f>'BCL Calculations Table'!BM477</f>
        <v>538-93-2</v>
      </c>
      <c r="C410" s="13">
        <f>IF('BCL Calculations Table'!C477="","",'BCL Calculations Table'!C477)</f>
        <v>3.8</v>
      </c>
      <c r="D410" s="13" t="str">
        <f>IF('BCL Calculations Table'!D477="","",'BCL Calculations Table'!D477)</f>
        <v>CA</v>
      </c>
      <c r="E410" s="13" t="str">
        <f>IF('BCL Calculations Table'!E477="","",'BCL Calculations Table'!E477)</f>
        <v/>
      </c>
      <c r="F410" s="13" t="str">
        <f>IF('BCL Calculations Table'!F477="","",'BCL Calculations Table'!F477)</f>
        <v/>
      </c>
      <c r="G410" s="13">
        <f>IF('BCL Calculations Table'!G477="","",'BCL Calculations Table'!G477)</f>
        <v>1.2999999999999999E-3</v>
      </c>
      <c r="H410" s="13" t="str">
        <f>IF('BCL Calculations Table'!H477="","",'BCL Calculations Table'!H477)</f>
        <v>CA</v>
      </c>
      <c r="I410" s="13">
        <f>IF('BCL Calculations Table'!I477="","",'BCL Calculations Table'!I477)</f>
        <v>0.4</v>
      </c>
      <c r="J410" s="13" t="str">
        <f>IF('BCL Calculations Table'!J477="","",'BCL Calculations Table'!J477)</f>
        <v>S</v>
      </c>
      <c r="K410" s="85" t="str">
        <f>IF('BCL Calculations Table'!K477="","",'BCL Calculations Table'!K477)</f>
        <v/>
      </c>
      <c r="L410" s="13" t="str">
        <f>IF('BCL Calculations Table'!L477="","",'BCL Calculations Table'!L477)</f>
        <v>V</v>
      </c>
      <c r="M410" s="68" t="str">
        <f>IF('BCL Calculations Table'!N477="","",'BCL Calculations Table'!N477)</f>
        <v/>
      </c>
      <c r="N410" s="13">
        <f>IF('BCL Calculations Table'!BP477="","",'BCL Calculations Table'!BP477)</f>
        <v>1.8389366031152728E-3</v>
      </c>
      <c r="O410" s="13" t="str">
        <f>IF('BCL Calculations Table'!BQ477="","",'BCL Calculations Table'!BQ477)</f>
        <v>C</v>
      </c>
      <c r="P410" s="13">
        <f>IF('BCL Calculations Table'!BR477="","",'BCL Calculations Table'!BR477)</f>
        <v>8.0368025449650497E-3</v>
      </c>
      <c r="Q410" s="13" t="str">
        <f>IF('BCL Calculations Table'!BS477="","",'BCL Calculations Table'!BS477)</f>
        <v>C</v>
      </c>
      <c r="R410" s="13">
        <f>IF('BCL Calculations Table'!BT477="","",'BCL Calculations Table'!BT477)</f>
        <v>8.925613120149339E-3</v>
      </c>
      <c r="S410" s="13" t="str">
        <f>IF('BCL Calculations Table'!BU477="","",'BCL Calculations Table'!BU477)</f>
        <v>C</v>
      </c>
      <c r="T410" s="13">
        <f>IF('BCL Calculations Table'!BV477="","",'BCL Calculations Table'!BV477)</f>
        <v>2.1597633136094677E-3</v>
      </c>
      <c r="U410" s="13" t="str">
        <f>IF('BCL Calculations Table'!BW477="","",'BCL Calculations Table'!BW477)</f>
        <v>C</v>
      </c>
      <c r="V410" s="13">
        <f>IF('BCL Calculations Table'!BX477="","",'BCL Calculations Table'!BX477)</f>
        <v>3.5678328103770172E-3</v>
      </c>
      <c r="W410" s="13" t="str">
        <f>IF('BCL Calculations Table'!BY477="","",'BCL Calculations Table'!BY477)</f>
        <v>C</v>
      </c>
      <c r="X410" s="13" t="str">
        <f>IF('BCL Calculations Table'!BZ477="","",'BCL Calculations Table'!BZ477)</f>
        <v/>
      </c>
      <c r="Y410" s="70" t="str">
        <f>IF('BCL Calculations Table'!CB477="","",'BCL Calculations Table'!CB477)</f>
        <v/>
      </c>
    </row>
    <row r="411" spans="1:25" x14ac:dyDescent="0.35">
      <c r="A411" s="69" t="str">
        <f>'BCL Calculations Table'!BN478</f>
        <v>Isophorone</v>
      </c>
      <c r="B411" s="68" t="str">
        <f>'BCL Calculations Table'!BM478</f>
        <v>78-59-1</v>
      </c>
      <c r="C411" s="13">
        <f>IF('BCL Calculations Table'!C478="","",'BCL Calculations Table'!C478)</f>
        <v>9.5E-4</v>
      </c>
      <c r="D411" s="13" t="str">
        <f>IF('BCL Calculations Table'!D478="","",'BCL Calculations Table'!D478)</f>
        <v>I</v>
      </c>
      <c r="E411" s="13">
        <f>IF('BCL Calculations Table'!E478="","",'BCL Calculations Table'!E478)</f>
        <v>0.2</v>
      </c>
      <c r="F411" s="13" t="str">
        <f>IF('BCL Calculations Table'!F478="","",'BCL Calculations Table'!F478)</f>
        <v>I</v>
      </c>
      <c r="G411" s="13" t="str">
        <f>IF('BCL Calculations Table'!G478="","",'BCL Calculations Table'!G478)</f>
        <v/>
      </c>
      <c r="H411" s="13" t="str">
        <f>IF('BCL Calculations Table'!H478="","",'BCL Calculations Table'!H478)</f>
        <v/>
      </c>
      <c r="I411" s="13">
        <f>IF('BCL Calculations Table'!I478="","",'BCL Calculations Table'!I478)</f>
        <v>2</v>
      </c>
      <c r="J411" s="13" t="str">
        <f>IF('BCL Calculations Table'!J478="","",'BCL Calculations Table'!J478)</f>
        <v>CA</v>
      </c>
      <c r="K411" s="85" t="str">
        <f>IF('BCL Calculations Table'!K478="","",'BCL Calculations Table'!K478)</f>
        <v/>
      </c>
      <c r="L411" s="13" t="str">
        <f>IF('BCL Calculations Table'!L478="","",'BCL Calculations Table'!L478)</f>
        <v/>
      </c>
      <c r="M411" s="68">
        <f>IF('BCL Calculations Table'!N478="","",'BCL Calculations Table'!N478)</f>
        <v>0.1</v>
      </c>
      <c r="N411" s="13">
        <f>IF('BCL Calculations Table'!BP478="","",'BCL Calculations Table'!BP478)</f>
        <v>571.14690993873853</v>
      </c>
      <c r="O411" s="13" t="str">
        <f>IF('BCL Calculations Table'!BQ478="","",'BCL Calculations Table'!BQ478)</f>
        <v>C</v>
      </c>
      <c r="P411" s="13">
        <f>IF('BCL Calculations Table'!BR478="","",'BCL Calculations Table'!BR478)</f>
        <v>6885.0526315789466</v>
      </c>
      <c r="Q411" s="13" t="str">
        <f>IF('BCL Calculations Table'!BS478="","",'BCL Calculations Table'!BS478)</f>
        <v>C</v>
      </c>
      <c r="R411" s="13">
        <f>IF('BCL Calculations Table'!BT478="","",'BCL Calculations Table'!BT478)</f>
        <v>3713.0438376233601</v>
      </c>
      <c r="S411" s="13" t="str">
        <f>IF('BCL Calculations Table'!BU478="","",'BCL Calculations Table'!BU478)</f>
        <v>C</v>
      </c>
      <c r="T411" s="13">
        <f>IF('BCL Calculations Table'!BV478="","",'BCL Calculations Table'!BV478)</f>
        <v>2085.7142857142858</v>
      </c>
      <c r="U411" s="13" t="str">
        <f>IF('BCL Calculations Table'!BW478="","",'BCL Calculations Table'!BW478)</f>
        <v>N</v>
      </c>
      <c r="V411" s="13">
        <f>IF('BCL Calculations Table'!BX478="","",'BCL Calculations Table'!BX478)</f>
        <v>82.008650227489724</v>
      </c>
      <c r="W411" s="13" t="str">
        <f>IF('BCL Calculations Table'!BY478="","",'BCL Calculations Table'!BY478)</f>
        <v>C</v>
      </c>
      <c r="X411" s="13">
        <f>IF('BCL Calculations Table'!BZ478="","",'BCL Calculations Table'!BZ478)</f>
        <v>0.03</v>
      </c>
      <c r="Y411" s="70">
        <f>IF('BCL Calculations Table'!CB478="","",'BCL Calculations Table'!CB478)</f>
        <v>0.6</v>
      </c>
    </row>
    <row r="412" spans="1:25" s="14" customFormat="1" x14ac:dyDescent="0.35">
      <c r="A412" s="69" t="str">
        <f>'BCL Calculations Table'!BN479</f>
        <v>Isopropalin</v>
      </c>
      <c r="B412" s="68" t="str">
        <f>'BCL Calculations Table'!BM479</f>
        <v>33820-53-0</v>
      </c>
      <c r="C412" s="13" t="str">
        <f>IF('BCL Calculations Table'!C479="","",'BCL Calculations Table'!C479)</f>
        <v/>
      </c>
      <c r="D412" s="13" t="str">
        <f>IF('BCL Calculations Table'!D479="","",'BCL Calculations Table'!D479)</f>
        <v/>
      </c>
      <c r="E412" s="13">
        <f>IF('BCL Calculations Table'!E479="","",'BCL Calculations Table'!E479)</f>
        <v>1.4999999999999999E-2</v>
      </c>
      <c r="F412" s="13" t="str">
        <f>IF('BCL Calculations Table'!F479="","",'BCL Calculations Table'!F479)</f>
        <v>I</v>
      </c>
      <c r="G412" s="13" t="str">
        <f>IF('BCL Calculations Table'!G479="","",'BCL Calculations Table'!G479)</f>
        <v/>
      </c>
      <c r="H412" s="13" t="str">
        <f>IF('BCL Calculations Table'!H479="","",'BCL Calculations Table'!H479)</f>
        <v/>
      </c>
      <c r="I412" s="13" t="str">
        <f>IF('BCL Calculations Table'!I479="","",'BCL Calculations Table'!I479)</f>
        <v/>
      </c>
      <c r="J412" s="13" t="str">
        <f>IF('BCL Calculations Table'!J479="","",'BCL Calculations Table'!J479)</f>
        <v/>
      </c>
      <c r="K412" s="85" t="str">
        <f>IF('BCL Calculations Table'!K479="","",'BCL Calculations Table'!K479)</f>
        <v/>
      </c>
      <c r="L412" s="13" t="str">
        <f>IF('BCL Calculations Table'!L479="","",'BCL Calculations Table'!L479)</f>
        <v>V</v>
      </c>
      <c r="M412" s="68" t="str">
        <f>IF('BCL Calculations Table'!N479="","",'BCL Calculations Table'!N479)</f>
        <v/>
      </c>
      <c r="N412" s="13">
        <f>IF('BCL Calculations Table'!BP479="","",'BCL Calculations Table'!BP479)</f>
        <v>7.5548944988553473</v>
      </c>
      <c r="O412" s="13" t="str">
        <f>IF('BCL Calculations Table'!BQ479="","",'BCL Calculations Table'!BQ479)</f>
        <v>sat</v>
      </c>
      <c r="P412" s="13">
        <f>IF('BCL Calculations Table'!BR479="","",'BCL Calculations Table'!BR479)</f>
        <v>7.5548944988553473</v>
      </c>
      <c r="Q412" s="13" t="str">
        <f>IF('BCL Calculations Table'!BS479="","",'BCL Calculations Table'!BS479)</f>
        <v>sat</v>
      </c>
      <c r="R412" s="13">
        <f>IF('BCL Calculations Table'!BT479="","",'BCL Calculations Table'!BT479)</f>
        <v>7.5548944988553473</v>
      </c>
      <c r="S412" s="13" t="str">
        <f>IF('BCL Calculations Table'!BU479="","",'BCL Calculations Table'!BU479)</f>
        <v>sat</v>
      </c>
      <c r="T412" s="13" t="str">
        <f>IF('BCL Calculations Table'!BV479="","",'BCL Calculations Table'!BV479)</f>
        <v/>
      </c>
      <c r="U412" s="13" t="str">
        <f>IF('BCL Calculations Table'!BW479="","",'BCL Calculations Table'!BW479)</f>
        <v/>
      </c>
      <c r="V412" s="13">
        <f>IF('BCL Calculations Table'!BX479="","",'BCL Calculations Table'!BX479)</f>
        <v>500.57142857142856</v>
      </c>
      <c r="W412" s="13" t="str">
        <f>IF('BCL Calculations Table'!BY479="","",'BCL Calculations Table'!BY479)</f>
        <v>N</v>
      </c>
      <c r="X412" s="13" t="str">
        <f>IF('BCL Calculations Table'!BZ479="","",'BCL Calculations Table'!BZ479)</f>
        <v/>
      </c>
      <c r="Y412" s="70" t="str">
        <f>IF('BCL Calculations Table'!CB479="","",'BCL Calculations Table'!CB479)</f>
        <v/>
      </c>
    </row>
    <row r="413" spans="1:25" s="14" customFormat="1" x14ac:dyDescent="0.35">
      <c r="A413" s="69" t="str">
        <f>'BCL Calculations Table'!BN480</f>
        <v>Isopropanol</v>
      </c>
      <c r="B413" s="68" t="str">
        <f>'BCL Calculations Table'!BM480</f>
        <v>67-63-0</v>
      </c>
      <c r="C413" s="13" t="str">
        <f>IF('BCL Calculations Table'!C480="","",'BCL Calculations Table'!C480)</f>
        <v/>
      </c>
      <c r="D413" s="13" t="str">
        <f>IF('BCL Calculations Table'!D480="","",'BCL Calculations Table'!D480)</f>
        <v/>
      </c>
      <c r="E413" s="13">
        <f>IF('BCL Calculations Table'!E480="","",'BCL Calculations Table'!E480)</f>
        <v>2</v>
      </c>
      <c r="F413" s="13" t="str">
        <f>IF('BCL Calculations Table'!F480="","",'BCL Calculations Table'!F480)</f>
        <v>P</v>
      </c>
      <c r="G413" s="13" t="str">
        <f>IF('BCL Calculations Table'!G480="","",'BCL Calculations Table'!G480)</f>
        <v/>
      </c>
      <c r="H413" s="13" t="str">
        <f>IF('BCL Calculations Table'!H480="","",'BCL Calculations Table'!H480)</f>
        <v/>
      </c>
      <c r="I413" s="13">
        <f>IF('BCL Calculations Table'!I480="","",'BCL Calculations Table'!I480)</f>
        <v>0.2</v>
      </c>
      <c r="J413" s="13" t="str">
        <f>IF('BCL Calculations Table'!J480="","",'BCL Calculations Table'!J480)</f>
        <v>P</v>
      </c>
      <c r="K413" s="85" t="str">
        <f>IF('BCL Calculations Table'!K480="","",'BCL Calculations Table'!K480)</f>
        <v/>
      </c>
      <c r="L413" s="13" t="str">
        <f>IF('BCL Calculations Table'!L480="","",'BCL Calculations Table'!L480)</f>
        <v>V</v>
      </c>
      <c r="M413" s="68" t="str">
        <f>IF('BCL Calculations Table'!N480="","",'BCL Calculations Table'!N480)</f>
        <v/>
      </c>
      <c r="N413" s="13">
        <f>IF('BCL Calculations Table'!BP480="","",'BCL Calculations Table'!BP480)</f>
        <v>5574.0277472414473</v>
      </c>
      <c r="O413" s="13" t="str">
        <f>IF('BCL Calculations Table'!BQ480="","",'BCL Calculations Table'!BQ480)</f>
        <v>N</v>
      </c>
      <c r="P413" s="13">
        <f>IF('BCL Calculations Table'!BR480="","",'BCL Calculations Table'!BR480)</f>
        <v>24150.455552437415</v>
      </c>
      <c r="Q413" s="13" t="str">
        <f>IF('BCL Calculations Table'!BS480="","",'BCL Calculations Table'!BS480)</f>
        <v>N</v>
      </c>
      <c r="R413" s="13">
        <f>IF('BCL Calculations Table'!BT480="","",'BCL Calculations Table'!BT480)</f>
        <v>26695.843615577931</v>
      </c>
      <c r="S413" s="13" t="str">
        <f>IF('BCL Calculations Table'!BU480="","",'BCL Calculations Table'!BU480)</f>
        <v>N</v>
      </c>
      <c r="T413" s="13">
        <f>IF('BCL Calculations Table'!BV480="","",'BCL Calculations Table'!BV480)</f>
        <v>208.57142857142858</v>
      </c>
      <c r="U413" s="13" t="str">
        <f>IF('BCL Calculations Table'!BW480="","",'BCL Calculations Table'!BW480)</f>
        <v>N</v>
      </c>
      <c r="V413" s="13">
        <f>IF('BCL Calculations Table'!BX480="","",'BCL Calculations Table'!BX480)</f>
        <v>414.55190771960957</v>
      </c>
      <c r="W413" s="13" t="str">
        <f>IF('BCL Calculations Table'!BY480="","",'BCL Calculations Table'!BY480)</f>
        <v>N</v>
      </c>
      <c r="X413" s="13" t="str">
        <f>IF('BCL Calculations Table'!BZ480="","",'BCL Calculations Table'!BZ480)</f>
        <v/>
      </c>
      <c r="Y413" s="70" t="str">
        <f>IF('BCL Calculations Table'!CB480="","",'BCL Calculations Table'!CB480)</f>
        <v/>
      </c>
    </row>
    <row r="414" spans="1:25" x14ac:dyDescent="0.35">
      <c r="A414" s="71" t="str">
        <f>'BCL Calculations Table'!BN481</f>
        <v>Isopropyl Methyl Phosphonic Acid</v>
      </c>
      <c r="B414" s="72" t="str">
        <f>'BCL Calculations Table'!BM481</f>
        <v>1832-54-8</v>
      </c>
      <c r="C414" s="73" t="str">
        <f>IF('BCL Calculations Table'!C481="","",'BCL Calculations Table'!C481)</f>
        <v/>
      </c>
      <c r="D414" s="73" t="str">
        <f>IF('BCL Calculations Table'!D481="","",'BCL Calculations Table'!D481)</f>
        <v/>
      </c>
      <c r="E414" s="73">
        <f>IF('BCL Calculations Table'!E481="","",'BCL Calculations Table'!E481)</f>
        <v>0.1</v>
      </c>
      <c r="F414" s="73" t="str">
        <f>IF('BCL Calculations Table'!F481="","",'BCL Calculations Table'!F481)</f>
        <v>I</v>
      </c>
      <c r="G414" s="73" t="str">
        <f>IF('BCL Calculations Table'!G481="","",'BCL Calculations Table'!G481)</f>
        <v/>
      </c>
      <c r="H414" s="73" t="str">
        <f>IF('BCL Calculations Table'!H481="","",'BCL Calculations Table'!H481)</f>
        <v/>
      </c>
      <c r="I414" s="73" t="str">
        <f>IF('BCL Calculations Table'!I481="","",'BCL Calculations Table'!I481)</f>
        <v/>
      </c>
      <c r="J414" s="73" t="str">
        <f>IF('BCL Calculations Table'!J481="","",'BCL Calculations Table'!J481)</f>
        <v/>
      </c>
      <c r="K414" s="86" t="str">
        <f>IF('BCL Calculations Table'!K481="","",'BCL Calculations Table'!K481)</f>
        <v/>
      </c>
      <c r="L414" s="73" t="str">
        <f>IF('BCL Calculations Table'!L481="","",'BCL Calculations Table'!L481)</f>
        <v/>
      </c>
      <c r="M414" s="72">
        <f>IF('BCL Calculations Table'!N481="","",'BCL Calculations Table'!N481)</f>
        <v>0.1</v>
      </c>
      <c r="N414" s="73">
        <f>IF('BCL Calculations Table'!BP481="","",'BCL Calculations Table'!BP481)</f>
        <v>6321.3679555714625</v>
      </c>
      <c r="O414" s="73" t="str">
        <f>IF('BCL Calculations Table'!BQ481="","",'BCL Calculations Table'!BQ481)</f>
        <v>N</v>
      </c>
      <c r="P414" s="73">
        <f>IF('BCL Calculations Table'!BR481="","",'BCL Calculations Table'!BR481)</f>
        <v>100000</v>
      </c>
      <c r="Q414" s="73" t="str">
        <f>IF('BCL Calculations Table'!BS481="","",'BCL Calculations Table'!BS481)</f>
        <v>max</v>
      </c>
      <c r="R414" s="73">
        <f>IF('BCL Calculations Table'!BT481="","",'BCL Calculations Table'!BT481)</f>
        <v>91184.745916203712</v>
      </c>
      <c r="S414" s="73" t="str">
        <f>IF('BCL Calculations Table'!BU481="","",'BCL Calculations Table'!BU481)</f>
        <v>N</v>
      </c>
      <c r="T414" s="73" t="str">
        <f>IF('BCL Calculations Table'!BV481="","",'BCL Calculations Table'!BV481)</f>
        <v/>
      </c>
      <c r="U414" s="73" t="str">
        <f>IF('BCL Calculations Table'!BW481="","",'BCL Calculations Table'!BW481)</f>
        <v/>
      </c>
      <c r="V414" s="73">
        <f>IF('BCL Calculations Table'!BX481="","",'BCL Calculations Table'!BX481)</f>
        <v>3337.1428571428573</v>
      </c>
      <c r="W414" s="73" t="str">
        <f>IF('BCL Calculations Table'!BY481="","",'BCL Calculations Table'!BY481)</f>
        <v>N</v>
      </c>
      <c r="X414" s="73" t="str">
        <f>IF('BCL Calculations Table'!BZ481="","",'BCL Calculations Table'!BZ481)</f>
        <v/>
      </c>
      <c r="Y414" s="79" t="str">
        <f>IF('BCL Calculations Table'!CB481="","",'BCL Calculations Table'!CB481)</f>
        <v/>
      </c>
    </row>
    <row r="415" spans="1:25" x14ac:dyDescent="0.35">
      <c r="A415" s="69" t="str">
        <f>'BCL Calculations Table'!BN482</f>
        <v>4-Isopropyltoluene</v>
      </c>
      <c r="B415" s="68" t="str">
        <f>'BCL Calculations Table'!BM482</f>
        <v>99-87-6</v>
      </c>
      <c r="C415" s="13" t="str">
        <f>IF('BCL Calculations Table'!C482="","",'BCL Calculations Table'!C482)</f>
        <v/>
      </c>
      <c r="D415" s="13" t="str">
        <f>IF('BCL Calculations Table'!D482="","",'BCL Calculations Table'!D482)</f>
        <v/>
      </c>
      <c r="E415" s="13" t="str">
        <f>IF('BCL Calculations Table'!E482="","",'BCL Calculations Table'!E482)</f>
        <v/>
      </c>
      <c r="F415" s="13" t="str">
        <f>IF('BCL Calculations Table'!F482="","",'BCL Calculations Table'!F482)</f>
        <v/>
      </c>
      <c r="G415" s="13" t="str">
        <f>IF('BCL Calculations Table'!G482="","",'BCL Calculations Table'!G482)</f>
        <v/>
      </c>
      <c r="H415" s="13" t="str">
        <f>IF('BCL Calculations Table'!H482="","",'BCL Calculations Table'!H482)</f>
        <v/>
      </c>
      <c r="I415" s="13">
        <f>IF('BCL Calculations Table'!I482="","",'BCL Calculations Table'!I482)</f>
        <v>0.4</v>
      </c>
      <c r="J415" s="13" t="str">
        <f>IF('BCL Calculations Table'!J482="","",'BCL Calculations Table'!J482)</f>
        <v>S</v>
      </c>
      <c r="K415" s="85" t="str">
        <f>IF('BCL Calculations Table'!K482="","",'BCL Calculations Table'!K482)</f>
        <v/>
      </c>
      <c r="L415" s="13" t="str">
        <f>IF('BCL Calculations Table'!L482="","",'BCL Calculations Table'!L482)</f>
        <v>V</v>
      </c>
      <c r="M415" s="68" t="str">
        <f>IF('BCL Calculations Table'!N482="","",'BCL Calculations Table'!N482)</f>
        <v/>
      </c>
      <c r="N415" s="13">
        <f>IF('BCL Calculations Table'!BP482="","",'BCL Calculations Table'!BP482)</f>
        <v>355.53482386932825</v>
      </c>
      <c r="O415" s="13" t="str">
        <f>IF('BCL Calculations Table'!BQ482="","",'BCL Calculations Table'!BQ482)</f>
        <v>N</v>
      </c>
      <c r="P415" s="13">
        <f>IF('BCL Calculations Table'!BR482="","",'BCL Calculations Table'!BR482)</f>
        <v>654.77169811320755</v>
      </c>
      <c r="Q415" s="13" t="str">
        <f>IF('BCL Calculations Table'!BS482="","",'BCL Calculations Table'!BS482)</f>
        <v>sat</v>
      </c>
      <c r="R415" s="13">
        <f>IF('BCL Calculations Table'!BT482="","",'BCL Calculations Table'!BT482)</f>
        <v>654.77169811320755</v>
      </c>
      <c r="S415" s="13" t="str">
        <f>IF('BCL Calculations Table'!BU482="","",'BCL Calculations Table'!BU482)</f>
        <v>sat</v>
      </c>
      <c r="T415" s="13">
        <f>IF('BCL Calculations Table'!BV482="","",'BCL Calculations Table'!BV482)</f>
        <v>417.14285714285717</v>
      </c>
      <c r="U415" s="13" t="str">
        <f>IF('BCL Calculations Table'!BW482="","",'BCL Calculations Table'!BW482)</f>
        <v>N</v>
      </c>
      <c r="V415" s="13">
        <f>IF('BCL Calculations Table'!BX482="","",'BCL Calculations Table'!BX482)</f>
        <v>834.28571428571433</v>
      </c>
      <c r="W415" s="13" t="str">
        <f>IF('BCL Calculations Table'!BY482="","",'BCL Calculations Table'!BY482)</f>
        <v>N</v>
      </c>
      <c r="X415" s="13" t="str">
        <f>IF('BCL Calculations Table'!BZ482="","",'BCL Calculations Table'!BZ482)</f>
        <v/>
      </c>
      <c r="Y415" s="70" t="str">
        <f>IF('BCL Calculations Table'!CB482="","",'BCL Calculations Table'!CB482)</f>
        <v/>
      </c>
    </row>
    <row r="416" spans="1:25" s="14" customFormat="1" x14ac:dyDescent="0.35">
      <c r="A416" s="69" t="str">
        <f>'BCL Calculations Table'!BN483</f>
        <v>Isoxaben</v>
      </c>
      <c r="B416" s="68" t="str">
        <f>'BCL Calculations Table'!BM483</f>
        <v>82558-50-7</v>
      </c>
      <c r="C416" s="13" t="str">
        <f>IF('BCL Calculations Table'!C483="","",'BCL Calculations Table'!C483)</f>
        <v/>
      </c>
      <c r="D416" s="13" t="str">
        <f>IF('BCL Calculations Table'!D483="","",'BCL Calculations Table'!D483)</f>
        <v/>
      </c>
      <c r="E416" s="13">
        <f>IF('BCL Calculations Table'!E483="","",'BCL Calculations Table'!E483)</f>
        <v>0.05</v>
      </c>
      <c r="F416" s="13" t="str">
        <f>IF('BCL Calculations Table'!F483="","",'BCL Calculations Table'!F483)</f>
        <v>I</v>
      </c>
      <c r="G416" s="13" t="str">
        <f>IF('BCL Calculations Table'!G483="","",'BCL Calculations Table'!G483)</f>
        <v/>
      </c>
      <c r="H416" s="13" t="str">
        <f>IF('BCL Calculations Table'!H483="","",'BCL Calculations Table'!H483)</f>
        <v/>
      </c>
      <c r="I416" s="13" t="str">
        <f>IF('BCL Calculations Table'!I483="","",'BCL Calculations Table'!I483)</f>
        <v/>
      </c>
      <c r="J416" s="13" t="str">
        <f>IF('BCL Calculations Table'!J483="","",'BCL Calculations Table'!J483)</f>
        <v/>
      </c>
      <c r="K416" s="85" t="str">
        <f>IF('BCL Calculations Table'!K483="","",'BCL Calculations Table'!K483)</f>
        <v/>
      </c>
      <c r="L416" s="13" t="str">
        <f>IF('BCL Calculations Table'!L483="","",'BCL Calculations Table'!L483)</f>
        <v/>
      </c>
      <c r="M416" s="68">
        <f>IF('BCL Calculations Table'!N483="","",'BCL Calculations Table'!N483)</f>
        <v>0.1</v>
      </c>
      <c r="N416" s="13">
        <f>IF('BCL Calculations Table'!BP483="","",'BCL Calculations Table'!BP483)</f>
        <v>3160.6839777857313</v>
      </c>
      <c r="O416" s="13" t="str">
        <f>IF('BCL Calculations Table'!BQ483="","",'BCL Calculations Table'!BQ483)</f>
        <v>N</v>
      </c>
      <c r="P416" s="13">
        <f>IF('BCL Calculations Table'!BR483="","",'BCL Calculations Table'!BR483)</f>
        <v>100000</v>
      </c>
      <c r="Q416" s="13" t="str">
        <f>IF('BCL Calculations Table'!BS483="","",'BCL Calculations Table'!BS483)</f>
        <v>max</v>
      </c>
      <c r="R416" s="13">
        <f>IF('BCL Calculations Table'!BT483="","",'BCL Calculations Table'!BT483)</f>
        <v>45592.372958101856</v>
      </c>
      <c r="S416" s="13" t="str">
        <f>IF('BCL Calculations Table'!BU483="","",'BCL Calculations Table'!BU483)</f>
        <v>N</v>
      </c>
      <c r="T416" s="13" t="str">
        <f>IF('BCL Calculations Table'!BV483="","",'BCL Calculations Table'!BV483)</f>
        <v/>
      </c>
      <c r="U416" s="13" t="str">
        <f>IF('BCL Calculations Table'!BW483="","",'BCL Calculations Table'!BW483)</f>
        <v/>
      </c>
      <c r="V416" s="13">
        <f>IF('BCL Calculations Table'!BX483="","",'BCL Calculations Table'!BX483)</f>
        <v>1668.5714285714287</v>
      </c>
      <c r="W416" s="13" t="str">
        <f>IF('BCL Calculations Table'!BY483="","",'BCL Calculations Table'!BY483)</f>
        <v>N</v>
      </c>
      <c r="X416" s="13" t="str">
        <f>IF('BCL Calculations Table'!BZ483="","",'BCL Calculations Table'!BZ483)</f>
        <v/>
      </c>
      <c r="Y416" s="70" t="str">
        <f>IF('BCL Calculations Table'!CB483="","",'BCL Calculations Table'!CB483)</f>
        <v/>
      </c>
    </row>
    <row r="417" spans="1:25" s="14" customFormat="1" x14ac:dyDescent="0.35">
      <c r="A417" s="71" t="str">
        <f>'BCL Calculations Table'!BN484</f>
        <v>Lactofen</v>
      </c>
      <c r="B417" s="72" t="str">
        <f>'BCL Calculations Table'!BM484</f>
        <v>77501-63-4</v>
      </c>
      <c r="C417" s="73" t="str">
        <f>IF('BCL Calculations Table'!C484="","",'BCL Calculations Table'!C484)</f>
        <v/>
      </c>
      <c r="D417" s="73" t="str">
        <f>IF('BCL Calculations Table'!D484="","",'BCL Calculations Table'!D484)</f>
        <v/>
      </c>
      <c r="E417" s="73">
        <f>IF('BCL Calculations Table'!E484="","",'BCL Calculations Table'!E484)</f>
        <v>8.0000000000000002E-3</v>
      </c>
      <c r="F417" s="73" t="str">
        <f>IF('BCL Calculations Table'!F484="","",'BCL Calculations Table'!F484)</f>
        <v>OP</v>
      </c>
      <c r="G417" s="73" t="str">
        <f>IF('BCL Calculations Table'!G484="","",'BCL Calculations Table'!G484)</f>
        <v/>
      </c>
      <c r="H417" s="73" t="str">
        <f>IF('BCL Calculations Table'!H484="","",'BCL Calculations Table'!H484)</f>
        <v/>
      </c>
      <c r="I417" s="73" t="str">
        <f>IF('BCL Calculations Table'!I484="","",'BCL Calculations Table'!I484)</f>
        <v/>
      </c>
      <c r="J417" s="73" t="str">
        <f>IF('BCL Calculations Table'!J484="","",'BCL Calculations Table'!J484)</f>
        <v/>
      </c>
      <c r="K417" s="86" t="str">
        <f>IF('BCL Calculations Table'!K484="","",'BCL Calculations Table'!K484)</f>
        <v/>
      </c>
      <c r="L417" s="73" t="str">
        <f>IF('BCL Calculations Table'!L484="","",'BCL Calculations Table'!L484)</f>
        <v/>
      </c>
      <c r="M417" s="72">
        <f>IF('BCL Calculations Table'!N484="","",'BCL Calculations Table'!N484)</f>
        <v>0.1</v>
      </c>
      <c r="N417" s="73">
        <f>IF('BCL Calculations Table'!BP484="","",'BCL Calculations Table'!BP484)</f>
        <v>505.70943644571707</v>
      </c>
      <c r="O417" s="73" t="str">
        <f>IF('BCL Calculations Table'!BQ484="","",'BCL Calculations Table'!BQ484)</f>
        <v>N</v>
      </c>
      <c r="P417" s="73">
        <f>IF('BCL Calculations Table'!BR484="","",'BCL Calculations Table'!BR484)</f>
        <v>18688</v>
      </c>
      <c r="Q417" s="73" t="str">
        <f>IF('BCL Calculations Table'!BS484="","",'BCL Calculations Table'!BS484)</f>
        <v>N</v>
      </c>
      <c r="R417" s="73">
        <f>IF('BCL Calculations Table'!BT484="","",'BCL Calculations Table'!BT484)</f>
        <v>7294.779673296297</v>
      </c>
      <c r="S417" s="73" t="str">
        <f>IF('BCL Calculations Table'!BU484="","",'BCL Calculations Table'!BU484)</f>
        <v>N</v>
      </c>
      <c r="T417" s="73" t="str">
        <f>IF('BCL Calculations Table'!BV484="","",'BCL Calculations Table'!BV484)</f>
        <v/>
      </c>
      <c r="U417" s="73" t="str">
        <f>IF('BCL Calculations Table'!BW484="","",'BCL Calculations Table'!BW484)</f>
        <v/>
      </c>
      <c r="V417" s="73">
        <f>IF('BCL Calculations Table'!BX484="","",'BCL Calculations Table'!BX484)</f>
        <v>266.97142857142859</v>
      </c>
      <c r="W417" s="73" t="str">
        <f>IF('BCL Calculations Table'!BY484="","",'BCL Calculations Table'!BY484)</f>
        <v>N</v>
      </c>
      <c r="X417" s="73" t="str">
        <f>IF('BCL Calculations Table'!BZ484="","",'BCL Calculations Table'!BZ484)</f>
        <v/>
      </c>
      <c r="Y417" s="79" t="str">
        <f>IF('BCL Calculations Table'!CB484="","",'BCL Calculations Table'!CB484)</f>
        <v/>
      </c>
    </row>
    <row r="418" spans="1:25" x14ac:dyDescent="0.35">
      <c r="A418" s="69" t="str">
        <f>'BCL Calculations Table'!BN485</f>
        <v>Lead Compounds</v>
      </c>
      <c r="B418" s="68" t="str">
        <f>'BCL Calculations Table'!BM485</f>
        <v/>
      </c>
      <c r="C418" s="13" t="str">
        <f>IF('BCL Calculations Table'!C485="","",'BCL Calculations Table'!C485)</f>
        <v/>
      </c>
      <c r="D418" s="13" t="str">
        <f>IF('BCL Calculations Table'!D485="","",'BCL Calculations Table'!D485)</f>
        <v/>
      </c>
      <c r="E418" s="13" t="str">
        <f>IF('BCL Calculations Table'!E485="","",'BCL Calculations Table'!E485)</f>
        <v/>
      </c>
      <c r="F418" s="13" t="str">
        <f>IF('BCL Calculations Table'!F485="","",'BCL Calculations Table'!F485)</f>
        <v/>
      </c>
      <c r="G418" s="13" t="str">
        <f>IF('BCL Calculations Table'!G485="","",'BCL Calculations Table'!G485)</f>
        <v/>
      </c>
      <c r="H418" s="13" t="str">
        <f>IF('BCL Calculations Table'!H485="","",'BCL Calculations Table'!H485)</f>
        <v/>
      </c>
      <c r="I418" s="13" t="str">
        <f>IF('BCL Calculations Table'!I485="","",'BCL Calculations Table'!I485)</f>
        <v/>
      </c>
      <c r="J418" s="13" t="str">
        <f>IF('BCL Calculations Table'!J485="","",'BCL Calculations Table'!J485)</f>
        <v/>
      </c>
      <c r="K418" s="85" t="str">
        <f>IF('BCL Calculations Table'!K485="","",'BCL Calculations Table'!K485)</f>
        <v/>
      </c>
      <c r="L418" s="13" t="str">
        <f>IF('BCL Calculations Table'!L485="","",'BCL Calculations Table'!L485)</f>
        <v/>
      </c>
      <c r="M418" s="68" t="str">
        <f>IF('BCL Calculations Table'!N485="","",'BCL Calculations Table'!N485)</f>
        <v/>
      </c>
      <c r="N418" s="13" t="str">
        <f>IF('BCL Calculations Table'!BP485="","",'BCL Calculations Table'!BP485)</f>
        <v/>
      </c>
      <c r="O418" s="13" t="str">
        <f>IF('BCL Calculations Table'!BQ485="","",'BCL Calculations Table'!BQ485)</f>
        <v/>
      </c>
      <c r="P418" s="13" t="str">
        <f>IF('BCL Calculations Table'!BR485="","",'BCL Calculations Table'!BR485)</f>
        <v/>
      </c>
      <c r="Q418" s="13" t="str">
        <f>IF('BCL Calculations Table'!BS485="","",'BCL Calculations Table'!BS485)</f>
        <v/>
      </c>
      <c r="R418" s="13" t="str">
        <f>IF('BCL Calculations Table'!BT485="","",'BCL Calculations Table'!BT485)</f>
        <v/>
      </c>
      <c r="S418" s="13" t="str">
        <f>IF('BCL Calculations Table'!BU485="","",'BCL Calculations Table'!BU485)</f>
        <v/>
      </c>
      <c r="T418" s="13" t="str">
        <f>IF('BCL Calculations Table'!BV485="","",'BCL Calculations Table'!BV485)</f>
        <v/>
      </c>
      <c r="U418" s="13" t="str">
        <f>IF('BCL Calculations Table'!BW485="","",'BCL Calculations Table'!BW485)</f>
        <v/>
      </c>
      <c r="V418" s="13" t="str">
        <f>IF('BCL Calculations Table'!BX485="","",'BCL Calculations Table'!BX485)</f>
        <v/>
      </c>
      <c r="W418" s="13" t="str">
        <f>IF('BCL Calculations Table'!BY485="","",'BCL Calculations Table'!BY485)</f>
        <v/>
      </c>
      <c r="X418" s="80" t="str">
        <f>IF('BCL Calculations Table'!BZ485="","",'BCL Calculations Table'!BZ485)</f>
        <v/>
      </c>
      <c r="Y418" s="81" t="str">
        <f>IF('BCL Calculations Table'!CB485="","",'BCL Calculations Table'!CB485)</f>
        <v/>
      </c>
    </row>
    <row r="419" spans="1:25" s="14" customFormat="1" x14ac:dyDescent="0.35">
      <c r="A419" s="77" t="str">
        <f>'BCL Calculations Table'!BN486</f>
        <v>Lead Chromate</v>
      </c>
      <c r="B419" s="68" t="str">
        <f>'BCL Calculations Table'!BM486</f>
        <v>7758-97-6</v>
      </c>
      <c r="C419" s="13">
        <f>IF('BCL Calculations Table'!C486="","",'BCL Calculations Table'!C486)</f>
        <v>0.5</v>
      </c>
      <c r="D419" s="13" t="str">
        <f>IF('BCL Calculations Table'!D486="","",'BCL Calculations Table'!D486)</f>
        <v>CA</v>
      </c>
      <c r="E419" s="13">
        <f>IF('BCL Calculations Table'!E486="","",'BCL Calculations Table'!E486)</f>
        <v>0.02</v>
      </c>
      <c r="F419" s="13" t="str">
        <f>IF('BCL Calculations Table'!F486="","",'BCL Calculations Table'!F486)</f>
        <v>CA</v>
      </c>
      <c r="G419" s="13">
        <f>IF('BCL Calculations Table'!G486="","",'BCL Calculations Table'!G486)</f>
        <v>0.15</v>
      </c>
      <c r="H419" s="13" t="str">
        <f>IF('BCL Calculations Table'!H486="","",'BCL Calculations Table'!H486)</f>
        <v>CA</v>
      </c>
      <c r="I419" s="13">
        <f>IF('BCL Calculations Table'!I486="","",'BCL Calculations Table'!I486)</f>
        <v>2.0000000000000001E-4</v>
      </c>
      <c r="J419" s="13" t="str">
        <f>IF('BCL Calculations Table'!J486="","",'BCL Calculations Table'!J486)</f>
        <v>CA</v>
      </c>
      <c r="K419" s="85" t="str">
        <f>IF('BCL Calculations Table'!K486="","",'BCL Calculations Table'!K486)</f>
        <v/>
      </c>
      <c r="L419" s="13" t="str">
        <f>IF('BCL Calculations Table'!L486="","",'BCL Calculations Table'!L486)</f>
        <v/>
      </c>
      <c r="M419" s="68" t="str">
        <f>IF('BCL Calculations Table'!N486="","",'BCL Calculations Table'!N486)</f>
        <v/>
      </c>
      <c r="N419" s="13">
        <f>IF('BCL Calculations Table'!BP486="","",'BCL Calculations Table'!BP486)</f>
        <v>1.3094170403587444</v>
      </c>
      <c r="O419" s="13" t="str">
        <f>IF('BCL Calculations Table'!BQ486="","",'BCL Calculations Table'!BQ486)</f>
        <v>C</v>
      </c>
      <c r="P419" s="13">
        <f>IF('BCL Calculations Table'!BR486="","",'BCL Calculations Table'!BR486)</f>
        <v>11.542588235294115</v>
      </c>
      <c r="Q419" s="13" t="str">
        <f>IF('BCL Calculations Table'!BS486="","",'BCL Calculations Table'!BS486)</f>
        <v>C</v>
      </c>
      <c r="R419" s="13">
        <f>IF('BCL Calculations Table'!BT486="","",'BCL Calculations Table'!BT486)</f>
        <v>6.8133333333333326</v>
      </c>
      <c r="S419" s="13" t="str">
        <f>IF('BCL Calculations Table'!BU486="","",'BCL Calculations Table'!BU486)</f>
        <v>C</v>
      </c>
      <c r="T419" s="13">
        <f>IF('BCL Calculations Table'!BV486="","",'BCL Calculations Table'!BV486)</f>
        <v>1.8717948717948718E-5</v>
      </c>
      <c r="U419" s="13" t="str">
        <f>IF('BCL Calculations Table'!BW486="","",'BCL Calculations Table'!BW486)</f>
        <v>C</v>
      </c>
      <c r="V419" s="13">
        <f>IF('BCL Calculations Table'!BX486="","",'BCL Calculations Table'!BX486)</f>
        <v>0.1558164354322305</v>
      </c>
      <c r="W419" s="13" t="str">
        <f>IF('BCL Calculations Table'!BY486="","",'BCL Calculations Table'!BY486)</f>
        <v>C</v>
      </c>
      <c r="X419" s="13" t="str">
        <f>IF('BCL Calculations Table'!BZ486="","",'BCL Calculations Table'!BZ486)</f>
        <v/>
      </c>
      <c r="Y419" s="70" t="str">
        <f>IF('BCL Calculations Table'!CB486="","",'BCL Calculations Table'!CB486)</f>
        <v/>
      </c>
    </row>
    <row r="420" spans="1:25" x14ac:dyDescent="0.35">
      <c r="A420" s="77" t="str">
        <f>'BCL Calculations Table'!BN487</f>
        <v>Lead Phosphate</v>
      </c>
      <c r="B420" s="68" t="str">
        <f>'BCL Calculations Table'!BM487</f>
        <v>7446-27-7</v>
      </c>
      <c r="C420" s="13">
        <f>IF('BCL Calculations Table'!C487="","",'BCL Calculations Table'!C487)</f>
        <v>8.5000000000000006E-3</v>
      </c>
      <c r="D420" s="13" t="str">
        <f>IF('BCL Calculations Table'!D487="","",'BCL Calculations Table'!D487)</f>
        <v>CA</v>
      </c>
      <c r="E420" s="13" t="str">
        <f>IF('BCL Calculations Table'!E487="","",'BCL Calculations Table'!E487)</f>
        <v/>
      </c>
      <c r="F420" s="13" t="str">
        <f>IF('BCL Calculations Table'!F487="","",'BCL Calculations Table'!F487)</f>
        <v/>
      </c>
      <c r="G420" s="13">
        <f>IF('BCL Calculations Table'!G487="","",'BCL Calculations Table'!G487)</f>
        <v>1.2E-5</v>
      </c>
      <c r="H420" s="13" t="str">
        <f>IF('BCL Calculations Table'!H487="","",'BCL Calculations Table'!H487)</f>
        <v>CA</v>
      </c>
      <c r="I420" s="13" t="str">
        <f>IF('BCL Calculations Table'!I487="","",'BCL Calculations Table'!I487)</f>
        <v/>
      </c>
      <c r="J420" s="13" t="str">
        <f>IF('BCL Calculations Table'!J487="","",'BCL Calculations Table'!J487)</f>
        <v/>
      </c>
      <c r="K420" s="85" t="str">
        <f>IF('BCL Calculations Table'!K487="","",'BCL Calculations Table'!K487)</f>
        <v/>
      </c>
      <c r="L420" s="13" t="str">
        <f>IF('BCL Calculations Table'!L487="","",'BCL Calculations Table'!L487)</f>
        <v/>
      </c>
      <c r="M420" s="68" t="str">
        <f>IF('BCL Calculations Table'!N487="","",'BCL Calculations Table'!N487)</f>
        <v/>
      </c>
      <c r="N420" s="13">
        <f>IF('BCL Calculations Table'!BP487="","",'BCL Calculations Table'!BP487)</f>
        <v>81.768896455934396</v>
      </c>
      <c r="O420" s="13" t="str">
        <f>IF('BCL Calculations Table'!BQ487="","",'BCL Calculations Table'!BQ487)</f>
        <v>C</v>
      </c>
      <c r="P420" s="13">
        <f>IF('BCL Calculations Table'!BR487="","",'BCL Calculations Table'!BR487)</f>
        <v>769.02335789308665</v>
      </c>
      <c r="Q420" s="13" t="str">
        <f>IF('BCL Calculations Table'!BS487="","",'BCL Calculations Table'!BS487)</f>
        <v>C</v>
      </c>
      <c r="R420" s="13">
        <f>IF('BCL Calculations Table'!BT487="","",'BCL Calculations Table'!BT487)</f>
        <v>427.36919136480043</v>
      </c>
      <c r="S420" s="13" t="str">
        <f>IF('BCL Calculations Table'!BU487="","",'BCL Calculations Table'!BU487)</f>
        <v>C</v>
      </c>
      <c r="T420" s="13">
        <f>IF('BCL Calculations Table'!BV487="","",'BCL Calculations Table'!BV487)</f>
        <v>0.23397435897435895</v>
      </c>
      <c r="U420" s="13" t="str">
        <f>IF('BCL Calculations Table'!BW487="","",'BCL Calculations Table'!BW487)</f>
        <v>C</v>
      </c>
      <c r="V420" s="13">
        <f>IF('BCL Calculations Table'!BX487="","",'BCL Calculations Table'!BX487)</f>
        <v>9.1656726724841455</v>
      </c>
      <c r="W420" s="13" t="str">
        <f>IF('BCL Calculations Table'!BY487="","",'BCL Calculations Table'!BY487)</f>
        <v>C</v>
      </c>
      <c r="X420" s="13" t="str">
        <f>IF('BCL Calculations Table'!BZ487="","",'BCL Calculations Table'!BZ487)</f>
        <v/>
      </c>
      <c r="Y420" s="70" t="str">
        <f>IF('BCL Calculations Table'!CB487="","",'BCL Calculations Table'!CB487)</f>
        <v/>
      </c>
    </row>
    <row r="421" spans="1:25" x14ac:dyDescent="0.35">
      <c r="A421" s="77" t="str">
        <f>'BCL Calculations Table'!BN488</f>
        <v>Lead acetate</v>
      </c>
      <c r="B421" s="68" t="str">
        <f>'BCL Calculations Table'!BM488</f>
        <v>301-04-2</v>
      </c>
      <c r="C421" s="13">
        <f>IF('BCL Calculations Table'!C488="","",'BCL Calculations Table'!C488)</f>
        <v>0.21</v>
      </c>
      <c r="D421" s="13" t="str">
        <f>IF('BCL Calculations Table'!D488="","",'BCL Calculations Table'!D488)</f>
        <v>CA</v>
      </c>
      <c r="E421" s="13" t="str">
        <f>IF('BCL Calculations Table'!E488="","",'BCL Calculations Table'!E488)</f>
        <v/>
      </c>
      <c r="F421" s="13" t="str">
        <f>IF('BCL Calculations Table'!F488="","",'BCL Calculations Table'!F488)</f>
        <v/>
      </c>
      <c r="G421" s="13">
        <f>IF('BCL Calculations Table'!G488="","",'BCL Calculations Table'!G488)</f>
        <v>8.0000000000000007E-5</v>
      </c>
      <c r="H421" s="13" t="str">
        <f>IF('BCL Calculations Table'!H488="","",'BCL Calculations Table'!H488)</f>
        <v>CA</v>
      </c>
      <c r="I421" s="13" t="str">
        <f>IF('BCL Calculations Table'!I488="","",'BCL Calculations Table'!I488)</f>
        <v/>
      </c>
      <c r="J421" s="13" t="str">
        <f>IF('BCL Calculations Table'!J488="","",'BCL Calculations Table'!J488)</f>
        <v/>
      </c>
      <c r="K421" s="85" t="str">
        <f>IF('BCL Calculations Table'!K488="","",'BCL Calculations Table'!K488)</f>
        <v/>
      </c>
      <c r="L421" s="13" t="str">
        <f>IF('BCL Calculations Table'!L488="","",'BCL Calculations Table'!L488)</f>
        <v/>
      </c>
      <c r="M421" s="68">
        <f>IF('BCL Calculations Table'!N488="","",'BCL Calculations Table'!N488)</f>
        <v>0.1</v>
      </c>
      <c r="N421" s="13">
        <f>IF('BCL Calculations Table'!BP488="","",'BCL Calculations Table'!BP488)</f>
        <v>2.5836013279002983</v>
      </c>
      <c r="O421" s="13" t="str">
        <f>IF('BCL Calculations Table'!BQ488="","",'BCL Calculations Table'!BQ488)</f>
        <v>C</v>
      </c>
      <c r="P421" s="13">
        <f>IF('BCL Calculations Table'!BR488="","",'BCL Calculations Table'!BR488)</f>
        <v>31.141394049684703</v>
      </c>
      <c r="Q421" s="13" t="str">
        <f>IF('BCL Calculations Table'!BS488="","",'BCL Calculations Table'!BS488)</f>
        <v>C</v>
      </c>
      <c r="R421" s="13">
        <f>IF('BCL Calculations Table'!BT488="","",'BCL Calculations Table'!BT488)</f>
        <v>16.795722842635001</v>
      </c>
      <c r="S421" s="13" t="str">
        <f>IF('BCL Calculations Table'!BU488="","",'BCL Calculations Table'!BU488)</f>
        <v>C</v>
      </c>
      <c r="T421" s="13">
        <f>IF('BCL Calculations Table'!BV488="","",'BCL Calculations Table'!BV488)</f>
        <v>3.5096153846153839E-2</v>
      </c>
      <c r="U421" s="13" t="str">
        <f>IF('BCL Calculations Table'!BW488="","",'BCL Calculations Table'!BW488)</f>
        <v>C</v>
      </c>
      <c r="V421" s="13">
        <f>IF('BCL Calculations Table'!BX488="","",'BCL Calculations Table'!BX488)</f>
        <v>0.37099151293388216</v>
      </c>
      <c r="W421" s="13" t="str">
        <f>IF('BCL Calculations Table'!BY488="","",'BCL Calculations Table'!BY488)</f>
        <v>C</v>
      </c>
      <c r="X421" s="13" t="str">
        <f>IF('BCL Calculations Table'!BZ488="","",'BCL Calculations Table'!BZ488)</f>
        <v/>
      </c>
      <c r="Y421" s="70" t="str">
        <f>IF('BCL Calculations Table'!CB488="","",'BCL Calculations Table'!CB488)</f>
        <v/>
      </c>
    </row>
    <row r="422" spans="1:25" s="14" customFormat="1" x14ac:dyDescent="0.35">
      <c r="A422" s="77" t="str">
        <f>'BCL Calculations Table'!BN489</f>
        <v>Lead and Compounds</v>
      </c>
      <c r="B422" s="68" t="str">
        <f>'BCL Calculations Table'!BM489</f>
        <v>7439-92-1</v>
      </c>
      <c r="C422" s="13" t="str">
        <f>IF('BCL Calculations Table'!C489="","",'BCL Calculations Table'!C489)</f>
        <v/>
      </c>
      <c r="D422" s="13" t="str">
        <f>IF('BCL Calculations Table'!D489="","",'BCL Calculations Table'!D489)</f>
        <v/>
      </c>
      <c r="E422" s="13" t="str">
        <f>IF('BCL Calculations Table'!E489="","",'BCL Calculations Table'!E489)</f>
        <v/>
      </c>
      <c r="F422" s="13" t="str">
        <f>IF('BCL Calculations Table'!F489="","",'BCL Calculations Table'!F489)</f>
        <v/>
      </c>
      <c r="G422" s="13" t="str">
        <f>IF('BCL Calculations Table'!G489="","",'BCL Calculations Table'!G489)</f>
        <v/>
      </c>
      <c r="H422" s="13" t="str">
        <f>IF('BCL Calculations Table'!H489="","",'BCL Calculations Table'!H489)</f>
        <v/>
      </c>
      <c r="I422" s="13" t="str">
        <f>IF('BCL Calculations Table'!I489="","",'BCL Calculations Table'!I489)</f>
        <v/>
      </c>
      <c r="J422" s="13" t="str">
        <f>IF('BCL Calculations Table'!J489="","",'BCL Calculations Table'!J489)</f>
        <v/>
      </c>
      <c r="K422" s="85" t="str">
        <f>IF('BCL Calculations Table'!K489="","",'BCL Calculations Table'!K489)</f>
        <v/>
      </c>
      <c r="L422" s="13" t="str">
        <f>IF('BCL Calculations Table'!L489="","",'BCL Calculations Table'!L489)</f>
        <v/>
      </c>
      <c r="M422" s="68" t="str">
        <f>IF('BCL Calculations Table'!N489="","",'BCL Calculations Table'!N489)</f>
        <v/>
      </c>
      <c r="N422" s="13">
        <v>400</v>
      </c>
      <c r="O422" s="13" t="s">
        <v>792</v>
      </c>
      <c r="P422" s="13">
        <v>800</v>
      </c>
      <c r="Q422" s="13" t="s">
        <v>792</v>
      </c>
      <c r="R422" s="13">
        <v>800</v>
      </c>
      <c r="S422" s="13" t="s">
        <v>792</v>
      </c>
      <c r="T422" s="13">
        <v>0.15</v>
      </c>
      <c r="U422" s="13" t="s">
        <v>792</v>
      </c>
      <c r="V422" s="13">
        <f>IF('BCL Calculations Table'!BX489="","",'BCL Calculations Table'!BX489)</f>
        <v>15</v>
      </c>
      <c r="W422" s="13" t="str">
        <f>IF('BCL Calculations Table'!BY489="","",'BCL Calculations Table'!BY489)</f>
        <v>mcl</v>
      </c>
      <c r="X422" s="13" t="str">
        <f>IF('BCL Calculations Table'!BZ489="","",'BCL Calculations Table'!BZ489)</f>
        <v/>
      </c>
      <c r="Y422" s="70" t="str">
        <f>IF('BCL Calculations Table'!CB489="","",'BCL Calculations Table'!CB489)</f>
        <v/>
      </c>
    </row>
    <row r="423" spans="1:25" x14ac:dyDescent="0.35">
      <c r="A423" s="77" t="str">
        <f>'BCL Calculations Table'!BN490</f>
        <v>Lead subacetate</v>
      </c>
      <c r="B423" s="68" t="str">
        <f>'BCL Calculations Table'!BM490</f>
        <v>1335-32-6</v>
      </c>
      <c r="C423" s="13">
        <f>IF('BCL Calculations Table'!C490="","",'BCL Calculations Table'!C490)</f>
        <v>3.7999999999999999E-2</v>
      </c>
      <c r="D423" s="13" t="str">
        <f>IF('BCL Calculations Table'!D490="","",'BCL Calculations Table'!D490)</f>
        <v>CA</v>
      </c>
      <c r="E423" s="13" t="str">
        <f>IF('BCL Calculations Table'!E490="","",'BCL Calculations Table'!E490)</f>
        <v/>
      </c>
      <c r="F423" s="13" t="str">
        <f>IF('BCL Calculations Table'!F490="","",'BCL Calculations Table'!F490)</f>
        <v/>
      </c>
      <c r="G423" s="13">
        <f>IF('BCL Calculations Table'!G490="","",'BCL Calculations Table'!G490)</f>
        <v>1.1E-5</v>
      </c>
      <c r="H423" s="13" t="str">
        <f>IF('BCL Calculations Table'!H490="","",'BCL Calculations Table'!H490)</f>
        <v>CA</v>
      </c>
      <c r="I423" s="13" t="str">
        <f>IF('BCL Calculations Table'!I490="","",'BCL Calculations Table'!I490)</f>
        <v/>
      </c>
      <c r="J423" s="13" t="str">
        <f>IF('BCL Calculations Table'!J490="","",'BCL Calculations Table'!J490)</f>
        <v/>
      </c>
      <c r="K423" s="85" t="str">
        <f>IF('BCL Calculations Table'!K490="","",'BCL Calculations Table'!K490)</f>
        <v/>
      </c>
      <c r="L423" s="13" t="str">
        <f>IF('BCL Calculations Table'!L490="","",'BCL Calculations Table'!L490)</f>
        <v/>
      </c>
      <c r="M423" s="68">
        <f>IF('BCL Calculations Table'!N490="","",'BCL Calculations Table'!N490)</f>
        <v>0.1</v>
      </c>
      <c r="N423" s="13">
        <f>IF('BCL Calculations Table'!BP490="","",'BCL Calculations Table'!BP490)</f>
        <v>14.278007142263389</v>
      </c>
      <c r="O423" s="13" t="str">
        <f>IF('BCL Calculations Table'!BQ490="","",'BCL Calculations Table'!BQ490)</f>
        <v>C</v>
      </c>
      <c r="P423" s="13">
        <f>IF('BCL Calculations Table'!BR490="","",'BCL Calculations Table'!BR490)</f>
        <v>172.10417373203444</v>
      </c>
      <c r="Q423" s="13" t="str">
        <f>IF('BCL Calculations Table'!BS490="","",'BCL Calculations Table'!BS490)</f>
        <v>C</v>
      </c>
      <c r="R423" s="13">
        <f>IF('BCL Calculations Table'!BT490="","",'BCL Calculations Table'!BT490)</f>
        <v>92.820299854071393</v>
      </c>
      <c r="S423" s="13" t="str">
        <f>IF('BCL Calculations Table'!BU490="","",'BCL Calculations Table'!BU490)</f>
        <v>C</v>
      </c>
      <c r="T423" s="13">
        <f>IF('BCL Calculations Table'!BV490="","",'BCL Calculations Table'!BV490)</f>
        <v>0.25524475524475521</v>
      </c>
      <c r="U423" s="13" t="str">
        <f>IF('BCL Calculations Table'!BW490="","",'BCL Calculations Table'!BW490)</f>
        <v>C</v>
      </c>
      <c r="V423" s="13">
        <f>IF('BCL Calculations Table'!BX490="","",'BCL Calculations Table'!BX490)</f>
        <v>2.0502162556872436</v>
      </c>
      <c r="W423" s="13" t="str">
        <f>IF('BCL Calculations Table'!BY490="","",'BCL Calculations Table'!BY490)</f>
        <v>C</v>
      </c>
      <c r="X423" s="13" t="str">
        <f>IF('BCL Calculations Table'!BZ490="","",'BCL Calculations Table'!BZ490)</f>
        <v/>
      </c>
      <c r="Y423" s="70" t="str">
        <f>IF('BCL Calculations Table'!CB490="","",'BCL Calculations Table'!CB490)</f>
        <v/>
      </c>
    </row>
    <row r="424" spans="1:25" s="14" customFormat="1" x14ac:dyDescent="0.35">
      <c r="A424" s="78" t="str">
        <f>'BCL Calculations Table'!BN491</f>
        <v>Tetraethyl Lead</v>
      </c>
      <c r="B424" s="72" t="str">
        <f>'BCL Calculations Table'!BM491</f>
        <v>78-00-2</v>
      </c>
      <c r="C424" s="73" t="str">
        <f>IF('BCL Calculations Table'!C491="","",'BCL Calculations Table'!C491)</f>
        <v/>
      </c>
      <c r="D424" s="73" t="str">
        <f>IF('BCL Calculations Table'!D491="","",'BCL Calculations Table'!D491)</f>
        <v/>
      </c>
      <c r="E424" s="73">
        <f>IF('BCL Calculations Table'!E491="","",'BCL Calculations Table'!E491)</f>
        <v>9.9999999999999995E-8</v>
      </c>
      <c r="F424" s="73" t="str">
        <f>IF('BCL Calculations Table'!F491="","",'BCL Calculations Table'!F491)</f>
        <v>I</v>
      </c>
      <c r="G424" s="73" t="str">
        <f>IF('BCL Calculations Table'!G491="","",'BCL Calculations Table'!G491)</f>
        <v/>
      </c>
      <c r="H424" s="73" t="str">
        <f>IF('BCL Calculations Table'!H491="","",'BCL Calculations Table'!H491)</f>
        <v/>
      </c>
      <c r="I424" s="73" t="str">
        <f>IF('BCL Calculations Table'!I491="","",'BCL Calculations Table'!I491)</f>
        <v/>
      </c>
      <c r="J424" s="73" t="str">
        <f>IF('BCL Calculations Table'!J491="","",'BCL Calculations Table'!J491)</f>
        <v/>
      </c>
      <c r="K424" s="86" t="str">
        <f>IF('BCL Calculations Table'!K491="","",'BCL Calculations Table'!K491)</f>
        <v/>
      </c>
      <c r="L424" s="73" t="str">
        <f>IF('BCL Calculations Table'!L491="","",'BCL Calculations Table'!L491)</f>
        <v>V</v>
      </c>
      <c r="M424" s="72" t="str">
        <f>IF('BCL Calculations Table'!N491="","",'BCL Calculations Table'!N491)</f>
        <v/>
      </c>
      <c r="N424" s="73">
        <f>IF('BCL Calculations Table'!BP491="","",'BCL Calculations Table'!BP491)</f>
        <v>7.8214285714285729E-3</v>
      </c>
      <c r="O424" s="73" t="str">
        <f>IF('BCL Calculations Table'!BQ491="","",'BCL Calculations Table'!BQ491)</f>
        <v>N</v>
      </c>
      <c r="P424" s="73">
        <f>IF('BCL Calculations Table'!BR491="","",'BCL Calculations Table'!BR491)</f>
        <v>0.23360000000000006</v>
      </c>
      <c r="Q424" s="73" t="str">
        <f>IF('BCL Calculations Table'!BS491="","",'BCL Calculations Table'!BS491)</f>
        <v>N</v>
      </c>
      <c r="R424" s="73">
        <f>IF('BCL Calculations Table'!BT491="","",'BCL Calculations Table'!BT491)</f>
        <v>0.1297777777777778</v>
      </c>
      <c r="S424" s="73" t="str">
        <f>IF('BCL Calculations Table'!BU491="","",'BCL Calculations Table'!BU491)</f>
        <v>N</v>
      </c>
      <c r="T424" s="73" t="str">
        <f>IF('BCL Calculations Table'!BV491="","",'BCL Calculations Table'!BV491)</f>
        <v/>
      </c>
      <c r="U424" s="73" t="str">
        <f>IF('BCL Calculations Table'!BW491="","",'BCL Calculations Table'!BW491)</f>
        <v/>
      </c>
      <c r="V424" s="73">
        <f>IF('BCL Calculations Table'!BX491="","",'BCL Calculations Table'!BX491)</f>
        <v>3.3371428571428571E-3</v>
      </c>
      <c r="W424" s="73" t="str">
        <f>IF('BCL Calculations Table'!BY491="","",'BCL Calculations Table'!BY491)</f>
        <v>N</v>
      </c>
      <c r="X424" s="73" t="str">
        <f>IF('BCL Calculations Table'!BZ491="","",'BCL Calculations Table'!BZ491)</f>
        <v/>
      </c>
      <c r="Y424" s="79" t="str">
        <f>IF('BCL Calculations Table'!CB491="","",'BCL Calculations Table'!CB491)</f>
        <v/>
      </c>
    </row>
    <row r="425" spans="1:25" s="14" customFormat="1" x14ac:dyDescent="0.35">
      <c r="A425" s="69" t="str">
        <f>'BCL Calculations Table'!BN492</f>
        <v>Lewisite</v>
      </c>
      <c r="B425" s="68" t="str">
        <f>'BCL Calculations Table'!BM492</f>
        <v>541-25-3</v>
      </c>
      <c r="C425" s="13" t="str">
        <f>IF('BCL Calculations Table'!C492="","",'BCL Calculations Table'!C492)</f>
        <v/>
      </c>
      <c r="D425" s="13" t="str">
        <f>IF('BCL Calculations Table'!D492="","",'BCL Calculations Table'!D492)</f>
        <v/>
      </c>
      <c r="E425" s="13">
        <f>IF('BCL Calculations Table'!E492="","",'BCL Calculations Table'!E492)</f>
        <v>5.0000000000000004E-6</v>
      </c>
      <c r="F425" s="13" t="str">
        <f>IF('BCL Calculations Table'!F492="","",'BCL Calculations Table'!F492)</f>
        <v>P</v>
      </c>
      <c r="G425" s="13" t="str">
        <f>IF('BCL Calculations Table'!G492="","",'BCL Calculations Table'!G492)</f>
        <v/>
      </c>
      <c r="H425" s="13" t="str">
        <f>IF('BCL Calculations Table'!H492="","",'BCL Calculations Table'!H492)</f>
        <v/>
      </c>
      <c r="I425" s="13" t="str">
        <f>IF('BCL Calculations Table'!I492="","",'BCL Calculations Table'!I492)</f>
        <v/>
      </c>
      <c r="J425" s="13" t="str">
        <f>IF('BCL Calculations Table'!J492="","",'BCL Calculations Table'!J492)</f>
        <v/>
      </c>
      <c r="K425" s="85" t="str">
        <f>IF('BCL Calculations Table'!K492="","",'BCL Calculations Table'!K492)</f>
        <v/>
      </c>
      <c r="L425" s="13" t="str">
        <f>IF('BCL Calculations Table'!L492="","",'BCL Calculations Table'!L492)</f>
        <v>V</v>
      </c>
      <c r="M425" s="68" t="str">
        <f>IF('BCL Calculations Table'!N492="","",'BCL Calculations Table'!N492)</f>
        <v/>
      </c>
      <c r="N425" s="13">
        <f>IF('BCL Calculations Table'!BP492="","",'BCL Calculations Table'!BP492)</f>
        <v>0.39107142857142857</v>
      </c>
      <c r="O425" s="13" t="str">
        <f>IF('BCL Calculations Table'!BQ492="","",'BCL Calculations Table'!BQ492)</f>
        <v>N</v>
      </c>
      <c r="P425" s="13">
        <f>IF('BCL Calculations Table'!BR492="","",'BCL Calculations Table'!BR492)</f>
        <v>11.680000000000003</v>
      </c>
      <c r="Q425" s="13" t="str">
        <f>IF('BCL Calculations Table'!BS492="","",'BCL Calculations Table'!BS492)</f>
        <v>N</v>
      </c>
      <c r="R425" s="13">
        <f>IF('BCL Calculations Table'!BT492="","",'BCL Calculations Table'!BT492)</f>
        <v>6.4888888888888898</v>
      </c>
      <c r="S425" s="13" t="str">
        <f>IF('BCL Calculations Table'!BU492="","",'BCL Calculations Table'!BU492)</f>
        <v>N</v>
      </c>
      <c r="T425" s="13" t="str">
        <f>IF('BCL Calculations Table'!BV492="","",'BCL Calculations Table'!BV492)</f>
        <v/>
      </c>
      <c r="U425" s="13" t="str">
        <f>IF('BCL Calculations Table'!BW492="","",'BCL Calculations Table'!BW492)</f>
        <v/>
      </c>
      <c r="V425" s="13">
        <f>IF('BCL Calculations Table'!BX492="","",'BCL Calculations Table'!BX492)</f>
        <v>0.16685714285714287</v>
      </c>
      <c r="W425" s="13" t="str">
        <f>IF('BCL Calculations Table'!BY492="","",'BCL Calculations Table'!BY492)</f>
        <v>N</v>
      </c>
      <c r="X425" s="80" t="str">
        <f>IF('BCL Calculations Table'!BZ492="","",'BCL Calculations Table'!BZ492)</f>
        <v/>
      </c>
      <c r="Y425" s="81" t="str">
        <f>IF('BCL Calculations Table'!CB492="","",'BCL Calculations Table'!CB492)</f>
        <v/>
      </c>
    </row>
    <row r="426" spans="1:25" x14ac:dyDescent="0.35">
      <c r="A426" s="69" t="str">
        <f>'BCL Calculations Table'!BN493</f>
        <v>Linuron</v>
      </c>
      <c r="B426" s="68" t="str">
        <f>'BCL Calculations Table'!BM493</f>
        <v>330-55-2</v>
      </c>
      <c r="C426" s="13" t="str">
        <f>IF('BCL Calculations Table'!C493="","",'BCL Calculations Table'!C493)</f>
        <v/>
      </c>
      <c r="D426" s="13" t="str">
        <f>IF('BCL Calculations Table'!D493="","",'BCL Calculations Table'!D493)</f>
        <v/>
      </c>
      <c r="E426" s="13">
        <f>IF('BCL Calculations Table'!E493="","",'BCL Calculations Table'!E493)</f>
        <v>7.7000000000000002E-3</v>
      </c>
      <c r="F426" s="13" t="str">
        <f>IF('BCL Calculations Table'!F493="","",'BCL Calculations Table'!F493)</f>
        <v>OP</v>
      </c>
      <c r="G426" s="13" t="str">
        <f>IF('BCL Calculations Table'!G493="","",'BCL Calculations Table'!G493)</f>
        <v/>
      </c>
      <c r="H426" s="13" t="str">
        <f>IF('BCL Calculations Table'!H493="","",'BCL Calculations Table'!H493)</f>
        <v/>
      </c>
      <c r="I426" s="13" t="str">
        <f>IF('BCL Calculations Table'!I493="","",'BCL Calculations Table'!I493)</f>
        <v/>
      </c>
      <c r="J426" s="13" t="str">
        <f>IF('BCL Calculations Table'!J493="","",'BCL Calculations Table'!J493)</f>
        <v/>
      </c>
      <c r="K426" s="85" t="str">
        <f>IF('BCL Calculations Table'!K493="","",'BCL Calculations Table'!K493)</f>
        <v/>
      </c>
      <c r="L426" s="13" t="str">
        <f>IF('BCL Calculations Table'!L493="","",'BCL Calculations Table'!L493)</f>
        <v/>
      </c>
      <c r="M426" s="68">
        <f>IF('BCL Calculations Table'!N493="","",'BCL Calculations Table'!N493)</f>
        <v>0.1</v>
      </c>
      <c r="N426" s="13">
        <f>IF('BCL Calculations Table'!BP493="","",'BCL Calculations Table'!BP493)</f>
        <v>486.74533257900271</v>
      </c>
      <c r="O426" s="13" t="str">
        <f>IF('BCL Calculations Table'!BQ493="","",'BCL Calculations Table'!BQ493)</f>
        <v>N</v>
      </c>
      <c r="P426" s="13">
        <f>IF('BCL Calculations Table'!BR493="","",'BCL Calculations Table'!BR493)</f>
        <v>17987.200000000004</v>
      </c>
      <c r="Q426" s="13" t="str">
        <f>IF('BCL Calculations Table'!BS493="","",'BCL Calculations Table'!BS493)</f>
        <v>N</v>
      </c>
      <c r="R426" s="13">
        <f>IF('BCL Calculations Table'!BT493="","",'BCL Calculations Table'!BT493)</f>
        <v>7021.2254355476889</v>
      </c>
      <c r="S426" s="13" t="str">
        <f>IF('BCL Calculations Table'!BU493="","",'BCL Calculations Table'!BU493)</f>
        <v>N</v>
      </c>
      <c r="T426" s="13" t="str">
        <f>IF('BCL Calculations Table'!BV493="","",'BCL Calculations Table'!BV493)</f>
        <v/>
      </c>
      <c r="U426" s="13" t="str">
        <f>IF('BCL Calculations Table'!BW493="","",'BCL Calculations Table'!BW493)</f>
        <v/>
      </c>
      <c r="V426" s="13">
        <f>IF('BCL Calculations Table'!BX493="","",'BCL Calculations Table'!BX493)</f>
        <v>256.96000000000004</v>
      </c>
      <c r="W426" s="13" t="str">
        <f>IF('BCL Calculations Table'!BY493="","",'BCL Calculations Table'!BY493)</f>
        <v>N</v>
      </c>
      <c r="X426" s="13" t="str">
        <f>IF('BCL Calculations Table'!BZ493="","",'BCL Calculations Table'!BZ493)</f>
        <v/>
      </c>
      <c r="Y426" s="70" t="str">
        <f>IF('BCL Calculations Table'!CB493="","",'BCL Calculations Table'!CB493)</f>
        <v/>
      </c>
    </row>
    <row r="427" spans="1:25" x14ac:dyDescent="0.35">
      <c r="A427" s="69" t="str">
        <f>'BCL Calculations Table'!BN494</f>
        <v>Lithium</v>
      </c>
      <c r="B427" s="68" t="str">
        <f>'BCL Calculations Table'!BM494</f>
        <v>7439-93-2</v>
      </c>
      <c r="C427" s="13" t="str">
        <f>IF('BCL Calculations Table'!C494="","",'BCL Calculations Table'!C494)</f>
        <v/>
      </c>
      <c r="D427" s="13" t="str">
        <f>IF('BCL Calculations Table'!D494="","",'BCL Calculations Table'!D494)</f>
        <v/>
      </c>
      <c r="E427" s="13">
        <f>IF('BCL Calculations Table'!E494="","",'BCL Calculations Table'!E494)</f>
        <v>2E-3</v>
      </c>
      <c r="F427" s="13" t="str">
        <f>IF('BCL Calculations Table'!F494="","",'BCL Calculations Table'!F494)</f>
        <v>P</v>
      </c>
      <c r="G427" s="13" t="str">
        <f>IF('BCL Calculations Table'!G494="","",'BCL Calculations Table'!G494)</f>
        <v/>
      </c>
      <c r="H427" s="13" t="str">
        <f>IF('BCL Calculations Table'!H494="","",'BCL Calculations Table'!H494)</f>
        <v/>
      </c>
      <c r="I427" s="13" t="str">
        <f>IF('BCL Calculations Table'!I494="","",'BCL Calculations Table'!I494)</f>
        <v/>
      </c>
      <c r="J427" s="13" t="str">
        <f>IF('BCL Calculations Table'!J494="","",'BCL Calculations Table'!J494)</f>
        <v/>
      </c>
      <c r="K427" s="85" t="str">
        <f>IF('BCL Calculations Table'!K494="","",'BCL Calculations Table'!K494)</f>
        <v/>
      </c>
      <c r="L427" s="13" t="str">
        <f>IF('BCL Calculations Table'!L494="","",'BCL Calculations Table'!L494)</f>
        <v/>
      </c>
      <c r="M427" s="68" t="str">
        <f>IF('BCL Calculations Table'!N494="","",'BCL Calculations Table'!N494)</f>
        <v/>
      </c>
      <c r="N427" s="13">
        <f>IF('BCL Calculations Table'!BP494="","",'BCL Calculations Table'!BP494)</f>
        <v>156.42857142857144</v>
      </c>
      <c r="O427" s="13" t="str">
        <f>IF('BCL Calculations Table'!BQ494="","",'BCL Calculations Table'!BQ494)</f>
        <v>N</v>
      </c>
      <c r="P427" s="13">
        <f>IF('BCL Calculations Table'!BR494="","",'BCL Calculations Table'!BR494)</f>
        <v>4672</v>
      </c>
      <c r="Q427" s="13" t="str">
        <f>IF('BCL Calculations Table'!BS494="","",'BCL Calculations Table'!BS494)</f>
        <v>N</v>
      </c>
      <c r="R427" s="13">
        <f>IF('BCL Calculations Table'!BT494="","",'BCL Calculations Table'!BT494)</f>
        <v>2595.5555555555557</v>
      </c>
      <c r="S427" s="13" t="str">
        <f>IF('BCL Calculations Table'!BU494="","",'BCL Calculations Table'!BU494)</f>
        <v>N</v>
      </c>
      <c r="T427" s="13" t="str">
        <f>IF('BCL Calculations Table'!BV494="","",'BCL Calculations Table'!BV494)</f>
        <v/>
      </c>
      <c r="U427" s="13" t="str">
        <f>IF('BCL Calculations Table'!BW494="","",'BCL Calculations Table'!BW494)</f>
        <v/>
      </c>
      <c r="V427" s="13">
        <f>IF('BCL Calculations Table'!BX494="","",'BCL Calculations Table'!BX494)</f>
        <v>66.742857142857147</v>
      </c>
      <c r="W427" s="13" t="str">
        <f>IF('BCL Calculations Table'!BY494="","",'BCL Calculations Table'!BY494)</f>
        <v>N</v>
      </c>
      <c r="X427" s="13">
        <f>IF('BCL Calculations Table'!BZ494="","",'BCL Calculations Table'!BZ494)</f>
        <v>20.036205714285714</v>
      </c>
      <c r="Y427" s="70">
        <f>IF('BCL Calculations Table'!CB494="","",'BCL Calculations Table'!CB494)</f>
        <v>400.72411428571428</v>
      </c>
    </row>
    <row r="428" spans="1:25" s="14" customFormat="1" x14ac:dyDescent="0.35">
      <c r="A428" s="69" t="str">
        <f>'BCL Calculations Table'!BN495</f>
        <v>MCPA</v>
      </c>
      <c r="B428" s="68" t="str">
        <f>'BCL Calculations Table'!BM495</f>
        <v>94-74-6</v>
      </c>
      <c r="C428" s="13" t="str">
        <f>IF('BCL Calculations Table'!C495="","",'BCL Calculations Table'!C495)</f>
        <v/>
      </c>
      <c r="D428" s="13" t="str">
        <f>IF('BCL Calculations Table'!D495="","",'BCL Calculations Table'!D495)</f>
        <v/>
      </c>
      <c r="E428" s="13">
        <f>IF('BCL Calculations Table'!E495="","",'BCL Calculations Table'!E495)</f>
        <v>5.0000000000000001E-4</v>
      </c>
      <c r="F428" s="13" t="str">
        <f>IF('BCL Calculations Table'!F495="","",'BCL Calculations Table'!F495)</f>
        <v>I</v>
      </c>
      <c r="G428" s="13" t="str">
        <f>IF('BCL Calculations Table'!G495="","",'BCL Calculations Table'!G495)</f>
        <v/>
      </c>
      <c r="H428" s="13" t="str">
        <f>IF('BCL Calculations Table'!H495="","",'BCL Calculations Table'!H495)</f>
        <v/>
      </c>
      <c r="I428" s="13" t="str">
        <f>IF('BCL Calculations Table'!I495="","",'BCL Calculations Table'!I495)</f>
        <v/>
      </c>
      <c r="J428" s="13" t="str">
        <f>IF('BCL Calculations Table'!J495="","",'BCL Calculations Table'!J495)</f>
        <v/>
      </c>
      <c r="K428" s="85" t="str">
        <f>IF('BCL Calculations Table'!K495="","",'BCL Calculations Table'!K495)</f>
        <v/>
      </c>
      <c r="L428" s="13" t="str">
        <f>IF('BCL Calculations Table'!L495="","",'BCL Calculations Table'!L495)</f>
        <v/>
      </c>
      <c r="M428" s="68">
        <f>IF('BCL Calculations Table'!N495="","",'BCL Calculations Table'!N495)</f>
        <v>0.1</v>
      </c>
      <c r="N428" s="13">
        <f>IF('BCL Calculations Table'!BP495="","",'BCL Calculations Table'!BP495)</f>
        <v>31.606839777857317</v>
      </c>
      <c r="O428" s="13" t="str">
        <f>IF('BCL Calculations Table'!BQ495="","",'BCL Calculations Table'!BQ495)</f>
        <v>N</v>
      </c>
      <c r="P428" s="13">
        <f>IF('BCL Calculations Table'!BR495="","",'BCL Calculations Table'!BR495)</f>
        <v>1168</v>
      </c>
      <c r="Q428" s="13" t="str">
        <f>IF('BCL Calculations Table'!BS495="","",'BCL Calculations Table'!BS495)</f>
        <v>N</v>
      </c>
      <c r="R428" s="13">
        <f>IF('BCL Calculations Table'!BT495="","",'BCL Calculations Table'!BT495)</f>
        <v>455.92372958101856</v>
      </c>
      <c r="S428" s="13" t="str">
        <f>IF('BCL Calculations Table'!BU495="","",'BCL Calculations Table'!BU495)</f>
        <v>N</v>
      </c>
      <c r="T428" s="13" t="str">
        <f>IF('BCL Calculations Table'!BV495="","",'BCL Calculations Table'!BV495)</f>
        <v/>
      </c>
      <c r="U428" s="13" t="str">
        <f>IF('BCL Calculations Table'!BW495="","",'BCL Calculations Table'!BW495)</f>
        <v/>
      </c>
      <c r="V428" s="13">
        <f>IF('BCL Calculations Table'!BX495="","",'BCL Calculations Table'!BX495)</f>
        <v>16.685714285714287</v>
      </c>
      <c r="W428" s="13" t="str">
        <f>IF('BCL Calculations Table'!BY495="","",'BCL Calculations Table'!BY495)</f>
        <v>N</v>
      </c>
      <c r="X428" s="13" t="str">
        <f>IF('BCL Calculations Table'!BZ495="","",'BCL Calculations Table'!BZ495)</f>
        <v/>
      </c>
      <c r="Y428" s="70" t="str">
        <f>IF('BCL Calculations Table'!CB495="","",'BCL Calculations Table'!CB495)</f>
        <v/>
      </c>
    </row>
    <row r="429" spans="1:25" x14ac:dyDescent="0.35">
      <c r="A429" s="69" t="str">
        <f>'BCL Calculations Table'!BN496</f>
        <v>MCPB</v>
      </c>
      <c r="B429" s="68" t="str">
        <f>'BCL Calculations Table'!BM496</f>
        <v>94-81-5</v>
      </c>
      <c r="C429" s="13" t="str">
        <f>IF('BCL Calculations Table'!C496="","",'BCL Calculations Table'!C496)</f>
        <v/>
      </c>
      <c r="D429" s="13" t="str">
        <f>IF('BCL Calculations Table'!D496="","",'BCL Calculations Table'!D496)</f>
        <v/>
      </c>
      <c r="E429" s="13">
        <f>IF('BCL Calculations Table'!E496="","",'BCL Calculations Table'!E496)</f>
        <v>4.3999999999999997E-2</v>
      </c>
      <c r="F429" s="13" t="str">
        <f>IF('BCL Calculations Table'!F496="","",'BCL Calculations Table'!F496)</f>
        <v>OP</v>
      </c>
      <c r="G429" s="13" t="str">
        <f>IF('BCL Calculations Table'!G496="","",'BCL Calculations Table'!G496)</f>
        <v/>
      </c>
      <c r="H429" s="13" t="str">
        <f>IF('BCL Calculations Table'!H496="","",'BCL Calculations Table'!H496)</f>
        <v/>
      </c>
      <c r="I429" s="13" t="str">
        <f>IF('BCL Calculations Table'!I496="","",'BCL Calculations Table'!I496)</f>
        <v/>
      </c>
      <c r="J429" s="13" t="str">
        <f>IF('BCL Calculations Table'!J496="","",'BCL Calculations Table'!J496)</f>
        <v/>
      </c>
      <c r="K429" s="85" t="str">
        <f>IF('BCL Calculations Table'!K496="","",'BCL Calculations Table'!K496)</f>
        <v/>
      </c>
      <c r="L429" s="13" t="str">
        <f>IF('BCL Calculations Table'!L496="","",'BCL Calculations Table'!L496)</f>
        <v/>
      </c>
      <c r="M429" s="68">
        <f>IF('BCL Calculations Table'!N496="","",'BCL Calculations Table'!N496)</f>
        <v>0.1</v>
      </c>
      <c r="N429" s="13">
        <f>IF('BCL Calculations Table'!BP496="","",'BCL Calculations Table'!BP496)</f>
        <v>2781.4019004514439</v>
      </c>
      <c r="O429" s="13" t="str">
        <f>IF('BCL Calculations Table'!BQ496="","",'BCL Calculations Table'!BQ496)</f>
        <v>N</v>
      </c>
      <c r="P429" s="13">
        <f>IF('BCL Calculations Table'!BR496="","",'BCL Calculations Table'!BR496)</f>
        <v>100000</v>
      </c>
      <c r="Q429" s="13" t="str">
        <f>IF('BCL Calculations Table'!BS496="","",'BCL Calculations Table'!BS496)</f>
        <v>max</v>
      </c>
      <c r="R429" s="13">
        <f>IF('BCL Calculations Table'!BT496="","",'BCL Calculations Table'!BT496)</f>
        <v>40121.288203129639</v>
      </c>
      <c r="S429" s="13" t="str">
        <f>IF('BCL Calculations Table'!BU496="","",'BCL Calculations Table'!BU496)</f>
        <v>N</v>
      </c>
      <c r="T429" s="13" t="str">
        <f>IF('BCL Calculations Table'!BV496="","",'BCL Calculations Table'!BV496)</f>
        <v/>
      </c>
      <c r="U429" s="13" t="str">
        <f>IF('BCL Calculations Table'!BW496="","",'BCL Calculations Table'!BW496)</f>
        <v/>
      </c>
      <c r="V429" s="13">
        <f>IF('BCL Calculations Table'!BX496="","",'BCL Calculations Table'!BX496)</f>
        <v>1468.3428571428569</v>
      </c>
      <c r="W429" s="13" t="str">
        <f>IF('BCL Calculations Table'!BY496="","",'BCL Calculations Table'!BY496)</f>
        <v>N</v>
      </c>
      <c r="X429" s="13" t="str">
        <f>IF('BCL Calculations Table'!BZ496="","",'BCL Calculations Table'!BZ496)</f>
        <v/>
      </c>
      <c r="Y429" s="70" t="str">
        <f>IF('BCL Calculations Table'!CB496="","",'BCL Calculations Table'!CB496)</f>
        <v/>
      </c>
    </row>
    <row r="430" spans="1:25" s="14" customFormat="1" x14ac:dyDescent="0.35">
      <c r="A430" s="71" t="str">
        <f>'BCL Calculations Table'!BN497</f>
        <v>MCPP</v>
      </c>
      <c r="B430" s="72" t="str">
        <f>'BCL Calculations Table'!BM497</f>
        <v>93-65-2</v>
      </c>
      <c r="C430" s="73" t="str">
        <f>IF('BCL Calculations Table'!C497="","",'BCL Calculations Table'!C497)</f>
        <v/>
      </c>
      <c r="D430" s="73" t="str">
        <f>IF('BCL Calculations Table'!D497="","",'BCL Calculations Table'!D497)</f>
        <v/>
      </c>
      <c r="E430" s="73">
        <f>IF('BCL Calculations Table'!E497="","",'BCL Calculations Table'!E497)</f>
        <v>1E-3</v>
      </c>
      <c r="F430" s="73" t="str">
        <f>IF('BCL Calculations Table'!F497="","",'BCL Calculations Table'!F497)</f>
        <v>I</v>
      </c>
      <c r="G430" s="73" t="str">
        <f>IF('BCL Calculations Table'!G497="","",'BCL Calculations Table'!G497)</f>
        <v/>
      </c>
      <c r="H430" s="73" t="str">
        <f>IF('BCL Calculations Table'!H497="","",'BCL Calculations Table'!H497)</f>
        <v/>
      </c>
      <c r="I430" s="73" t="str">
        <f>IF('BCL Calculations Table'!I497="","",'BCL Calculations Table'!I497)</f>
        <v/>
      </c>
      <c r="J430" s="73" t="str">
        <f>IF('BCL Calculations Table'!J497="","",'BCL Calculations Table'!J497)</f>
        <v/>
      </c>
      <c r="K430" s="86" t="str">
        <f>IF('BCL Calculations Table'!K497="","",'BCL Calculations Table'!K497)</f>
        <v/>
      </c>
      <c r="L430" s="73" t="str">
        <f>IF('BCL Calculations Table'!L497="","",'BCL Calculations Table'!L497)</f>
        <v/>
      </c>
      <c r="M430" s="72">
        <f>IF('BCL Calculations Table'!N497="","",'BCL Calculations Table'!N497)</f>
        <v>0.1</v>
      </c>
      <c r="N430" s="73">
        <f>IF('BCL Calculations Table'!BP497="","",'BCL Calculations Table'!BP497)</f>
        <v>63.213679555714634</v>
      </c>
      <c r="O430" s="73" t="str">
        <f>IF('BCL Calculations Table'!BQ497="","",'BCL Calculations Table'!BQ497)</f>
        <v>N</v>
      </c>
      <c r="P430" s="73">
        <f>IF('BCL Calculations Table'!BR497="","",'BCL Calculations Table'!BR497)</f>
        <v>2336</v>
      </c>
      <c r="Q430" s="73" t="str">
        <f>IF('BCL Calculations Table'!BS497="","",'BCL Calculations Table'!BS497)</f>
        <v>N</v>
      </c>
      <c r="R430" s="73">
        <f>IF('BCL Calculations Table'!BT497="","",'BCL Calculations Table'!BT497)</f>
        <v>911.84745916203713</v>
      </c>
      <c r="S430" s="73" t="str">
        <f>IF('BCL Calculations Table'!BU497="","",'BCL Calculations Table'!BU497)</f>
        <v>N</v>
      </c>
      <c r="T430" s="73" t="str">
        <f>IF('BCL Calculations Table'!BV497="","",'BCL Calculations Table'!BV497)</f>
        <v/>
      </c>
      <c r="U430" s="73" t="str">
        <f>IF('BCL Calculations Table'!BW497="","",'BCL Calculations Table'!BW497)</f>
        <v/>
      </c>
      <c r="V430" s="73">
        <f>IF('BCL Calculations Table'!BX497="","",'BCL Calculations Table'!BX497)</f>
        <v>33.371428571428574</v>
      </c>
      <c r="W430" s="73" t="str">
        <f>IF('BCL Calculations Table'!BY497="","",'BCL Calculations Table'!BY497)</f>
        <v>N</v>
      </c>
      <c r="X430" s="73" t="str">
        <f>IF('BCL Calculations Table'!BZ497="","",'BCL Calculations Table'!BZ497)</f>
        <v/>
      </c>
      <c r="Y430" s="79" t="str">
        <f>IF('BCL Calculations Table'!CB497="","",'BCL Calculations Table'!CB497)</f>
        <v/>
      </c>
    </row>
    <row r="431" spans="1:25" s="14" customFormat="1" x14ac:dyDescent="0.35">
      <c r="A431" s="69" t="str">
        <f>'BCL Calculations Table'!BN498</f>
        <v>Magnesium</v>
      </c>
      <c r="B431" s="68" t="str">
        <f>'BCL Calculations Table'!BM498</f>
        <v>7439-95-4</v>
      </c>
      <c r="C431" s="13" t="str">
        <f>IF('BCL Calculations Table'!C498="","",'BCL Calculations Table'!C498)</f>
        <v/>
      </c>
      <c r="D431" s="13" t="str">
        <f>IF('BCL Calculations Table'!D498="","",'BCL Calculations Table'!D498)</f>
        <v/>
      </c>
      <c r="E431" s="13">
        <f>IF('BCL Calculations Table'!E498="","",'BCL Calculations Table'!E498)</f>
        <v>5.67</v>
      </c>
      <c r="F431" s="13" t="str">
        <f>IF('BCL Calculations Table'!F498="","",'BCL Calculations Table'!F498)</f>
        <v>O</v>
      </c>
      <c r="G431" s="13" t="str">
        <f>IF('BCL Calculations Table'!G498="","",'BCL Calculations Table'!G498)</f>
        <v/>
      </c>
      <c r="H431" s="13" t="str">
        <f>IF('BCL Calculations Table'!H498="","",'BCL Calculations Table'!H498)</f>
        <v/>
      </c>
      <c r="I431" s="13" t="str">
        <f>IF('BCL Calculations Table'!I498="","",'BCL Calculations Table'!I498)</f>
        <v/>
      </c>
      <c r="J431" s="13" t="str">
        <f>IF('BCL Calculations Table'!J498="","",'BCL Calculations Table'!J498)</f>
        <v/>
      </c>
      <c r="K431" s="85" t="str">
        <f>IF('BCL Calculations Table'!K498="","",'BCL Calculations Table'!K498)</f>
        <v/>
      </c>
      <c r="L431" s="13" t="str">
        <f>IF('BCL Calculations Table'!L498="","",'BCL Calculations Table'!L498)</f>
        <v/>
      </c>
      <c r="M431" s="68">
        <f>IF('BCL Calculations Table'!N498="","",'BCL Calculations Table'!N498)</f>
        <v>0.1</v>
      </c>
      <c r="N431" s="13">
        <f>IF('BCL Calculations Table'!BP498="","",'BCL Calculations Table'!BP498)</f>
        <v>100000</v>
      </c>
      <c r="O431" s="13" t="str">
        <f>IF('BCL Calculations Table'!BQ498="","",'BCL Calculations Table'!BQ498)</f>
        <v>max</v>
      </c>
      <c r="P431" s="13">
        <f>IF('BCL Calculations Table'!BR498="","",'BCL Calculations Table'!BR498)</f>
        <v>100000</v>
      </c>
      <c r="Q431" s="13" t="str">
        <f>IF('BCL Calculations Table'!BS498="","",'BCL Calculations Table'!BS498)</f>
        <v>max</v>
      </c>
      <c r="R431" s="13">
        <f>IF('BCL Calculations Table'!BT498="","",'BCL Calculations Table'!BT498)</f>
        <v>100000</v>
      </c>
      <c r="S431" s="13" t="str">
        <f>IF('BCL Calculations Table'!BU498="","",'BCL Calculations Table'!BU498)</f>
        <v>max</v>
      </c>
      <c r="T431" s="13" t="str">
        <f>IF('BCL Calculations Table'!BV498="","",'BCL Calculations Table'!BV498)</f>
        <v/>
      </c>
      <c r="U431" s="13" t="str">
        <f>IF('BCL Calculations Table'!BW498="","",'BCL Calculations Table'!BW498)</f>
        <v/>
      </c>
      <c r="V431" s="13">
        <f>IF('BCL Calculations Table'!BX498="","",'BCL Calculations Table'!BX498)</f>
        <v>189216</v>
      </c>
      <c r="W431" s="13" t="str">
        <f>IF('BCL Calculations Table'!BY498="","",'BCL Calculations Table'!BY498)</f>
        <v>N</v>
      </c>
      <c r="X431" s="80">
        <f>IF('BCL Calculations Table'!BZ498="","",'BCL Calculations Table'!BZ498)</f>
        <v>889.31520000000012</v>
      </c>
      <c r="Y431" s="81">
        <f>IF('BCL Calculations Table'!CB498="","",'BCL Calculations Table'!CB498)</f>
        <v>17786.304</v>
      </c>
    </row>
    <row r="432" spans="1:25" x14ac:dyDescent="0.35">
      <c r="A432" s="69" t="str">
        <f>'BCL Calculations Table'!BN499</f>
        <v>Malathion</v>
      </c>
      <c r="B432" s="68" t="str">
        <f>'BCL Calculations Table'!BM499</f>
        <v>121-75-5</v>
      </c>
      <c r="C432" s="13" t="str">
        <f>IF('BCL Calculations Table'!C499="","",'BCL Calculations Table'!C499)</f>
        <v/>
      </c>
      <c r="D432" s="13" t="str">
        <f>IF('BCL Calculations Table'!D499="","",'BCL Calculations Table'!D499)</f>
        <v/>
      </c>
      <c r="E432" s="13">
        <f>IF('BCL Calculations Table'!E499="","",'BCL Calculations Table'!E499)</f>
        <v>0.02</v>
      </c>
      <c r="F432" s="13" t="str">
        <f>IF('BCL Calculations Table'!F499="","",'BCL Calculations Table'!F499)</f>
        <v>I</v>
      </c>
      <c r="G432" s="13" t="str">
        <f>IF('BCL Calculations Table'!G499="","",'BCL Calculations Table'!G499)</f>
        <v/>
      </c>
      <c r="H432" s="13" t="str">
        <f>IF('BCL Calculations Table'!H499="","",'BCL Calculations Table'!H499)</f>
        <v/>
      </c>
      <c r="I432" s="13" t="str">
        <f>IF('BCL Calculations Table'!I499="","",'BCL Calculations Table'!I499)</f>
        <v/>
      </c>
      <c r="J432" s="13" t="str">
        <f>IF('BCL Calculations Table'!J499="","",'BCL Calculations Table'!J499)</f>
        <v/>
      </c>
      <c r="K432" s="85" t="str">
        <f>IF('BCL Calculations Table'!K499="","",'BCL Calculations Table'!K499)</f>
        <v/>
      </c>
      <c r="L432" s="13" t="str">
        <f>IF('BCL Calculations Table'!L499="","",'BCL Calculations Table'!L499)</f>
        <v/>
      </c>
      <c r="M432" s="68">
        <f>IF('BCL Calculations Table'!N499="","",'BCL Calculations Table'!N499)</f>
        <v>0.1</v>
      </c>
      <c r="N432" s="13">
        <f>IF('BCL Calculations Table'!BP499="","",'BCL Calculations Table'!BP499)</f>
        <v>1264.2735911142927</v>
      </c>
      <c r="O432" s="13" t="str">
        <f>IF('BCL Calculations Table'!BQ499="","",'BCL Calculations Table'!BQ499)</f>
        <v>N</v>
      </c>
      <c r="P432" s="13">
        <f>IF('BCL Calculations Table'!BR499="","",'BCL Calculations Table'!BR499)</f>
        <v>46720.000000000007</v>
      </c>
      <c r="Q432" s="13" t="str">
        <f>IF('BCL Calculations Table'!BS499="","",'BCL Calculations Table'!BS499)</f>
        <v>N</v>
      </c>
      <c r="R432" s="13">
        <f>IF('BCL Calculations Table'!BT499="","",'BCL Calculations Table'!BT499)</f>
        <v>18236.949183240744</v>
      </c>
      <c r="S432" s="13" t="str">
        <f>IF('BCL Calculations Table'!BU499="","",'BCL Calculations Table'!BU499)</f>
        <v>N</v>
      </c>
      <c r="T432" s="13" t="str">
        <f>IF('BCL Calculations Table'!BV499="","",'BCL Calculations Table'!BV499)</f>
        <v/>
      </c>
      <c r="U432" s="13" t="str">
        <f>IF('BCL Calculations Table'!BW499="","",'BCL Calculations Table'!BW499)</f>
        <v/>
      </c>
      <c r="V432" s="13">
        <f>IF('BCL Calculations Table'!BX499="","",'BCL Calculations Table'!BX499)</f>
        <v>667.42857142857144</v>
      </c>
      <c r="W432" s="13" t="str">
        <f>IF('BCL Calculations Table'!BY499="","",'BCL Calculations Table'!BY499)</f>
        <v>N</v>
      </c>
      <c r="X432" s="13" t="str">
        <f>IF('BCL Calculations Table'!BZ499="","",'BCL Calculations Table'!BZ499)</f>
        <v/>
      </c>
      <c r="Y432" s="70" t="str">
        <f>IF('BCL Calculations Table'!CB499="","",'BCL Calculations Table'!CB499)</f>
        <v/>
      </c>
    </row>
    <row r="433" spans="1:25" x14ac:dyDescent="0.35">
      <c r="A433" s="69" t="str">
        <f>'BCL Calculations Table'!BN500</f>
        <v>Maleic Anhydride</v>
      </c>
      <c r="B433" s="68" t="str">
        <f>'BCL Calculations Table'!BM500</f>
        <v>108-31-6</v>
      </c>
      <c r="C433" s="13" t="str">
        <f>IF('BCL Calculations Table'!C500="","",'BCL Calculations Table'!C500)</f>
        <v/>
      </c>
      <c r="D433" s="13" t="str">
        <f>IF('BCL Calculations Table'!D500="","",'BCL Calculations Table'!D500)</f>
        <v/>
      </c>
      <c r="E433" s="13">
        <f>IF('BCL Calculations Table'!E500="","",'BCL Calculations Table'!E500)</f>
        <v>0.1</v>
      </c>
      <c r="F433" s="13" t="str">
        <f>IF('BCL Calculations Table'!F500="","",'BCL Calculations Table'!F500)</f>
        <v>I</v>
      </c>
      <c r="G433" s="13" t="str">
        <f>IF('BCL Calculations Table'!G500="","",'BCL Calculations Table'!G500)</f>
        <v/>
      </c>
      <c r="H433" s="13" t="str">
        <f>IF('BCL Calculations Table'!H500="","",'BCL Calculations Table'!H500)</f>
        <v/>
      </c>
      <c r="I433" s="13">
        <f>IF('BCL Calculations Table'!I500="","",'BCL Calculations Table'!I500)</f>
        <v>6.9999999999999999E-4</v>
      </c>
      <c r="J433" s="13" t="str">
        <f>IF('BCL Calculations Table'!J500="","",'BCL Calculations Table'!J500)</f>
        <v>CA</v>
      </c>
      <c r="K433" s="85" t="str">
        <f>IF('BCL Calculations Table'!K500="","",'BCL Calculations Table'!K500)</f>
        <v/>
      </c>
      <c r="L433" s="13" t="str">
        <f>IF('BCL Calculations Table'!L500="","",'BCL Calculations Table'!L500)</f>
        <v/>
      </c>
      <c r="M433" s="68">
        <f>IF('BCL Calculations Table'!N500="","",'BCL Calculations Table'!N500)</f>
        <v>0.1</v>
      </c>
      <c r="N433" s="13">
        <f>IF('BCL Calculations Table'!BP500="","",'BCL Calculations Table'!BP500)</f>
        <v>6276.078683112476</v>
      </c>
      <c r="O433" s="13" t="str">
        <f>IF('BCL Calculations Table'!BQ500="","",'BCL Calculations Table'!BQ500)</f>
        <v>N</v>
      </c>
      <c r="P433" s="13">
        <f>IF('BCL Calculations Table'!BR500="","",'BCL Calculations Table'!BR500)</f>
        <v>100000</v>
      </c>
      <c r="Q433" s="13" t="str">
        <f>IF('BCL Calculations Table'!BS500="","",'BCL Calculations Table'!BS500)</f>
        <v>max</v>
      </c>
      <c r="R433" s="13">
        <f>IF('BCL Calculations Table'!BT500="","",'BCL Calculations Table'!BT500)</f>
        <v>89195.205277702989</v>
      </c>
      <c r="S433" s="13" t="str">
        <f>IF('BCL Calculations Table'!BU500="","",'BCL Calculations Table'!BU500)</f>
        <v>N</v>
      </c>
      <c r="T433" s="13">
        <f>IF('BCL Calculations Table'!BV500="","",'BCL Calculations Table'!BV500)</f>
        <v>0.73</v>
      </c>
      <c r="U433" s="13" t="str">
        <f>IF('BCL Calculations Table'!BW500="","",'BCL Calculations Table'!BW500)</f>
        <v>N</v>
      </c>
      <c r="V433" s="13">
        <f>IF('BCL Calculations Table'!BX500="","",'BCL Calculations Table'!BX500)</f>
        <v>3337.1428571428573</v>
      </c>
      <c r="W433" s="13" t="str">
        <f>IF('BCL Calculations Table'!BY500="","",'BCL Calculations Table'!BY500)</f>
        <v>N</v>
      </c>
      <c r="X433" s="13" t="str">
        <f>IF('BCL Calculations Table'!BZ500="","",'BCL Calculations Table'!BZ500)</f>
        <v/>
      </c>
      <c r="Y433" s="70" t="str">
        <f>IF('BCL Calculations Table'!CB500="","",'BCL Calculations Table'!CB500)</f>
        <v/>
      </c>
    </row>
    <row r="434" spans="1:25" s="14" customFormat="1" x14ac:dyDescent="0.35">
      <c r="A434" s="69" t="str">
        <f>'BCL Calculations Table'!BN501</f>
        <v>Maleic Hydrazide</v>
      </c>
      <c r="B434" s="68" t="str">
        <f>'BCL Calculations Table'!BM501</f>
        <v>123-33-1</v>
      </c>
      <c r="C434" s="13" t="str">
        <f>IF('BCL Calculations Table'!C501="","",'BCL Calculations Table'!C501)</f>
        <v/>
      </c>
      <c r="D434" s="13" t="str">
        <f>IF('BCL Calculations Table'!D501="","",'BCL Calculations Table'!D501)</f>
        <v/>
      </c>
      <c r="E434" s="13">
        <f>IF('BCL Calculations Table'!E501="","",'BCL Calculations Table'!E501)</f>
        <v>0.5</v>
      </c>
      <c r="F434" s="13" t="str">
        <f>IF('BCL Calculations Table'!F501="","",'BCL Calculations Table'!F501)</f>
        <v>I</v>
      </c>
      <c r="G434" s="13" t="str">
        <f>IF('BCL Calculations Table'!G501="","",'BCL Calculations Table'!G501)</f>
        <v/>
      </c>
      <c r="H434" s="13" t="str">
        <f>IF('BCL Calculations Table'!H501="","",'BCL Calculations Table'!H501)</f>
        <v/>
      </c>
      <c r="I434" s="13" t="str">
        <f>IF('BCL Calculations Table'!I501="","",'BCL Calculations Table'!I501)</f>
        <v/>
      </c>
      <c r="J434" s="13" t="str">
        <f>IF('BCL Calculations Table'!J501="","",'BCL Calculations Table'!J501)</f>
        <v/>
      </c>
      <c r="K434" s="85" t="str">
        <f>IF('BCL Calculations Table'!K501="","",'BCL Calculations Table'!K501)</f>
        <v/>
      </c>
      <c r="L434" s="13" t="str">
        <f>IF('BCL Calculations Table'!L501="","",'BCL Calculations Table'!L501)</f>
        <v/>
      </c>
      <c r="M434" s="68">
        <f>IF('BCL Calculations Table'!N501="","",'BCL Calculations Table'!N501)</f>
        <v>0.1</v>
      </c>
      <c r="N434" s="13">
        <f>IF('BCL Calculations Table'!BP501="","",'BCL Calculations Table'!BP501)</f>
        <v>31606.839777857313</v>
      </c>
      <c r="O434" s="13" t="str">
        <f>IF('BCL Calculations Table'!BQ501="","",'BCL Calculations Table'!BQ501)</f>
        <v>N</v>
      </c>
      <c r="P434" s="13">
        <f>IF('BCL Calculations Table'!BR501="","",'BCL Calculations Table'!BR501)</f>
        <v>100000</v>
      </c>
      <c r="Q434" s="13" t="str">
        <f>IF('BCL Calculations Table'!BS501="","",'BCL Calculations Table'!BS501)</f>
        <v>max</v>
      </c>
      <c r="R434" s="13">
        <f>IF('BCL Calculations Table'!BT501="","",'BCL Calculations Table'!BT501)</f>
        <v>100000</v>
      </c>
      <c r="S434" s="13" t="str">
        <f>IF('BCL Calculations Table'!BU501="","",'BCL Calculations Table'!BU501)</f>
        <v>max</v>
      </c>
      <c r="T434" s="13" t="str">
        <f>IF('BCL Calculations Table'!BV501="","",'BCL Calculations Table'!BV501)</f>
        <v/>
      </c>
      <c r="U434" s="13" t="str">
        <f>IF('BCL Calculations Table'!BW501="","",'BCL Calculations Table'!BW501)</f>
        <v/>
      </c>
      <c r="V434" s="13">
        <f>IF('BCL Calculations Table'!BX501="","",'BCL Calculations Table'!BX501)</f>
        <v>16685.714285714286</v>
      </c>
      <c r="W434" s="13" t="str">
        <f>IF('BCL Calculations Table'!BY501="","",'BCL Calculations Table'!BY501)</f>
        <v>N</v>
      </c>
      <c r="X434" s="13" t="str">
        <f>IF('BCL Calculations Table'!BZ501="","",'BCL Calculations Table'!BZ501)</f>
        <v/>
      </c>
      <c r="Y434" s="70" t="str">
        <f>IF('BCL Calculations Table'!CB501="","",'BCL Calculations Table'!CB501)</f>
        <v/>
      </c>
    </row>
    <row r="435" spans="1:25" x14ac:dyDescent="0.35">
      <c r="A435" s="69" t="str">
        <f>'BCL Calculations Table'!BN502</f>
        <v>Malononitrile</v>
      </c>
      <c r="B435" s="68" t="str">
        <f>'BCL Calculations Table'!BM502</f>
        <v>109-77-3</v>
      </c>
      <c r="C435" s="13" t="str">
        <f>IF('BCL Calculations Table'!C502="","",'BCL Calculations Table'!C502)</f>
        <v/>
      </c>
      <c r="D435" s="13" t="str">
        <f>IF('BCL Calculations Table'!D502="","",'BCL Calculations Table'!D502)</f>
        <v/>
      </c>
      <c r="E435" s="13">
        <f>IF('BCL Calculations Table'!E502="","",'BCL Calculations Table'!E502)</f>
        <v>1E-4</v>
      </c>
      <c r="F435" s="13" t="str">
        <f>IF('BCL Calculations Table'!F502="","",'BCL Calculations Table'!F502)</f>
        <v>P</v>
      </c>
      <c r="G435" s="13" t="str">
        <f>IF('BCL Calculations Table'!G502="","",'BCL Calculations Table'!G502)</f>
        <v/>
      </c>
      <c r="H435" s="13" t="str">
        <f>IF('BCL Calculations Table'!H502="","",'BCL Calculations Table'!H502)</f>
        <v/>
      </c>
      <c r="I435" s="13" t="str">
        <f>IF('BCL Calculations Table'!I502="","",'BCL Calculations Table'!I502)</f>
        <v/>
      </c>
      <c r="J435" s="13" t="str">
        <f>IF('BCL Calculations Table'!J502="","",'BCL Calculations Table'!J502)</f>
        <v/>
      </c>
      <c r="K435" s="85" t="str">
        <f>IF('BCL Calculations Table'!K502="","",'BCL Calculations Table'!K502)</f>
        <v/>
      </c>
      <c r="L435" s="13" t="str">
        <f>IF('BCL Calculations Table'!L502="","",'BCL Calculations Table'!L502)</f>
        <v/>
      </c>
      <c r="M435" s="68">
        <f>IF('BCL Calculations Table'!N502="","",'BCL Calculations Table'!N502)</f>
        <v>0.1</v>
      </c>
      <c r="N435" s="13">
        <f>IF('BCL Calculations Table'!BP502="","",'BCL Calculations Table'!BP502)</f>
        <v>6.3213679555714641</v>
      </c>
      <c r="O435" s="13" t="str">
        <f>IF('BCL Calculations Table'!BQ502="","",'BCL Calculations Table'!BQ502)</f>
        <v>N</v>
      </c>
      <c r="P435" s="13">
        <f>IF('BCL Calculations Table'!BR502="","",'BCL Calculations Table'!BR502)</f>
        <v>233.60000000000002</v>
      </c>
      <c r="Q435" s="13" t="str">
        <f>IF('BCL Calculations Table'!BS502="","",'BCL Calculations Table'!BS502)</f>
        <v>N</v>
      </c>
      <c r="R435" s="13">
        <f>IF('BCL Calculations Table'!BT502="","",'BCL Calculations Table'!BT502)</f>
        <v>91.184745916203724</v>
      </c>
      <c r="S435" s="13" t="str">
        <f>IF('BCL Calculations Table'!BU502="","",'BCL Calculations Table'!BU502)</f>
        <v>N</v>
      </c>
      <c r="T435" s="13" t="str">
        <f>IF('BCL Calculations Table'!BV502="","",'BCL Calculations Table'!BV502)</f>
        <v/>
      </c>
      <c r="U435" s="13" t="str">
        <f>IF('BCL Calculations Table'!BW502="","",'BCL Calculations Table'!BW502)</f>
        <v/>
      </c>
      <c r="V435" s="13">
        <f>IF('BCL Calculations Table'!BX502="","",'BCL Calculations Table'!BX502)</f>
        <v>3.3371428571428572</v>
      </c>
      <c r="W435" s="13" t="str">
        <f>IF('BCL Calculations Table'!BY502="","",'BCL Calculations Table'!BY502)</f>
        <v>N</v>
      </c>
      <c r="X435" s="13" t="str">
        <f>IF('BCL Calculations Table'!BZ502="","",'BCL Calculations Table'!BZ502)</f>
        <v/>
      </c>
      <c r="Y435" s="70" t="str">
        <f>IF('BCL Calculations Table'!CB502="","",'BCL Calculations Table'!CB502)</f>
        <v/>
      </c>
    </row>
    <row r="436" spans="1:25" s="14" customFormat="1" x14ac:dyDescent="0.35">
      <c r="A436" s="71" t="str">
        <f>'BCL Calculations Table'!BN503</f>
        <v>Mancozeb</v>
      </c>
      <c r="B436" s="72" t="str">
        <f>'BCL Calculations Table'!BM503</f>
        <v>8018-01-7</v>
      </c>
      <c r="C436" s="73" t="str">
        <f>IF('BCL Calculations Table'!C503="","",'BCL Calculations Table'!C503)</f>
        <v/>
      </c>
      <c r="D436" s="73" t="str">
        <f>IF('BCL Calculations Table'!D503="","",'BCL Calculations Table'!D503)</f>
        <v/>
      </c>
      <c r="E436" s="73">
        <f>IF('BCL Calculations Table'!E503="","",'BCL Calculations Table'!E503)</f>
        <v>0.03</v>
      </c>
      <c r="F436" s="73" t="str">
        <f>IF('BCL Calculations Table'!F503="","",'BCL Calculations Table'!F503)</f>
        <v>H</v>
      </c>
      <c r="G436" s="73" t="str">
        <f>IF('BCL Calculations Table'!G503="","",'BCL Calculations Table'!G503)</f>
        <v/>
      </c>
      <c r="H436" s="73" t="str">
        <f>IF('BCL Calculations Table'!H503="","",'BCL Calculations Table'!H503)</f>
        <v/>
      </c>
      <c r="I436" s="73" t="str">
        <f>IF('BCL Calculations Table'!I503="","",'BCL Calculations Table'!I503)</f>
        <v/>
      </c>
      <c r="J436" s="73" t="str">
        <f>IF('BCL Calculations Table'!J503="","",'BCL Calculations Table'!J503)</f>
        <v/>
      </c>
      <c r="K436" s="86" t="str">
        <f>IF('BCL Calculations Table'!K503="","",'BCL Calculations Table'!K503)</f>
        <v/>
      </c>
      <c r="L436" s="73" t="str">
        <f>IF('BCL Calculations Table'!L503="","",'BCL Calculations Table'!L503)</f>
        <v/>
      </c>
      <c r="M436" s="72">
        <f>IF('BCL Calculations Table'!N503="","",'BCL Calculations Table'!N503)</f>
        <v>0.1</v>
      </c>
      <c r="N436" s="73">
        <f>IF('BCL Calculations Table'!BP503="","",'BCL Calculations Table'!BP503)</f>
        <v>1896.4103866714388</v>
      </c>
      <c r="O436" s="73" t="str">
        <f>IF('BCL Calculations Table'!BQ503="","",'BCL Calculations Table'!BQ503)</f>
        <v>N</v>
      </c>
      <c r="P436" s="73">
        <f>IF('BCL Calculations Table'!BR503="","",'BCL Calculations Table'!BR503)</f>
        <v>70080</v>
      </c>
      <c r="Q436" s="73" t="str">
        <f>IF('BCL Calculations Table'!BS503="","",'BCL Calculations Table'!BS503)</f>
        <v>N</v>
      </c>
      <c r="R436" s="73">
        <f>IF('BCL Calculations Table'!BT503="","",'BCL Calculations Table'!BT503)</f>
        <v>27355.423774861116</v>
      </c>
      <c r="S436" s="73" t="str">
        <f>IF('BCL Calculations Table'!BU503="","",'BCL Calculations Table'!BU503)</f>
        <v>N</v>
      </c>
      <c r="T436" s="73" t="str">
        <f>IF('BCL Calculations Table'!BV503="","",'BCL Calculations Table'!BV503)</f>
        <v/>
      </c>
      <c r="U436" s="73" t="str">
        <f>IF('BCL Calculations Table'!BW503="","",'BCL Calculations Table'!BW503)</f>
        <v/>
      </c>
      <c r="V436" s="73">
        <f>IF('BCL Calculations Table'!BX503="","",'BCL Calculations Table'!BX503)</f>
        <v>1001.1428571428571</v>
      </c>
      <c r="W436" s="73" t="str">
        <f>IF('BCL Calculations Table'!BY503="","",'BCL Calculations Table'!BY503)</f>
        <v>N</v>
      </c>
      <c r="X436" s="73" t="str">
        <f>IF('BCL Calculations Table'!BZ503="","",'BCL Calculations Table'!BZ503)</f>
        <v/>
      </c>
      <c r="Y436" s="79" t="str">
        <f>IF('BCL Calculations Table'!CB503="","",'BCL Calculations Table'!CB503)</f>
        <v/>
      </c>
    </row>
    <row r="437" spans="1:25" s="14" customFormat="1" x14ac:dyDescent="0.35">
      <c r="A437" s="69" t="str">
        <f>'BCL Calculations Table'!BN504</f>
        <v>Maneb</v>
      </c>
      <c r="B437" s="68" t="str">
        <f>'BCL Calculations Table'!BM504</f>
        <v>12427-38-2</v>
      </c>
      <c r="C437" s="13" t="str">
        <f>IF('BCL Calculations Table'!C504="","",'BCL Calculations Table'!C504)</f>
        <v/>
      </c>
      <c r="D437" s="13" t="str">
        <f>IF('BCL Calculations Table'!D504="","",'BCL Calculations Table'!D504)</f>
        <v/>
      </c>
      <c r="E437" s="13">
        <f>IF('BCL Calculations Table'!E504="","",'BCL Calculations Table'!E504)</f>
        <v>5.0000000000000001E-3</v>
      </c>
      <c r="F437" s="13" t="str">
        <f>IF('BCL Calculations Table'!F504="","",'BCL Calculations Table'!F504)</f>
        <v>I</v>
      </c>
      <c r="G437" s="13" t="str">
        <f>IF('BCL Calculations Table'!G504="","",'BCL Calculations Table'!G504)</f>
        <v/>
      </c>
      <c r="H437" s="13" t="str">
        <f>IF('BCL Calculations Table'!H504="","",'BCL Calculations Table'!H504)</f>
        <v/>
      </c>
      <c r="I437" s="13" t="str">
        <f>IF('BCL Calculations Table'!I504="","",'BCL Calculations Table'!I504)</f>
        <v/>
      </c>
      <c r="J437" s="13" t="str">
        <f>IF('BCL Calculations Table'!J504="","",'BCL Calculations Table'!J504)</f>
        <v/>
      </c>
      <c r="K437" s="85" t="str">
        <f>IF('BCL Calculations Table'!K504="","",'BCL Calculations Table'!K504)</f>
        <v/>
      </c>
      <c r="L437" s="13" t="str">
        <f>IF('BCL Calculations Table'!L504="","",'BCL Calculations Table'!L504)</f>
        <v/>
      </c>
      <c r="M437" s="68">
        <f>IF('BCL Calculations Table'!N504="","",'BCL Calculations Table'!N504)</f>
        <v>0.1</v>
      </c>
      <c r="N437" s="13">
        <f>IF('BCL Calculations Table'!BP504="","",'BCL Calculations Table'!BP504)</f>
        <v>316.06839777857317</v>
      </c>
      <c r="O437" s="13" t="str">
        <f>IF('BCL Calculations Table'!BQ504="","",'BCL Calculations Table'!BQ504)</f>
        <v>N</v>
      </c>
      <c r="P437" s="13">
        <f>IF('BCL Calculations Table'!BR504="","",'BCL Calculations Table'!BR504)</f>
        <v>11680.000000000002</v>
      </c>
      <c r="Q437" s="13" t="str">
        <f>IF('BCL Calculations Table'!BS504="","",'BCL Calculations Table'!BS504)</f>
        <v>N</v>
      </c>
      <c r="R437" s="13">
        <f>IF('BCL Calculations Table'!BT504="","",'BCL Calculations Table'!BT504)</f>
        <v>4559.237295810186</v>
      </c>
      <c r="S437" s="13" t="str">
        <f>IF('BCL Calculations Table'!BU504="","",'BCL Calculations Table'!BU504)</f>
        <v>N</v>
      </c>
      <c r="T437" s="13" t="str">
        <f>IF('BCL Calculations Table'!BV504="","",'BCL Calculations Table'!BV504)</f>
        <v/>
      </c>
      <c r="U437" s="13" t="str">
        <f>IF('BCL Calculations Table'!BW504="","",'BCL Calculations Table'!BW504)</f>
        <v/>
      </c>
      <c r="V437" s="13">
        <f>IF('BCL Calculations Table'!BX504="","",'BCL Calculations Table'!BX504)</f>
        <v>166.85714285714286</v>
      </c>
      <c r="W437" s="13" t="str">
        <f>IF('BCL Calculations Table'!BY504="","",'BCL Calculations Table'!BY504)</f>
        <v>N</v>
      </c>
      <c r="X437" s="80" t="str">
        <f>IF('BCL Calculations Table'!BZ504="","",'BCL Calculations Table'!BZ504)</f>
        <v/>
      </c>
      <c r="Y437" s="81" t="str">
        <f>IF('BCL Calculations Table'!CB504="","",'BCL Calculations Table'!CB504)</f>
        <v/>
      </c>
    </row>
    <row r="438" spans="1:25" x14ac:dyDescent="0.35">
      <c r="A438" s="69" t="str">
        <f>'BCL Calculations Table'!BN505</f>
        <v>Manganese (Diet)</v>
      </c>
      <c r="B438" s="68" t="str">
        <f>'BCL Calculations Table'!BM505</f>
        <v>7439-96-5</v>
      </c>
      <c r="C438" s="13" t="str">
        <f>IF('BCL Calculations Table'!C505="","",'BCL Calculations Table'!C505)</f>
        <v/>
      </c>
      <c r="D438" s="13" t="str">
        <f>IF('BCL Calculations Table'!D505="","",'BCL Calculations Table'!D505)</f>
        <v/>
      </c>
      <c r="E438" s="13">
        <f>IF('BCL Calculations Table'!E505="","",'BCL Calculations Table'!E505)</f>
        <v>0.14000000000000001</v>
      </c>
      <c r="F438" s="13" t="str">
        <f>IF('BCL Calculations Table'!F505="","",'BCL Calculations Table'!F505)</f>
        <v>I</v>
      </c>
      <c r="G438" s="13" t="str">
        <f>IF('BCL Calculations Table'!G505="","",'BCL Calculations Table'!G505)</f>
        <v/>
      </c>
      <c r="H438" s="13" t="str">
        <f>IF('BCL Calculations Table'!H505="","",'BCL Calculations Table'!H505)</f>
        <v/>
      </c>
      <c r="I438" s="13">
        <f>IF('BCL Calculations Table'!I505="","",'BCL Calculations Table'!I505)</f>
        <v>5.0000000000000002E-5</v>
      </c>
      <c r="J438" s="13" t="str">
        <f>IF('BCL Calculations Table'!J505="","",'BCL Calculations Table'!J505)</f>
        <v>I</v>
      </c>
      <c r="K438" s="85" t="str">
        <f>IF('BCL Calculations Table'!K505="","",'BCL Calculations Table'!K505)</f>
        <v/>
      </c>
      <c r="L438" s="13" t="str">
        <f>IF('BCL Calculations Table'!L505="","",'BCL Calculations Table'!L505)</f>
        <v/>
      </c>
      <c r="M438" s="68" t="str">
        <f>IF('BCL Calculations Table'!N505="","",'BCL Calculations Table'!N505)</f>
        <v/>
      </c>
      <c r="N438" s="13">
        <f>IF('BCL Calculations Table'!BP505="","",'BCL Calculations Table'!BP505)</f>
        <v>9319.1489361702133</v>
      </c>
      <c r="O438" s="13" t="str">
        <f>IF('BCL Calculations Table'!BQ505="","",'BCL Calculations Table'!BQ505)</f>
        <v>N</v>
      </c>
      <c r="P438" s="13">
        <f>IF('BCL Calculations Table'!BR505="","",'BCL Calculations Table'!BR505)</f>
        <v>100000</v>
      </c>
      <c r="Q438" s="13" t="str">
        <f>IF('BCL Calculations Table'!BS505="","",'BCL Calculations Table'!BS505)</f>
        <v>max</v>
      </c>
      <c r="R438" s="13">
        <f>IF('BCL Calculations Table'!BT505="","",'BCL Calculations Table'!BT505)</f>
        <v>100000</v>
      </c>
      <c r="S438" s="13" t="str">
        <f>IF('BCL Calculations Table'!BU505="","",'BCL Calculations Table'!BU505)</f>
        <v>max</v>
      </c>
      <c r="T438" s="13">
        <f>IF('BCL Calculations Table'!BV505="","",'BCL Calculations Table'!BV505)</f>
        <v>5.2142857142857144E-2</v>
      </c>
      <c r="U438" s="13" t="str">
        <f>IF('BCL Calculations Table'!BW505="","",'BCL Calculations Table'!BW505)</f>
        <v>N</v>
      </c>
      <c r="V438" s="13">
        <f>IF('BCL Calculations Table'!BX505="","",'BCL Calculations Table'!BX505)</f>
        <v>4672</v>
      </c>
      <c r="W438" s="13" t="str">
        <f>IF('BCL Calculations Table'!BY505="","",'BCL Calculations Table'!BY505)</f>
        <v>N</v>
      </c>
      <c r="X438" s="13">
        <f>IF('BCL Calculations Table'!BZ505="","",'BCL Calculations Table'!BZ505)</f>
        <v>304.61439999999999</v>
      </c>
      <c r="Y438" s="70">
        <f>IF('BCL Calculations Table'!CB505="","",'BCL Calculations Table'!CB505)</f>
        <v>6092.2880000000005</v>
      </c>
    </row>
    <row r="439" spans="1:25" x14ac:dyDescent="0.35">
      <c r="A439" s="69" t="str">
        <f>'BCL Calculations Table'!BN506</f>
        <v>Manganese (Non-diet)</v>
      </c>
      <c r="B439" s="68" t="str">
        <f>'BCL Calculations Table'!BM506</f>
        <v>7439-96-5</v>
      </c>
      <c r="C439" s="13" t="str">
        <f>IF('BCL Calculations Table'!C506="","",'BCL Calculations Table'!C506)</f>
        <v/>
      </c>
      <c r="D439" s="13" t="str">
        <f>IF('BCL Calculations Table'!D506="","",'BCL Calculations Table'!D506)</f>
        <v/>
      </c>
      <c r="E439" s="13">
        <f>IF('BCL Calculations Table'!E506="","",'BCL Calculations Table'!E506)</f>
        <v>2.4E-2</v>
      </c>
      <c r="F439" s="13" t="str">
        <f>IF('BCL Calculations Table'!F506="","",'BCL Calculations Table'!F506)</f>
        <v>S</v>
      </c>
      <c r="G439" s="13" t="str">
        <f>IF('BCL Calculations Table'!G506="","",'BCL Calculations Table'!G506)</f>
        <v/>
      </c>
      <c r="H439" s="13" t="str">
        <f>IF('BCL Calculations Table'!H506="","",'BCL Calculations Table'!H506)</f>
        <v/>
      </c>
      <c r="I439" s="13">
        <f>IF('BCL Calculations Table'!I506="","",'BCL Calculations Table'!I506)</f>
        <v>5.0000000000000002E-5</v>
      </c>
      <c r="J439" s="13" t="str">
        <f>IF('BCL Calculations Table'!J506="","",'BCL Calculations Table'!J506)</f>
        <v>I</v>
      </c>
      <c r="K439" s="85" t="str">
        <f>IF('BCL Calculations Table'!K506="","",'BCL Calculations Table'!K506)</f>
        <v/>
      </c>
      <c r="L439" s="13" t="str">
        <f>IF('BCL Calculations Table'!L506="","",'BCL Calculations Table'!L506)</f>
        <v/>
      </c>
      <c r="M439" s="68" t="str">
        <f>IF('BCL Calculations Table'!N506="","",'BCL Calculations Table'!N506)</f>
        <v/>
      </c>
      <c r="N439" s="13">
        <f>IF('BCL Calculations Table'!BP506="","",'BCL Calculations Table'!BP506)</f>
        <v>26816.326530612248</v>
      </c>
      <c r="O439" s="13" t="str">
        <f>IF('BCL Calculations Table'!BQ506="","",'BCL Calculations Table'!BQ506)</f>
        <v>N</v>
      </c>
      <c r="P439" s="13">
        <f>IF('BCL Calculations Table'!BR506="","",'BCL Calculations Table'!BR506)</f>
        <v>100000</v>
      </c>
      <c r="Q439" s="13" t="str">
        <f>IF('BCL Calculations Table'!BS506="","",'BCL Calculations Table'!BS506)</f>
        <v>max</v>
      </c>
      <c r="R439" s="13">
        <f>IF('BCL Calculations Table'!BT506="","",'BCL Calculations Table'!BT506)</f>
        <v>100000</v>
      </c>
      <c r="S439" s="13" t="str">
        <f>IF('BCL Calculations Table'!BU506="","",'BCL Calculations Table'!BU506)</f>
        <v>max</v>
      </c>
      <c r="T439" s="13">
        <f>IF('BCL Calculations Table'!BV506="","",'BCL Calculations Table'!BV506)</f>
        <v>5.2142857142857144E-2</v>
      </c>
      <c r="U439" s="13" t="str">
        <f>IF('BCL Calculations Table'!BW506="","",'BCL Calculations Table'!BW506)</f>
        <v>N</v>
      </c>
      <c r="V439" s="13">
        <f>IF('BCL Calculations Table'!BX506="","",'BCL Calculations Table'!BX506)</f>
        <v>800.91428571428571</v>
      </c>
      <c r="W439" s="13" t="str">
        <f>IF('BCL Calculations Table'!BY506="","",'BCL Calculations Table'!BY506)</f>
        <v>N</v>
      </c>
      <c r="X439" s="13" t="str">
        <f>IF('BCL Calculations Table'!BZ506="","",'BCL Calculations Table'!BZ506)</f>
        <v/>
      </c>
      <c r="Y439" s="70" t="str">
        <f>IF('BCL Calculations Table'!CB506="","",'BCL Calculations Table'!CB506)</f>
        <v/>
      </c>
    </row>
    <row r="440" spans="1:25" s="14" customFormat="1" x14ac:dyDescent="0.35">
      <c r="A440" s="69" t="str">
        <f>'BCL Calculations Table'!BN507</f>
        <v>Mephosfolan</v>
      </c>
      <c r="B440" s="68" t="str">
        <f>'BCL Calculations Table'!BM507</f>
        <v>950-10-7</v>
      </c>
      <c r="C440" s="13" t="str">
        <f>IF('BCL Calculations Table'!C507="","",'BCL Calculations Table'!C507)</f>
        <v/>
      </c>
      <c r="D440" s="13" t="str">
        <f>IF('BCL Calculations Table'!D507="","",'BCL Calculations Table'!D507)</f>
        <v/>
      </c>
      <c r="E440" s="13">
        <f>IF('BCL Calculations Table'!E507="","",'BCL Calculations Table'!E507)</f>
        <v>9.0000000000000006E-5</v>
      </c>
      <c r="F440" s="13" t="str">
        <f>IF('BCL Calculations Table'!F507="","",'BCL Calculations Table'!F507)</f>
        <v>H</v>
      </c>
      <c r="G440" s="13" t="str">
        <f>IF('BCL Calculations Table'!G507="","",'BCL Calculations Table'!G507)</f>
        <v/>
      </c>
      <c r="H440" s="13" t="str">
        <f>IF('BCL Calculations Table'!H507="","",'BCL Calculations Table'!H507)</f>
        <v/>
      </c>
      <c r="I440" s="13" t="str">
        <f>IF('BCL Calculations Table'!I507="","",'BCL Calculations Table'!I507)</f>
        <v/>
      </c>
      <c r="J440" s="13" t="str">
        <f>IF('BCL Calculations Table'!J507="","",'BCL Calculations Table'!J507)</f>
        <v/>
      </c>
      <c r="K440" s="85" t="str">
        <f>IF('BCL Calculations Table'!K507="","",'BCL Calculations Table'!K507)</f>
        <v/>
      </c>
      <c r="L440" s="13" t="str">
        <f>IF('BCL Calculations Table'!L507="","",'BCL Calculations Table'!L507)</f>
        <v/>
      </c>
      <c r="M440" s="68">
        <f>IF('BCL Calculations Table'!N507="","",'BCL Calculations Table'!N507)</f>
        <v>0.1</v>
      </c>
      <c r="N440" s="13">
        <f>IF('BCL Calculations Table'!BP507="","",'BCL Calculations Table'!BP507)</f>
        <v>5.6892311600143177</v>
      </c>
      <c r="O440" s="13" t="str">
        <f>IF('BCL Calculations Table'!BQ507="","",'BCL Calculations Table'!BQ507)</f>
        <v>N</v>
      </c>
      <c r="P440" s="13">
        <f>IF('BCL Calculations Table'!BR507="","",'BCL Calculations Table'!BR507)</f>
        <v>210.24000000000004</v>
      </c>
      <c r="Q440" s="13" t="str">
        <f>IF('BCL Calculations Table'!BS507="","",'BCL Calculations Table'!BS507)</f>
        <v>N</v>
      </c>
      <c r="R440" s="13">
        <f>IF('BCL Calculations Table'!BT507="","",'BCL Calculations Table'!BT507)</f>
        <v>82.06627132458334</v>
      </c>
      <c r="S440" s="13" t="str">
        <f>IF('BCL Calculations Table'!BU507="","",'BCL Calculations Table'!BU507)</f>
        <v>N</v>
      </c>
      <c r="T440" s="13" t="str">
        <f>IF('BCL Calculations Table'!BV507="","",'BCL Calculations Table'!BV507)</f>
        <v/>
      </c>
      <c r="U440" s="13" t="str">
        <f>IF('BCL Calculations Table'!BW507="","",'BCL Calculations Table'!BW507)</f>
        <v/>
      </c>
      <c r="V440" s="13">
        <f>IF('BCL Calculations Table'!BX507="","",'BCL Calculations Table'!BX507)</f>
        <v>3.003428571428572</v>
      </c>
      <c r="W440" s="13" t="str">
        <f>IF('BCL Calculations Table'!BY507="","",'BCL Calculations Table'!BY507)</f>
        <v>N</v>
      </c>
      <c r="X440" s="13" t="str">
        <f>IF('BCL Calculations Table'!BZ507="","",'BCL Calculations Table'!BZ507)</f>
        <v/>
      </c>
      <c r="Y440" s="70" t="str">
        <f>IF('BCL Calculations Table'!CB507="","",'BCL Calculations Table'!CB507)</f>
        <v/>
      </c>
    </row>
    <row r="441" spans="1:25" x14ac:dyDescent="0.35">
      <c r="A441" s="69" t="str">
        <f>'BCL Calculations Table'!BN508</f>
        <v>Mepiquat Chloride</v>
      </c>
      <c r="B441" s="68" t="str">
        <f>'BCL Calculations Table'!BM508</f>
        <v>24307-26-4</v>
      </c>
      <c r="C441" s="13" t="str">
        <f>IF('BCL Calculations Table'!C508="","",'BCL Calculations Table'!C508)</f>
        <v/>
      </c>
      <c r="D441" s="13" t="str">
        <f>IF('BCL Calculations Table'!D508="","",'BCL Calculations Table'!D508)</f>
        <v/>
      </c>
      <c r="E441" s="13">
        <f>IF('BCL Calculations Table'!E508="","",'BCL Calculations Table'!E508)</f>
        <v>0.03</v>
      </c>
      <c r="F441" s="13" t="str">
        <f>IF('BCL Calculations Table'!F508="","",'BCL Calculations Table'!F508)</f>
        <v>I</v>
      </c>
      <c r="G441" s="13" t="str">
        <f>IF('BCL Calculations Table'!G508="","",'BCL Calculations Table'!G508)</f>
        <v/>
      </c>
      <c r="H441" s="13" t="str">
        <f>IF('BCL Calculations Table'!H508="","",'BCL Calculations Table'!H508)</f>
        <v/>
      </c>
      <c r="I441" s="13" t="str">
        <f>IF('BCL Calculations Table'!I508="","",'BCL Calculations Table'!I508)</f>
        <v/>
      </c>
      <c r="J441" s="13" t="str">
        <f>IF('BCL Calculations Table'!J508="","",'BCL Calculations Table'!J508)</f>
        <v/>
      </c>
      <c r="K441" s="85" t="str">
        <f>IF('BCL Calculations Table'!K508="","",'BCL Calculations Table'!K508)</f>
        <v/>
      </c>
      <c r="L441" s="13" t="str">
        <f>IF('BCL Calculations Table'!L508="","",'BCL Calculations Table'!L508)</f>
        <v/>
      </c>
      <c r="M441" s="68">
        <f>IF('BCL Calculations Table'!N508="","",'BCL Calculations Table'!N508)</f>
        <v>0.1</v>
      </c>
      <c r="N441" s="13">
        <f>IF('BCL Calculations Table'!BP508="","",'BCL Calculations Table'!BP508)</f>
        <v>1896.4103866714388</v>
      </c>
      <c r="O441" s="13" t="str">
        <f>IF('BCL Calculations Table'!BQ508="","",'BCL Calculations Table'!BQ508)</f>
        <v>N</v>
      </c>
      <c r="P441" s="13">
        <f>IF('BCL Calculations Table'!BR508="","",'BCL Calculations Table'!BR508)</f>
        <v>70080</v>
      </c>
      <c r="Q441" s="13" t="str">
        <f>IF('BCL Calculations Table'!BS508="","",'BCL Calculations Table'!BS508)</f>
        <v>N</v>
      </c>
      <c r="R441" s="13">
        <f>IF('BCL Calculations Table'!BT508="","",'BCL Calculations Table'!BT508)</f>
        <v>27355.423774861116</v>
      </c>
      <c r="S441" s="13" t="str">
        <f>IF('BCL Calculations Table'!BU508="","",'BCL Calculations Table'!BU508)</f>
        <v>N</v>
      </c>
      <c r="T441" s="13" t="str">
        <f>IF('BCL Calculations Table'!BV508="","",'BCL Calculations Table'!BV508)</f>
        <v/>
      </c>
      <c r="U441" s="13" t="str">
        <f>IF('BCL Calculations Table'!BW508="","",'BCL Calculations Table'!BW508)</f>
        <v/>
      </c>
      <c r="V441" s="13">
        <f>IF('BCL Calculations Table'!BX508="","",'BCL Calculations Table'!BX508)</f>
        <v>1001.1428571428571</v>
      </c>
      <c r="W441" s="13" t="str">
        <f>IF('BCL Calculations Table'!BY508="","",'BCL Calculations Table'!BY508)</f>
        <v>N</v>
      </c>
      <c r="X441" s="13" t="str">
        <f>IF('BCL Calculations Table'!BZ508="","",'BCL Calculations Table'!BZ508)</f>
        <v/>
      </c>
      <c r="Y441" s="70" t="str">
        <f>IF('BCL Calculations Table'!CB508="","",'BCL Calculations Table'!CB508)</f>
        <v/>
      </c>
    </row>
    <row r="442" spans="1:25" s="14" customFormat="1" x14ac:dyDescent="0.35">
      <c r="A442" s="71" t="str">
        <f>'BCL Calculations Table'!BN509</f>
        <v>2-Mercaptobenzothiazole</v>
      </c>
      <c r="B442" s="72" t="str">
        <f>'BCL Calculations Table'!BM509</f>
        <v>149-30-4</v>
      </c>
      <c r="C442" s="73">
        <f>IF('BCL Calculations Table'!C509="","",'BCL Calculations Table'!C509)</f>
        <v>1.0999999999999999E-2</v>
      </c>
      <c r="D442" s="73" t="str">
        <f>IF('BCL Calculations Table'!D509="","",'BCL Calculations Table'!D509)</f>
        <v>P</v>
      </c>
      <c r="E442" s="73">
        <f>IF('BCL Calculations Table'!E509="","",'BCL Calculations Table'!E509)</f>
        <v>4.0000000000000001E-3</v>
      </c>
      <c r="F442" s="73" t="str">
        <f>IF('BCL Calculations Table'!F509="","",'BCL Calculations Table'!F509)</f>
        <v>P</v>
      </c>
      <c r="G442" s="73" t="str">
        <f>IF('BCL Calculations Table'!G509="","",'BCL Calculations Table'!G509)</f>
        <v/>
      </c>
      <c r="H442" s="73" t="str">
        <f>IF('BCL Calculations Table'!H509="","",'BCL Calculations Table'!H509)</f>
        <v/>
      </c>
      <c r="I442" s="73" t="str">
        <f>IF('BCL Calculations Table'!I509="","",'BCL Calculations Table'!I509)</f>
        <v/>
      </c>
      <c r="J442" s="73" t="str">
        <f>IF('BCL Calculations Table'!J509="","",'BCL Calculations Table'!J509)</f>
        <v/>
      </c>
      <c r="K442" s="86" t="str">
        <f>IF('BCL Calculations Table'!K509="","",'BCL Calculations Table'!K509)</f>
        <v/>
      </c>
      <c r="L442" s="73" t="str">
        <f>IF('BCL Calculations Table'!L509="","",'BCL Calculations Table'!L509)</f>
        <v/>
      </c>
      <c r="M442" s="72">
        <f>IF('BCL Calculations Table'!N509="","",'BCL Calculations Table'!N509)</f>
        <v>0.1</v>
      </c>
      <c r="N442" s="73">
        <f>IF('BCL Calculations Table'!BP509="","",'BCL Calculations Table'!BP509)</f>
        <v>49.326324040163783</v>
      </c>
      <c r="O442" s="73" t="str">
        <f>IF('BCL Calculations Table'!BQ509="","",'BCL Calculations Table'!BQ509)</f>
        <v>C</v>
      </c>
      <c r="P442" s="73">
        <f>IF('BCL Calculations Table'!BR509="","",'BCL Calculations Table'!BR509)</f>
        <v>594.61818181818171</v>
      </c>
      <c r="Q442" s="73" t="str">
        <f>IF('BCL Calculations Table'!BS509="","",'BCL Calculations Table'!BS509)</f>
        <v>C</v>
      </c>
      <c r="R442" s="73">
        <f>IF('BCL Calculations Table'!BT509="","",'BCL Calculations Table'!BT509)</f>
        <v>320.67196779474477</v>
      </c>
      <c r="S442" s="73" t="str">
        <f>IF('BCL Calculations Table'!BU509="","",'BCL Calculations Table'!BU509)</f>
        <v>C</v>
      </c>
      <c r="T442" s="73" t="str">
        <f>IF('BCL Calculations Table'!BV509="","",'BCL Calculations Table'!BV509)</f>
        <v/>
      </c>
      <c r="U442" s="73" t="str">
        <f>IF('BCL Calculations Table'!BW509="","",'BCL Calculations Table'!BW509)</f>
        <v/>
      </c>
      <c r="V442" s="73">
        <f>IF('BCL Calculations Table'!BX509="","",'BCL Calculations Table'!BX509)</f>
        <v>7.0825652469195681</v>
      </c>
      <c r="W442" s="73" t="str">
        <f>IF('BCL Calculations Table'!BY509="","",'BCL Calculations Table'!BY509)</f>
        <v>C</v>
      </c>
      <c r="X442" s="73" t="str">
        <f>IF('BCL Calculations Table'!BZ509="","",'BCL Calculations Table'!BZ509)</f>
        <v/>
      </c>
      <c r="Y442" s="79" t="str">
        <f>IF('BCL Calculations Table'!CB509="","",'BCL Calculations Table'!CB509)</f>
        <v/>
      </c>
    </row>
    <row r="443" spans="1:25" s="14" customFormat="1" x14ac:dyDescent="0.35">
      <c r="A443" s="94" t="str">
        <f>'BCL Calculations Table'!BN510</f>
        <v>Mercury Compounds</v>
      </c>
      <c r="B443" s="82" t="str">
        <f>'BCL Calculations Table'!BM510</f>
        <v/>
      </c>
      <c r="C443" s="80" t="str">
        <f>IF('BCL Calculations Table'!C510="","",'BCL Calculations Table'!C510)</f>
        <v/>
      </c>
      <c r="D443" s="80" t="str">
        <f>IF('BCL Calculations Table'!D510="","",'BCL Calculations Table'!D510)</f>
        <v/>
      </c>
      <c r="E443" s="80" t="str">
        <f>IF('BCL Calculations Table'!E510="","",'BCL Calculations Table'!E510)</f>
        <v/>
      </c>
      <c r="F443" s="80" t="str">
        <f>IF('BCL Calculations Table'!F510="","",'BCL Calculations Table'!F510)</f>
        <v/>
      </c>
      <c r="G443" s="80" t="str">
        <f>IF('BCL Calculations Table'!G510="","",'BCL Calculations Table'!G510)</f>
        <v/>
      </c>
      <c r="H443" s="80" t="str">
        <f>IF('BCL Calculations Table'!H510="","",'BCL Calculations Table'!H510)</f>
        <v/>
      </c>
      <c r="I443" s="80" t="str">
        <f>IF('BCL Calculations Table'!I510="","",'BCL Calculations Table'!I510)</f>
        <v/>
      </c>
      <c r="J443" s="80" t="str">
        <f>IF('BCL Calculations Table'!J510="","",'BCL Calculations Table'!J510)</f>
        <v/>
      </c>
      <c r="K443" s="87" t="str">
        <f>IF('BCL Calculations Table'!K510="","",'BCL Calculations Table'!K510)</f>
        <v/>
      </c>
      <c r="L443" s="80" t="str">
        <f>IF('BCL Calculations Table'!L510="","",'BCL Calculations Table'!L510)</f>
        <v/>
      </c>
      <c r="M443" s="82" t="str">
        <f>IF('BCL Calculations Table'!N510="","",'BCL Calculations Table'!N510)</f>
        <v/>
      </c>
      <c r="N443" s="80" t="str">
        <f>IF('BCL Calculations Table'!BP510="","",'BCL Calculations Table'!BP510)</f>
        <v/>
      </c>
      <c r="O443" s="80" t="str">
        <f>IF('BCL Calculations Table'!BQ510="","",'BCL Calculations Table'!BQ510)</f>
        <v/>
      </c>
      <c r="P443" s="80" t="str">
        <f>IF('BCL Calculations Table'!BR510="","",'BCL Calculations Table'!BR510)</f>
        <v/>
      </c>
      <c r="Q443" s="80" t="str">
        <f>IF('BCL Calculations Table'!BS510="","",'BCL Calculations Table'!BS510)</f>
        <v/>
      </c>
      <c r="R443" s="80" t="str">
        <f>IF('BCL Calculations Table'!BT510="","",'BCL Calculations Table'!BT510)</f>
        <v/>
      </c>
      <c r="S443" s="80" t="str">
        <f>IF('BCL Calculations Table'!BU510="","",'BCL Calculations Table'!BU510)</f>
        <v/>
      </c>
      <c r="T443" s="80" t="str">
        <f>IF('BCL Calculations Table'!BV510="","",'BCL Calculations Table'!BV510)</f>
        <v/>
      </c>
      <c r="U443" s="80" t="str">
        <f>IF('BCL Calculations Table'!BW510="","",'BCL Calculations Table'!BW510)</f>
        <v/>
      </c>
      <c r="V443" s="80" t="str">
        <f>IF('BCL Calculations Table'!BX510="","",'BCL Calculations Table'!BX510)</f>
        <v/>
      </c>
      <c r="W443" s="80" t="str">
        <f>IF('BCL Calculations Table'!BY510="","",'BCL Calculations Table'!BY510)</f>
        <v/>
      </c>
      <c r="X443" s="80" t="str">
        <f>IF('BCL Calculations Table'!BZ510="","",'BCL Calculations Table'!BZ510)</f>
        <v/>
      </c>
      <c r="Y443" s="81" t="str">
        <f>IF('BCL Calculations Table'!CB510="","",'BCL Calculations Table'!CB510)</f>
        <v/>
      </c>
    </row>
    <row r="444" spans="1:25" x14ac:dyDescent="0.35">
      <c r="A444" s="77" t="str">
        <f>'BCL Calculations Table'!BN511</f>
        <v>Mercuric Chloride (and other Mercury salts)</v>
      </c>
      <c r="B444" s="68" t="str">
        <f>'BCL Calculations Table'!BM511</f>
        <v>7487-94-7</v>
      </c>
      <c r="C444" s="13" t="str">
        <f>IF('BCL Calculations Table'!C511="","",'BCL Calculations Table'!C511)</f>
        <v/>
      </c>
      <c r="D444" s="13" t="str">
        <f>IF('BCL Calculations Table'!D511="","",'BCL Calculations Table'!D511)</f>
        <v/>
      </c>
      <c r="E444" s="13">
        <f>IF('BCL Calculations Table'!E511="","",'BCL Calculations Table'!E511)</f>
        <v>2.9999999999999997E-4</v>
      </c>
      <c r="F444" s="13" t="str">
        <f>IF('BCL Calculations Table'!F511="","",'BCL Calculations Table'!F511)</f>
        <v>I</v>
      </c>
      <c r="G444" s="13" t="str">
        <f>IF('BCL Calculations Table'!G511="","",'BCL Calculations Table'!G511)</f>
        <v/>
      </c>
      <c r="H444" s="13" t="str">
        <f>IF('BCL Calculations Table'!H511="","",'BCL Calculations Table'!H511)</f>
        <v/>
      </c>
      <c r="I444" s="13">
        <f>IF('BCL Calculations Table'!I511="","",'BCL Calculations Table'!I511)</f>
        <v>2.9999999999999997E-4</v>
      </c>
      <c r="J444" s="13" t="str">
        <f>IF('BCL Calculations Table'!J511="","",'BCL Calculations Table'!J511)</f>
        <v>S</v>
      </c>
      <c r="K444" s="85" t="str">
        <f>IF('BCL Calculations Table'!K511="","",'BCL Calculations Table'!K511)</f>
        <v/>
      </c>
      <c r="L444" s="13" t="str">
        <f>IF('BCL Calculations Table'!L511="","",'BCL Calculations Table'!L511)</f>
        <v/>
      </c>
      <c r="M444" s="68" t="str">
        <f>IF('BCL Calculations Table'!N511="","",'BCL Calculations Table'!N511)</f>
        <v/>
      </c>
      <c r="N444" s="13">
        <f>IF('BCL Calculations Table'!BP511="","",'BCL Calculations Table'!BP511)</f>
        <v>334.9050592583153</v>
      </c>
      <c r="O444" s="13" t="str">
        <f>IF('BCL Calculations Table'!BQ511="","",'BCL Calculations Table'!BQ511)</f>
        <v>N</v>
      </c>
      <c r="P444" s="13">
        <f>IF('BCL Calculations Table'!BR511="","",'BCL Calculations Table'!BR511)</f>
        <v>9948.2649842271294</v>
      </c>
      <c r="Q444" s="13" t="str">
        <f>IF('BCL Calculations Table'!BS511="","",'BCL Calculations Table'!BS511)</f>
        <v>N</v>
      </c>
      <c r="R444" s="13">
        <f>IF('BCL Calculations Table'!BT511="","",'BCL Calculations Table'!BT511)</f>
        <v>5544.3037974683539</v>
      </c>
      <c r="S444" s="13" t="str">
        <f>IF('BCL Calculations Table'!BU511="","",'BCL Calculations Table'!BU511)</f>
        <v>N</v>
      </c>
      <c r="T444" s="13">
        <f>IF('BCL Calculations Table'!BV511="","",'BCL Calculations Table'!BV511)</f>
        <v>0.31285714285714278</v>
      </c>
      <c r="U444" s="13" t="str">
        <f>IF('BCL Calculations Table'!BW511="","",'BCL Calculations Table'!BW511)</f>
        <v>N</v>
      </c>
      <c r="V444" s="13">
        <f>IF('BCL Calculations Table'!BX511="","",'BCL Calculations Table'!BX511)</f>
        <v>2</v>
      </c>
      <c r="W444" s="13" t="str">
        <f>IF('BCL Calculations Table'!BY511="","",'BCL Calculations Table'!BY511)</f>
        <v>mcl</v>
      </c>
      <c r="X444" s="13" t="str">
        <f>IF('BCL Calculations Table'!BZ511="","",'BCL Calculations Table'!BZ511)</f>
        <v/>
      </c>
      <c r="Y444" s="70" t="str">
        <f>IF('BCL Calculations Table'!CB511="","",'BCL Calculations Table'!CB511)</f>
        <v/>
      </c>
    </row>
    <row r="445" spans="1:25" x14ac:dyDescent="0.35">
      <c r="A445" s="77" t="str">
        <f>'BCL Calculations Table'!BN512</f>
        <v>Mercury (elemental)</v>
      </c>
      <c r="B445" s="68" t="str">
        <f>'BCL Calculations Table'!BM512</f>
        <v>7439-97-6</v>
      </c>
      <c r="C445" s="13" t="str">
        <f>IF('BCL Calculations Table'!C512="","",'BCL Calculations Table'!C512)</f>
        <v/>
      </c>
      <c r="D445" s="13" t="str">
        <f>IF('BCL Calculations Table'!D512="","",'BCL Calculations Table'!D512)</f>
        <v/>
      </c>
      <c r="E445" s="13" t="str">
        <f>IF('BCL Calculations Table'!E512="","",'BCL Calculations Table'!E512)</f>
        <v/>
      </c>
      <c r="F445" s="13" t="str">
        <f>IF('BCL Calculations Table'!F512="","",'BCL Calculations Table'!F512)</f>
        <v/>
      </c>
      <c r="G445" s="13" t="str">
        <f>IF('BCL Calculations Table'!G512="","",'BCL Calculations Table'!G512)</f>
        <v/>
      </c>
      <c r="H445" s="13" t="str">
        <f>IF('BCL Calculations Table'!H512="","",'BCL Calculations Table'!H512)</f>
        <v/>
      </c>
      <c r="I445" s="13">
        <f>IF('BCL Calculations Table'!I512="","",'BCL Calculations Table'!I512)</f>
        <v>2.9999999999999997E-4</v>
      </c>
      <c r="J445" s="13" t="str">
        <f>IF('BCL Calculations Table'!J512="","",'BCL Calculations Table'!J512)</f>
        <v>I</v>
      </c>
      <c r="K445" s="85" t="str">
        <f>IF('BCL Calculations Table'!K512="","",'BCL Calculations Table'!K512)</f>
        <v/>
      </c>
      <c r="L445" s="13" t="str">
        <f>IF('BCL Calculations Table'!L512="","",'BCL Calculations Table'!L512)</f>
        <v>V</v>
      </c>
      <c r="M445" s="68" t="str">
        <f>IF('BCL Calculations Table'!N512="","",'BCL Calculations Table'!N512)</f>
        <v/>
      </c>
      <c r="N445" s="13">
        <f>IF('BCL Calculations Table'!BP512="","",'BCL Calculations Table'!BP512)</f>
        <v>3.1299981886792456</v>
      </c>
      <c r="O445" s="13" t="str">
        <f>IF('BCL Calculations Table'!BQ512="","",'BCL Calculations Table'!BQ512)</f>
        <v>sat</v>
      </c>
      <c r="P445" s="13">
        <f>IF('BCL Calculations Table'!BR512="","",'BCL Calculations Table'!BR512)</f>
        <v>3.1299981886792456</v>
      </c>
      <c r="Q445" s="13" t="str">
        <f>IF('BCL Calculations Table'!BS512="","",'BCL Calculations Table'!BS512)</f>
        <v>sat</v>
      </c>
      <c r="R445" s="13">
        <f>IF('BCL Calculations Table'!BT512="","",'BCL Calculations Table'!BT512)</f>
        <v>3.1299981886792456</v>
      </c>
      <c r="S445" s="13" t="str">
        <f>IF('BCL Calculations Table'!BU512="","",'BCL Calculations Table'!BU512)</f>
        <v>sat</v>
      </c>
      <c r="T445" s="13">
        <f>IF('BCL Calculations Table'!BV512="","",'BCL Calculations Table'!BV512)</f>
        <v>0.31285714285714278</v>
      </c>
      <c r="U445" s="13" t="str">
        <f>IF('BCL Calculations Table'!BW512="","",'BCL Calculations Table'!BW512)</f>
        <v>N</v>
      </c>
      <c r="V445" s="13">
        <f>IF('BCL Calculations Table'!BX512="","",'BCL Calculations Table'!BX512)</f>
        <v>2</v>
      </c>
      <c r="W445" s="13" t="str">
        <f>IF('BCL Calculations Table'!BY512="","",'BCL Calculations Table'!BY512)</f>
        <v>mcl</v>
      </c>
      <c r="X445" s="13">
        <f>IF('BCL Calculations Table'!BZ512="","",'BCL Calculations Table'!BZ512)</f>
        <v>0.10448146666666668</v>
      </c>
      <c r="Y445" s="70">
        <f>IF('BCL Calculations Table'!CB512="","",'BCL Calculations Table'!CB512)</f>
        <v>2.0896293333333338</v>
      </c>
    </row>
    <row r="446" spans="1:25" s="14" customFormat="1" x14ac:dyDescent="0.35">
      <c r="A446" s="77" t="str">
        <f>'BCL Calculations Table'!BN513</f>
        <v>Methyl Mercury</v>
      </c>
      <c r="B446" s="68" t="str">
        <f>'BCL Calculations Table'!BM513</f>
        <v>22967-92-6</v>
      </c>
      <c r="C446" s="13" t="str">
        <f>IF('BCL Calculations Table'!C513="","",'BCL Calculations Table'!C513)</f>
        <v/>
      </c>
      <c r="D446" s="13" t="str">
        <f>IF('BCL Calculations Table'!D513="","",'BCL Calculations Table'!D513)</f>
        <v/>
      </c>
      <c r="E446" s="13">
        <f>IF('BCL Calculations Table'!E513="","",'BCL Calculations Table'!E513)</f>
        <v>1E-4</v>
      </c>
      <c r="F446" s="13" t="str">
        <f>IF('BCL Calculations Table'!F513="","",'BCL Calculations Table'!F513)</f>
        <v>I</v>
      </c>
      <c r="G446" s="13" t="str">
        <f>IF('BCL Calculations Table'!G513="","",'BCL Calculations Table'!G513)</f>
        <v/>
      </c>
      <c r="H446" s="13" t="str">
        <f>IF('BCL Calculations Table'!H513="","",'BCL Calculations Table'!H513)</f>
        <v/>
      </c>
      <c r="I446" s="13" t="str">
        <f>IF('BCL Calculations Table'!I513="","",'BCL Calculations Table'!I513)</f>
        <v/>
      </c>
      <c r="J446" s="13" t="str">
        <f>IF('BCL Calculations Table'!J513="","",'BCL Calculations Table'!J513)</f>
        <v/>
      </c>
      <c r="K446" s="85" t="str">
        <f>IF('BCL Calculations Table'!K513="","",'BCL Calculations Table'!K513)</f>
        <v/>
      </c>
      <c r="L446" s="13" t="str">
        <f>IF('BCL Calculations Table'!L513="","",'BCL Calculations Table'!L513)</f>
        <v/>
      </c>
      <c r="M446" s="68" t="str">
        <f>IF('BCL Calculations Table'!N513="","",'BCL Calculations Table'!N513)</f>
        <v/>
      </c>
      <c r="N446" s="13">
        <f>IF('BCL Calculations Table'!BP513="","",'BCL Calculations Table'!BP513)</f>
        <v>7.8214285714285738</v>
      </c>
      <c r="O446" s="13" t="str">
        <f>IF('BCL Calculations Table'!BQ513="","",'BCL Calculations Table'!BQ513)</f>
        <v>N</v>
      </c>
      <c r="P446" s="13">
        <f>IF('BCL Calculations Table'!BR513="","",'BCL Calculations Table'!BR513)</f>
        <v>233.60000000000002</v>
      </c>
      <c r="Q446" s="13" t="str">
        <f>IF('BCL Calculations Table'!BS513="","",'BCL Calculations Table'!BS513)</f>
        <v>N</v>
      </c>
      <c r="R446" s="13">
        <f>IF('BCL Calculations Table'!BT513="","",'BCL Calculations Table'!BT513)</f>
        <v>129.7777777777778</v>
      </c>
      <c r="S446" s="13" t="str">
        <f>IF('BCL Calculations Table'!BU513="","",'BCL Calculations Table'!BU513)</f>
        <v>N</v>
      </c>
      <c r="T446" s="13" t="str">
        <f>IF('BCL Calculations Table'!BV513="","",'BCL Calculations Table'!BV513)</f>
        <v/>
      </c>
      <c r="U446" s="13" t="str">
        <f>IF('BCL Calculations Table'!BW513="","",'BCL Calculations Table'!BW513)</f>
        <v/>
      </c>
      <c r="V446" s="13">
        <f>IF('BCL Calculations Table'!BX513="","",'BCL Calculations Table'!BX513)</f>
        <v>3.3371428571428572</v>
      </c>
      <c r="W446" s="13" t="str">
        <f>IF('BCL Calculations Table'!BY513="","",'BCL Calculations Table'!BY513)</f>
        <v>N</v>
      </c>
      <c r="X446" s="13" t="str">
        <f>IF('BCL Calculations Table'!BZ513="","",'BCL Calculations Table'!BZ513)</f>
        <v/>
      </c>
      <c r="Y446" s="70" t="str">
        <f>IF('BCL Calculations Table'!CB513="","",'BCL Calculations Table'!CB513)</f>
        <v/>
      </c>
    </row>
    <row r="447" spans="1:25" x14ac:dyDescent="0.35">
      <c r="A447" s="77" t="str">
        <f>'BCL Calculations Table'!BN514</f>
        <v>Phenylmercuric Acetate</v>
      </c>
      <c r="B447" s="68" t="str">
        <f>'BCL Calculations Table'!BM514</f>
        <v>62-38-4</v>
      </c>
      <c r="C447" s="13" t="str">
        <f>IF('BCL Calculations Table'!C514="","",'BCL Calculations Table'!C514)</f>
        <v/>
      </c>
      <c r="D447" s="13" t="str">
        <f>IF('BCL Calculations Table'!D514="","",'BCL Calculations Table'!D514)</f>
        <v/>
      </c>
      <c r="E447" s="13">
        <f>IF('BCL Calculations Table'!E514="","",'BCL Calculations Table'!E514)</f>
        <v>8.0000000000000007E-5</v>
      </c>
      <c r="F447" s="13" t="str">
        <f>IF('BCL Calculations Table'!F514="","",'BCL Calculations Table'!F514)</f>
        <v>I</v>
      </c>
      <c r="G447" s="13" t="str">
        <f>IF('BCL Calculations Table'!G514="","",'BCL Calculations Table'!G514)</f>
        <v/>
      </c>
      <c r="H447" s="13" t="str">
        <f>IF('BCL Calculations Table'!H514="","",'BCL Calculations Table'!H514)</f>
        <v/>
      </c>
      <c r="I447" s="13" t="str">
        <f>IF('BCL Calculations Table'!I514="","",'BCL Calculations Table'!I514)</f>
        <v/>
      </c>
      <c r="J447" s="13" t="str">
        <f>IF('BCL Calculations Table'!J514="","",'BCL Calculations Table'!J514)</f>
        <v/>
      </c>
      <c r="K447" s="85" t="str">
        <f>IF('BCL Calculations Table'!K514="","",'BCL Calculations Table'!K514)</f>
        <v/>
      </c>
      <c r="L447" s="13" t="str">
        <f>IF('BCL Calculations Table'!L514="","",'BCL Calculations Table'!L514)</f>
        <v/>
      </c>
      <c r="M447" s="68">
        <f>IF('BCL Calculations Table'!N514="","",'BCL Calculations Table'!N514)</f>
        <v>0.1</v>
      </c>
      <c r="N447" s="13">
        <f>IF('BCL Calculations Table'!BP514="","",'BCL Calculations Table'!BP514)</f>
        <v>5.0570943644571713</v>
      </c>
      <c r="O447" s="13" t="str">
        <f>IF('BCL Calculations Table'!BQ514="","",'BCL Calculations Table'!BQ514)</f>
        <v>N</v>
      </c>
      <c r="P447" s="13">
        <f>IF('BCL Calculations Table'!BR514="","",'BCL Calculations Table'!BR514)</f>
        <v>186.88000000000005</v>
      </c>
      <c r="Q447" s="13" t="str">
        <f>IF('BCL Calculations Table'!BS514="","",'BCL Calculations Table'!BS514)</f>
        <v>N</v>
      </c>
      <c r="R447" s="13">
        <f>IF('BCL Calculations Table'!BT514="","",'BCL Calculations Table'!BT514)</f>
        <v>72.947796732962985</v>
      </c>
      <c r="S447" s="13" t="str">
        <f>IF('BCL Calculations Table'!BU514="","",'BCL Calculations Table'!BU514)</f>
        <v>N</v>
      </c>
      <c r="T447" s="13" t="str">
        <f>IF('BCL Calculations Table'!BV514="","",'BCL Calculations Table'!BV514)</f>
        <v/>
      </c>
      <c r="U447" s="13" t="str">
        <f>IF('BCL Calculations Table'!BW514="","",'BCL Calculations Table'!BW514)</f>
        <v/>
      </c>
      <c r="V447" s="13">
        <f>IF('BCL Calculations Table'!BX514="","",'BCL Calculations Table'!BX514)</f>
        <v>2.6697142857142859</v>
      </c>
      <c r="W447" s="13" t="str">
        <f>IF('BCL Calculations Table'!BY514="","",'BCL Calculations Table'!BY514)</f>
        <v>N</v>
      </c>
      <c r="X447" s="13" t="str">
        <f>IF('BCL Calculations Table'!BZ514="","",'BCL Calculations Table'!BZ514)</f>
        <v/>
      </c>
      <c r="Y447" s="70" t="str">
        <f>IF('BCL Calculations Table'!CB514="","",'BCL Calculations Table'!CB514)</f>
        <v/>
      </c>
    </row>
    <row r="448" spans="1:25" s="14" customFormat="1" x14ac:dyDescent="0.35">
      <c r="A448" s="71" t="str">
        <f>'BCL Calculations Table'!BN515</f>
        <v>Merphos</v>
      </c>
      <c r="B448" s="72" t="str">
        <f>'BCL Calculations Table'!BM515</f>
        <v>150-50-5</v>
      </c>
      <c r="C448" s="73" t="str">
        <f>IF('BCL Calculations Table'!C515="","",'BCL Calculations Table'!C515)</f>
        <v/>
      </c>
      <c r="D448" s="73" t="str">
        <f>IF('BCL Calculations Table'!D515="","",'BCL Calculations Table'!D515)</f>
        <v/>
      </c>
      <c r="E448" s="73">
        <f>IF('BCL Calculations Table'!E515="","",'BCL Calculations Table'!E515)</f>
        <v>3.0000000000000001E-5</v>
      </c>
      <c r="F448" s="73" t="str">
        <f>IF('BCL Calculations Table'!F515="","",'BCL Calculations Table'!F515)</f>
        <v>I</v>
      </c>
      <c r="G448" s="73" t="str">
        <f>IF('BCL Calculations Table'!G515="","",'BCL Calculations Table'!G515)</f>
        <v/>
      </c>
      <c r="H448" s="73" t="str">
        <f>IF('BCL Calculations Table'!H515="","",'BCL Calculations Table'!H515)</f>
        <v/>
      </c>
      <c r="I448" s="73" t="str">
        <f>IF('BCL Calculations Table'!I515="","",'BCL Calculations Table'!I515)</f>
        <v/>
      </c>
      <c r="J448" s="73" t="str">
        <f>IF('BCL Calculations Table'!J515="","",'BCL Calculations Table'!J515)</f>
        <v/>
      </c>
      <c r="K448" s="86" t="str">
        <f>IF('BCL Calculations Table'!K515="","",'BCL Calculations Table'!K515)</f>
        <v/>
      </c>
      <c r="L448" s="73" t="str">
        <f>IF('BCL Calculations Table'!L515="","",'BCL Calculations Table'!L515)</f>
        <v>V</v>
      </c>
      <c r="M448" s="72" t="str">
        <f>IF('BCL Calculations Table'!N515="","",'BCL Calculations Table'!N515)</f>
        <v/>
      </c>
      <c r="N448" s="73">
        <f>IF('BCL Calculations Table'!BP515="","",'BCL Calculations Table'!BP515)</f>
        <v>1.028720614872956</v>
      </c>
      <c r="O448" s="73" t="str">
        <f>IF('BCL Calculations Table'!BQ515="","",'BCL Calculations Table'!BQ515)</f>
        <v>sat</v>
      </c>
      <c r="P448" s="73">
        <f>IF('BCL Calculations Table'!BR515="","",'BCL Calculations Table'!BR515)</f>
        <v>1.028720614872956</v>
      </c>
      <c r="Q448" s="73" t="str">
        <f>IF('BCL Calculations Table'!BS515="","",'BCL Calculations Table'!BS515)</f>
        <v>sat</v>
      </c>
      <c r="R448" s="73">
        <f>IF('BCL Calculations Table'!BT515="","",'BCL Calculations Table'!BT515)</f>
        <v>1.028720614872956</v>
      </c>
      <c r="S448" s="73" t="str">
        <f>IF('BCL Calculations Table'!BU515="","",'BCL Calculations Table'!BU515)</f>
        <v>sat</v>
      </c>
      <c r="T448" s="73" t="str">
        <f>IF('BCL Calculations Table'!BV515="","",'BCL Calculations Table'!BV515)</f>
        <v/>
      </c>
      <c r="U448" s="73" t="str">
        <f>IF('BCL Calculations Table'!BW515="","",'BCL Calculations Table'!BW515)</f>
        <v/>
      </c>
      <c r="V448" s="73">
        <f>IF('BCL Calculations Table'!BX515="","",'BCL Calculations Table'!BX515)</f>
        <v>1.0011428571428573</v>
      </c>
      <c r="W448" s="73" t="str">
        <f>IF('BCL Calculations Table'!BY515="","",'BCL Calculations Table'!BY515)</f>
        <v>N</v>
      </c>
      <c r="X448" s="73" t="str">
        <f>IF('BCL Calculations Table'!BZ515="","",'BCL Calculations Table'!BZ515)</f>
        <v/>
      </c>
      <c r="Y448" s="79" t="str">
        <f>IF('BCL Calculations Table'!CB515="","",'BCL Calculations Table'!CB515)</f>
        <v/>
      </c>
    </row>
    <row r="449" spans="1:25" s="14" customFormat="1" x14ac:dyDescent="0.35">
      <c r="A449" s="69" t="str">
        <f>'BCL Calculations Table'!BN516</f>
        <v>Merphos Oxide</v>
      </c>
      <c r="B449" s="68" t="str">
        <f>'BCL Calculations Table'!BM516</f>
        <v>78-48-8</v>
      </c>
      <c r="C449" s="13" t="str">
        <f>IF('BCL Calculations Table'!C516="","",'BCL Calculations Table'!C516)</f>
        <v/>
      </c>
      <c r="D449" s="13" t="str">
        <f>IF('BCL Calculations Table'!D516="","",'BCL Calculations Table'!D516)</f>
        <v/>
      </c>
      <c r="E449" s="13">
        <f>IF('BCL Calculations Table'!E516="","",'BCL Calculations Table'!E516)</f>
        <v>2.0000000000000001E-4</v>
      </c>
      <c r="F449" s="13" t="str">
        <f>IF('BCL Calculations Table'!F516="","",'BCL Calculations Table'!F516)</f>
        <v>OP</v>
      </c>
      <c r="G449" s="13" t="str">
        <f>IF('BCL Calculations Table'!G516="","",'BCL Calculations Table'!G516)</f>
        <v/>
      </c>
      <c r="H449" s="13" t="str">
        <f>IF('BCL Calculations Table'!H516="","",'BCL Calculations Table'!H516)</f>
        <v/>
      </c>
      <c r="I449" s="13" t="str">
        <f>IF('BCL Calculations Table'!I516="","",'BCL Calculations Table'!I516)</f>
        <v/>
      </c>
      <c r="J449" s="13" t="str">
        <f>IF('BCL Calculations Table'!J516="","",'BCL Calculations Table'!J516)</f>
        <v/>
      </c>
      <c r="K449" s="85" t="str">
        <f>IF('BCL Calculations Table'!K516="","",'BCL Calculations Table'!K516)</f>
        <v/>
      </c>
      <c r="L449" s="13" t="str">
        <f>IF('BCL Calculations Table'!L516="","",'BCL Calculations Table'!L516)</f>
        <v/>
      </c>
      <c r="M449" s="68">
        <f>IF('BCL Calculations Table'!N516="","",'BCL Calculations Table'!N516)</f>
        <v>0.1</v>
      </c>
      <c r="N449" s="13">
        <f>IF('BCL Calculations Table'!BP516="","",'BCL Calculations Table'!BP516)</f>
        <v>12.642735911142928</v>
      </c>
      <c r="O449" s="13" t="str">
        <f>IF('BCL Calculations Table'!BQ516="","",'BCL Calculations Table'!BQ516)</f>
        <v>N</v>
      </c>
      <c r="P449" s="13">
        <f>IF('BCL Calculations Table'!BR516="","",'BCL Calculations Table'!BR516)</f>
        <v>467.20000000000005</v>
      </c>
      <c r="Q449" s="13" t="str">
        <f>IF('BCL Calculations Table'!BS516="","",'BCL Calculations Table'!BS516)</f>
        <v>N</v>
      </c>
      <c r="R449" s="13">
        <f>IF('BCL Calculations Table'!BT516="","",'BCL Calculations Table'!BT516)</f>
        <v>182.36949183240745</v>
      </c>
      <c r="S449" s="13" t="str">
        <f>IF('BCL Calculations Table'!BU516="","",'BCL Calculations Table'!BU516)</f>
        <v>N</v>
      </c>
      <c r="T449" s="13" t="str">
        <f>IF('BCL Calculations Table'!BV516="","",'BCL Calculations Table'!BV516)</f>
        <v/>
      </c>
      <c r="U449" s="13" t="str">
        <f>IF('BCL Calculations Table'!BW516="","",'BCL Calculations Table'!BW516)</f>
        <v/>
      </c>
      <c r="V449" s="13">
        <f>IF('BCL Calculations Table'!BX516="","",'BCL Calculations Table'!BX516)</f>
        <v>6.6742857142857144</v>
      </c>
      <c r="W449" s="13" t="str">
        <f>IF('BCL Calculations Table'!BY516="","",'BCL Calculations Table'!BY516)</f>
        <v>N</v>
      </c>
      <c r="X449" s="80" t="str">
        <f>IF('BCL Calculations Table'!BZ516="","",'BCL Calculations Table'!BZ516)</f>
        <v/>
      </c>
      <c r="Y449" s="81" t="str">
        <f>IF('BCL Calculations Table'!CB516="","",'BCL Calculations Table'!CB516)</f>
        <v/>
      </c>
    </row>
    <row r="450" spans="1:25" x14ac:dyDescent="0.35">
      <c r="A450" s="69" t="str">
        <f>'BCL Calculations Table'!BN517</f>
        <v>Metalaxyl</v>
      </c>
      <c r="B450" s="68" t="str">
        <f>'BCL Calculations Table'!BM517</f>
        <v>57837-19-1</v>
      </c>
      <c r="C450" s="13" t="str">
        <f>IF('BCL Calculations Table'!C517="","",'BCL Calculations Table'!C517)</f>
        <v/>
      </c>
      <c r="D450" s="13" t="str">
        <f>IF('BCL Calculations Table'!D517="","",'BCL Calculations Table'!D517)</f>
        <v/>
      </c>
      <c r="E450" s="13">
        <f>IF('BCL Calculations Table'!E517="","",'BCL Calculations Table'!E517)</f>
        <v>0.06</v>
      </c>
      <c r="F450" s="13" t="str">
        <f>IF('BCL Calculations Table'!F517="","",'BCL Calculations Table'!F517)</f>
        <v>I</v>
      </c>
      <c r="G450" s="13" t="str">
        <f>IF('BCL Calculations Table'!G517="","",'BCL Calculations Table'!G517)</f>
        <v/>
      </c>
      <c r="H450" s="13" t="str">
        <f>IF('BCL Calculations Table'!H517="","",'BCL Calculations Table'!H517)</f>
        <v/>
      </c>
      <c r="I450" s="13" t="str">
        <f>IF('BCL Calculations Table'!I517="","",'BCL Calculations Table'!I517)</f>
        <v/>
      </c>
      <c r="J450" s="13" t="str">
        <f>IF('BCL Calculations Table'!J517="","",'BCL Calculations Table'!J517)</f>
        <v/>
      </c>
      <c r="K450" s="85" t="str">
        <f>IF('BCL Calculations Table'!K517="","",'BCL Calculations Table'!K517)</f>
        <v/>
      </c>
      <c r="L450" s="13" t="str">
        <f>IF('BCL Calculations Table'!L517="","",'BCL Calculations Table'!L517)</f>
        <v/>
      </c>
      <c r="M450" s="68">
        <f>IF('BCL Calculations Table'!N517="","",'BCL Calculations Table'!N517)</f>
        <v>0.1</v>
      </c>
      <c r="N450" s="13">
        <f>IF('BCL Calculations Table'!BP517="","",'BCL Calculations Table'!BP517)</f>
        <v>3792.8207733428776</v>
      </c>
      <c r="O450" s="13" t="str">
        <f>IF('BCL Calculations Table'!BQ517="","",'BCL Calculations Table'!BQ517)</f>
        <v>N</v>
      </c>
      <c r="P450" s="13">
        <f>IF('BCL Calculations Table'!BR517="","",'BCL Calculations Table'!BR517)</f>
        <v>100000</v>
      </c>
      <c r="Q450" s="13" t="str">
        <f>IF('BCL Calculations Table'!BS517="","",'BCL Calculations Table'!BS517)</f>
        <v>max</v>
      </c>
      <c r="R450" s="13">
        <f>IF('BCL Calculations Table'!BT517="","",'BCL Calculations Table'!BT517)</f>
        <v>54710.847549722232</v>
      </c>
      <c r="S450" s="13" t="str">
        <f>IF('BCL Calculations Table'!BU517="","",'BCL Calculations Table'!BU517)</f>
        <v>N</v>
      </c>
      <c r="T450" s="13" t="str">
        <f>IF('BCL Calculations Table'!BV517="","",'BCL Calculations Table'!BV517)</f>
        <v/>
      </c>
      <c r="U450" s="13" t="str">
        <f>IF('BCL Calculations Table'!BW517="","",'BCL Calculations Table'!BW517)</f>
        <v/>
      </c>
      <c r="V450" s="13">
        <f>IF('BCL Calculations Table'!BX517="","",'BCL Calculations Table'!BX517)</f>
        <v>2002.2857142857142</v>
      </c>
      <c r="W450" s="13" t="str">
        <f>IF('BCL Calculations Table'!BY517="","",'BCL Calculations Table'!BY517)</f>
        <v>N</v>
      </c>
      <c r="X450" s="13" t="str">
        <f>IF('BCL Calculations Table'!BZ517="","",'BCL Calculations Table'!BZ517)</f>
        <v/>
      </c>
      <c r="Y450" s="70" t="str">
        <f>IF('BCL Calculations Table'!CB517="","",'BCL Calculations Table'!CB517)</f>
        <v/>
      </c>
    </row>
    <row r="451" spans="1:25" x14ac:dyDescent="0.35">
      <c r="A451" s="69" t="str">
        <f>'BCL Calculations Table'!BN518</f>
        <v>Methacrylonitrile</v>
      </c>
      <c r="B451" s="68" t="str">
        <f>'BCL Calculations Table'!BM518</f>
        <v>126-98-7</v>
      </c>
      <c r="C451" s="13" t="str">
        <f>IF('BCL Calculations Table'!C518="","",'BCL Calculations Table'!C518)</f>
        <v/>
      </c>
      <c r="D451" s="13" t="str">
        <f>IF('BCL Calculations Table'!D518="","",'BCL Calculations Table'!D518)</f>
        <v/>
      </c>
      <c r="E451" s="13">
        <f>IF('BCL Calculations Table'!E518="","",'BCL Calculations Table'!E518)</f>
        <v>1E-4</v>
      </c>
      <c r="F451" s="13" t="str">
        <f>IF('BCL Calculations Table'!F518="","",'BCL Calculations Table'!F518)</f>
        <v>I</v>
      </c>
      <c r="G451" s="13" t="str">
        <f>IF('BCL Calculations Table'!G518="","",'BCL Calculations Table'!G518)</f>
        <v/>
      </c>
      <c r="H451" s="13" t="str">
        <f>IF('BCL Calculations Table'!H518="","",'BCL Calculations Table'!H518)</f>
        <v/>
      </c>
      <c r="I451" s="13">
        <f>IF('BCL Calculations Table'!I518="","",'BCL Calculations Table'!I518)</f>
        <v>0.03</v>
      </c>
      <c r="J451" s="13" t="str">
        <f>IF('BCL Calculations Table'!J518="","",'BCL Calculations Table'!J518)</f>
        <v>P</v>
      </c>
      <c r="K451" s="85" t="str">
        <f>IF('BCL Calculations Table'!K518="","",'BCL Calculations Table'!K518)</f>
        <v/>
      </c>
      <c r="L451" s="13" t="str">
        <f>IF('BCL Calculations Table'!L518="","",'BCL Calculations Table'!L518)</f>
        <v>V</v>
      </c>
      <c r="M451" s="68" t="str">
        <f>IF('BCL Calculations Table'!N518="","",'BCL Calculations Table'!N518)</f>
        <v/>
      </c>
      <c r="N451" s="13">
        <f>IF('BCL Calculations Table'!BP518="","",'BCL Calculations Table'!BP518)</f>
        <v>7.5438300831330567</v>
      </c>
      <c r="O451" s="13" t="str">
        <f>IF('BCL Calculations Table'!BQ518="","",'BCL Calculations Table'!BQ518)</f>
        <v>N</v>
      </c>
      <c r="P451" s="13">
        <f>IF('BCL Calculations Table'!BR518="","",'BCL Calculations Table'!BR518)</f>
        <v>185.15065445175199</v>
      </c>
      <c r="Q451" s="13" t="str">
        <f>IF('BCL Calculations Table'!BS518="","",'BCL Calculations Table'!BS518)</f>
        <v>N</v>
      </c>
      <c r="R451" s="13">
        <f>IF('BCL Calculations Table'!BT518="","",'BCL Calculations Table'!BT518)</f>
        <v>114.76252148338135</v>
      </c>
      <c r="S451" s="13" t="str">
        <f>IF('BCL Calculations Table'!BU518="","",'BCL Calculations Table'!BU518)</f>
        <v>N</v>
      </c>
      <c r="T451" s="13">
        <f>IF('BCL Calculations Table'!BV518="","",'BCL Calculations Table'!BV518)</f>
        <v>31.285714285714281</v>
      </c>
      <c r="U451" s="13" t="str">
        <f>IF('BCL Calculations Table'!BW518="","",'BCL Calculations Table'!BW518)</f>
        <v>N</v>
      </c>
      <c r="V451" s="13">
        <f>IF('BCL Calculations Table'!BX518="","",'BCL Calculations Table'!BX518)</f>
        <v>3.168173598553345</v>
      </c>
      <c r="W451" s="13" t="str">
        <f>IF('BCL Calculations Table'!BY518="","",'BCL Calculations Table'!BY518)</f>
        <v>N</v>
      </c>
      <c r="X451" s="13" t="str">
        <f>IF('BCL Calculations Table'!BZ518="","",'BCL Calculations Table'!BZ518)</f>
        <v/>
      </c>
      <c r="Y451" s="70" t="str">
        <f>IF('BCL Calculations Table'!CB518="","",'BCL Calculations Table'!CB518)</f>
        <v/>
      </c>
    </row>
    <row r="452" spans="1:25" s="14" customFormat="1" x14ac:dyDescent="0.35">
      <c r="A452" s="69" t="str">
        <f>'BCL Calculations Table'!BN519</f>
        <v>Methamidophos</v>
      </c>
      <c r="B452" s="68" t="str">
        <f>'BCL Calculations Table'!BM519</f>
        <v>10265-92-6</v>
      </c>
      <c r="C452" s="13" t="str">
        <f>IF('BCL Calculations Table'!C519="","",'BCL Calculations Table'!C519)</f>
        <v/>
      </c>
      <c r="D452" s="13" t="str">
        <f>IF('BCL Calculations Table'!D519="","",'BCL Calculations Table'!D519)</f>
        <v/>
      </c>
      <c r="E452" s="13">
        <f>IF('BCL Calculations Table'!E519="","",'BCL Calculations Table'!E519)</f>
        <v>5.0000000000000002E-5</v>
      </c>
      <c r="F452" s="13" t="str">
        <f>IF('BCL Calculations Table'!F519="","",'BCL Calculations Table'!F519)</f>
        <v>I</v>
      </c>
      <c r="G452" s="13" t="str">
        <f>IF('BCL Calculations Table'!G519="","",'BCL Calculations Table'!G519)</f>
        <v/>
      </c>
      <c r="H452" s="13" t="str">
        <f>IF('BCL Calculations Table'!H519="","",'BCL Calculations Table'!H519)</f>
        <v/>
      </c>
      <c r="I452" s="13" t="str">
        <f>IF('BCL Calculations Table'!I519="","",'BCL Calculations Table'!I519)</f>
        <v/>
      </c>
      <c r="J452" s="13" t="str">
        <f>IF('BCL Calculations Table'!J519="","",'BCL Calculations Table'!J519)</f>
        <v/>
      </c>
      <c r="K452" s="85" t="str">
        <f>IF('BCL Calculations Table'!K519="","",'BCL Calculations Table'!K519)</f>
        <v/>
      </c>
      <c r="L452" s="13" t="str">
        <f>IF('BCL Calculations Table'!L519="","",'BCL Calculations Table'!L519)</f>
        <v/>
      </c>
      <c r="M452" s="68">
        <f>IF('BCL Calculations Table'!N519="","",'BCL Calculations Table'!N519)</f>
        <v>0.1</v>
      </c>
      <c r="N452" s="13">
        <f>IF('BCL Calculations Table'!BP519="","",'BCL Calculations Table'!BP519)</f>
        <v>3.1606839777857321</v>
      </c>
      <c r="O452" s="13" t="str">
        <f>IF('BCL Calculations Table'!BQ519="","",'BCL Calculations Table'!BQ519)</f>
        <v>N</v>
      </c>
      <c r="P452" s="13">
        <f>IF('BCL Calculations Table'!BR519="","",'BCL Calculations Table'!BR519)</f>
        <v>116.80000000000001</v>
      </c>
      <c r="Q452" s="13" t="str">
        <f>IF('BCL Calculations Table'!BS519="","",'BCL Calculations Table'!BS519)</f>
        <v>N</v>
      </c>
      <c r="R452" s="13">
        <f>IF('BCL Calculations Table'!BT519="","",'BCL Calculations Table'!BT519)</f>
        <v>45.592372958101862</v>
      </c>
      <c r="S452" s="13" t="str">
        <f>IF('BCL Calculations Table'!BU519="","",'BCL Calculations Table'!BU519)</f>
        <v>N</v>
      </c>
      <c r="T452" s="13" t="str">
        <f>IF('BCL Calculations Table'!BV519="","",'BCL Calculations Table'!BV519)</f>
        <v/>
      </c>
      <c r="U452" s="13" t="str">
        <f>IF('BCL Calculations Table'!BW519="","",'BCL Calculations Table'!BW519)</f>
        <v/>
      </c>
      <c r="V452" s="13">
        <f>IF('BCL Calculations Table'!BX519="","",'BCL Calculations Table'!BX519)</f>
        <v>1.6685714285714286</v>
      </c>
      <c r="W452" s="13" t="str">
        <f>IF('BCL Calculations Table'!BY519="","",'BCL Calculations Table'!BY519)</f>
        <v>N</v>
      </c>
      <c r="X452" s="13" t="str">
        <f>IF('BCL Calculations Table'!BZ519="","",'BCL Calculations Table'!BZ519)</f>
        <v/>
      </c>
      <c r="Y452" s="70" t="str">
        <f>IF('BCL Calculations Table'!CB519="","",'BCL Calculations Table'!CB519)</f>
        <v/>
      </c>
    </row>
    <row r="453" spans="1:25" x14ac:dyDescent="0.35">
      <c r="A453" s="69" t="str">
        <f>'BCL Calculations Table'!BN520</f>
        <v>Methanol</v>
      </c>
      <c r="B453" s="68" t="str">
        <f>'BCL Calculations Table'!BM520</f>
        <v>67-56-1</v>
      </c>
      <c r="C453" s="13" t="str">
        <f>IF('BCL Calculations Table'!C520="","",'BCL Calculations Table'!C520)</f>
        <v/>
      </c>
      <c r="D453" s="13" t="str">
        <f>IF('BCL Calculations Table'!D520="","",'BCL Calculations Table'!D520)</f>
        <v/>
      </c>
      <c r="E453" s="13">
        <f>IF('BCL Calculations Table'!E520="","",'BCL Calculations Table'!E520)</f>
        <v>2</v>
      </c>
      <c r="F453" s="13" t="str">
        <f>IF('BCL Calculations Table'!F520="","",'BCL Calculations Table'!F520)</f>
        <v>I</v>
      </c>
      <c r="G453" s="13" t="str">
        <f>IF('BCL Calculations Table'!G520="","",'BCL Calculations Table'!G520)</f>
        <v/>
      </c>
      <c r="H453" s="13" t="str">
        <f>IF('BCL Calculations Table'!H520="","",'BCL Calculations Table'!H520)</f>
        <v/>
      </c>
      <c r="I453" s="13">
        <f>IF('BCL Calculations Table'!I520="","",'BCL Calculations Table'!I520)</f>
        <v>20</v>
      </c>
      <c r="J453" s="13" t="str">
        <f>IF('BCL Calculations Table'!J520="","",'BCL Calculations Table'!J520)</f>
        <v>I</v>
      </c>
      <c r="K453" s="85" t="str">
        <f>IF('BCL Calculations Table'!K520="","",'BCL Calculations Table'!K520)</f>
        <v/>
      </c>
      <c r="L453" s="13" t="str">
        <f>IF('BCL Calculations Table'!L520="","",'BCL Calculations Table'!L520)</f>
        <v>V</v>
      </c>
      <c r="M453" s="68" t="str">
        <f>IF('BCL Calculations Table'!N520="","",'BCL Calculations Table'!N520)</f>
        <v/>
      </c>
      <c r="N453" s="13">
        <f>IF('BCL Calculations Table'!BP520="","",'BCL Calculations Table'!BP520)</f>
        <v>100000</v>
      </c>
      <c r="O453" s="13" t="str">
        <f>IF('BCL Calculations Table'!BQ520="","",'BCL Calculations Table'!BQ520)</f>
        <v>max</v>
      </c>
      <c r="P453" s="13">
        <f>IF('BCL Calculations Table'!BR520="","",'BCL Calculations Table'!BR520)</f>
        <v>100000</v>
      </c>
      <c r="Q453" s="13" t="str">
        <f>IF('BCL Calculations Table'!BS520="","",'BCL Calculations Table'!BS520)</f>
        <v>max</v>
      </c>
      <c r="R453" s="13">
        <f>IF('BCL Calculations Table'!BT520="","",'BCL Calculations Table'!BT520)</f>
        <v>100000</v>
      </c>
      <c r="S453" s="13" t="str">
        <f>IF('BCL Calculations Table'!BU520="","",'BCL Calculations Table'!BU520)</f>
        <v>max</v>
      </c>
      <c r="T453" s="13">
        <f>IF('BCL Calculations Table'!BV520="","",'BCL Calculations Table'!BV520)</f>
        <v>20857.142857142859</v>
      </c>
      <c r="U453" s="13" t="str">
        <f>IF('BCL Calculations Table'!BW520="","",'BCL Calculations Table'!BW520)</f>
        <v>N</v>
      </c>
      <c r="V453" s="13">
        <f>IF('BCL Calculations Table'!BX520="","",'BCL Calculations Table'!BX520)</f>
        <v>25670.329670329669</v>
      </c>
      <c r="W453" s="13" t="str">
        <f>IF('BCL Calculations Table'!BY520="","",'BCL Calculations Table'!BY520)</f>
        <v>N</v>
      </c>
      <c r="X453" s="13" t="str">
        <f>IF('BCL Calculations Table'!BZ520="","",'BCL Calculations Table'!BZ520)</f>
        <v/>
      </c>
      <c r="Y453" s="70" t="str">
        <f>IF('BCL Calculations Table'!CB520="","",'BCL Calculations Table'!CB520)</f>
        <v/>
      </c>
    </row>
    <row r="454" spans="1:25" s="14" customFormat="1" x14ac:dyDescent="0.35">
      <c r="A454" s="71" t="str">
        <f>'BCL Calculations Table'!BN521</f>
        <v>Methidathion</v>
      </c>
      <c r="B454" s="72" t="str">
        <f>'BCL Calculations Table'!BM521</f>
        <v>950-37-8</v>
      </c>
      <c r="C454" s="73" t="str">
        <f>IF('BCL Calculations Table'!C521="","",'BCL Calculations Table'!C521)</f>
        <v/>
      </c>
      <c r="D454" s="73" t="str">
        <f>IF('BCL Calculations Table'!D521="","",'BCL Calculations Table'!D521)</f>
        <v/>
      </c>
      <c r="E454" s="73">
        <f>IF('BCL Calculations Table'!E521="","",'BCL Calculations Table'!E521)</f>
        <v>1.5E-3</v>
      </c>
      <c r="F454" s="73" t="str">
        <f>IF('BCL Calculations Table'!F521="","",'BCL Calculations Table'!F521)</f>
        <v>OP</v>
      </c>
      <c r="G454" s="73" t="str">
        <f>IF('BCL Calculations Table'!G521="","",'BCL Calculations Table'!G521)</f>
        <v/>
      </c>
      <c r="H454" s="73" t="str">
        <f>IF('BCL Calculations Table'!H521="","",'BCL Calculations Table'!H521)</f>
        <v/>
      </c>
      <c r="I454" s="73" t="str">
        <f>IF('BCL Calculations Table'!I521="","",'BCL Calculations Table'!I521)</f>
        <v/>
      </c>
      <c r="J454" s="73" t="str">
        <f>IF('BCL Calculations Table'!J521="","",'BCL Calculations Table'!J521)</f>
        <v/>
      </c>
      <c r="K454" s="86" t="str">
        <f>IF('BCL Calculations Table'!K521="","",'BCL Calculations Table'!K521)</f>
        <v/>
      </c>
      <c r="L454" s="73" t="str">
        <f>IF('BCL Calculations Table'!L521="","",'BCL Calculations Table'!L521)</f>
        <v/>
      </c>
      <c r="M454" s="72">
        <f>IF('BCL Calculations Table'!N521="","",'BCL Calculations Table'!N521)</f>
        <v>0.1</v>
      </c>
      <c r="N454" s="73">
        <f>IF('BCL Calculations Table'!BP521="","",'BCL Calculations Table'!BP521)</f>
        <v>94.820519333571966</v>
      </c>
      <c r="O454" s="73" t="str">
        <f>IF('BCL Calculations Table'!BQ521="","",'BCL Calculations Table'!BQ521)</f>
        <v>N</v>
      </c>
      <c r="P454" s="73">
        <f>IF('BCL Calculations Table'!BR521="","",'BCL Calculations Table'!BR521)</f>
        <v>3504.0000000000009</v>
      </c>
      <c r="Q454" s="73" t="str">
        <f>IF('BCL Calculations Table'!BS521="","",'BCL Calculations Table'!BS521)</f>
        <v>N</v>
      </c>
      <c r="R454" s="73">
        <f>IF('BCL Calculations Table'!BT521="","",'BCL Calculations Table'!BT521)</f>
        <v>1367.771188743056</v>
      </c>
      <c r="S454" s="73" t="str">
        <f>IF('BCL Calculations Table'!BU521="","",'BCL Calculations Table'!BU521)</f>
        <v>N</v>
      </c>
      <c r="T454" s="73" t="str">
        <f>IF('BCL Calculations Table'!BV521="","",'BCL Calculations Table'!BV521)</f>
        <v/>
      </c>
      <c r="U454" s="73" t="str">
        <f>IF('BCL Calculations Table'!BW521="","",'BCL Calculations Table'!BW521)</f>
        <v/>
      </c>
      <c r="V454" s="73">
        <f>IF('BCL Calculations Table'!BX521="","",'BCL Calculations Table'!BX521)</f>
        <v>50.057142857142857</v>
      </c>
      <c r="W454" s="73" t="str">
        <f>IF('BCL Calculations Table'!BY521="","",'BCL Calculations Table'!BY521)</f>
        <v>N</v>
      </c>
      <c r="X454" s="73" t="str">
        <f>IF('BCL Calculations Table'!BZ521="","",'BCL Calculations Table'!BZ521)</f>
        <v/>
      </c>
      <c r="Y454" s="79" t="str">
        <f>IF('BCL Calculations Table'!CB521="","",'BCL Calculations Table'!CB521)</f>
        <v/>
      </c>
    </row>
    <row r="455" spans="1:25" s="14" customFormat="1" x14ac:dyDescent="0.35">
      <c r="A455" s="69" t="str">
        <f>'BCL Calculations Table'!BN522</f>
        <v>Methomyl</v>
      </c>
      <c r="B455" s="68" t="str">
        <f>'BCL Calculations Table'!BM522</f>
        <v>16752-77-5</v>
      </c>
      <c r="C455" s="13" t="str">
        <f>IF('BCL Calculations Table'!C522="","",'BCL Calculations Table'!C522)</f>
        <v/>
      </c>
      <c r="D455" s="13" t="str">
        <f>IF('BCL Calculations Table'!D522="","",'BCL Calculations Table'!D522)</f>
        <v/>
      </c>
      <c r="E455" s="13">
        <f>IF('BCL Calculations Table'!E522="","",'BCL Calculations Table'!E522)</f>
        <v>2.5000000000000001E-2</v>
      </c>
      <c r="F455" s="13" t="str">
        <f>IF('BCL Calculations Table'!F522="","",'BCL Calculations Table'!F522)</f>
        <v>I</v>
      </c>
      <c r="G455" s="13" t="str">
        <f>IF('BCL Calculations Table'!G522="","",'BCL Calculations Table'!G522)</f>
        <v/>
      </c>
      <c r="H455" s="13" t="str">
        <f>IF('BCL Calculations Table'!H522="","",'BCL Calculations Table'!H522)</f>
        <v/>
      </c>
      <c r="I455" s="13" t="str">
        <f>IF('BCL Calculations Table'!I522="","",'BCL Calculations Table'!I522)</f>
        <v/>
      </c>
      <c r="J455" s="13" t="str">
        <f>IF('BCL Calculations Table'!J522="","",'BCL Calculations Table'!J522)</f>
        <v/>
      </c>
      <c r="K455" s="85" t="str">
        <f>IF('BCL Calculations Table'!K522="","",'BCL Calculations Table'!K522)</f>
        <v/>
      </c>
      <c r="L455" s="13" t="str">
        <f>IF('BCL Calculations Table'!L522="","",'BCL Calculations Table'!L522)</f>
        <v/>
      </c>
      <c r="M455" s="68">
        <f>IF('BCL Calculations Table'!N522="","",'BCL Calculations Table'!N522)</f>
        <v>0.1</v>
      </c>
      <c r="N455" s="13">
        <f>IF('BCL Calculations Table'!BP522="","",'BCL Calculations Table'!BP522)</f>
        <v>1580.3419888928656</v>
      </c>
      <c r="O455" s="13" t="str">
        <f>IF('BCL Calculations Table'!BQ522="","",'BCL Calculations Table'!BQ522)</f>
        <v>N</v>
      </c>
      <c r="P455" s="13">
        <f>IF('BCL Calculations Table'!BR522="","",'BCL Calculations Table'!BR522)</f>
        <v>58400.000000000007</v>
      </c>
      <c r="Q455" s="13" t="str">
        <f>IF('BCL Calculations Table'!BS522="","",'BCL Calculations Table'!BS522)</f>
        <v>N</v>
      </c>
      <c r="R455" s="13">
        <f>IF('BCL Calculations Table'!BT522="","",'BCL Calculations Table'!BT522)</f>
        <v>22796.186479050928</v>
      </c>
      <c r="S455" s="13" t="str">
        <f>IF('BCL Calculations Table'!BU522="","",'BCL Calculations Table'!BU522)</f>
        <v>N</v>
      </c>
      <c r="T455" s="13" t="str">
        <f>IF('BCL Calculations Table'!BV522="","",'BCL Calculations Table'!BV522)</f>
        <v/>
      </c>
      <c r="U455" s="13" t="str">
        <f>IF('BCL Calculations Table'!BW522="","",'BCL Calculations Table'!BW522)</f>
        <v/>
      </c>
      <c r="V455" s="13">
        <f>IF('BCL Calculations Table'!BX522="","",'BCL Calculations Table'!BX522)</f>
        <v>834.28571428571433</v>
      </c>
      <c r="W455" s="13" t="str">
        <f>IF('BCL Calculations Table'!BY522="","",'BCL Calculations Table'!BY522)</f>
        <v>N</v>
      </c>
      <c r="X455" s="80" t="str">
        <f>IF('BCL Calculations Table'!BZ522="","",'BCL Calculations Table'!BZ522)</f>
        <v/>
      </c>
      <c r="Y455" s="81" t="str">
        <f>IF('BCL Calculations Table'!CB522="","",'BCL Calculations Table'!CB522)</f>
        <v/>
      </c>
    </row>
    <row r="456" spans="1:25" x14ac:dyDescent="0.35">
      <c r="A456" s="69" t="str">
        <f>'BCL Calculations Table'!BN523</f>
        <v>Methoxy-5-nitroaniline, 2-</v>
      </c>
      <c r="B456" s="68" t="str">
        <f>'BCL Calculations Table'!BM523</f>
        <v>99-59-2</v>
      </c>
      <c r="C456" s="13">
        <f>IF('BCL Calculations Table'!C523="","",'BCL Calculations Table'!C523)</f>
        <v>4.9000000000000002E-2</v>
      </c>
      <c r="D456" s="13" t="str">
        <f>IF('BCL Calculations Table'!D523="","",'BCL Calculations Table'!D523)</f>
        <v>CA</v>
      </c>
      <c r="E456" s="13" t="str">
        <f>IF('BCL Calculations Table'!E523="","",'BCL Calculations Table'!E523)</f>
        <v/>
      </c>
      <c r="F456" s="13" t="str">
        <f>IF('BCL Calculations Table'!F523="","",'BCL Calculations Table'!F523)</f>
        <v/>
      </c>
      <c r="G456" s="13">
        <f>IF('BCL Calculations Table'!G523="","",'BCL Calculations Table'!G523)</f>
        <v>1.4E-5</v>
      </c>
      <c r="H456" s="13" t="str">
        <f>IF('BCL Calculations Table'!H523="","",'BCL Calculations Table'!H523)</f>
        <v>CA</v>
      </c>
      <c r="I456" s="13" t="str">
        <f>IF('BCL Calculations Table'!I523="","",'BCL Calculations Table'!I523)</f>
        <v/>
      </c>
      <c r="J456" s="13" t="str">
        <f>IF('BCL Calculations Table'!J523="","",'BCL Calculations Table'!J523)</f>
        <v/>
      </c>
      <c r="K456" s="85" t="str">
        <f>IF('BCL Calculations Table'!K523="","",'BCL Calculations Table'!K523)</f>
        <v/>
      </c>
      <c r="L456" s="13" t="str">
        <f>IF('BCL Calculations Table'!L523="","",'BCL Calculations Table'!L523)</f>
        <v/>
      </c>
      <c r="M456" s="68">
        <f>IF('BCL Calculations Table'!N523="","",'BCL Calculations Table'!N523)</f>
        <v>0.1</v>
      </c>
      <c r="N456" s="13">
        <f>IF('BCL Calculations Table'!BP523="","",'BCL Calculations Table'!BP523)</f>
        <v>11.072746936160808</v>
      </c>
      <c r="O456" s="13" t="str">
        <f>IF('BCL Calculations Table'!BQ523="","",'BCL Calculations Table'!BQ523)</f>
        <v>C</v>
      </c>
      <c r="P456" s="13">
        <f>IF('BCL Calculations Table'!BR523="","",'BCL Calculations Table'!BR523)</f>
        <v>133.46876587100047</v>
      </c>
      <c r="Q456" s="13" t="str">
        <f>IF('BCL Calculations Table'!BS523="","",'BCL Calculations Table'!BS523)</f>
        <v>C</v>
      </c>
      <c r="R456" s="13">
        <f>IF('BCL Calculations Table'!BT523="","",'BCL Calculations Table'!BT523)</f>
        <v>71.983148054790988</v>
      </c>
      <c r="S456" s="13" t="str">
        <f>IF('BCL Calculations Table'!BU523="","",'BCL Calculations Table'!BU523)</f>
        <v>C</v>
      </c>
      <c r="T456" s="13">
        <f>IF('BCL Calculations Table'!BV523="","",'BCL Calculations Table'!BV523)</f>
        <v>0.20054945054945056</v>
      </c>
      <c r="U456" s="13" t="str">
        <f>IF('BCL Calculations Table'!BW523="","",'BCL Calculations Table'!BW523)</f>
        <v>C</v>
      </c>
      <c r="V456" s="13">
        <f>IF('BCL Calculations Table'!BX523="","",'BCL Calculations Table'!BX523)</f>
        <v>1.5899636268594948</v>
      </c>
      <c r="W456" s="13" t="str">
        <f>IF('BCL Calculations Table'!BY523="","",'BCL Calculations Table'!BY523)</f>
        <v>C</v>
      </c>
      <c r="X456" s="13" t="str">
        <f>IF('BCL Calculations Table'!BZ523="","",'BCL Calculations Table'!BZ523)</f>
        <v/>
      </c>
      <c r="Y456" s="70" t="str">
        <f>IF('BCL Calculations Table'!CB523="","",'BCL Calculations Table'!CB523)</f>
        <v/>
      </c>
    </row>
    <row r="457" spans="1:25" x14ac:dyDescent="0.35">
      <c r="A457" s="69" t="str">
        <f>'BCL Calculations Table'!BN524</f>
        <v>Methoxychlor</v>
      </c>
      <c r="B457" s="68" t="str">
        <f>'BCL Calculations Table'!BM524</f>
        <v>72-43-5</v>
      </c>
      <c r="C457" s="13" t="str">
        <f>IF('BCL Calculations Table'!C524="","",'BCL Calculations Table'!C524)</f>
        <v/>
      </c>
      <c r="D457" s="13" t="str">
        <f>IF('BCL Calculations Table'!D524="","",'BCL Calculations Table'!D524)</f>
        <v/>
      </c>
      <c r="E457" s="13">
        <f>IF('BCL Calculations Table'!E524="","",'BCL Calculations Table'!E524)</f>
        <v>5.0000000000000001E-3</v>
      </c>
      <c r="F457" s="13" t="str">
        <f>IF('BCL Calculations Table'!F524="","",'BCL Calculations Table'!F524)</f>
        <v>I</v>
      </c>
      <c r="G457" s="13" t="str">
        <f>IF('BCL Calculations Table'!G524="","",'BCL Calculations Table'!G524)</f>
        <v/>
      </c>
      <c r="H457" s="13" t="str">
        <f>IF('BCL Calculations Table'!H524="","",'BCL Calculations Table'!H524)</f>
        <v/>
      </c>
      <c r="I457" s="13" t="str">
        <f>IF('BCL Calculations Table'!I524="","",'BCL Calculations Table'!I524)</f>
        <v/>
      </c>
      <c r="J457" s="13" t="str">
        <f>IF('BCL Calculations Table'!J524="","",'BCL Calculations Table'!J524)</f>
        <v/>
      </c>
      <c r="K457" s="85" t="str">
        <f>IF('BCL Calculations Table'!K524="","",'BCL Calculations Table'!K524)</f>
        <v/>
      </c>
      <c r="L457" s="13" t="str">
        <f>IF('BCL Calculations Table'!L524="","",'BCL Calculations Table'!L524)</f>
        <v/>
      </c>
      <c r="M457" s="68">
        <f>IF('BCL Calculations Table'!N524="","",'BCL Calculations Table'!N524)</f>
        <v>0.1</v>
      </c>
      <c r="N457" s="13">
        <f>IF('BCL Calculations Table'!BP524="","",'BCL Calculations Table'!BP524)</f>
        <v>316.06839777857317</v>
      </c>
      <c r="O457" s="13" t="str">
        <f>IF('BCL Calculations Table'!BQ524="","",'BCL Calculations Table'!BQ524)</f>
        <v>N</v>
      </c>
      <c r="P457" s="13">
        <f>IF('BCL Calculations Table'!BR524="","",'BCL Calculations Table'!BR524)</f>
        <v>11680.000000000002</v>
      </c>
      <c r="Q457" s="13" t="str">
        <f>IF('BCL Calculations Table'!BS524="","",'BCL Calculations Table'!BS524)</f>
        <v>N</v>
      </c>
      <c r="R457" s="13">
        <f>IF('BCL Calculations Table'!BT524="","",'BCL Calculations Table'!BT524)</f>
        <v>4559.237295810186</v>
      </c>
      <c r="S457" s="13" t="str">
        <f>IF('BCL Calculations Table'!BU524="","",'BCL Calculations Table'!BU524)</f>
        <v>N</v>
      </c>
      <c r="T457" s="13" t="str">
        <f>IF('BCL Calculations Table'!BV524="","",'BCL Calculations Table'!BV524)</f>
        <v/>
      </c>
      <c r="U457" s="13" t="str">
        <f>IF('BCL Calculations Table'!BW524="","",'BCL Calculations Table'!BW524)</f>
        <v/>
      </c>
      <c r="V457" s="13">
        <f>IF('BCL Calculations Table'!BX524="","",'BCL Calculations Table'!BX524)</f>
        <v>40</v>
      </c>
      <c r="W457" s="13" t="str">
        <f>IF('BCL Calculations Table'!BY524="","",'BCL Calculations Table'!BY524)</f>
        <v>mcl</v>
      </c>
      <c r="X457" s="13">
        <f>IF('BCL Calculations Table'!BZ524="","",'BCL Calculations Table'!BZ524)</f>
        <v>8</v>
      </c>
      <c r="Y457" s="70">
        <f>IF('BCL Calculations Table'!CB524="","",'BCL Calculations Table'!CB524)</f>
        <v>160</v>
      </c>
    </row>
    <row r="458" spans="1:25" s="14" customFormat="1" x14ac:dyDescent="0.35">
      <c r="A458" s="69" t="str">
        <f>'BCL Calculations Table'!BN525</f>
        <v>Methoxyethanol Acetate, 2-</v>
      </c>
      <c r="B458" s="68" t="str">
        <f>'BCL Calculations Table'!BM525</f>
        <v>110-49-6</v>
      </c>
      <c r="C458" s="13" t="str">
        <f>IF('BCL Calculations Table'!C525="","",'BCL Calculations Table'!C525)</f>
        <v/>
      </c>
      <c r="D458" s="13" t="str">
        <f>IF('BCL Calculations Table'!D525="","",'BCL Calculations Table'!D525)</f>
        <v/>
      </c>
      <c r="E458" s="13">
        <f>IF('BCL Calculations Table'!E525="","",'BCL Calculations Table'!E525)</f>
        <v>8.0000000000000002E-3</v>
      </c>
      <c r="F458" s="13" t="str">
        <f>IF('BCL Calculations Table'!F525="","",'BCL Calculations Table'!F525)</f>
        <v>P</v>
      </c>
      <c r="G458" s="13" t="str">
        <f>IF('BCL Calculations Table'!G525="","",'BCL Calculations Table'!G525)</f>
        <v/>
      </c>
      <c r="H458" s="13" t="str">
        <f>IF('BCL Calculations Table'!H525="","",'BCL Calculations Table'!H525)</f>
        <v/>
      </c>
      <c r="I458" s="13">
        <f>IF('BCL Calculations Table'!I525="","",'BCL Calculations Table'!I525)</f>
        <v>1E-3</v>
      </c>
      <c r="J458" s="13" t="str">
        <f>IF('BCL Calculations Table'!J525="","",'BCL Calculations Table'!J525)</f>
        <v>P</v>
      </c>
      <c r="K458" s="85" t="str">
        <f>IF('BCL Calculations Table'!K525="","",'BCL Calculations Table'!K525)</f>
        <v/>
      </c>
      <c r="L458" s="13" t="str">
        <f>IF('BCL Calculations Table'!L525="","",'BCL Calculations Table'!L525)</f>
        <v>V</v>
      </c>
      <c r="M458" s="68" t="str">
        <f>IF('BCL Calculations Table'!N525="","",'BCL Calculations Table'!N525)</f>
        <v/>
      </c>
      <c r="N458" s="13">
        <f>IF('BCL Calculations Table'!BP525="","",'BCL Calculations Table'!BP525)</f>
        <v>107.01587055453091</v>
      </c>
      <c r="O458" s="13" t="str">
        <f>IF('BCL Calculations Table'!BQ525="","",'BCL Calculations Table'!BQ525)</f>
        <v>N</v>
      </c>
      <c r="P458" s="13">
        <f>IF('BCL Calculations Table'!BR525="","",'BCL Calculations Table'!BR525)</f>
        <v>526.91150075303835</v>
      </c>
      <c r="Q458" s="13" t="str">
        <f>IF('BCL Calculations Table'!BS525="","",'BCL Calculations Table'!BS525)</f>
        <v>N</v>
      </c>
      <c r="R458" s="13">
        <f>IF('BCL Calculations Table'!BT525="","",'BCL Calculations Table'!BT525)</f>
        <v>569.40280906818293</v>
      </c>
      <c r="S458" s="13" t="str">
        <f>IF('BCL Calculations Table'!BU525="","",'BCL Calculations Table'!BU525)</f>
        <v>N</v>
      </c>
      <c r="T458" s="13">
        <f>IF('BCL Calculations Table'!BV525="","",'BCL Calculations Table'!BV525)</f>
        <v>1.0428571428571429</v>
      </c>
      <c r="U458" s="13" t="str">
        <f>IF('BCL Calculations Table'!BW525="","",'BCL Calculations Table'!BW525)</f>
        <v>N</v>
      </c>
      <c r="V458" s="13">
        <f>IF('BCL Calculations Table'!BX525="","",'BCL Calculations Table'!BX525)</f>
        <v>2.0695459579180508</v>
      </c>
      <c r="W458" s="13" t="str">
        <f>IF('BCL Calculations Table'!BY525="","",'BCL Calculations Table'!BY525)</f>
        <v>N</v>
      </c>
      <c r="X458" s="13" t="str">
        <f>IF('BCL Calculations Table'!BZ525="","",'BCL Calculations Table'!BZ525)</f>
        <v/>
      </c>
      <c r="Y458" s="70" t="str">
        <f>IF('BCL Calculations Table'!CB525="","",'BCL Calculations Table'!CB525)</f>
        <v/>
      </c>
    </row>
    <row r="459" spans="1:25" x14ac:dyDescent="0.35">
      <c r="A459" s="69" t="str">
        <f>'BCL Calculations Table'!BN526</f>
        <v>Methoxyethanol, 2-</v>
      </c>
      <c r="B459" s="68" t="str">
        <f>'BCL Calculations Table'!BM526</f>
        <v>109-86-4</v>
      </c>
      <c r="C459" s="13" t="str">
        <f>IF('BCL Calculations Table'!C526="","",'BCL Calculations Table'!C526)</f>
        <v/>
      </c>
      <c r="D459" s="13" t="str">
        <f>IF('BCL Calculations Table'!D526="","",'BCL Calculations Table'!D526)</f>
        <v/>
      </c>
      <c r="E459" s="13">
        <f>IF('BCL Calculations Table'!E526="","",'BCL Calculations Table'!E526)</f>
        <v>5.0000000000000001E-3</v>
      </c>
      <c r="F459" s="13" t="str">
        <f>IF('BCL Calculations Table'!F526="","",'BCL Calculations Table'!F526)</f>
        <v>P</v>
      </c>
      <c r="G459" s="13" t="str">
        <f>IF('BCL Calculations Table'!G526="","",'BCL Calculations Table'!G526)</f>
        <v/>
      </c>
      <c r="H459" s="13" t="str">
        <f>IF('BCL Calculations Table'!H526="","",'BCL Calculations Table'!H526)</f>
        <v/>
      </c>
      <c r="I459" s="13">
        <f>IF('BCL Calculations Table'!I526="","",'BCL Calculations Table'!I526)</f>
        <v>7.0000000000000001E-3</v>
      </c>
      <c r="J459" s="13" t="str">
        <f>IF('BCL Calculations Table'!J526="","",'BCL Calculations Table'!J526)</f>
        <v>I</v>
      </c>
      <c r="K459" s="85" t="str">
        <f>IF('BCL Calculations Table'!K526="","",'BCL Calculations Table'!K526)</f>
        <v/>
      </c>
      <c r="L459" s="13" t="str">
        <f>IF('BCL Calculations Table'!L526="","",'BCL Calculations Table'!L526)</f>
        <v>V</v>
      </c>
      <c r="M459" s="68" t="str">
        <f>IF('BCL Calculations Table'!N526="","",'BCL Calculations Table'!N526)</f>
        <v/>
      </c>
      <c r="N459" s="13">
        <f>IF('BCL Calculations Table'!BP526="","",'BCL Calculations Table'!BP526)</f>
        <v>255.52874446495505</v>
      </c>
      <c r="O459" s="13" t="str">
        <f>IF('BCL Calculations Table'!BQ526="","",'BCL Calculations Table'!BQ526)</f>
        <v>N</v>
      </c>
      <c r="P459" s="13">
        <f>IF('BCL Calculations Table'!BR526="","",'BCL Calculations Table'!BR526)</f>
        <v>2447.6017050420692</v>
      </c>
      <c r="Q459" s="13" t="str">
        <f>IF('BCL Calculations Table'!BS526="","",'BCL Calculations Table'!BS526)</f>
        <v>N</v>
      </c>
      <c r="R459" s="13">
        <f>IF('BCL Calculations Table'!BT526="","",'BCL Calculations Table'!BT526)</f>
        <v>2248.3951402175639</v>
      </c>
      <c r="S459" s="13" t="str">
        <f>IF('BCL Calculations Table'!BU526="","",'BCL Calculations Table'!BU526)</f>
        <v>N</v>
      </c>
      <c r="T459" s="13">
        <f>IF('BCL Calculations Table'!BV526="","",'BCL Calculations Table'!BV526)</f>
        <v>7.3000000000000016</v>
      </c>
      <c r="U459" s="13" t="str">
        <f>IF('BCL Calculations Table'!BW526="","",'BCL Calculations Table'!BW526)</f>
        <v>N</v>
      </c>
      <c r="V459" s="13">
        <f>IF('BCL Calculations Table'!BX526="","",'BCL Calculations Table'!BX526)</f>
        <v>13.425287356321839</v>
      </c>
      <c r="W459" s="13" t="str">
        <f>IF('BCL Calculations Table'!BY526="","",'BCL Calculations Table'!BY526)</f>
        <v>N</v>
      </c>
      <c r="X459" s="13" t="str">
        <f>IF('BCL Calculations Table'!BZ526="","",'BCL Calculations Table'!BZ526)</f>
        <v/>
      </c>
      <c r="Y459" s="70" t="str">
        <f>IF('BCL Calculations Table'!CB526="","",'BCL Calculations Table'!CB526)</f>
        <v/>
      </c>
    </row>
    <row r="460" spans="1:25" s="14" customFormat="1" x14ac:dyDescent="0.35">
      <c r="A460" s="71" t="str">
        <f>'BCL Calculations Table'!BN527</f>
        <v>Methyl Acetate</v>
      </c>
      <c r="B460" s="72" t="str">
        <f>'BCL Calculations Table'!BM527</f>
        <v>79-20-9</v>
      </c>
      <c r="C460" s="73" t="str">
        <f>IF('BCL Calculations Table'!C527="","",'BCL Calculations Table'!C527)</f>
        <v/>
      </c>
      <c r="D460" s="73" t="str">
        <f>IF('BCL Calculations Table'!D527="","",'BCL Calculations Table'!D527)</f>
        <v/>
      </c>
      <c r="E460" s="73">
        <f>IF('BCL Calculations Table'!E527="","",'BCL Calculations Table'!E527)</f>
        <v>1</v>
      </c>
      <c r="F460" s="73" t="str">
        <f>IF('BCL Calculations Table'!F527="","",'BCL Calculations Table'!F527)</f>
        <v>X</v>
      </c>
      <c r="G460" s="73" t="str">
        <f>IF('BCL Calculations Table'!G527="","",'BCL Calculations Table'!G527)</f>
        <v/>
      </c>
      <c r="H460" s="73" t="str">
        <f>IF('BCL Calculations Table'!H527="","",'BCL Calculations Table'!H527)</f>
        <v/>
      </c>
      <c r="I460" s="73" t="str">
        <f>IF('BCL Calculations Table'!I527="","",'BCL Calculations Table'!I527)</f>
        <v/>
      </c>
      <c r="J460" s="73" t="str">
        <f>IF('BCL Calculations Table'!J527="","",'BCL Calculations Table'!J527)</f>
        <v/>
      </c>
      <c r="K460" s="86" t="str">
        <f>IF('BCL Calculations Table'!K527="","",'BCL Calculations Table'!K527)</f>
        <v/>
      </c>
      <c r="L460" s="73" t="str">
        <f>IF('BCL Calculations Table'!L527="","",'BCL Calculations Table'!L527)</f>
        <v>V</v>
      </c>
      <c r="M460" s="72" t="str">
        <f>IF('BCL Calculations Table'!N527="","",'BCL Calculations Table'!N527)</f>
        <v/>
      </c>
      <c r="N460" s="73">
        <f>IF('BCL Calculations Table'!BP527="","",'BCL Calculations Table'!BP527)</f>
        <v>28983.594470943401</v>
      </c>
      <c r="O460" s="73" t="str">
        <f>IF('BCL Calculations Table'!BQ527="","",'BCL Calculations Table'!BQ527)</f>
        <v>sat</v>
      </c>
      <c r="P460" s="73">
        <f>IF('BCL Calculations Table'!BR527="","",'BCL Calculations Table'!BR527)</f>
        <v>28983.594470943401</v>
      </c>
      <c r="Q460" s="73" t="str">
        <f>IF('BCL Calculations Table'!BS527="","",'BCL Calculations Table'!BS527)</f>
        <v>sat</v>
      </c>
      <c r="R460" s="73">
        <f>IF('BCL Calculations Table'!BT527="","",'BCL Calculations Table'!BT527)</f>
        <v>28983.594470943401</v>
      </c>
      <c r="S460" s="73" t="str">
        <f>IF('BCL Calculations Table'!BU527="","",'BCL Calculations Table'!BU527)</f>
        <v>sat</v>
      </c>
      <c r="T460" s="73" t="str">
        <f>IF('BCL Calculations Table'!BV527="","",'BCL Calculations Table'!BV527)</f>
        <v/>
      </c>
      <c r="U460" s="73" t="str">
        <f>IF('BCL Calculations Table'!BW527="","",'BCL Calculations Table'!BW527)</f>
        <v/>
      </c>
      <c r="V460" s="73">
        <f>IF('BCL Calculations Table'!BX527="","",'BCL Calculations Table'!BX527)</f>
        <v>33371.428571428572</v>
      </c>
      <c r="W460" s="73" t="str">
        <f>IF('BCL Calculations Table'!BY527="","",'BCL Calculations Table'!BY527)</f>
        <v>N</v>
      </c>
      <c r="X460" s="73" t="str">
        <f>IF('BCL Calculations Table'!BZ527="","",'BCL Calculations Table'!BZ527)</f>
        <v/>
      </c>
      <c r="Y460" s="79" t="str">
        <f>IF('BCL Calculations Table'!CB527="","",'BCL Calculations Table'!CB527)</f>
        <v/>
      </c>
    </row>
    <row r="461" spans="1:25" s="14" customFormat="1" x14ac:dyDescent="0.35">
      <c r="A461" s="69" t="str">
        <f>'BCL Calculations Table'!BN528</f>
        <v>Methyl Acrylate</v>
      </c>
      <c r="B461" s="68" t="str">
        <f>'BCL Calculations Table'!BM528</f>
        <v>96-33-3</v>
      </c>
      <c r="C461" s="13" t="str">
        <f>IF('BCL Calculations Table'!C528="","",'BCL Calculations Table'!C528)</f>
        <v/>
      </c>
      <c r="D461" s="13" t="str">
        <f>IF('BCL Calculations Table'!D528="","",'BCL Calculations Table'!D528)</f>
        <v/>
      </c>
      <c r="E461" s="13" t="str">
        <f>IF('BCL Calculations Table'!E528="","",'BCL Calculations Table'!E528)</f>
        <v/>
      </c>
      <c r="F461" s="13" t="str">
        <f>IF('BCL Calculations Table'!F528="","",'BCL Calculations Table'!F528)</f>
        <v/>
      </c>
      <c r="G461" s="13" t="str">
        <f>IF('BCL Calculations Table'!G528="","",'BCL Calculations Table'!G528)</f>
        <v/>
      </c>
      <c r="H461" s="13" t="str">
        <f>IF('BCL Calculations Table'!H528="","",'BCL Calculations Table'!H528)</f>
        <v/>
      </c>
      <c r="I461" s="13">
        <f>IF('BCL Calculations Table'!I528="","",'BCL Calculations Table'!I528)</f>
        <v>0.02</v>
      </c>
      <c r="J461" s="13" t="str">
        <f>IF('BCL Calculations Table'!J528="","",'BCL Calculations Table'!J528)</f>
        <v>P</v>
      </c>
      <c r="K461" s="85" t="str">
        <f>IF('BCL Calculations Table'!K528="","",'BCL Calculations Table'!K528)</f>
        <v/>
      </c>
      <c r="L461" s="13" t="str">
        <f>IF('BCL Calculations Table'!L528="","",'BCL Calculations Table'!L528)</f>
        <v>V</v>
      </c>
      <c r="M461" s="68" t="str">
        <f>IF('BCL Calculations Table'!N528="","",'BCL Calculations Table'!N528)</f>
        <v/>
      </c>
      <c r="N461" s="13">
        <f>IF('BCL Calculations Table'!BP528="","",'BCL Calculations Table'!BP528)</f>
        <v>145.51266950528128</v>
      </c>
      <c r="O461" s="13" t="str">
        <f>IF('BCL Calculations Table'!BQ528="","",'BCL Calculations Table'!BQ528)</f>
        <v>N</v>
      </c>
      <c r="P461" s="13">
        <f>IF('BCL Calculations Table'!BR528="","",'BCL Calculations Table'!BR528)</f>
        <v>611.15321192218141</v>
      </c>
      <c r="Q461" s="13" t="str">
        <f>IF('BCL Calculations Table'!BS528="","",'BCL Calculations Table'!BS528)</f>
        <v>N</v>
      </c>
      <c r="R461" s="13">
        <f>IF('BCL Calculations Table'!BT528="","",'BCL Calculations Table'!BT528)</f>
        <v>679.05912435797927</v>
      </c>
      <c r="S461" s="13" t="str">
        <f>IF('BCL Calculations Table'!BU528="","",'BCL Calculations Table'!BU528)</f>
        <v>N</v>
      </c>
      <c r="T461" s="13">
        <f>IF('BCL Calculations Table'!BV528="","",'BCL Calculations Table'!BV528)</f>
        <v>20.857142857142854</v>
      </c>
      <c r="U461" s="13" t="str">
        <f>IF('BCL Calculations Table'!BW528="","",'BCL Calculations Table'!BW528)</f>
        <v>N</v>
      </c>
      <c r="V461" s="13">
        <f>IF('BCL Calculations Table'!BX528="","",'BCL Calculations Table'!BX528)</f>
        <v>41.714285714285715</v>
      </c>
      <c r="W461" s="13" t="str">
        <f>IF('BCL Calculations Table'!BY528="","",'BCL Calculations Table'!BY528)</f>
        <v>N</v>
      </c>
      <c r="X461" s="80" t="str">
        <f>IF('BCL Calculations Table'!BZ528="","",'BCL Calculations Table'!BZ528)</f>
        <v/>
      </c>
      <c r="Y461" s="81" t="str">
        <f>IF('BCL Calculations Table'!CB528="","",'BCL Calculations Table'!CB528)</f>
        <v/>
      </c>
    </row>
    <row r="462" spans="1:25" x14ac:dyDescent="0.35">
      <c r="A462" s="69" t="str">
        <f>'BCL Calculations Table'!BN529</f>
        <v>Methyl Ethyl Ketone (2-Butanone)</v>
      </c>
      <c r="B462" s="68" t="str">
        <f>'BCL Calculations Table'!BM529</f>
        <v>78-93-3</v>
      </c>
      <c r="C462" s="13" t="str">
        <f>IF('BCL Calculations Table'!C529="","",'BCL Calculations Table'!C529)</f>
        <v/>
      </c>
      <c r="D462" s="13" t="str">
        <f>IF('BCL Calculations Table'!D529="","",'BCL Calculations Table'!D529)</f>
        <v/>
      </c>
      <c r="E462" s="13">
        <f>IF('BCL Calculations Table'!E529="","",'BCL Calculations Table'!E529)</f>
        <v>0.6</v>
      </c>
      <c r="F462" s="13" t="str">
        <f>IF('BCL Calculations Table'!F529="","",'BCL Calculations Table'!F529)</f>
        <v>I</v>
      </c>
      <c r="G462" s="13" t="str">
        <f>IF('BCL Calculations Table'!G529="","",'BCL Calculations Table'!G529)</f>
        <v/>
      </c>
      <c r="H462" s="13" t="str">
        <f>IF('BCL Calculations Table'!H529="","",'BCL Calculations Table'!H529)</f>
        <v/>
      </c>
      <c r="I462" s="13">
        <f>IF('BCL Calculations Table'!I529="","",'BCL Calculations Table'!I529)</f>
        <v>5</v>
      </c>
      <c r="J462" s="13" t="str">
        <f>IF('BCL Calculations Table'!J529="","",'BCL Calculations Table'!J529)</f>
        <v>I</v>
      </c>
      <c r="K462" s="85" t="str">
        <f>IF('BCL Calculations Table'!K529="","",'BCL Calculations Table'!K529)</f>
        <v/>
      </c>
      <c r="L462" s="13" t="str">
        <f>IF('BCL Calculations Table'!L529="","",'BCL Calculations Table'!L529)</f>
        <v>V</v>
      </c>
      <c r="M462" s="68" t="str">
        <f>IF('BCL Calculations Table'!N529="","",'BCL Calculations Table'!N529)</f>
        <v/>
      </c>
      <c r="N462" s="13">
        <f>IF('BCL Calculations Table'!BP529="","",'BCL Calculations Table'!BP529)</f>
        <v>27005.614934630801</v>
      </c>
      <c r="O462" s="13" t="str">
        <f>IF('BCL Calculations Table'!BQ529="","",'BCL Calculations Table'!BQ529)</f>
        <v>N</v>
      </c>
      <c r="P462" s="13">
        <f>IF('BCL Calculations Table'!BR529="","",'BCL Calculations Table'!BR529)</f>
        <v>28432.582215471692</v>
      </c>
      <c r="Q462" s="13" t="str">
        <f>IF('BCL Calculations Table'!BS529="","",'BCL Calculations Table'!BS529)</f>
        <v>sat</v>
      </c>
      <c r="R462" s="13">
        <f>IF('BCL Calculations Table'!BT529="","",'BCL Calculations Table'!BT529)</f>
        <v>28432.582215471692</v>
      </c>
      <c r="S462" s="13" t="str">
        <f>IF('BCL Calculations Table'!BU529="","",'BCL Calculations Table'!BU529)</f>
        <v>sat</v>
      </c>
      <c r="T462" s="13">
        <f>IF('BCL Calculations Table'!BV529="","",'BCL Calculations Table'!BV529)</f>
        <v>5214.2857142857147</v>
      </c>
      <c r="U462" s="13" t="str">
        <f>IF('BCL Calculations Table'!BW529="","",'BCL Calculations Table'!BW529)</f>
        <v>N</v>
      </c>
      <c r="V462" s="13">
        <f>IF('BCL Calculations Table'!BX529="","",'BCL Calculations Table'!BX529)</f>
        <v>6857.142857142856</v>
      </c>
      <c r="W462" s="13" t="str">
        <f>IF('BCL Calculations Table'!BY529="","",'BCL Calculations Table'!BY529)</f>
        <v>N</v>
      </c>
      <c r="X462" s="13" t="str">
        <f>IF('BCL Calculations Table'!BZ529="","",'BCL Calculations Table'!BZ529)</f>
        <v/>
      </c>
      <c r="Y462" s="70" t="str">
        <f>IF('BCL Calculations Table'!CB529="","",'BCL Calculations Table'!CB529)</f>
        <v/>
      </c>
    </row>
    <row r="463" spans="1:25" x14ac:dyDescent="0.35">
      <c r="A463" s="69" t="str">
        <f>'BCL Calculations Table'!BN530</f>
        <v>Methyl Hydrazine</v>
      </c>
      <c r="B463" s="68" t="str">
        <f>'BCL Calculations Table'!BM530</f>
        <v>60-34-4</v>
      </c>
      <c r="C463" s="13" t="str">
        <f>IF('BCL Calculations Table'!C530="","",'BCL Calculations Table'!C530)</f>
        <v/>
      </c>
      <c r="D463" s="13" t="str">
        <f>IF('BCL Calculations Table'!D530="","",'BCL Calculations Table'!D530)</f>
        <v/>
      </c>
      <c r="E463" s="13">
        <f>IF('BCL Calculations Table'!E530="","",'BCL Calculations Table'!E530)</f>
        <v>1E-3</v>
      </c>
      <c r="F463" s="13" t="str">
        <f>IF('BCL Calculations Table'!F530="","",'BCL Calculations Table'!F530)</f>
        <v>P</v>
      </c>
      <c r="G463" s="13">
        <f>IF('BCL Calculations Table'!G530="","",'BCL Calculations Table'!G530)</f>
        <v>1E-3</v>
      </c>
      <c r="H463" s="13" t="str">
        <f>IF('BCL Calculations Table'!H530="","",'BCL Calculations Table'!H530)</f>
        <v>X</v>
      </c>
      <c r="I463" s="13">
        <f>IF('BCL Calculations Table'!I530="","",'BCL Calculations Table'!I530)</f>
        <v>2.0000000000000002E-5</v>
      </c>
      <c r="J463" s="13" t="str">
        <f>IF('BCL Calculations Table'!J530="","",'BCL Calculations Table'!J530)</f>
        <v>X</v>
      </c>
      <c r="K463" s="85" t="str">
        <f>IF('BCL Calculations Table'!K530="","",'BCL Calculations Table'!K530)</f>
        <v/>
      </c>
      <c r="L463" s="13" t="str">
        <f>IF('BCL Calculations Table'!L530="","",'BCL Calculations Table'!L530)</f>
        <v>V</v>
      </c>
      <c r="M463" s="68" t="str">
        <f>IF('BCL Calculations Table'!N530="","",'BCL Calculations Table'!N530)</f>
        <v/>
      </c>
      <c r="N463" s="13">
        <f>IF('BCL Calculations Table'!BP530="","",'BCL Calculations Table'!BP530)</f>
        <v>0.14159630996961817</v>
      </c>
      <c r="O463" s="13" t="str">
        <f>IF('BCL Calculations Table'!BQ530="","",'BCL Calculations Table'!BQ530)</f>
        <v>C</v>
      </c>
      <c r="P463" s="13">
        <f>IF('BCL Calculations Table'!BR530="","",'BCL Calculations Table'!BR530)</f>
        <v>0.61849268194729223</v>
      </c>
      <c r="Q463" s="13" t="str">
        <f>IF('BCL Calculations Table'!BS530="","",'BCL Calculations Table'!BS530)</f>
        <v>C</v>
      </c>
      <c r="R463" s="13">
        <f>IF('BCL Calculations Table'!BT530="","",'BCL Calculations Table'!BT530)</f>
        <v>0.68721409105254694</v>
      </c>
      <c r="S463" s="13" t="str">
        <f>IF('BCL Calculations Table'!BU530="","",'BCL Calculations Table'!BU530)</f>
        <v>C</v>
      </c>
      <c r="T463" s="13">
        <f>IF('BCL Calculations Table'!BV530="","",'BCL Calculations Table'!BV530)</f>
        <v>2.8076923076923075E-3</v>
      </c>
      <c r="U463" s="13" t="str">
        <f>IF('BCL Calculations Table'!BW530="","",'BCL Calculations Table'!BW530)</f>
        <v>C</v>
      </c>
      <c r="V463" s="13">
        <f>IF('BCL Calculations Table'!BX530="","",'BCL Calculations Table'!BX530)</f>
        <v>5.615384615384615E-3</v>
      </c>
      <c r="W463" s="13" t="str">
        <f>IF('BCL Calculations Table'!BY530="","",'BCL Calculations Table'!BY530)</f>
        <v>C</v>
      </c>
      <c r="X463" s="13" t="str">
        <f>IF('BCL Calculations Table'!BZ530="","",'BCL Calculations Table'!BZ530)</f>
        <v/>
      </c>
      <c r="Y463" s="70" t="str">
        <f>IF('BCL Calculations Table'!CB530="","",'BCL Calculations Table'!CB530)</f>
        <v/>
      </c>
    </row>
    <row r="464" spans="1:25" s="14" customFormat="1" x14ac:dyDescent="0.35">
      <c r="A464" s="69" t="str">
        <f>'BCL Calculations Table'!BN531</f>
        <v>Methyl Iodide</v>
      </c>
      <c r="B464" s="68" t="str">
        <f>'BCL Calculations Table'!BM531</f>
        <v>74-88-4</v>
      </c>
      <c r="C464" s="13" t="str">
        <f>IF('BCL Calculations Table'!C531="","",'BCL Calculations Table'!C531)</f>
        <v/>
      </c>
      <c r="D464" s="13" t="str">
        <f>IF('BCL Calculations Table'!D531="","",'BCL Calculations Table'!D531)</f>
        <v/>
      </c>
      <c r="E464" s="13" t="str">
        <f>IF('BCL Calculations Table'!E531="","",'BCL Calculations Table'!E531)</f>
        <v/>
      </c>
      <c r="F464" s="13" t="str">
        <f>IF('BCL Calculations Table'!F531="","",'BCL Calculations Table'!F531)</f>
        <v/>
      </c>
      <c r="G464" s="13" t="str">
        <f>IF('BCL Calculations Table'!G531="","",'BCL Calculations Table'!G531)</f>
        <v/>
      </c>
      <c r="H464" s="13" t="str">
        <f>IF('BCL Calculations Table'!H531="","",'BCL Calculations Table'!H531)</f>
        <v/>
      </c>
      <c r="I464" s="13">
        <f>IF('BCL Calculations Table'!I531="","",'BCL Calculations Table'!I531)</f>
        <v>0.17</v>
      </c>
      <c r="J464" s="13" t="str">
        <f>IF('BCL Calculations Table'!J531="","",'BCL Calculations Table'!J531)</f>
        <v/>
      </c>
      <c r="K464" s="85" t="str">
        <f>IF('BCL Calculations Table'!K531="","",'BCL Calculations Table'!K531)</f>
        <v/>
      </c>
      <c r="L464" s="13" t="str">
        <f>IF('BCL Calculations Table'!L531="","",'BCL Calculations Table'!L531)</f>
        <v>V</v>
      </c>
      <c r="M464" s="68" t="str">
        <f>IF('BCL Calculations Table'!N531="","",'BCL Calculations Table'!N531)</f>
        <v/>
      </c>
      <c r="N464" s="13">
        <f>IF('BCL Calculations Table'!BP531="","",'BCL Calculations Table'!BP531)</f>
        <v>326.86291647504396</v>
      </c>
      <c r="O464" s="13" t="str">
        <f>IF('BCL Calculations Table'!BQ531="","",'BCL Calculations Table'!BQ531)</f>
        <v>N</v>
      </c>
      <c r="P464" s="13">
        <f>IF('BCL Calculations Table'!BR531="","",'BCL Calculations Table'!BR531)</f>
        <v>1372.8242491951844</v>
      </c>
      <c r="Q464" s="13" t="str">
        <f>IF('BCL Calculations Table'!BS531="","",'BCL Calculations Table'!BS531)</f>
        <v>N</v>
      </c>
      <c r="R464" s="13">
        <f>IF('BCL Calculations Table'!BT531="","",'BCL Calculations Table'!BT531)</f>
        <v>1525.3602768835381</v>
      </c>
      <c r="S464" s="13" t="str">
        <f>IF('BCL Calculations Table'!BU531="","",'BCL Calculations Table'!BU531)</f>
        <v>N</v>
      </c>
      <c r="T464" s="13">
        <f>IF('BCL Calculations Table'!BV531="","",'BCL Calculations Table'!BV531)</f>
        <v>177.28571428571428</v>
      </c>
      <c r="U464" s="13" t="str">
        <f>IF('BCL Calculations Table'!BW531="","",'BCL Calculations Table'!BW531)</f>
        <v>N</v>
      </c>
      <c r="V464" s="13">
        <f>IF('BCL Calculations Table'!BX531="","",'BCL Calculations Table'!BX531)</f>
        <v>354.57142857142856</v>
      </c>
      <c r="W464" s="13" t="str">
        <f>IF('BCL Calculations Table'!BY531="","",'BCL Calculations Table'!BY531)</f>
        <v>N</v>
      </c>
      <c r="X464" s="13" t="str">
        <f>IF('BCL Calculations Table'!BZ531="","",'BCL Calculations Table'!BZ531)</f>
        <v/>
      </c>
      <c r="Y464" s="70" t="str">
        <f>IF('BCL Calculations Table'!CB531="","",'BCL Calculations Table'!CB531)</f>
        <v/>
      </c>
    </row>
    <row r="465" spans="1:25" x14ac:dyDescent="0.35">
      <c r="A465" s="69" t="str">
        <f>'BCL Calculations Table'!BN532</f>
        <v>Methyl Isobutyl Ketone (4-methyl-2-pentanone)</v>
      </c>
      <c r="B465" s="68" t="str">
        <f>'BCL Calculations Table'!BM532</f>
        <v>108-10-1</v>
      </c>
      <c r="C465" s="13" t="str">
        <f>IF('BCL Calculations Table'!C532="","",'BCL Calculations Table'!C532)</f>
        <v/>
      </c>
      <c r="D465" s="13" t="str">
        <f>IF('BCL Calculations Table'!D532="","",'BCL Calculations Table'!D532)</f>
        <v/>
      </c>
      <c r="E465" s="13" t="str">
        <f>IF('BCL Calculations Table'!E532="","",'BCL Calculations Table'!E532)</f>
        <v/>
      </c>
      <c r="F465" s="13" t="str">
        <f>IF('BCL Calculations Table'!F532="","",'BCL Calculations Table'!F532)</f>
        <v/>
      </c>
      <c r="G465" s="13" t="str">
        <f>IF('BCL Calculations Table'!G532="","",'BCL Calculations Table'!G532)</f>
        <v/>
      </c>
      <c r="H465" s="13" t="str">
        <f>IF('BCL Calculations Table'!H532="","",'BCL Calculations Table'!H532)</f>
        <v/>
      </c>
      <c r="I465" s="13">
        <f>IF('BCL Calculations Table'!I532="","",'BCL Calculations Table'!I532)</f>
        <v>3</v>
      </c>
      <c r="J465" s="13" t="str">
        <f>IF('BCL Calculations Table'!J532="","",'BCL Calculations Table'!J532)</f>
        <v>I</v>
      </c>
      <c r="K465" s="85" t="str">
        <f>IF('BCL Calculations Table'!K532="","",'BCL Calculations Table'!K532)</f>
        <v/>
      </c>
      <c r="L465" s="13" t="str">
        <f>IF('BCL Calculations Table'!L532="","",'BCL Calculations Table'!L532)</f>
        <v>V</v>
      </c>
      <c r="M465" s="68" t="str">
        <f>IF('BCL Calculations Table'!N532="","",'BCL Calculations Table'!N532)</f>
        <v/>
      </c>
      <c r="N465" s="13">
        <f>IF('BCL Calculations Table'!BP532="","",'BCL Calculations Table'!BP532)</f>
        <v>3356.6930981760997</v>
      </c>
      <c r="O465" s="13" t="str">
        <f>IF('BCL Calculations Table'!BQ532="","",'BCL Calculations Table'!BQ532)</f>
        <v>sat</v>
      </c>
      <c r="P465" s="13">
        <f>IF('BCL Calculations Table'!BR532="","",'BCL Calculations Table'!BR532)</f>
        <v>3356.6930981760997</v>
      </c>
      <c r="Q465" s="13" t="str">
        <f>IF('BCL Calculations Table'!BS532="","",'BCL Calculations Table'!BS532)</f>
        <v>sat</v>
      </c>
      <c r="R465" s="13">
        <f>IF('BCL Calculations Table'!BT532="","",'BCL Calculations Table'!BT532)</f>
        <v>3356.6930981760997</v>
      </c>
      <c r="S465" s="13" t="str">
        <f>IF('BCL Calculations Table'!BU532="","",'BCL Calculations Table'!BU532)</f>
        <v>sat</v>
      </c>
      <c r="T465" s="13">
        <f>IF('BCL Calculations Table'!BV532="","",'BCL Calculations Table'!BV532)</f>
        <v>3128.5714285714284</v>
      </c>
      <c r="U465" s="13" t="str">
        <f>IF('BCL Calculations Table'!BW532="","",'BCL Calculations Table'!BW532)</f>
        <v>N</v>
      </c>
      <c r="V465" s="13">
        <f>IF('BCL Calculations Table'!BX532="","",'BCL Calculations Table'!BX532)</f>
        <v>6257.1428571428578</v>
      </c>
      <c r="W465" s="13" t="str">
        <f>IF('BCL Calculations Table'!BY532="","",'BCL Calculations Table'!BY532)</f>
        <v>N</v>
      </c>
      <c r="X465" s="13" t="str">
        <f>IF('BCL Calculations Table'!BZ532="","",'BCL Calculations Table'!BZ532)</f>
        <v/>
      </c>
      <c r="Y465" s="70" t="str">
        <f>IF('BCL Calculations Table'!CB532="","",'BCL Calculations Table'!CB532)</f>
        <v/>
      </c>
    </row>
    <row r="466" spans="1:25" s="14" customFormat="1" x14ac:dyDescent="0.35">
      <c r="A466" s="71" t="str">
        <f>'BCL Calculations Table'!BN533</f>
        <v>Methyl Isocyanate</v>
      </c>
      <c r="B466" s="72" t="str">
        <f>'BCL Calculations Table'!BM533</f>
        <v>624-83-9</v>
      </c>
      <c r="C466" s="73" t="str">
        <f>IF('BCL Calculations Table'!C533="","",'BCL Calculations Table'!C533)</f>
        <v/>
      </c>
      <c r="D466" s="73" t="str">
        <f>IF('BCL Calculations Table'!D533="","",'BCL Calculations Table'!D533)</f>
        <v/>
      </c>
      <c r="E466" s="73" t="str">
        <f>IF('BCL Calculations Table'!E533="","",'BCL Calculations Table'!E533)</f>
        <v/>
      </c>
      <c r="F466" s="73" t="str">
        <f>IF('BCL Calculations Table'!F533="","",'BCL Calculations Table'!F533)</f>
        <v/>
      </c>
      <c r="G466" s="73" t="str">
        <f>IF('BCL Calculations Table'!G533="","",'BCL Calculations Table'!G533)</f>
        <v/>
      </c>
      <c r="H466" s="73" t="str">
        <f>IF('BCL Calculations Table'!H533="","",'BCL Calculations Table'!H533)</f>
        <v/>
      </c>
      <c r="I466" s="73">
        <f>IF('BCL Calculations Table'!I533="","",'BCL Calculations Table'!I533)</f>
        <v>1E-3</v>
      </c>
      <c r="J466" s="73" t="str">
        <f>IF('BCL Calculations Table'!J533="","",'BCL Calculations Table'!J533)</f>
        <v>CA</v>
      </c>
      <c r="K466" s="86" t="str">
        <f>IF('BCL Calculations Table'!K533="","",'BCL Calculations Table'!K533)</f>
        <v/>
      </c>
      <c r="L466" s="73" t="str">
        <f>IF('BCL Calculations Table'!L533="","",'BCL Calculations Table'!L533)</f>
        <v>V</v>
      </c>
      <c r="M466" s="72" t="str">
        <f>IF('BCL Calculations Table'!N533="","",'BCL Calculations Table'!N533)</f>
        <v/>
      </c>
      <c r="N466" s="73">
        <f>IF('BCL Calculations Table'!BP533="","",'BCL Calculations Table'!BP533)</f>
        <v>4.6058428723353311</v>
      </c>
      <c r="O466" s="73" t="str">
        <f>IF('BCL Calculations Table'!BQ533="","",'BCL Calculations Table'!BQ533)</f>
        <v>N</v>
      </c>
      <c r="P466" s="73">
        <f>IF('BCL Calculations Table'!BR533="","",'BCL Calculations Table'!BR533)</f>
        <v>19.344540063808392</v>
      </c>
      <c r="Q466" s="73" t="str">
        <f>IF('BCL Calculations Table'!BS533="","",'BCL Calculations Table'!BS533)</f>
        <v>N</v>
      </c>
      <c r="R466" s="73">
        <f>IF('BCL Calculations Table'!BT533="","",'BCL Calculations Table'!BT533)</f>
        <v>21.493933404231544</v>
      </c>
      <c r="S466" s="73" t="str">
        <f>IF('BCL Calculations Table'!BU533="","",'BCL Calculations Table'!BU533)</f>
        <v>N</v>
      </c>
      <c r="T466" s="73">
        <f>IF('BCL Calculations Table'!BV533="","",'BCL Calculations Table'!BV533)</f>
        <v>1.0428571428571429</v>
      </c>
      <c r="U466" s="73" t="str">
        <f>IF('BCL Calculations Table'!BW533="","",'BCL Calculations Table'!BW533)</f>
        <v>N</v>
      </c>
      <c r="V466" s="73">
        <f>IF('BCL Calculations Table'!BX533="","",'BCL Calculations Table'!BX533)</f>
        <v>2.0857142857142859</v>
      </c>
      <c r="W466" s="73" t="str">
        <f>IF('BCL Calculations Table'!BY533="","",'BCL Calculations Table'!BY533)</f>
        <v>N</v>
      </c>
      <c r="X466" s="73" t="str">
        <f>IF('BCL Calculations Table'!BZ533="","",'BCL Calculations Table'!BZ533)</f>
        <v/>
      </c>
      <c r="Y466" s="79" t="str">
        <f>IF('BCL Calculations Table'!CB533="","",'BCL Calculations Table'!CB533)</f>
        <v/>
      </c>
    </row>
    <row r="467" spans="1:25" s="14" customFormat="1" x14ac:dyDescent="0.35">
      <c r="A467" s="69" t="str">
        <f>'BCL Calculations Table'!BN534</f>
        <v>Methyl Methacrylate</v>
      </c>
      <c r="B467" s="68" t="str">
        <f>'BCL Calculations Table'!BM534</f>
        <v>80-62-6</v>
      </c>
      <c r="C467" s="13" t="str">
        <f>IF('BCL Calculations Table'!C534="","",'BCL Calculations Table'!C534)</f>
        <v/>
      </c>
      <c r="D467" s="13" t="str">
        <f>IF('BCL Calculations Table'!D534="","",'BCL Calculations Table'!D534)</f>
        <v/>
      </c>
      <c r="E467" s="13">
        <f>IF('BCL Calculations Table'!E534="","",'BCL Calculations Table'!E534)</f>
        <v>1.4</v>
      </c>
      <c r="F467" s="13" t="str">
        <f>IF('BCL Calculations Table'!F534="","",'BCL Calculations Table'!F534)</f>
        <v>I</v>
      </c>
      <c r="G467" s="13" t="str">
        <f>IF('BCL Calculations Table'!G534="","",'BCL Calculations Table'!G534)</f>
        <v/>
      </c>
      <c r="H467" s="13" t="str">
        <f>IF('BCL Calculations Table'!H534="","",'BCL Calculations Table'!H534)</f>
        <v/>
      </c>
      <c r="I467" s="13">
        <f>IF('BCL Calculations Table'!I534="","",'BCL Calculations Table'!I534)</f>
        <v>0.7</v>
      </c>
      <c r="J467" s="13" t="str">
        <f>IF('BCL Calculations Table'!J534="","",'BCL Calculations Table'!J534)</f>
        <v>I</v>
      </c>
      <c r="K467" s="85" t="str">
        <f>IF('BCL Calculations Table'!K534="","",'BCL Calculations Table'!K534)</f>
        <v/>
      </c>
      <c r="L467" s="13" t="str">
        <f>IF('BCL Calculations Table'!L534="","",'BCL Calculations Table'!L534)</f>
        <v>V</v>
      </c>
      <c r="M467" s="68" t="str">
        <f>IF('BCL Calculations Table'!N534="","",'BCL Calculations Table'!N534)</f>
        <v/>
      </c>
      <c r="N467" s="13">
        <f>IF('BCL Calculations Table'!BP534="","",'BCL Calculations Table'!BP534)</f>
        <v>2359.6335066037736</v>
      </c>
      <c r="O467" s="13" t="str">
        <f>IF('BCL Calculations Table'!BQ534="","",'BCL Calculations Table'!BQ534)</f>
        <v>sat</v>
      </c>
      <c r="P467" s="13">
        <f>IF('BCL Calculations Table'!BR534="","",'BCL Calculations Table'!BR534)</f>
        <v>2359.6335066037736</v>
      </c>
      <c r="Q467" s="13" t="str">
        <f>IF('BCL Calculations Table'!BS534="","",'BCL Calculations Table'!BS534)</f>
        <v>sat</v>
      </c>
      <c r="R467" s="13">
        <f>IF('BCL Calculations Table'!BT534="","",'BCL Calculations Table'!BT534)</f>
        <v>2359.6335066037736</v>
      </c>
      <c r="S467" s="13" t="str">
        <f>IF('BCL Calculations Table'!BU534="","",'BCL Calculations Table'!BU534)</f>
        <v>sat</v>
      </c>
      <c r="T467" s="13">
        <f>IF('BCL Calculations Table'!BV534="","",'BCL Calculations Table'!BV534)</f>
        <v>729.99999999999989</v>
      </c>
      <c r="U467" s="13" t="str">
        <f>IF('BCL Calculations Table'!BW534="","",'BCL Calculations Table'!BW534)</f>
        <v>N</v>
      </c>
      <c r="V467" s="13">
        <f>IF('BCL Calculations Table'!BX534="","",'BCL Calculations Table'!BX534)</f>
        <v>1415.7575757575758</v>
      </c>
      <c r="W467" s="13" t="str">
        <f>IF('BCL Calculations Table'!BY534="","",'BCL Calculations Table'!BY534)</f>
        <v>N</v>
      </c>
      <c r="X467" s="80" t="str">
        <f>IF('BCL Calculations Table'!BZ534="","",'BCL Calculations Table'!BZ534)</f>
        <v/>
      </c>
      <c r="Y467" s="81" t="str">
        <f>IF('BCL Calculations Table'!CB534="","",'BCL Calculations Table'!CB534)</f>
        <v/>
      </c>
    </row>
    <row r="468" spans="1:25" x14ac:dyDescent="0.35">
      <c r="A468" s="69" t="str">
        <f>'BCL Calculations Table'!BN535</f>
        <v>Methyl Parathion</v>
      </c>
      <c r="B468" s="68" t="str">
        <f>'BCL Calculations Table'!BM535</f>
        <v>298-00-0</v>
      </c>
      <c r="C468" s="13" t="str">
        <f>IF('BCL Calculations Table'!C535="","",'BCL Calculations Table'!C535)</f>
        <v/>
      </c>
      <c r="D468" s="13" t="str">
        <f>IF('BCL Calculations Table'!D535="","",'BCL Calculations Table'!D535)</f>
        <v/>
      </c>
      <c r="E468" s="13">
        <f>IF('BCL Calculations Table'!E535="","",'BCL Calculations Table'!E535)</f>
        <v>2.5000000000000001E-4</v>
      </c>
      <c r="F468" s="13" t="str">
        <f>IF('BCL Calculations Table'!F535="","",'BCL Calculations Table'!F535)</f>
        <v>I</v>
      </c>
      <c r="G468" s="13" t="str">
        <f>IF('BCL Calculations Table'!G535="","",'BCL Calculations Table'!G535)</f>
        <v/>
      </c>
      <c r="H468" s="13" t="str">
        <f>IF('BCL Calculations Table'!H535="","",'BCL Calculations Table'!H535)</f>
        <v/>
      </c>
      <c r="I468" s="13" t="str">
        <f>IF('BCL Calculations Table'!I535="","",'BCL Calculations Table'!I535)</f>
        <v/>
      </c>
      <c r="J468" s="13" t="str">
        <f>IF('BCL Calculations Table'!J535="","",'BCL Calculations Table'!J535)</f>
        <v/>
      </c>
      <c r="K468" s="85" t="str">
        <f>IF('BCL Calculations Table'!K535="","",'BCL Calculations Table'!K535)</f>
        <v/>
      </c>
      <c r="L468" s="13" t="str">
        <f>IF('BCL Calculations Table'!L535="","",'BCL Calculations Table'!L535)</f>
        <v/>
      </c>
      <c r="M468" s="68">
        <f>IF('BCL Calculations Table'!N535="","",'BCL Calculations Table'!N535)</f>
        <v>0.1</v>
      </c>
      <c r="N468" s="13">
        <f>IF('BCL Calculations Table'!BP535="","",'BCL Calculations Table'!BP535)</f>
        <v>15.803419888928659</v>
      </c>
      <c r="O468" s="13" t="str">
        <f>IF('BCL Calculations Table'!BQ535="","",'BCL Calculations Table'!BQ535)</f>
        <v>N</v>
      </c>
      <c r="P468" s="13">
        <f>IF('BCL Calculations Table'!BR535="","",'BCL Calculations Table'!BR535)</f>
        <v>584</v>
      </c>
      <c r="Q468" s="13" t="str">
        <f>IF('BCL Calculations Table'!BS535="","",'BCL Calculations Table'!BS535)</f>
        <v>N</v>
      </c>
      <c r="R468" s="13">
        <f>IF('BCL Calculations Table'!BT535="","",'BCL Calculations Table'!BT535)</f>
        <v>227.96186479050928</v>
      </c>
      <c r="S468" s="13" t="str">
        <f>IF('BCL Calculations Table'!BU535="","",'BCL Calculations Table'!BU535)</f>
        <v>N</v>
      </c>
      <c r="T468" s="13" t="str">
        <f>IF('BCL Calculations Table'!BV535="","",'BCL Calculations Table'!BV535)</f>
        <v/>
      </c>
      <c r="U468" s="13" t="str">
        <f>IF('BCL Calculations Table'!BW535="","",'BCL Calculations Table'!BW535)</f>
        <v/>
      </c>
      <c r="V468" s="13">
        <f>IF('BCL Calculations Table'!BX535="","",'BCL Calculations Table'!BX535)</f>
        <v>8.3428571428571434</v>
      </c>
      <c r="W468" s="13" t="str">
        <f>IF('BCL Calculations Table'!BY535="","",'BCL Calculations Table'!BY535)</f>
        <v>N</v>
      </c>
      <c r="X468" s="13" t="str">
        <f>IF('BCL Calculations Table'!BZ535="","",'BCL Calculations Table'!BZ535)</f>
        <v/>
      </c>
      <c r="Y468" s="70" t="str">
        <f>IF('BCL Calculations Table'!CB535="","",'BCL Calculations Table'!CB535)</f>
        <v/>
      </c>
    </row>
    <row r="469" spans="1:25" x14ac:dyDescent="0.35">
      <c r="A469" s="69" t="str">
        <f>'BCL Calculations Table'!BN536</f>
        <v>Methyl Phosphonic Acid</v>
      </c>
      <c r="B469" s="68" t="str">
        <f>'BCL Calculations Table'!BM536</f>
        <v>993-13-5</v>
      </c>
      <c r="C469" s="13" t="str">
        <f>IF('BCL Calculations Table'!C536="","",'BCL Calculations Table'!C536)</f>
        <v/>
      </c>
      <c r="D469" s="13" t="str">
        <f>IF('BCL Calculations Table'!D536="","",'BCL Calculations Table'!D536)</f>
        <v/>
      </c>
      <c r="E469" s="13">
        <f>IF('BCL Calculations Table'!E536="","",'BCL Calculations Table'!E536)</f>
        <v>0.06</v>
      </c>
      <c r="F469" s="13" t="str">
        <f>IF('BCL Calculations Table'!F536="","",'BCL Calculations Table'!F536)</f>
        <v>X</v>
      </c>
      <c r="G469" s="13" t="str">
        <f>IF('BCL Calculations Table'!G536="","",'BCL Calculations Table'!G536)</f>
        <v/>
      </c>
      <c r="H469" s="13" t="str">
        <f>IF('BCL Calculations Table'!H536="","",'BCL Calculations Table'!H536)</f>
        <v/>
      </c>
      <c r="I469" s="13" t="str">
        <f>IF('BCL Calculations Table'!I536="","",'BCL Calculations Table'!I536)</f>
        <v/>
      </c>
      <c r="J469" s="13" t="str">
        <f>IF('BCL Calculations Table'!J536="","",'BCL Calculations Table'!J536)</f>
        <v/>
      </c>
      <c r="K469" s="85" t="str">
        <f>IF('BCL Calculations Table'!K536="","",'BCL Calculations Table'!K536)</f>
        <v/>
      </c>
      <c r="L469" s="13" t="str">
        <f>IF('BCL Calculations Table'!L536="","",'BCL Calculations Table'!L536)</f>
        <v/>
      </c>
      <c r="M469" s="68">
        <f>IF('BCL Calculations Table'!N536="","",'BCL Calculations Table'!N536)</f>
        <v>0.1</v>
      </c>
      <c r="N469" s="13">
        <f>IF('BCL Calculations Table'!BP536="","",'BCL Calculations Table'!BP536)</f>
        <v>3792.8207733428776</v>
      </c>
      <c r="O469" s="13" t="str">
        <f>IF('BCL Calculations Table'!BQ536="","",'BCL Calculations Table'!BQ536)</f>
        <v>N</v>
      </c>
      <c r="P469" s="13">
        <f>IF('BCL Calculations Table'!BR536="","",'BCL Calculations Table'!BR536)</f>
        <v>100000</v>
      </c>
      <c r="Q469" s="13" t="str">
        <f>IF('BCL Calculations Table'!BS536="","",'BCL Calculations Table'!BS536)</f>
        <v>max</v>
      </c>
      <c r="R469" s="13">
        <f>IF('BCL Calculations Table'!BT536="","",'BCL Calculations Table'!BT536)</f>
        <v>54710.847549722232</v>
      </c>
      <c r="S469" s="13" t="str">
        <f>IF('BCL Calculations Table'!BU536="","",'BCL Calculations Table'!BU536)</f>
        <v>N</v>
      </c>
      <c r="T469" s="13" t="str">
        <f>IF('BCL Calculations Table'!BV536="","",'BCL Calculations Table'!BV536)</f>
        <v/>
      </c>
      <c r="U469" s="13" t="str">
        <f>IF('BCL Calculations Table'!BW536="","",'BCL Calculations Table'!BW536)</f>
        <v/>
      </c>
      <c r="V469" s="13">
        <f>IF('BCL Calculations Table'!BX536="","",'BCL Calculations Table'!BX536)</f>
        <v>2002.2857142857142</v>
      </c>
      <c r="W469" s="13" t="str">
        <f>IF('BCL Calculations Table'!BY536="","",'BCL Calculations Table'!BY536)</f>
        <v>N</v>
      </c>
      <c r="X469" s="13" t="str">
        <f>IF('BCL Calculations Table'!BZ536="","",'BCL Calculations Table'!BZ536)</f>
        <v/>
      </c>
      <c r="Y469" s="70" t="str">
        <f>IF('BCL Calculations Table'!CB536="","",'BCL Calculations Table'!CB536)</f>
        <v/>
      </c>
    </row>
    <row r="470" spans="1:25" s="14" customFormat="1" x14ac:dyDescent="0.35">
      <c r="A470" s="69" t="str">
        <f>'BCL Calculations Table'!BN537</f>
        <v>Methyl Styrene (Mixed Isomers)</v>
      </c>
      <c r="B470" s="68" t="str">
        <f>'BCL Calculations Table'!BM537</f>
        <v>25013-15-4</v>
      </c>
      <c r="C470" s="13" t="str">
        <f>IF('BCL Calculations Table'!C537="","",'BCL Calculations Table'!C537)</f>
        <v/>
      </c>
      <c r="D470" s="13" t="str">
        <f>IF('BCL Calculations Table'!D537="","",'BCL Calculations Table'!D537)</f>
        <v/>
      </c>
      <c r="E470" s="13">
        <f>IF('BCL Calculations Table'!E537="","",'BCL Calculations Table'!E537)</f>
        <v>6.0000000000000001E-3</v>
      </c>
      <c r="F470" s="13" t="str">
        <f>IF('BCL Calculations Table'!F537="","",'BCL Calculations Table'!F537)</f>
        <v>H</v>
      </c>
      <c r="G470" s="13" t="str">
        <f>IF('BCL Calculations Table'!G537="","",'BCL Calculations Table'!G537)</f>
        <v/>
      </c>
      <c r="H470" s="13" t="str">
        <f>IF('BCL Calculations Table'!H537="","",'BCL Calculations Table'!H537)</f>
        <v/>
      </c>
      <c r="I470" s="13">
        <f>IF('BCL Calculations Table'!I537="","",'BCL Calculations Table'!I537)</f>
        <v>0.04</v>
      </c>
      <c r="J470" s="13" t="str">
        <f>IF('BCL Calculations Table'!J537="","",'BCL Calculations Table'!J537)</f>
        <v>H</v>
      </c>
      <c r="K470" s="85" t="str">
        <f>IF('BCL Calculations Table'!K537="","",'BCL Calculations Table'!K537)</f>
        <v/>
      </c>
      <c r="L470" s="13" t="str">
        <f>IF('BCL Calculations Table'!L537="","",'BCL Calculations Table'!L537)</f>
        <v>V</v>
      </c>
      <c r="M470" s="68" t="str">
        <f>IF('BCL Calculations Table'!N537="","",'BCL Calculations Table'!N537)</f>
        <v/>
      </c>
      <c r="N470" s="13">
        <f>IF('BCL Calculations Table'!BP537="","",'BCL Calculations Table'!BP537)</f>
        <v>320.86538214408068</v>
      </c>
      <c r="O470" s="13" t="str">
        <f>IF('BCL Calculations Table'!BQ537="","",'BCL Calculations Table'!BQ537)</f>
        <v>N</v>
      </c>
      <c r="P470" s="13">
        <f>IF('BCL Calculations Table'!BR537="","",'BCL Calculations Table'!BR537)</f>
        <v>392.94189742723273</v>
      </c>
      <c r="Q470" s="13" t="str">
        <f>IF('BCL Calculations Table'!BS537="","",'BCL Calculations Table'!BS537)</f>
        <v>sat</v>
      </c>
      <c r="R470" s="13">
        <f>IF('BCL Calculations Table'!BT537="","",'BCL Calculations Table'!BT537)</f>
        <v>392.94189742723273</v>
      </c>
      <c r="S470" s="13" t="str">
        <f>IF('BCL Calculations Table'!BU537="","",'BCL Calculations Table'!BU537)</f>
        <v>sat</v>
      </c>
      <c r="T470" s="13">
        <f>IF('BCL Calculations Table'!BV537="","",'BCL Calculations Table'!BV537)</f>
        <v>41.714285714285708</v>
      </c>
      <c r="U470" s="13" t="str">
        <f>IF('BCL Calculations Table'!BW537="","",'BCL Calculations Table'!BW537)</f>
        <v>N</v>
      </c>
      <c r="V470" s="13">
        <f>IF('BCL Calculations Table'!BX537="","",'BCL Calculations Table'!BX537)</f>
        <v>58.890756302521005</v>
      </c>
      <c r="W470" s="13" t="str">
        <f>IF('BCL Calculations Table'!BY537="","",'BCL Calculations Table'!BY537)</f>
        <v>N</v>
      </c>
      <c r="X470" s="13" t="str">
        <f>IF('BCL Calculations Table'!BZ537="","",'BCL Calculations Table'!BZ537)</f>
        <v/>
      </c>
      <c r="Y470" s="70" t="str">
        <f>IF('BCL Calculations Table'!CB537="","",'BCL Calculations Table'!CB537)</f>
        <v/>
      </c>
    </row>
    <row r="471" spans="1:25" x14ac:dyDescent="0.35">
      <c r="A471" s="69" t="str">
        <f>'BCL Calculations Table'!BN538</f>
        <v>Methyl mercaptan</v>
      </c>
      <c r="B471" s="68" t="str">
        <f>'BCL Calculations Table'!BM538</f>
        <v>74-93-1</v>
      </c>
      <c r="C471" s="13" t="str">
        <f>IF('BCL Calculations Table'!C538="","",'BCL Calculations Table'!C538)</f>
        <v/>
      </c>
      <c r="D471" s="13" t="str">
        <f>IF('BCL Calculations Table'!D538="","",'BCL Calculations Table'!D538)</f>
        <v/>
      </c>
      <c r="E471" s="13">
        <f>IF('BCL Calculations Table'!E538="","",'BCL Calculations Table'!E538)</f>
        <v>5.6999999999999998E-4</v>
      </c>
      <c r="F471" s="13" t="str">
        <f>IF('BCL Calculations Table'!F538="","",'BCL Calculations Table'!F538)</f>
        <v>r</v>
      </c>
      <c r="G471" s="13" t="str">
        <f>IF('BCL Calculations Table'!G538="","",'BCL Calculations Table'!G538)</f>
        <v/>
      </c>
      <c r="H471" s="13" t="str">
        <f>IF('BCL Calculations Table'!H538="","",'BCL Calculations Table'!H538)</f>
        <v/>
      </c>
      <c r="I471" s="13" t="str">
        <f>IF('BCL Calculations Table'!I538="","",'BCL Calculations Table'!I538)</f>
        <v/>
      </c>
      <c r="J471" s="13" t="str">
        <f>IF('BCL Calculations Table'!J538="","",'BCL Calculations Table'!J538)</f>
        <v/>
      </c>
      <c r="K471" s="85" t="str">
        <f>IF('BCL Calculations Table'!K538="","",'BCL Calculations Table'!K538)</f>
        <v/>
      </c>
      <c r="L471" s="13" t="str">
        <f>IF('BCL Calculations Table'!L538="","",'BCL Calculations Table'!L538)</f>
        <v/>
      </c>
      <c r="M471" s="68">
        <f>IF('BCL Calculations Table'!N538="","",'BCL Calculations Table'!N538)</f>
        <v>0.1</v>
      </c>
      <c r="N471" s="13">
        <f>IF('BCL Calculations Table'!BP538="","",'BCL Calculations Table'!BP538)</f>
        <v>36.031797346757337</v>
      </c>
      <c r="O471" s="13" t="str">
        <f>IF('BCL Calculations Table'!BQ538="","",'BCL Calculations Table'!BQ538)</f>
        <v>N</v>
      </c>
      <c r="P471" s="13">
        <f>IF('BCL Calculations Table'!BR538="","",'BCL Calculations Table'!BR538)</f>
        <v>1331.5200000000002</v>
      </c>
      <c r="Q471" s="13" t="str">
        <f>IF('BCL Calculations Table'!BS538="","",'BCL Calculations Table'!BS538)</f>
        <v>N</v>
      </c>
      <c r="R471" s="13">
        <f>IF('BCL Calculations Table'!BT538="","",'BCL Calculations Table'!BT538)</f>
        <v>519.75305172236119</v>
      </c>
      <c r="S471" s="13" t="str">
        <f>IF('BCL Calculations Table'!BU538="","",'BCL Calculations Table'!BU538)</f>
        <v>N</v>
      </c>
      <c r="T471" s="13" t="str">
        <f>IF('BCL Calculations Table'!BV538="","",'BCL Calculations Table'!BV538)</f>
        <v/>
      </c>
      <c r="U471" s="13" t="str">
        <f>IF('BCL Calculations Table'!BW538="","",'BCL Calculations Table'!BW538)</f>
        <v/>
      </c>
      <c r="V471" s="13">
        <f>IF('BCL Calculations Table'!BX538="","",'BCL Calculations Table'!BX538)</f>
        <v>19.021714285714289</v>
      </c>
      <c r="W471" s="13" t="str">
        <f>IF('BCL Calculations Table'!BY538="","",'BCL Calculations Table'!BY538)</f>
        <v>N</v>
      </c>
      <c r="X471" s="13" t="str">
        <f>IF('BCL Calculations Table'!BZ538="","",'BCL Calculations Table'!BZ538)</f>
        <v/>
      </c>
      <c r="Y471" s="70" t="str">
        <f>IF('BCL Calculations Table'!CB538="","",'BCL Calculations Table'!CB538)</f>
        <v/>
      </c>
    </row>
    <row r="472" spans="1:25" s="14" customFormat="1" x14ac:dyDescent="0.35">
      <c r="A472" s="71" t="str">
        <f>'BCL Calculations Table'!BN539</f>
        <v>Methyl methanesulfonate</v>
      </c>
      <c r="B472" s="72" t="str">
        <f>'BCL Calculations Table'!BM539</f>
        <v>66-27-3</v>
      </c>
      <c r="C472" s="73">
        <f>IF('BCL Calculations Table'!C539="","",'BCL Calculations Table'!C539)</f>
        <v>9.9000000000000005E-2</v>
      </c>
      <c r="D472" s="73" t="str">
        <f>IF('BCL Calculations Table'!D539="","",'BCL Calculations Table'!D539)</f>
        <v>CA</v>
      </c>
      <c r="E472" s="73" t="str">
        <f>IF('BCL Calculations Table'!E539="","",'BCL Calculations Table'!E539)</f>
        <v/>
      </c>
      <c r="F472" s="73" t="str">
        <f>IF('BCL Calculations Table'!F539="","",'BCL Calculations Table'!F539)</f>
        <v/>
      </c>
      <c r="G472" s="73">
        <f>IF('BCL Calculations Table'!G539="","",'BCL Calculations Table'!G539)</f>
        <v>2.8E-5</v>
      </c>
      <c r="H472" s="73" t="str">
        <f>IF('BCL Calculations Table'!H539="","",'BCL Calculations Table'!H539)</f>
        <v>CA</v>
      </c>
      <c r="I472" s="73" t="str">
        <f>IF('BCL Calculations Table'!I539="","",'BCL Calculations Table'!I539)</f>
        <v/>
      </c>
      <c r="J472" s="73" t="str">
        <f>IF('BCL Calculations Table'!J539="","",'BCL Calculations Table'!J539)</f>
        <v/>
      </c>
      <c r="K472" s="86" t="str">
        <f>IF('BCL Calculations Table'!K539="","",'BCL Calculations Table'!K539)</f>
        <v/>
      </c>
      <c r="L472" s="73" t="str">
        <f>IF('BCL Calculations Table'!L539="","",'BCL Calculations Table'!L539)</f>
        <v/>
      </c>
      <c r="M472" s="72">
        <f>IF('BCL Calculations Table'!N539="","",'BCL Calculations Table'!N539)</f>
        <v>0.1</v>
      </c>
      <c r="N472" s="73">
        <f>IF('BCL Calculations Table'!BP539="","",'BCL Calculations Table'!BP539)</f>
        <v>5.4804530507855302</v>
      </c>
      <c r="O472" s="73" t="str">
        <f>IF('BCL Calculations Table'!BQ539="","",'BCL Calculations Table'!BQ539)</f>
        <v>C</v>
      </c>
      <c r="P472" s="73">
        <f>IF('BCL Calculations Table'!BR539="","",'BCL Calculations Table'!BR539)</f>
        <v>66.060382982161599</v>
      </c>
      <c r="Q472" s="73" t="str">
        <f>IF('BCL Calculations Table'!BS539="","",'BCL Calculations Table'!BS539)</f>
        <v>C</v>
      </c>
      <c r="R472" s="73">
        <f>IF('BCL Calculations Table'!BT539="","",'BCL Calculations Table'!BT539)</f>
        <v>35.628044953738005</v>
      </c>
      <c r="S472" s="73" t="str">
        <f>IF('BCL Calculations Table'!BU539="","",'BCL Calculations Table'!BU539)</f>
        <v>C</v>
      </c>
      <c r="T472" s="73">
        <f>IF('BCL Calculations Table'!BV539="","",'BCL Calculations Table'!BV539)</f>
        <v>0.10027472527472528</v>
      </c>
      <c r="U472" s="73" t="str">
        <f>IF('BCL Calculations Table'!BW539="","",'BCL Calculations Table'!BW539)</f>
        <v>C</v>
      </c>
      <c r="V472" s="73">
        <f>IF('BCL Calculations Table'!BX539="","",'BCL Calculations Table'!BX539)</f>
        <v>0.78695169410217414</v>
      </c>
      <c r="W472" s="73" t="str">
        <f>IF('BCL Calculations Table'!BY539="","",'BCL Calculations Table'!BY539)</f>
        <v>C</v>
      </c>
      <c r="X472" s="73" t="str">
        <f>IF('BCL Calculations Table'!BZ539="","",'BCL Calculations Table'!BZ539)</f>
        <v/>
      </c>
      <c r="Y472" s="79" t="str">
        <f>IF('BCL Calculations Table'!CB539="","",'BCL Calculations Table'!CB539)</f>
        <v/>
      </c>
    </row>
    <row r="473" spans="1:25" s="14" customFormat="1" x14ac:dyDescent="0.35">
      <c r="A473" s="69" t="str">
        <f>'BCL Calculations Table'!BN540</f>
        <v>Methyl tert-Butyl Ether (MTBE)</v>
      </c>
      <c r="B473" s="68" t="str">
        <f>'BCL Calculations Table'!BM540</f>
        <v>1634-04-4</v>
      </c>
      <c r="C473" s="13">
        <f>IF('BCL Calculations Table'!C540="","",'BCL Calculations Table'!C540)</f>
        <v>1.8E-3</v>
      </c>
      <c r="D473" s="13" t="str">
        <f>IF('BCL Calculations Table'!D540="","",'BCL Calculations Table'!D540)</f>
        <v>CA</v>
      </c>
      <c r="E473" s="13" t="str">
        <f>IF('BCL Calculations Table'!E540="","",'BCL Calculations Table'!E540)</f>
        <v/>
      </c>
      <c r="F473" s="13" t="str">
        <f>IF('BCL Calculations Table'!F540="","",'BCL Calculations Table'!F540)</f>
        <v/>
      </c>
      <c r="G473" s="13">
        <f>IF('BCL Calculations Table'!G540="","",'BCL Calculations Table'!G540)</f>
        <v>2.6E-7</v>
      </c>
      <c r="H473" s="13" t="str">
        <f>IF('BCL Calculations Table'!H540="","",'BCL Calculations Table'!H540)</f>
        <v>CA</v>
      </c>
      <c r="I473" s="13">
        <f>IF('BCL Calculations Table'!I540="","",'BCL Calculations Table'!I540)</f>
        <v>3</v>
      </c>
      <c r="J473" s="13" t="str">
        <f>IF('BCL Calculations Table'!J540="","",'BCL Calculations Table'!J540)</f>
        <v>I</v>
      </c>
      <c r="K473" s="85" t="str">
        <f>IF('BCL Calculations Table'!K540="","",'BCL Calculations Table'!K540)</f>
        <v/>
      </c>
      <c r="L473" s="13" t="str">
        <f>IF('BCL Calculations Table'!L540="","",'BCL Calculations Table'!L540)</f>
        <v>V</v>
      </c>
      <c r="M473" s="68" t="str">
        <f>IF('BCL Calculations Table'!N540="","",'BCL Calculations Table'!N540)</f>
        <v/>
      </c>
      <c r="N473" s="13">
        <f>IF('BCL Calculations Table'!BP540="","",'BCL Calculations Table'!BP540)</f>
        <v>46.554681835715101</v>
      </c>
      <c r="O473" s="13" t="str">
        <f>IF('BCL Calculations Table'!BQ540="","",'BCL Calculations Table'!BQ540)</f>
        <v>C</v>
      </c>
      <c r="P473" s="13">
        <f>IF('BCL Calculations Table'!BR540="","",'BCL Calculations Table'!BR540)</f>
        <v>217.38772941618944</v>
      </c>
      <c r="Q473" s="13" t="str">
        <f>IF('BCL Calculations Table'!BS540="","",'BCL Calculations Table'!BS540)</f>
        <v>C</v>
      </c>
      <c r="R473" s="13">
        <f>IF('BCL Calculations Table'!BT540="","",'BCL Calculations Table'!BT540)</f>
        <v>227.90754263251657</v>
      </c>
      <c r="S473" s="13" t="str">
        <f>IF('BCL Calculations Table'!BU540="","",'BCL Calculations Table'!BU540)</f>
        <v>C</v>
      </c>
      <c r="T473" s="13">
        <f>IF('BCL Calculations Table'!BV540="","",'BCL Calculations Table'!BV540)</f>
        <v>10.798816568047336</v>
      </c>
      <c r="U473" s="13" t="str">
        <f>IF('BCL Calculations Table'!BW540="","",'BCL Calculations Table'!BW540)</f>
        <v>C</v>
      </c>
      <c r="V473" s="13">
        <f>IF('BCL Calculations Table'!BX540="","",'BCL Calculations Table'!BX540)</f>
        <v>14.408084316898904</v>
      </c>
      <c r="W473" s="13" t="str">
        <f>IF('BCL Calculations Table'!BY540="","",'BCL Calculations Table'!BY540)</f>
        <v>C</v>
      </c>
      <c r="X473" s="80" t="str">
        <f>IF('BCL Calculations Table'!BZ540="","",'BCL Calculations Table'!BZ540)</f>
        <v/>
      </c>
      <c r="Y473" s="81" t="str">
        <f>IF('BCL Calculations Table'!CB540="","",'BCL Calculations Table'!CB540)</f>
        <v/>
      </c>
    </row>
    <row r="474" spans="1:25" x14ac:dyDescent="0.35">
      <c r="A474" s="69" t="str">
        <f>'BCL Calculations Table'!BN541</f>
        <v>Methyl-1,4-benzenediamine dihydrochloride, 2-</v>
      </c>
      <c r="B474" s="68" t="str">
        <f>'BCL Calculations Table'!BM541</f>
        <v>615-45-2</v>
      </c>
      <c r="C474" s="13" t="str">
        <f>IF('BCL Calculations Table'!C541="","",'BCL Calculations Table'!C541)</f>
        <v/>
      </c>
      <c r="D474" s="13" t="str">
        <f>IF('BCL Calculations Table'!D541="","",'BCL Calculations Table'!D541)</f>
        <v/>
      </c>
      <c r="E474" s="13">
        <f>IF('BCL Calculations Table'!E541="","",'BCL Calculations Table'!E541)</f>
        <v>2.9999999999999997E-4</v>
      </c>
      <c r="F474" s="13" t="str">
        <f>IF('BCL Calculations Table'!F541="","",'BCL Calculations Table'!F541)</f>
        <v>X</v>
      </c>
      <c r="G474" s="13" t="str">
        <f>IF('BCL Calculations Table'!G541="","",'BCL Calculations Table'!G541)</f>
        <v/>
      </c>
      <c r="H474" s="13" t="str">
        <f>IF('BCL Calculations Table'!H541="","",'BCL Calculations Table'!H541)</f>
        <v/>
      </c>
      <c r="I474" s="13" t="str">
        <f>IF('BCL Calculations Table'!I541="","",'BCL Calculations Table'!I541)</f>
        <v/>
      </c>
      <c r="J474" s="13" t="str">
        <f>IF('BCL Calculations Table'!J541="","",'BCL Calculations Table'!J541)</f>
        <v/>
      </c>
      <c r="K474" s="85" t="str">
        <f>IF('BCL Calculations Table'!K541="","",'BCL Calculations Table'!K541)</f>
        <v/>
      </c>
      <c r="L474" s="13" t="str">
        <f>IF('BCL Calculations Table'!L541="","",'BCL Calculations Table'!L541)</f>
        <v/>
      </c>
      <c r="M474" s="68">
        <f>IF('BCL Calculations Table'!N541="","",'BCL Calculations Table'!N541)</f>
        <v>0.1</v>
      </c>
      <c r="N474" s="13">
        <f>IF('BCL Calculations Table'!BP541="","",'BCL Calculations Table'!BP541)</f>
        <v>18.964103866714389</v>
      </c>
      <c r="O474" s="13" t="str">
        <f>IF('BCL Calculations Table'!BQ541="","",'BCL Calculations Table'!BQ541)</f>
        <v>N</v>
      </c>
      <c r="P474" s="13">
        <f>IF('BCL Calculations Table'!BR541="","",'BCL Calculations Table'!BR541)</f>
        <v>700.80000000000007</v>
      </c>
      <c r="Q474" s="13" t="str">
        <f>IF('BCL Calculations Table'!BS541="","",'BCL Calculations Table'!BS541)</f>
        <v>N</v>
      </c>
      <c r="R474" s="13">
        <f>IF('BCL Calculations Table'!BT541="","",'BCL Calculations Table'!BT541)</f>
        <v>273.55423774861111</v>
      </c>
      <c r="S474" s="13" t="str">
        <f>IF('BCL Calculations Table'!BU541="","",'BCL Calculations Table'!BU541)</f>
        <v>N</v>
      </c>
      <c r="T474" s="13" t="str">
        <f>IF('BCL Calculations Table'!BV541="","",'BCL Calculations Table'!BV541)</f>
        <v/>
      </c>
      <c r="U474" s="13" t="str">
        <f>IF('BCL Calculations Table'!BW541="","",'BCL Calculations Table'!BW541)</f>
        <v/>
      </c>
      <c r="V474" s="13">
        <f>IF('BCL Calculations Table'!BX541="","",'BCL Calculations Table'!BX541)</f>
        <v>10.011428571428571</v>
      </c>
      <c r="W474" s="13" t="str">
        <f>IF('BCL Calculations Table'!BY541="","",'BCL Calculations Table'!BY541)</f>
        <v>N</v>
      </c>
      <c r="X474" s="13" t="str">
        <f>IF('BCL Calculations Table'!BZ541="","",'BCL Calculations Table'!BZ541)</f>
        <v/>
      </c>
      <c r="Y474" s="70" t="str">
        <f>IF('BCL Calculations Table'!CB541="","",'BCL Calculations Table'!CB541)</f>
        <v/>
      </c>
    </row>
    <row r="475" spans="1:25" x14ac:dyDescent="0.35">
      <c r="A475" s="69" t="str">
        <f>'BCL Calculations Table'!BN542</f>
        <v>2-(2-Methyl-1,4-chlorophenoxy) propionic acid (MCPP)</v>
      </c>
      <c r="B475" s="68" t="str">
        <f>'BCL Calculations Table'!BM542</f>
        <v>16484-77-8</v>
      </c>
      <c r="C475" s="13" t="str">
        <f>IF('BCL Calculations Table'!C542="","",'BCL Calculations Table'!C542)</f>
        <v/>
      </c>
      <c r="D475" s="13" t="str">
        <f>IF('BCL Calculations Table'!D542="","",'BCL Calculations Table'!D542)</f>
        <v/>
      </c>
      <c r="E475" s="13">
        <f>IF('BCL Calculations Table'!E542="","",'BCL Calculations Table'!E542)</f>
        <v>1E-3</v>
      </c>
      <c r="F475" s="13" t="str">
        <f>IF('BCL Calculations Table'!F542="","",'BCL Calculations Table'!F542)</f>
        <v>I</v>
      </c>
      <c r="G475" s="13" t="str">
        <f>IF('BCL Calculations Table'!G542="","",'BCL Calculations Table'!G542)</f>
        <v/>
      </c>
      <c r="H475" s="13" t="str">
        <f>IF('BCL Calculations Table'!H542="","",'BCL Calculations Table'!H542)</f>
        <v/>
      </c>
      <c r="I475" s="13" t="str">
        <f>IF('BCL Calculations Table'!I542="","",'BCL Calculations Table'!I542)</f>
        <v/>
      </c>
      <c r="J475" s="13" t="str">
        <f>IF('BCL Calculations Table'!J542="","",'BCL Calculations Table'!J542)</f>
        <v/>
      </c>
      <c r="K475" s="85" t="str">
        <f>IF('BCL Calculations Table'!K542="","",'BCL Calculations Table'!K542)</f>
        <v/>
      </c>
      <c r="L475" s="13" t="str">
        <f>IF('BCL Calculations Table'!L542="","",'BCL Calculations Table'!L542)</f>
        <v/>
      </c>
      <c r="M475" s="68">
        <f>IF('BCL Calculations Table'!N542="","",'BCL Calculations Table'!N542)</f>
        <v>0.1</v>
      </c>
      <c r="N475" s="13">
        <f>IF('BCL Calculations Table'!BP542="","",'BCL Calculations Table'!BP542)</f>
        <v>63.213679555714634</v>
      </c>
      <c r="O475" s="13" t="str">
        <f>IF('BCL Calculations Table'!BQ542="","",'BCL Calculations Table'!BQ542)</f>
        <v>N</v>
      </c>
      <c r="P475" s="13">
        <f>IF('BCL Calculations Table'!BR542="","",'BCL Calculations Table'!BR542)</f>
        <v>2336</v>
      </c>
      <c r="Q475" s="13" t="str">
        <f>IF('BCL Calculations Table'!BS542="","",'BCL Calculations Table'!BS542)</f>
        <v>N</v>
      </c>
      <c r="R475" s="13">
        <f>IF('BCL Calculations Table'!BT542="","",'BCL Calculations Table'!BT542)</f>
        <v>911.84745916203713</v>
      </c>
      <c r="S475" s="13" t="str">
        <f>IF('BCL Calculations Table'!BU542="","",'BCL Calculations Table'!BU542)</f>
        <v>N</v>
      </c>
      <c r="T475" s="13" t="str">
        <f>IF('BCL Calculations Table'!BV542="","",'BCL Calculations Table'!BV542)</f>
        <v/>
      </c>
      <c r="U475" s="13" t="str">
        <f>IF('BCL Calculations Table'!BW542="","",'BCL Calculations Table'!BW542)</f>
        <v/>
      </c>
      <c r="V475" s="13">
        <f>IF('BCL Calculations Table'!BX542="","",'BCL Calculations Table'!BX542)</f>
        <v>33.371428571428574</v>
      </c>
      <c r="W475" s="13" t="str">
        <f>IF('BCL Calculations Table'!BY542="","",'BCL Calculations Table'!BY542)</f>
        <v>N</v>
      </c>
      <c r="X475" s="13" t="str">
        <f>IF('BCL Calculations Table'!BZ542="","",'BCL Calculations Table'!BZ542)</f>
        <v/>
      </c>
      <c r="Y475" s="70" t="str">
        <f>IF('BCL Calculations Table'!CB542="","",'BCL Calculations Table'!CB542)</f>
        <v/>
      </c>
    </row>
    <row r="476" spans="1:25" s="14" customFormat="1" x14ac:dyDescent="0.35">
      <c r="A476" s="69" t="str">
        <f>'BCL Calculations Table'!BN543</f>
        <v>Methyl-5-Nitroaniline, 2-</v>
      </c>
      <c r="B476" s="68" t="str">
        <f>'BCL Calculations Table'!BM543</f>
        <v>99-55-8</v>
      </c>
      <c r="C476" s="13">
        <f>IF('BCL Calculations Table'!C543="","",'BCL Calculations Table'!C543)</f>
        <v>8.9999999999999993E-3</v>
      </c>
      <c r="D476" s="13" t="str">
        <f>IF('BCL Calculations Table'!D543="","",'BCL Calculations Table'!D543)</f>
        <v>P</v>
      </c>
      <c r="E476" s="13">
        <f>IF('BCL Calculations Table'!E543="","",'BCL Calculations Table'!E543)</f>
        <v>0.02</v>
      </c>
      <c r="F476" s="13" t="str">
        <f>IF('BCL Calculations Table'!F543="","",'BCL Calculations Table'!F543)</f>
        <v>X</v>
      </c>
      <c r="G476" s="13" t="str">
        <f>IF('BCL Calculations Table'!G543="","",'BCL Calculations Table'!G543)</f>
        <v/>
      </c>
      <c r="H476" s="13" t="str">
        <f>IF('BCL Calculations Table'!H543="","",'BCL Calculations Table'!H543)</f>
        <v/>
      </c>
      <c r="I476" s="13" t="str">
        <f>IF('BCL Calculations Table'!I543="","",'BCL Calculations Table'!I543)</f>
        <v/>
      </c>
      <c r="J476" s="13" t="str">
        <f>IF('BCL Calculations Table'!J543="","",'BCL Calculations Table'!J543)</f>
        <v/>
      </c>
      <c r="K476" s="85" t="str">
        <f>IF('BCL Calculations Table'!K543="","",'BCL Calculations Table'!K543)</f>
        <v/>
      </c>
      <c r="L476" s="13" t="str">
        <f>IF('BCL Calculations Table'!L543="","",'BCL Calculations Table'!L543)</f>
        <v/>
      </c>
      <c r="M476" s="68">
        <f>IF('BCL Calculations Table'!N543="","",'BCL Calculations Table'!N543)</f>
        <v>0.1</v>
      </c>
      <c r="N476" s="13">
        <f>IF('BCL Calculations Table'!BP543="","",'BCL Calculations Table'!BP543)</f>
        <v>60.287729382422398</v>
      </c>
      <c r="O476" s="13" t="str">
        <f>IF('BCL Calculations Table'!BQ543="","",'BCL Calculations Table'!BQ543)</f>
        <v>C</v>
      </c>
      <c r="P476" s="13">
        <f>IF('BCL Calculations Table'!BR543="","",'BCL Calculations Table'!BR543)</f>
        <v>726.75555555555547</v>
      </c>
      <c r="Q476" s="13" t="str">
        <f>IF('BCL Calculations Table'!BS543="","",'BCL Calculations Table'!BS543)</f>
        <v>C</v>
      </c>
      <c r="R476" s="13">
        <f>IF('BCL Calculations Table'!BT543="","",'BCL Calculations Table'!BT543)</f>
        <v>391.93240508246583</v>
      </c>
      <c r="S476" s="13" t="str">
        <f>IF('BCL Calculations Table'!BU543="","",'BCL Calculations Table'!BU543)</f>
        <v>C</v>
      </c>
      <c r="T476" s="13" t="str">
        <f>IF('BCL Calculations Table'!BV543="","",'BCL Calculations Table'!BV543)</f>
        <v/>
      </c>
      <c r="U476" s="13" t="str">
        <f>IF('BCL Calculations Table'!BW543="","",'BCL Calculations Table'!BW543)</f>
        <v/>
      </c>
      <c r="V476" s="13">
        <f>IF('BCL Calculations Table'!BX543="","",'BCL Calculations Table'!BX543)</f>
        <v>8.6564686351239164</v>
      </c>
      <c r="W476" s="13" t="str">
        <f>IF('BCL Calculations Table'!BY543="","",'BCL Calculations Table'!BY543)</f>
        <v>C</v>
      </c>
      <c r="X476" s="13" t="str">
        <f>IF('BCL Calculations Table'!BZ543="","",'BCL Calculations Table'!BZ543)</f>
        <v/>
      </c>
      <c r="Y476" s="70" t="str">
        <f>IF('BCL Calculations Table'!CB543="","",'BCL Calculations Table'!CB543)</f>
        <v/>
      </c>
    </row>
    <row r="477" spans="1:25" x14ac:dyDescent="0.35">
      <c r="A477" s="69" t="str">
        <f>'BCL Calculations Table'!BN544</f>
        <v>Methyl-N-nitro-N-nitrosoguanidine, N-</v>
      </c>
      <c r="B477" s="68" t="str">
        <f>'BCL Calculations Table'!BM544</f>
        <v>70-25-7</v>
      </c>
      <c r="C477" s="13">
        <f>IF('BCL Calculations Table'!C544="","",'BCL Calculations Table'!C544)</f>
        <v>8.3000000000000007</v>
      </c>
      <c r="D477" s="13" t="str">
        <f>IF('BCL Calculations Table'!D544="","",'BCL Calculations Table'!D544)</f>
        <v>CA</v>
      </c>
      <c r="E477" s="13" t="str">
        <f>IF('BCL Calculations Table'!E544="","",'BCL Calculations Table'!E544)</f>
        <v/>
      </c>
      <c r="F477" s="13" t="str">
        <f>IF('BCL Calculations Table'!F544="","",'BCL Calculations Table'!F544)</f>
        <v/>
      </c>
      <c r="G477" s="13">
        <f>IF('BCL Calculations Table'!G544="","",'BCL Calculations Table'!G544)</f>
        <v>2.3999999999999998E-3</v>
      </c>
      <c r="H477" s="13" t="str">
        <f>IF('BCL Calculations Table'!H544="","",'BCL Calculations Table'!H544)</f>
        <v>CA</v>
      </c>
      <c r="I477" s="13" t="str">
        <f>IF('BCL Calculations Table'!I544="","",'BCL Calculations Table'!I544)</f>
        <v/>
      </c>
      <c r="J477" s="13" t="str">
        <f>IF('BCL Calculations Table'!J544="","",'BCL Calculations Table'!J544)</f>
        <v/>
      </c>
      <c r="K477" s="85" t="str">
        <f>IF('BCL Calculations Table'!K544="","",'BCL Calculations Table'!K544)</f>
        <v/>
      </c>
      <c r="L477" s="13" t="str">
        <f>IF('BCL Calculations Table'!L544="","",'BCL Calculations Table'!L544)</f>
        <v/>
      </c>
      <c r="M477" s="68">
        <f>IF('BCL Calculations Table'!N544="","",'BCL Calculations Table'!N544)</f>
        <v>0.1</v>
      </c>
      <c r="N477" s="13">
        <f>IF('BCL Calculations Table'!BP544="","",'BCL Calculations Table'!BP544)</f>
        <v>6.5369192663606537E-2</v>
      </c>
      <c r="O477" s="13" t="str">
        <f>IF('BCL Calculations Table'!BQ544="","",'BCL Calculations Table'!BQ544)</f>
        <v>C</v>
      </c>
      <c r="P477" s="13">
        <f>IF('BCL Calculations Table'!BR544="","",'BCL Calculations Table'!BR544)</f>
        <v>0.78794693051495368</v>
      </c>
      <c r="Q477" s="13" t="str">
        <f>IF('BCL Calculations Table'!BS544="","",'BCL Calculations Table'!BS544)</f>
        <v>C</v>
      </c>
      <c r="R477" s="13">
        <f>IF('BCL Calculations Table'!BT544="","",'BCL Calculations Table'!BT544)</f>
        <v>0.42496043803358496</v>
      </c>
      <c r="S477" s="13" t="str">
        <f>IF('BCL Calculations Table'!BU544="","",'BCL Calculations Table'!BU544)</f>
        <v>C</v>
      </c>
      <c r="T477" s="13">
        <f>IF('BCL Calculations Table'!BV544="","",'BCL Calculations Table'!BV544)</f>
        <v>1.169871794871795E-3</v>
      </c>
      <c r="U477" s="13" t="str">
        <f>IF('BCL Calculations Table'!BW544="","",'BCL Calculations Table'!BW544)</f>
        <v>C</v>
      </c>
      <c r="V477" s="13">
        <f>IF('BCL Calculations Table'!BX544="","",'BCL Calculations Table'!BX544)</f>
        <v>9.3865322549536428E-3</v>
      </c>
      <c r="W477" s="13" t="str">
        <f>IF('BCL Calculations Table'!BY544="","",'BCL Calculations Table'!BY544)</f>
        <v>C</v>
      </c>
      <c r="X477" s="13" t="str">
        <f>IF('BCL Calculations Table'!BZ544="","",'BCL Calculations Table'!BZ544)</f>
        <v/>
      </c>
      <c r="Y477" s="70" t="str">
        <f>IF('BCL Calculations Table'!CB544="","",'BCL Calculations Table'!CB544)</f>
        <v/>
      </c>
    </row>
    <row r="478" spans="1:25" s="14" customFormat="1" x14ac:dyDescent="0.35">
      <c r="A478" s="71" t="str">
        <f>'BCL Calculations Table'!BN545</f>
        <v>Methylaniline Hydrochloride, 2-</v>
      </c>
      <c r="B478" s="72" t="str">
        <f>'BCL Calculations Table'!BM545</f>
        <v>636-21-5</v>
      </c>
      <c r="C478" s="73">
        <f>IF('BCL Calculations Table'!C545="","",'BCL Calculations Table'!C545)</f>
        <v>0.13</v>
      </c>
      <c r="D478" s="73" t="str">
        <f>IF('BCL Calculations Table'!D545="","",'BCL Calculations Table'!D545)</f>
        <v>CA</v>
      </c>
      <c r="E478" s="73" t="str">
        <f>IF('BCL Calculations Table'!E545="","",'BCL Calculations Table'!E545)</f>
        <v/>
      </c>
      <c r="F478" s="73" t="str">
        <f>IF('BCL Calculations Table'!F545="","",'BCL Calculations Table'!F545)</f>
        <v/>
      </c>
      <c r="G478" s="73">
        <f>IF('BCL Calculations Table'!G545="","",'BCL Calculations Table'!G545)</f>
        <v>3.6999999999999998E-5</v>
      </c>
      <c r="H478" s="73" t="str">
        <f>IF('BCL Calculations Table'!H545="","",'BCL Calculations Table'!H545)</f>
        <v>CA</v>
      </c>
      <c r="I478" s="73" t="str">
        <f>IF('BCL Calculations Table'!I545="","",'BCL Calculations Table'!I545)</f>
        <v/>
      </c>
      <c r="J478" s="73" t="str">
        <f>IF('BCL Calculations Table'!J545="","",'BCL Calculations Table'!J545)</f>
        <v/>
      </c>
      <c r="K478" s="86" t="str">
        <f>IF('BCL Calculations Table'!K545="","",'BCL Calculations Table'!K545)</f>
        <v/>
      </c>
      <c r="L478" s="73" t="str">
        <f>IF('BCL Calculations Table'!L545="","",'BCL Calculations Table'!L545)</f>
        <v/>
      </c>
      <c r="M478" s="72">
        <f>IF('BCL Calculations Table'!N545="","",'BCL Calculations Table'!N545)</f>
        <v>0.1</v>
      </c>
      <c r="N478" s="73">
        <f>IF('BCL Calculations Table'!BP545="","",'BCL Calculations Table'!BP545)</f>
        <v>4.1735745837311962</v>
      </c>
      <c r="O478" s="73" t="str">
        <f>IF('BCL Calculations Table'!BQ545="","",'BCL Calculations Table'!BQ545)</f>
        <v>C</v>
      </c>
      <c r="P478" s="73">
        <f>IF('BCL Calculations Table'!BR545="","",'BCL Calculations Table'!BR545)</f>
        <v>50.307482472302638</v>
      </c>
      <c r="Q478" s="73" t="str">
        <f>IF('BCL Calculations Table'!BS545="","",'BCL Calculations Table'!BS545)</f>
        <v>C</v>
      </c>
      <c r="R478" s="73">
        <f>IF('BCL Calculations Table'!BT545="","",'BCL Calculations Table'!BT545)</f>
        <v>27.132116082714457</v>
      </c>
      <c r="S478" s="73" t="str">
        <f>IF('BCL Calculations Table'!BU545="","",'BCL Calculations Table'!BU545)</f>
        <v>C</v>
      </c>
      <c r="T478" s="73">
        <f>IF('BCL Calculations Table'!BV545="","",'BCL Calculations Table'!BV545)</f>
        <v>7.5883575883575874E-2</v>
      </c>
      <c r="U478" s="73" t="str">
        <f>IF('BCL Calculations Table'!BW545="","",'BCL Calculations Table'!BW545)</f>
        <v>C</v>
      </c>
      <c r="V478" s="73">
        <f>IF('BCL Calculations Table'!BX545="","",'BCL Calculations Table'!BX545)</f>
        <v>0.59929398243165566</v>
      </c>
      <c r="W478" s="73" t="str">
        <f>IF('BCL Calculations Table'!BY545="","",'BCL Calculations Table'!BY545)</f>
        <v>C</v>
      </c>
      <c r="X478" s="73" t="str">
        <f>IF('BCL Calculations Table'!BZ545="","",'BCL Calculations Table'!BZ545)</f>
        <v/>
      </c>
      <c r="Y478" s="79" t="str">
        <f>IF('BCL Calculations Table'!CB545="","",'BCL Calculations Table'!CB545)</f>
        <v/>
      </c>
    </row>
    <row r="479" spans="1:25" s="14" customFormat="1" x14ac:dyDescent="0.35">
      <c r="A479" s="69" t="str">
        <f>'BCL Calculations Table'!BN546</f>
        <v>Methylarsonic acid</v>
      </c>
      <c r="B479" s="68" t="str">
        <f>'BCL Calculations Table'!BM546</f>
        <v>124-58-3</v>
      </c>
      <c r="C479" s="13" t="str">
        <f>IF('BCL Calculations Table'!C546="","",'BCL Calculations Table'!C546)</f>
        <v/>
      </c>
      <c r="D479" s="13" t="str">
        <f>IF('BCL Calculations Table'!D546="","",'BCL Calculations Table'!D546)</f>
        <v/>
      </c>
      <c r="E479" s="13">
        <f>IF('BCL Calculations Table'!E546="","",'BCL Calculations Table'!E546)</f>
        <v>0.01</v>
      </c>
      <c r="F479" s="13" t="str">
        <f>IF('BCL Calculations Table'!F546="","",'BCL Calculations Table'!F546)</f>
        <v>A</v>
      </c>
      <c r="G479" s="13" t="str">
        <f>IF('BCL Calculations Table'!G546="","",'BCL Calculations Table'!G546)</f>
        <v/>
      </c>
      <c r="H479" s="13" t="str">
        <f>IF('BCL Calculations Table'!H546="","",'BCL Calculations Table'!H546)</f>
        <v/>
      </c>
      <c r="I479" s="13" t="str">
        <f>IF('BCL Calculations Table'!I546="","",'BCL Calculations Table'!I546)</f>
        <v/>
      </c>
      <c r="J479" s="13" t="str">
        <f>IF('BCL Calculations Table'!J546="","",'BCL Calculations Table'!J546)</f>
        <v/>
      </c>
      <c r="K479" s="85" t="str">
        <f>IF('BCL Calculations Table'!K546="","",'BCL Calculations Table'!K546)</f>
        <v/>
      </c>
      <c r="L479" s="13" t="str">
        <f>IF('BCL Calculations Table'!L546="","",'BCL Calculations Table'!L546)</f>
        <v/>
      </c>
      <c r="M479" s="68">
        <f>IF('BCL Calculations Table'!N546="","",'BCL Calculations Table'!N546)</f>
        <v>0.1</v>
      </c>
      <c r="N479" s="13">
        <f>IF('BCL Calculations Table'!BP546="","",'BCL Calculations Table'!BP546)</f>
        <v>632.13679555714634</v>
      </c>
      <c r="O479" s="13" t="str">
        <f>IF('BCL Calculations Table'!BQ546="","",'BCL Calculations Table'!BQ546)</f>
        <v>N</v>
      </c>
      <c r="P479" s="13">
        <f>IF('BCL Calculations Table'!BR546="","",'BCL Calculations Table'!BR546)</f>
        <v>23360.000000000004</v>
      </c>
      <c r="Q479" s="13" t="str">
        <f>IF('BCL Calculations Table'!BS546="","",'BCL Calculations Table'!BS546)</f>
        <v>N</v>
      </c>
      <c r="R479" s="13">
        <f>IF('BCL Calculations Table'!BT546="","",'BCL Calculations Table'!BT546)</f>
        <v>9118.4745916203719</v>
      </c>
      <c r="S479" s="13" t="str">
        <f>IF('BCL Calculations Table'!BU546="","",'BCL Calculations Table'!BU546)</f>
        <v>N</v>
      </c>
      <c r="T479" s="13" t="str">
        <f>IF('BCL Calculations Table'!BV546="","",'BCL Calculations Table'!BV546)</f>
        <v/>
      </c>
      <c r="U479" s="13" t="str">
        <f>IF('BCL Calculations Table'!BW546="","",'BCL Calculations Table'!BW546)</f>
        <v/>
      </c>
      <c r="V479" s="13">
        <f>IF('BCL Calculations Table'!BX546="","",'BCL Calculations Table'!BX546)</f>
        <v>333.71428571428572</v>
      </c>
      <c r="W479" s="13" t="str">
        <f>IF('BCL Calculations Table'!BY546="","",'BCL Calculations Table'!BY546)</f>
        <v>N</v>
      </c>
      <c r="X479" s="80" t="str">
        <f>IF('BCL Calculations Table'!BZ546="","",'BCL Calculations Table'!BZ546)</f>
        <v/>
      </c>
      <c r="Y479" s="81" t="str">
        <f>IF('BCL Calculations Table'!CB546="","",'BCL Calculations Table'!CB546)</f>
        <v/>
      </c>
    </row>
    <row r="480" spans="1:25" x14ac:dyDescent="0.35">
      <c r="A480" s="69" t="str">
        <f>'BCL Calculations Table'!BN547</f>
        <v>Methylbenzene,1-4-diamine monohydrochloride, 2-</v>
      </c>
      <c r="B480" s="68" t="str">
        <f>'BCL Calculations Table'!BM547</f>
        <v>74612-12-7</v>
      </c>
      <c r="C480" s="13" t="str">
        <f>IF('BCL Calculations Table'!C547="","",'BCL Calculations Table'!C547)</f>
        <v/>
      </c>
      <c r="D480" s="13" t="str">
        <f>IF('BCL Calculations Table'!D547="","",'BCL Calculations Table'!D547)</f>
        <v/>
      </c>
      <c r="E480" s="13">
        <f>IF('BCL Calculations Table'!E547="","",'BCL Calculations Table'!E547)</f>
        <v>2.0000000000000001E-4</v>
      </c>
      <c r="F480" s="13" t="str">
        <f>IF('BCL Calculations Table'!F547="","",'BCL Calculations Table'!F547)</f>
        <v>X</v>
      </c>
      <c r="G480" s="13" t="str">
        <f>IF('BCL Calculations Table'!G547="","",'BCL Calculations Table'!G547)</f>
        <v/>
      </c>
      <c r="H480" s="13" t="str">
        <f>IF('BCL Calculations Table'!H547="","",'BCL Calculations Table'!H547)</f>
        <v/>
      </c>
      <c r="I480" s="13" t="str">
        <f>IF('BCL Calculations Table'!I547="","",'BCL Calculations Table'!I547)</f>
        <v/>
      </c>
      <c r="J480" s="13" t="str">
        <f>IF('BCL Calculations Table'!J547="","",'BCL Calculations Table'!J547)</f>
        <v/>
      </c>
      <c r="K480" s="85" t="str">
        <f>IF('BCL Calculations Table'!K547="","",'BCL Calculations Table'!K547)</f>
        <v/>
      </c>
      <c r="L480" s="13" t="str">
        <f>IF('BCL Calculations Table'!L547="","",'BCL Calculations Table'!L547)</f>
        <v/>
      </c>
      <c r="M480" s="68">
        <f>IF('BCL Calculations Table'!N547="","",'BCL Calculations Table'!N547)</f>
        <v>0.1</v>
      </c>
      <c r="N480" s="13">
        <f>IF('BCL Calculations Table'!BP547="","",'BCL Calculations Table'!BP547)</f>
        <v>12.642735911142928</v>
      </c>
      <c r="O480" s="13" t="str">
        <f>IF('BCL Calculations Table'!BQ547="","",'BCL Calculations Table'!BQ547)</f>
        <v>N</v>
      </c>
      <c r="P480" s="13">
        <f>IF('BCL Calculations Table'!BR547="","",'BCL Calculations Table'!BR547)</f>
        <v>467.20000000000005</v>
      </c>
      <c r="Q480" s="13" t="str">
        <f>IF('BCL Calculations Table'!BS547="","",'BCL Calculations Table'!BS547)</f>
        <v>N</v>
      </c>
      <c r="R480" s="13">
        <f>IF('BCL Calculations Table'!BT547="","",'BCL Calculations Table'!BT547)</f>
        <v>182.36949183240745</v>
      </c>
      <c r="S480" s="13" t="str">
        <f>IF('BCL Calculations Table'!BU547="","",'BCL Calculations Table'!BU547)</f>
        <v>N</v>
      </c>
      <c r="T480" s="13" t="str">
        <f>IF('BCL Calculations Table'!BV547="","",'BCL Calculations Table'!BV547)</f>
        <v/>
      </c>
      <c r="U480" s="13" t="str">
        <f>IF('BCL Calculations Table'!BW547="","",'BCL Calculations Table'!BW547)</f>
        <v/>
      </c>
      <c r="V480" s="13">
        <f>IF('BCL Calculations Table'!BX547="","",'BCL Calculations Table'!BX547)</f>
        <v>6.6742857142857144</v>
      </c>
      <c r="W480" s="13" t="str">
        <f>IF('BCL Calculations Table'!BY547="","",'BCL Calculations Table'!BY547)</f>
        <v>N</v>
      </c>
      <c r="X480" s="13" t="str">
        <f>IF('BCL Calculations Table'!BZ547="","",'BCL Calculations Table'!BZ547)</f>
        <v/>
      </c>
      <c r="Y480" s="70" t="str">
        <f>IF('BCL Calculations Table'!CB547="","",'BCL Calculations Table'!CB547)</f>
        <v/>
      </c>
    </row>
    <row r="481" spans="1:25" x14ac:dyDescent="0.35">
      <c r="A481" s="69" t="str">
        <f>'BCL Calculations Table'!BN548</f>
        <v>Methylbenzene-1,4-diamine sulfate, 2-</v>
      </c>
      <c r="B481" s="68" t="str">
        <f>'BCL Calculations Table'!BM548</f>
        <v>615-50-9</v>
      </c>
      <c r="C481" s="13">
        <f>IF('BCL Calculations Table'!C548="","",'BCL Calculations Table'!C548)</f>
        <v>0.1</v>
      </c>
      <c r="D481" s="13" t="str">
        <f>IF('BCL Calculations Table'!D548="","",'BCL Calculations Table'!D548)</f>
        <v>X</v>
      </c>
      <c r="E481" s="13">
        <f>IF('BCL Calculations Table'!E548="","",'BCL Calculations Table'!E548)</f>
        <v>2.9999999999999997E-4</v>
      </c>
      <c r="F481" s="13" t="str">
        <f>IF('BCL Calculations Table'!F548="","",'BCL Calculations Table'!F548)</f>
        <v>X</v>
      </c>
      <c r="G481" s="13" t="str">
        <f>IF('BCL Calculations Table'!G548="","",'BCL Calculations Table'!G548)</f>
        <v/>
      </c>
      <c r="H481" s="13" t="str">
        <f>IF('BCL Calculations Table'!H548="","",'BCL Calculations Table'!H548)</f>
        <v/>
      </c>
      <c r="I481" s="13" t="str">
        <f>IF('BCL Calculations Table'!I548="","",'BCL Calculations Table'!I548)</f>
        <v/>
      </c>
      <c r="J481" s="13" t="str">
        <f>IF('BCL Calculations Table'!J548="","",'BCL Calculations Table'!J548)</f>
        <v/>
      </c>
      <c r="K481" s="85" t="str">
        <f>IF('BCL Calculations Table'!K548="","",'BCL Calculations Table'!K548)</f>
        <v/>
      </c>
      <c r="L481" s="13" t="str">
        <f>IF('BCL Calculations Table'!L548="","",'BCL Calculations Table'!L548)</f>
        <v/>
      </c>
      <c r="M481" s="68">
        <f>IF('BCL Calculations Table'!N548="","",'BCL Calculations Table'!N548)</f>
        <v>0.1</v>
      </c>
      <c r="N481" s="13">
        <f>IF('BCL Calculations Table'!BP548="","",'BCL Calculations Table'!BP548)</f>
        <v>5.4258956444180155</v>
      </c>
      <c r="O481" s="13" t="str">
        <f>IF('BCL Calculations Table'!BQ548="","",'BCL Calculations Table'!BQ548)</f>
        <v>C</v>
      </c>
      <c r="P481" s="13">
        <f>IF('BCL Calculations Table'!BR548="","",'BCL Calculations Table'!BR548)</f>
        <v>65.407999999999987</v>
      </c>
      <c r="Q481" s="13" t="str">
        <f>IF('BCL Calculations Table'!BS548="","",'BCL Calculations Table'!BS548)</f>
        <v>C</v>
      </c>
      <c r="R481" s="13">
        <f>IF('BCL Calculations Table'!BT548="","",'BCL Calculations Table'!BT548)</f>
        <v>35.273916457421933</v>
      </c>
      <c r="S481" s="13" t="str">
        <f>IF('BCL Calculations Table'!BU548="","",'BCL Calculations Table'!BU548)</f>
        <v>C</v>
      </c>
      <c r="T481" s="13" t="str">
        <f>IF('BCL Calculations Table'!BV548="","",'BCL Calculations Table'!BV548)</f>
        <v/>
      </c>
      <c r="U481" s="13" t="str">
        <f>IF('BCL Calculations Table'!BW548="","",'BCL Calculations Table'!BW548)</f>
        <v/>
      </c>
      <c r="V481" s="13">
        <f>IF('BCL Calculations Table'!BX548="","",'BCL Calculations Table'!BX548)</f>
        <v>0.77908217716115258</v>
      </c>
      <c r="W481" s="13" t="str">
        <f>IF('BCL Calculations Table'!BY548="","",'BCL Calculations Table'!BY548)</f>
        <v>C</v>
      </c>
      <c r="X481" s="13" t="str">
        <f>IF('BCL Calculations Table'!BZ548="","",'BCL Calculations Table'!BZ548)</f>
        <v/>
      </c>
      <c r="Y481" s="70" t="str">
        <f>IF('BCL Calculations Table'!CB548="","",'BCL Calculations Table'!CB548)</f>
        <v/>
      </c>
    </row>
    <row r="482" spans="1:25" s="14" customFormat="1" x14ac:dyDescent="0.35">
      <c r="A482" s="69" t="str">
        <f>'BCL Calculations Table'!BN549</f>
        <v>Methylcholanthrene, 3-</v>
      </c>
      <c r="B482" s="68" t="str">
        <f>'BCL Calculations Table'!BM549</f>
        <v>56-49-5</v>
      </c>
      <c r="C482" s="13">
        <f>IF('BCL Calculations Table'!C549="","",'BCL Calculations Table'!C549)</f>
        <v>22</v>
      </c>
      <c r="D482" s="13" t="str">
        <f>IF('BCL Calculations Table'!D549="","",'BCL Calculations Table'!D549)</f>
        <v>CA</v>
      </c>
      <c r="E482" s="13" t="str">
        <f>IF('BCL Calculations Table'!E549="","",'BCL Calculations Table'!E549)</f>
        <v/>
      </c>
      <c r="F482" s="13" t="str">
        <f>IF('BCL Calculations Table'!F549="","",'BCL Calculations Table'!F549)</f>
        <v/>
      </c>
      <c r="G482" s="13">
        <f>IF('BCL Calculations Table'!G549="","",'BCL Calculations Table'!G549)</f>
        <v>6.3E-3</v>
      </c>
      <c r="H482" s="13" t="str">
        <f>IF('BCL Calculations Table'!H549="","",'BCL Calculations Table'!H549)</f>
        <v>CA</v>
      </c>
      <c r="I482" s="13" t="str">
        <f>IF('BCL Calculations Table'!I549="","",'BCL Calculations Table'!I549)</f>
        <v/>
      </c>
      <c r="J482" s="13" t="str">
        <f>IF('BCL Calculations Table'!J549="","",'BCL Calculations Table'!J549)</f>
        <v/>
      </c>
      <c r="K482" s="85" t="str">
        <f>IF('BCL Calculations Table'!K549="","",'BCL Calculations Table'!K549)</f>
        <v>M</v>
      </c>
      <c r="L482" s="13" t="str">
        <f>IF('BCL Calculations Table'!L549="","",'BCL Calculations Table'!L549)</f>
        <v/>
      </c>
      <c r="M482" s="68">
        <f>IF('BCL Calculations Table'!N549="","",'BCL Calculations Table'!N549)</f>
        <v>0.1</v>
      </c>
      <c r="N482" s="13">
        <f>IF('BCL Calculations Table'!BP549="","",'BCL Calculations Table'!BP549)</f>
        <v>5.5391301977777757E-3</v>
      </c>
      <c r="O482" s="13" t="str">
        <f>IF('BCL Calculations Table'!BQ549="","",'BCL Calculations Table'!BQ549)</f>
        <v>C</v>
      </c>
      <c r="P482" s="13">
        <f>IF('BCL Calculations Table'!BR549="","",'BCL Calculations Table'!BR549)</f>
        <v>0.29727125638555085</v>
      </c>
      <c r="Q482" s="13" t="str">
        <f>IF('BCL Calculations Table'!BS549="","",'BCL Calculations Table'!BS549)</f>
        <v>C</v>
      </c>
      <c r="R482" s="13">
        <f>IF('BCL Calculations Table'!BT549="","",'BCL Calculations Table'!BT549)</f>
        <v>0.16032608002930418</v>
      </c>
      <c r="S482" s="13" t="str">
        <f>IF('BCL Calculations Table'!BU549="","",'BCL Calculations Table'!BU549)</f>
        <v>C</v>
      </c>
      <c r="T482" s="13">
        <f>IF('BCL Calculations Table'!BV549="","",'BCL Calculations Table'!BV549)</f>
        <v>1.6093474426807759E-4</v>
      </c>
      <c r="U482" s="13" t="str">
        <f>IF('BCL Calculations Table'!BW549="","",'BCL Calculations Table'!BW549)</f>
        <v>C</v>
      </c>
      <c r="V482" s="13">
        <f>IF('BCL Calculations Table'!BX549="","",'BCL Calculations Table'!BX549)</f>
        <v>1.1387034379484616E-3</v>
      </c>
      <c r="W482" s="13" t="str">
        <f>IF('BCL Calculations Table'!BY549="","",'BCL Calculations Table'!BY549)</f>
        <v>C</v>
      </c>
      <c r="X482" s="13" t="str">
        <f>IF('BCL Calculations Table'!BZ549="","",'BCL Calculations Table'!BZ549)</f>
        <v/>
      </c>
      <c r="Y482" s="70" t="str">
        <f>IF('BCL Calculations Table'!CB549="","",'BCL Calculations Table'!CB549)</f>
        <v/>
      </c>
    </row>
    <row r="483" spans="1:25" s="14" customFormat="1" x14ac:dyDescent="0.35">
      <c r="A483" s="71" t="str">
        <f>'BCL Calculations Table'!BN550</f>
        <v>Methylcyclohexane</v>
      </c>
      <c r="B483" s="72" t="str">
        <f>'BCL Calculations Table'!BM550</f>
        <v>108-87-2</v>
      </c>
      <c r="C483" s="73" t="str">
        <f>IF('BCL Calculations Table'!C550="","",'BCL Calculations Table'!C550)</f>
        <v/>
      </c>
      <c r="D483" s="73" t="str">
        <f>IF('BCL Calculations Table'!D550="","",'BCL Calculations Table'!D550)</f>
        <v/>
      </c>
      <c r="E483" s="73">
        <f>IF('BCL Calculations Table'!E550="","",'BCL Calculations Table'!E550)</f>
        <v>0.86</v>
      </c>
      <c r="F483" s="73" t="str">
        <f>IF('BCL Calculations Table'!F550="","",'BCL Calculations Table'!F550)</f>
        <v>r</v>
      </c>
      <c r="G483" s="73" t="str">
        <f>IF('BCL Calculations Table'!G550="","",'BCL Calculations Table'!G550)</f>
        <v/>
      </c>
      <c r="H483" s="73" t="str">
        <f>IF('BCL Calculations Table'!H550="","",'BCL Calculations Table'!H550)</f>
        <v/>
      </c>
      <c r="I483" s="73" t="str">
        <f>IF('BCL Calculations Table'!I550="","",'BCL Calculations Table'!I550)</f>
        <v/>
      </c>
      <c r="J483" s="73" t="str">
        <f>IF('BCL Calculations Table'!J550="","",'BCL Calculations Table'!J550)</f>
        <v/>
      </c>
      <c r="K483" s="86" t="str">
        <f>IF('BCL Calculations Table'!K550="","",'BCL Calculations Table'!K550)</f>
        <v/>
      </c>
      <c r="L483" s="73" t="str">
        <f>IF('BCL Calculations Table'!L550="","",'BCL Calculations Table'!L550)</f>
        <v>V</v>
      </c>
      <c r="M483" s="72" t="str">
        <f>IF('BCL Calculations Table'!N550="","",'BCL Calculations Table'!N550)</f>
        <v/>
      </c>
      <c r="N483" s="73">
        <f>IF('BCL Calculations Table'!BP550="","",'BCL Calculations Table'!BP550)</f>
        <v>345.48504402515732</v>
      </c>
      <c r="O483" s="73" t="str">
        <f>IF('BCL Calculations Table'!BQ550="","",'BCL Calculations Table'!BQ550)</f>
        <v>sat</v>
      </c>
      <c r="P483" s="73">
        <f>IF('BCL Calculations Table'!BR550="","",'BCL Calculations Table'!BR550)</f>
        <v>345.48504402515732</v>
      </c>
      <c r="Q483" s="73" t="str">
        <f>IF('BCL Calculations Table'!BS550="","",'BCL Calculations Table'!BS550)</f>
        <v>sat</v>
      </c>
      <c r="R483" s="73">
        <f>IF('BCL Calculations Table'!BT550="","",'BCL Calculations Table'!BT550)</f>
        <v>345.48504402515732</v>
      </c>
      <c r="S483" s="73" t="str">
        <f>IF('BCL Calculations Table'!BU550="","",'BCL Calculations Table'!BU550)</f>
        <v>sat</v>
      </c>
      <c r="T483" s="73" t="str">
        <f>IF('BCL Calculations Table'!BV550="","",'BCL Calculations Table'!BV550)</f>
        <v/>
      </c>
      <c r="U483" s="73" t="str">
        <f>IF('BCL Calculations Table'!BW550="","",'BCL Calculations Table'!BW550)</f>
        <v/>
      </c>
      <c r="V483" s="73">
        <f>IF('BCL Calculations Table'!BX550="","",'BCL Calculations Table'!BX550)</f>
        <v>28699.428571428572</v>
      </c>
      <c r="W483" s="73" t="str">
        <f>IF('BCL Calculations Table'!BY550="","",'BCL Calculations Table'!BY550)</f>
        <v>N</v>
      </c>
      <c r="X483" s="73" t="str">
        <f>IF('BCL Calculations Table'!BZ550="","",'BCL Calculations Table'!BZ550)</f>
        <v/>
      </c>
      <c r="Y483" s="79" t="str">
        <f>IF('BCL Calculations Table'!CB550="","",'BCL Calculations Table'!CB550)</f>
        <v/>
      </c>
    </row>
    <row r="484" spans="1:25" s="14" customFormat="1" x14ac:dyDescent="0.35">
      <c r="A484" s="69" t="str">
        <f>'BCL Calculations Table'!BN551</f>
        <v>Methylene Chloride</v>
      </c>
      <c r="B484" s="68" t="str">
        <f>'BCL Calculations Table'!BM551</f>
        <v>75-09-2</v>
      </c>
      <c r="C484" s="13">
        <f>IF('BCL Calculations Table'!C551="","",'BCL Calculations Table'!C551)</f>
        <v>2E-3</v>
      </c>
      <c r="D484" s="13" t="str">
        <f>IF('BCL Calculations Table'!D551="","",'BCL Calculations Table'!D551)</f>
        <v>I</v>
      </c>
      <c r="E484" s="13">
        <f>IF('BCL Calculations Table'!E551="","",'BCL Calculations Table'!E551)</f>
        <v>6.0000000000000001E-3</v>
      </c>
      <c r="F484" s="13" t="str">
        <f>IF('BCL Calculations Table'!F551="","",'BCL Calculations Table'!F551)</f>
        <v>I</v>
      </c>
      <c r="G484" s="13">
        <f>IF('BCL Calculations Table'!G551="","",'BCL Calculations Table'!G551)</f>
        <v>1E-8</v>
      </c>
      <c r="H484" s="13" t="str">
        <f>IF('BCL Calculations Table'!H551="","",'BCL Calculations Table'!H551)</f>
        <v>I</v>
      </c>
      <c r="I484" s="13">
        <f>IF('BCL Calculations Table'!I551="","",'BCL Calculations Table'!I551)</f>
        <v>0.6</v>
      </c>
      <c r="J484" s="13" t="str">
        <f>IF('BCL Calculations Table'!J551="","",'BCL Calculations Table'!J551)</f>
        <v>I</v>
      </c>
      <c r="K484" s="85" t="str">
        <f>IF('BCL Calculations Table'!K551="","",'BCL Calculations Table'!K551)</f>
        <v>M</v>
      </c>
      <c r="L484" s="13" t="str">
        <f>IF('BCL Calculations Table'!L551="","",'BCL Calculations Table'!L551)</f>
        <v>V</v>
      </c>
      <c r="M484" s="68" t="str">
        <f>IF('BCL Calculations Table'!N551="","",'BCL Calculations Table'!N551)</f>
        <v/>
      </c>
      <c r="N484" s="13">
        <f>IF('BCL Calculations Table'!BP551="","",'BCL Calculations Table'!BP551)</f>
        <v>56.951631050456449</v>
      </c>
      <c r="O484" s="13" t="str">
        <f>IF('BCL Calculations Table'!BQ551="","",'BCL Calculations Table'!BQ551)</f>
        <v>C</v>
      </c>
      <c r="P484" s="13">
        <f>IF('BCL Calculations Table'!BR551="","",'BCL Calculations Table'!BR551)</f>
        <v>1475.4765523805108</v>
      </c>
      <c r="Q484" s="13" t="str">
        <f>IF('BCL Calculations Table'!BS551="","",'BCL Calculations Table'!BS551)</f>
        <v>C</v>
      </c>
      <c r="R484" s="13">
        <f>IF('BCL Calculations Table'!BT551="","",'BCL Calculations Table'!BT551)</f>
        <v>1129.7289022368561</v>
      </c>
      <c r="S484" s="13" t="str">
        <f>IF('BCL Calculations Table'!BU551="","",'BCL Calculations Table'!BU551)</f>
        <v>C</v>
      </c>
      <c r="T484" s="13">
        <f>IF('BCL Calculations Table'!BV551="","",'BCL Calculations Table'!BV551)</f>
        <v>101.38888888888887</v>
      </c>
      <c r="U484" s="13" t="str">
        <f>IF('BCL Calculations Table'!BW551="","",'BCL Calculations Table'!BW551)</f>
        <v>C</v>
      </c>
      <c r="V484" s="13">
        <f>IF('BCL Calculations Table'!BX551="","",'BCL Calculations Table'!BX551)</f>
        <v>5</v>
      </c>
      <c r="W484" s="13" t="str">
        <f>IF('BCL Calculations Table'!BY551="","",'BCL Calculations Table'!BY551)</f>
        <v>mcl</v>
      </c>
      <c r="X484" s="80">
        <f>IF('BCL Calculations Table'!BZ551="","",'BCL Calculations Table'!BZ551)</f>
        <v>1E-3</v>
      </c>
      <c r="Y484" s="81">
        <f>IF('BCL Calculations Table'!CB551="","",'BCL Calculations Table'!CB551)</f>
        <v>0.02</v>
      </c>
    </row>
    <row r="485" spans="1:25" x14ac:dyDescent="0.35">
      <c r="A485" s="69" t="str">
        <f>'BCL Calculations Table'!BN552</f>
        <v>Methylene-bis(2-chloroaniline), 4,4'-</v>
      </c>
      <c r="B485" s="68" t="str">
        <f>'BCL Calculations Table'!BM552</f>
        <v>101-14-4</v>
      </c>
      <c r="C485" s="13">
        <f>IF('BCL Calculations Table'!C552="","",'BCL Calculations Table'!C552)</f>
        <v>0.1</v>
      </c>
      <c r="D485" s="13" t="str">
        <f>IF('BCL Calculations Table'!D552="","",'BCL Calculations Table'!D552)</f>
        <v>P</v>
      </c>
      <c r="E485" s="13">
        <f>IF('BCL Calculations Table'!E552="","",'BCL Calculations Table'!E552)</f>
        <v>2E-3</v>
      </c>
      <c r="F485" s="13" t="str">
        <f>IF('BCL Calculations Table'!F552="","",'BCL Calculations Table'!F552)</f>
        <v>P</v>
      </c>
      <c r="G485" s="13">
        <f>IF('BCL Calculations Table'!G552="","",'BCL Calculations Table'!G552)</f>
        <v>4.2999999999999999E-4</v>
      </c>
      <c r="H485" s="13" t="str">
        <f>IF('BCL Calculations Table'!H552="","",'BCL Calculations Table'!H552)</f>
        <v>CA</v>
      </c>
      <c r="I485" s="13" t="str">
        <f>IF('BCL Calculations Table'!I552="","",'BCL Calculations Table'!I552)</f>
        <v/>
      </c>
      <c r="J485" s="13" t="str">
        <f>IF('BCL Calculations Table'!J552="","",'BCL Calculations Table'!J552)</f>
        <v/>
      </c>
      <c r="K485" s="85" t="str">
        <f>IF('BCL Calculations Table'!K552="","",'BCL Calculations Table'!K552)</f>
        <v>M</v>
      </c>
      <c r="L485" s="13" t="str">
        <f>IF('BCL Calculations Table'!L552="","",'BCL Calculations Table'!L552)</f>
        <v/>
      </c>
      <c r="M485" s="68">
        <f>IF('BCL Calculations Table'!N552="","",'BCL Calculations Table'!N552)</f>
        <v>0.1</v>
      </c>
      <c r="N485" s="13">
        <f>IF('BCL Calculations Table'!BP552="","",'BCL Calculations Table'!BP552)</f>
        <v>1.2181189544887396</v>
      </c>
      <c r="O485" s="13" t="str">
        <f>IF('BCL Calculations Table'!BQ552="","",'BCL Calculations Table'!BQ552)</f>
        <v>C</v>
      </c>
      <c r="P485" s="13">
        <f>IF('BCL Calculations Table'!BR552="","",'BCL Calculations Table'!BR552)</f>
        <v>65.283236481391114</v>
      </c>
      <c r="Q485" s="13" t="str">
        <f>IF('BCL Calculations Table'!BS552="","",'BCL Calculations Table'!BS552)</f>
        <v>C</v>
      </c>
      <c r="R485" s="13">
        <f>IF('BCL Calculations Table'!BT552="","",'BCL Calculations Table'!BT552)</f>
        <v>35.241227408502546</v>
      </c>
      <c r="S485" s="13" t="str">
        <f>IF('BCL Calculations Table'!BU552="","",'BCL Calculations Table'!BU552)</f>
        <v>C</v>
      </c>
      <c r="T485" s="13">
        <f>IF('BCL Calculations Table'!BV552="","",'BCL Calculations Table'!BV552)</f>
        <v>2.3578811369509042E-3</v>
      </c>
      <c r="U485" s="13" t="str">
        <f>IF('BCL Calculations Table'!BW552="","",'BCL Calculations Table'!BW552)</f>
        <v>C</v>
      </c>
      <c r="V485" s="13">
        <f>IF('BCL Calculations Table'!BX552="","",'BCL Calculations Table'!BX552)</f>
        <v>0.25051475634866155</v>
      </c>
      <c r="W485" s="13" t="str">
        <f>IF('BCL Calculations Table'!BY552="","",'BCL Calculations Table'!BY552)</f>
        <v>C</v>
      </c>
      <c r="X485" s="13" t="str">
        <f>IF('BCL Calculations Table'!BZ552="","",'BCL Calculations Table'!BZ552)</f>
        <v/>
      </c>
      <c r="Y485" s="70" t="str">
        <f>IF('BCL Calculations Table'!CB552="","",'BCL Calculations Table'!CB552)</f>
        <v/>
      </c>
    </row>
    <row r="486" spans="1:25" x14ac:dyDescent="0.35">
      <c r="A486" s="69" t="str">
        <f>'BCL Calculations Table'!BN553</f>
        <v>Methylene-bis(N,N-dimethyl) Aniline, 4,4'-</v>
      </c>
      <c r="B486" s="68" t="str">
        <f>'BCL Calculations Table'!BM553</f>
        <v>101-61-1</v>
      </c>
      <c r="C486" s="13">
        <f>IF('BCL Calculations Table'!C553="","",'BCL Calculations Table'!C553)</f>
        <v>4.5999999999999999E-2</v>
      </c>
      <c r="D486" s="13" t="str">
        <f>IF('BCL Calculations Table'!D553="","",'BCL Calculations Table'!D553)</f>
        <v>I</v>
      </c>
      <c r="E486" s="13" t="str">
        <f>IF('BCL Calculations Table'!E553="","",'BCL Calculations Table'!E553)</f>
        <v/>
      </c>
      <c r="F486" s="13" t="str">
        <f>IF('BCL Calculations Table'!F553="","",'BCL Calculations Table'!F553)</f>
        <v/>
      </c>
      <c r="G486" s="13">
        <f>IF('BCL Calculations Table'!G553="","",'BCL Calculations Table'!G553)</f>
        <v>1.2999999999999999E-5</v>
      </c>
      <c r="H486" s="13" t="str">
        <f>IF('BCL Calculations Table'!H553="","",'BCL Calculations Table'!H553)</f>
        <v>CA</v>
      </c>
      <c r="I486" s="13" t="str">
        <f>IF('BCL Calculations Table'!I553="","",'BCL Calculations Table'!I553)</f>
        <v/>
      </c>
      <c r="J486" s="13" t="str">
        <f>IF('BCL Calculations Table'!J553="","",'BCL Calculations Table'!J553)</f>
        <v/>
      </c>
      <c r="K486" s="85" t="str">
        <f>IF('BCL Calculations Table'!K553="","",'BCL Calculations Table'!K553)</f>
        <v/>
      </c>
      <c r="L486" s="13" t="str">
        <f>IF('BCL Calculations Table'!L553="","",'BCL Calculations Table'!L553)</f>
        <v/>
      </c>
      <c r="M486" s="68">
        <f>IF('BCL Calculations Table'!N553="","",'BCL Calculations Table'!N553)</f>
        <v>0.1</v>
      </c>
      <c r="N486" s="13">
        <f>IF('BCL Calculations Table'!BP553="","",'BCL Calculations Table'!BP553)</f>
        <v>11.794888504642417</v>
      </c>
      <c r="O486" s="13" t="str">
        <f>IF('BCL Calculations Table'!BQ553="","",'BCL Calculations Table'!BQ553)</f>
        <v>C</v>
      </c>
      <c r="P486" s="13">
        <f>IF('BCL Calculations Table'!BR553="","",'BCL Calculations Table'!BR553)</f>
        <v>142.17344681344372</v>
      </c>
      <c r="Q486" s="13" t="str">
        <f>IF('BCL Calculations Table'!BS553="","",'BCL Calculations Table'!BS553)</f>
        <v>C</v>
      </c>
      <c r="R486" s="13">
        <f>IF('BCL Calculations Table'!BT553="","",'BCL Calculations Table'!BT553)</f>
        <v>76.677752554065023</v>
      </c>
      <c r="S486" s="13" t="str">
        <f>IF('BCL Calculations Table'!BU553="","",'BCL Calculations Table'!BU553)</f>
        <v>C</v>
      </c>
      <c r="T486" s="13">
        <f>IF('BCL Calculations Table'!BV553="","",'BCL Calculations Table'!BV553)</f>
        <v>0.21597633136094674</v>
      </c>
      <c r="U486" s="13" t="str">
        <f>IF('BCL Calculations Table'!BW553="","",'BCL Calculations Table'!BW553)</f>
        <v>C</v>
      </c>
      <c r="V486" s="13">
        <f>IF('BCL Calculations Table'!BX553="","",'BCL Calculations Table'!BX553)</f>
        <v>1.6936569068720706</v>
      </c>
      <c r="W486" s="13" t="str">
        <f>IF('BCL Calculations Table'!BY553="","",'BCL Calculations Table'!BY553)</f>
        <v>C</v>
      </c>
      <c r="X486" s="13" t="str">
        <f>IF('BCL Calculations Table'!BZ553="","",'BCL Calculations Table'!BZ553)</f>
        <v/>
      </c>
      <c r="Y486" s="70" t="str">
        <f>IF('BCL Calculations Table'!CB553="","",'BCL Calculations Table'!CB553)</f>
        <v/>
      </c>
    </row>
    <row r="487" spans="1:25" s="14" customFormat="1" x14ac:dyDescent="0.35">
      <c r="A487" s="69" t="str">
        <f>'BCL Calculations Table'!BN554</f>
        <v>Methylenebisbenzenamine, 4,4'-</v>
      </c>
      <c r="B487" s="68" t="str">
        <f>'BCL Calculations Table'!BM554</f>
        <v>101-77-9</v>
      </c>
      <c r="C487" s="13">
        <f>IF('BCL Calculations Table'!C554="","",'BCL Calculations Table'!C554)</f>
        <v>1.6</v>
      </c>
      <c r="D487" s="13" t="str">
        <f>IF('BCL Calculations Table'!D554="","",'BCL Calculations Table'!D554)</f>
        <v>CA</v>
      </c>
      <c r="E487" s="13" t="str">
        <f>IF('BCL Calculations Table'!E554="","",'BCL Calculations Table'!E554)</f>
        <v/>
      </c>
      <c r="F487" s="13" t="str">
        <f>IF('BCL Calculations Table'!F554="","",'BCL Calculations Table'!F554)</f>
        <v/>
      </c>
      <c r="G487" s="13">
        <f>IF('BCL Calculations Table'!G554="","",'BCL Calculations Table'!G554)</f>
        <v>4.6000000000000001E-4</v>
      </c>
      <c r="H487" s="13" t="str">
        <f>IF('BCL Calculations Table'!H554="","",'BCL Calculations Table'!H554)</f>
        <v>CA</v>
      </c>
      <c r="I487" s="13">
        <f>IF('BCL Calculations Table'!I554="","",'BCL Calculations Table'!I554)</f>
        <v>0.02</v>
      </c>
      <c r="J487" s="13" t="str">
        <f>IF('BCL Calculations Table'!J554="","",'BCL Calculations Table'!J554)</f>
        <v>CA</v>
      </c>
      <c r="K487" s="85" t="str">
        <f>IF('BCL Calculations Table'!K554="","",'BCL Calculations Table'!K554)</f>
        <v/>
      </c>
      <c r="L487" s="13" t="str">
        <f>IF('BCL Calculations Table'!L554="","",'BCL Calculations Table'!L554)</f>
        <v/>
      </c>
      <c r="M487" s="68">
        <f>IF('BCL Calculations Table'!N554="","",'BCL Calculations Table'!N554)</f>
        <v>0.1</v>
      </c>
      <c r="N487" s="13">
        <f>IF('BCL Calculations Table'!BP554="","",'BCL Calculations Table'!BP554)</f>
        <v>0.33910277740658834</v>
      </c>
      <c r="O487" s="13" t="str">
        <f>IF('BCL Calculations Table'!BQ554="","",'BCL Calculations Table'!BQ554)</f>
        <v>C</v>
      </c>
      <c r="P487" s="13">
        <f>IF('BCL Calculations Table'!BR554="","",'BCL Calculations Table'!BR554)</f>
        <v>4.0874777111813483</v>
      </c>
      <c r="Q487" s="13" t="str">
        <f>IF('BCL Calculations Table'!BS554="","",'BCL Calculations Table'!BS554)</f>
        <v>C</v>
      </c>
      <c r="R487" s="13">
        <f>IF('BCL Calculations Table'!BT554="","",'BCL Calculations Table'!BT554)</f>
        <v>2.2044830600468179</v>
      </c>
      <c r="S487" s="13" t="str">
        <f>IF('BCL Calculations Table'!BU554="","",'BCL Calculations Table'!BU554)</f>
        <v>C</v>
      </c>
      <c r="T487" s="13">
        <f>IF('BCL Calculations Table'!BV554="","",'BCL Calculations Table'!BV554)</f>
        <v>6.1036789297658862E-3</v>
      </c>
      <c r="U487" s="13" t="str">
        <f>IF('BCL Calculations Table'!BW554="","",'BCL Calculations Table'!BW554)</f>
        <v>C</v>
      </c>
      <c r="V487" s="13">
        <f>IF('BCL Calculations Table'!BX554="","",'BCL Calculations Table'!BX554)</f>
        <v>4.8692636072572036E-2</v>
      </c>
      <c r="W487" s="13" t="str">
        <f>IF('BCL Calculations Table'!BY554="","",'BCL Calculations Table'!BY554)</f>
        <v>C</v>
      </c>
      <c r="X487" s="13" t="str">
        <f>IF('BCL Calculations Table'!BZ554="","",'BCL Calculations Table'!BZ554)</f>
        <v/>
      </c>
      <c r="Y487" s="70" t="str">
        <f>IF('BCL Calculations Table'!CB554="","",'BCL Calculations Table'!CB554)</f>
        <v/>
      </c>
    </row>
    <row r="488" spans="1:25" x14ac:dyDescent="0.35">
      <c r="A488" s="69" t="str">
        <f>'BCL Calculations Table'!BN555</f>
        <v>Methylenediphenyl Diisocyanate</v>
      </c>
      <c r="B488" s="68" t="str">
        <f>'BCL Calculations Table'!BM555</f>
        <v>101-68-8</v>
      </c>
      <c r="C488" s="13" t="str">
        <f>IF('BCL Calculations Table'!C555="","",'BCL Calculations Table'!C555)</f>
        <v/>
      </c>
      <c r="D488" s="13" t="str">
        <f>IF('BCL Calculations Table'!D555="","",'BCL Calculations Table'!D555)</f>
        <v/>
      </c>
      <c r="E488" s="13" t="str">
        <f>IF('BCL Calculations Table'!E555="","",'BCL Calculations Table'!E555)</f>
        <v/>
      </c>
      <c r="F488" s="13" t="str">
        <f>IF('BCL Calculations Table'!F555="","",'BCL Calculations Table'!F555)</f>
        <v/>
      </c>
      <c r="G488" s="13" t="str">
        <f>IF('BCL Calculations Table'!G555="","",'BCL Calculations Table'!G555)</f>
        <v/>
      </c>
      <c r="H488" s="13" t="str">
        <f>IF('BCL Calculations Table'!H555="","",'BCL Calculations Table'!H555)</f>
        <v/>
      </c>
      <c r="I488" s="13">
        <f>IF('BCL Calculations Table'!I555="","",'BCL Calculations Table'!I555)</f>
        <v>5.9999999999999995E-4</v>
      </c>
      <c r="J488" s="13" t="str">
        <f>IF('BCL Calculations Table'!J555="","",'BCL Calculations Table'!J555)</f>
        <v>I</v>
      </c>
      <c r="K488" s="85" t="str">
        <f>IF('BCL Calculations Table'!K555="","",'BCL Calculations Table'!K555)</f>
        <v/>
      </c>
      <c r="L488" s="13" t="str">
        <f>IF('BCL Calculations Table'!L555="","",'BCL Calculations Table'!L555)</f>
        <v/>
      </c>
      <c r="M488" s="68">
        <f>IF('BCL Calculations Table'!N555="","",'BCL Calculations Table'!N555)</f>
        <v>0.1</v>
      </c>
      <c r="N488" s="13">
        <f>IF('BCL Calculations Table'!BP555="","",'BCL Calculations Table'!BP555)</f>
        <v>100000</v>
      </c>
      <c r="O488" s="13" t="str">
        <f>IF('BCL Calculations Table'!BQ555="","",'BCL Calculations Table'!BQ555)</f>
        <v>max</v>
      </c>
      <c r="P488" s="13">
        <f>IF('BCL Calculations Table'!BR555="","",'BCL Calculations Table'!BR555)</f>
        <v>100000</v>
      </c>
      <c r="Q488" s="13" t="str">
        <f>IF('BCL Calculations Table'!BS555="","",'BCL Calculations Table'!BS555)</f>
        <v>max</v>
      </c>
      <c r="R488" s="13">
        <f>IF('BCL Calculations Table'!BT555="","",'BCL Calculations Table'!BT555)</f>
        <v>100000</v>
      </c>
      <c r="S488" s="13" t="str">
        <f>IF('BCL Calculations Table'!BU555="","",'BCL Calculations Table'!BU555)</f>
        <v>max</v>
      </c>
      <c r="T488" s="13">
        <f>IF('BCL Calculations Table'!BV555="","",'BCL Calculations Table'!BV555)</f>
        <v>0.62571428571428556</v>
      </c>
      <c r="U488" s="13" t="str">
        <f>IF('BCL Calculations Table'!BW555="","",'BCL Calculations Table'!BW555)</f>
        <v>N</v>
      </c>
      <c r="V488" s="13" t="str">
        <f>IF('BCL Calculations Table'!BX555="","",'BCL Calculations Table'!BX555)</f>
        <v/>
      </c>
      <c r="W488" s="13" t="str">
        <f>IF('BCL Calculations Table'!BY555="","",'BCL Calculations Table'!BY555)</f>
        <v/>
      </c>
      <c r="X488" s="13" t="str">
        <f>IF('BCL Calculations Table'!BZ555="","",'BCL Calculations Table'!BZ555)</f>
        <v/>
      </c>
      <c r="Y488" s="70" t="str">
        <f>IF('BCL Calculations Table'!CB555="","",'BCL Calculations Table'!CB555)</f>
        <v/>
      </c>
    </row>
    <row r="489" spans="1:25" s="14" customFormat="1" x14ac:dyDescent="0.35">
      <c r="A489" s="71" t="str">
        <f>'BCL Calculations Table'!BN556</f>
        <v>Methylstyrene, Alpha-</v>
      </c>
      <c r="B489" s="72" t="str">
        <f>'BCL Calculations Table'!BM556</f>
        <v>98-83-9</v>
      </c>
      <c r="C489" s="73" t="str">
        <f>IF('BCL Calculations Table'!C556="","",'BCL Calculations Table'!C556)</f>
        <v/>
      </c>
      <c r="D489" s="73" t="str">
        <f>IF('BCL Calculations Table'!D556="","",'BCL Calculations Table'!D556)</f>
        <v/>
      </c>
      <c r="E489" s="73">
        <f>IF('BCL Calculations Table'!E556="","",'BCL Calculations Table'!E556)</f>
        <v>7.0000000000000007E-2</v>
      </c>
      <c r="F489" s="73" t="str">
        <f>IF('BCL Calculations Table'!F556="","",'BCL Calculations Table'!F556)</f>
        <v>H</v>
      </c>
      <c r="G489" s="73" t="str">
        <f>IF('BCL Calculations Table'!G556="","",'BCL Calculations Table'!G556)</f>
        <v/>
      </c>
      <c r="H489" s="73" t="str">
        <f>IF('BCL Calculations Table'!H556="","",'BCL Calculations Table'!H556)</f>
        <v/>
      </c>
      <c r="I489" s="73" t="str">
        <f>IF('BCL Calculations Table'!I556="","",'BCL Calculations Table'!I556)</f>
        <v/>
      </c>
      <c r="J489" s="73" t="str">
        <f>IF('BCL Calculations Table'!J556="","",'BCL Calculations Table'!J556)</f>
        <v/>
      </c>
      <c r="K489" s="86" t="str">
        <f>IF('BCL Calculations Table'!K556="","",'BCL Calculations Table'!K556)</f>
        <v/>
      </c>
      <c r="L489" s="73" t="str">
        <f>IF('BCL Calculations Table'!L556="","",'BCL Calculations Table'!L556)</f>
        <v>V</v>
      </c>
      <c r="M489" s="72" t="str">
        <f>IF('BCL Calculations Table'!N556="","",'BCL Calculations Table'!N556)</f>
        <v/>
      </c>
      <c r="N489" s="73">
        <f>IF('BCL Calculations Table'!BP556="","",'BCL Calculations Table'!BP556)</f>
        <v>499.55814330113208</v>
      </c>
      <c r="O489" s="73" t="str">
        <f>IF('BCL Calculations Table'!BQ556="","",'BCL Calculations Table'!BQ556)</f>
        <v>sat</v>
      </c>
      <c r="P489" s="73">
        <f>IF('BCL Calculations Table'!BR556="","",'BCL Calculations Table'!BR556)</f>
        <v>499.55814330113208</v>
      </c>
      <c r="Q489" s="73" t="str">
        <f>IF('BCL Calculations Table'!BS556="","",'BCL Calculations Table'!BS556)</f>
        <v>sat</v>
      </c>
      <c r="R489" s="73">
        <f>IF('BCL Calculations Table'!BT556="","",'BCL Calculations Table'!BT556)</f>
        <v>499.55814330113208</v>
      </c>
      <c r="S489" s="73" t="str">
        <f>IF('BCL Calculations Table'!BU556="","",'BCL Calculations Table'!BU556)</f>
        <v>sat</v>
      </c>
      <c r="T489" s="73" t="str">
        <f>IF('BCL Calculations Table'!BV556="","",'BCL Calculations Table'!BV556)</f>
        <v/>
      </c>
      <c r="U489" s="73" t="str">
        <f>IF('BCL Calculations Table'!BW556="","",'BCL Calculations Table'!BW556)</f>
        <v/>
      </c>
      <c r="V489" s="73">
        <f>IF('BCL Calculations Table'!BX556="","",'BCL Calculations Table'!BX556)</f>
        <v>2336</v>
      </c>
      <c r="W489" s="73" t="str">
        <f>IF('BCL Calculations Table'!BY556="","",'BCL Calculations Table'!BY556)</f>
        <v>N</v>
      </c>
      <c r="X489" s="73" t="str">
        <f>IF('BCL Calculations Table'!BZ556="","",'BCL Calculations Table'!BZ556)</f>
        <v/>
      </c>
      <c r="Y489" s="79" t="str">
        <f>IF('BCL Calculations Table'!CB556="","",'BCL Calculations Table'!CB556)</f>
        <v/>
      </c>
    </row>
    <row r="490" spans="1:25" s="14" customFormat="1" x14ac:dyDescent="0.35">
      <c r="A490" s="69" t="str">
        <f>'BCL Calculations Table'!BN557</f>
        <v>Metolachlor</v>
      </c>
      <c r="B490" s="68" t="str">
        <f>'BCL Calculations Table'!BM557</f>
        <v>51218-45-2</v>
      </c>
      <c r="C490" s="13" t="str">
        <f>IF('BCL Calculations Table'!C557="","",'BCL Calculations Table'!C557)</f>
        <v/>
      </c>
      <c r="D490" s="13" t="str">
        <f>IF('BCL Calculations Table'!D557="","",'BCL Calculations Table'!D557)</f>
        <v/>
      </c>
      <c r="E490" s="13">
        <f>IF('BCL Calculations Table'!E557="","",'BCL Calculations Table'!E557)</f>
        <v>0.15</v>
      </c>
      <c r="F490" s="13" t="str">
        <f>IF('BCL Calculations Table'!F557="","",'BCL Calculations Table'!F557)</f>
        <v>I</v>
      </c>
      <c r="G490" s="13" t="str">
        <f>IF('BCL Calculations Table'!G557="","",'BCL Calculations Table'!G557)</f>
        <v/>
      </c>
      <c r="H490" s="13" t="str">
        <f>IF('BCL Calculations Table'!H557="","",'BCL Calculations Table'!H557)</f>
        <v/>
      </c>
      <c r="I490" s="13" t="str">
        <f>IF('BCL Calculations Table'!I557="","",'BCL Calculations Table'!I557)</f>
        <v/>
      </c>
      <c r="J490" s="13" t="str">
        <f>IF('BCL Calculations Table'!J557="","",'BCL Calculations Table'!J557)</f>
        <v/>
      </c>
      <c r="K490" s="85" t="str">
        <f>IF('BCL Calculations Table'!K557="","",'BCL Calculations Table'!K557)</f>
        <v/>
      </c>
      <c r="L490" s="13" t="str">
        <f>IF('BCL Calculations Table'!L557="","",'BCL Calculations Table'!L557)</f>
        <v/>
      </c>
      <c r="M490" s="68">
        <f>IF('BCL Calculations Table'!N557="","",'BCL Calculations Table'!N557)</f>
        <v>0.1</v>
      </c>
      <c r="N490" s="13">
        <f>IF('BCL Calculations Table'!BP557="","",'BCL Calculations Table'!BP557)</f>
        <v>9482.0519333571956</v>
      </c>
      <c r="O490" s="13" t="str">
        <f>IF('BCL Calculations Table'!BQ557="","",'BCL Calculations Table'!BQ557)</f>
        <v>N</v>
      </c>
      <c r="P490" s="13">
        <f>IF('BCL Calculations Table'!BR557="","",'BCL Calculations Table'!BR557)</f>
        <v>100000</v>
      </c>
      <c r="Q490" s="13" t="str">
        <f>IF('BCL Calculations Table'!BS557="","",'BCL Calculations Table'!BS557)</f>
        <v>max</v>
      </c>
      <c r="R490" s="13">
        <f>IF('BCL Calculations Table'!BT557="","",'BCL Calculations Table'!BT557)</f>
        <v>100000</v>
      </c>
      <c r="S490" s="13" t="str">
        <f>IF('BCL Calculations Table'!BU557="","",'BCL Calculations Table'!BU557)</f>
        <v>max</v>
      </c>
      <c r="T490" s="13" t="str">
        <f>IF('BCL Calculations Table'!BV557="","",'BCL Calculations Table'!BV557)</f>
        <v/>
      </c>
      <c r="U490" s="13" t="str">
        <f>IF('BCL Calculations Table'!BW557="","",'BCL Calculations Table'!BW557)</f>
        <v/>
      </c>
      <c r="V490" s="13">
        <f>IF('BCL Calculations Table'!BX557="","",'BCL Calculations Table'!BX557)</f>
        <v>5005.7142857142853</v>
      </c>
      <c r="W490" s="13" t="str">
        <f>IF('BCL Calculations Table'!BY557="","",'BCL Calculations Table'!BY557)</f>
        <v>N</v>
      </c>
      <c r="X490" s="80" t="str">
        <f>IF('BCL Calculations Table'!BZ557="","",'BCL Calculations Table'!BZ557)</f>
        <v/>
      </c>
      <c r="Y490" s="81" t="str">
        <f>IF('BCL Calculations Table'!CB557="","",'BCL Calculations Table'!CB557)</f>
        <v/>
      </c>
    </row>
    <row r="491" spans="1:25" x14ac:dyDescent="0.35">
      <c r="A491" s="69" t="str">
        <f>'BCL Calculations Table'!BN558</f>
        <v>Metribuzin</v>
      </c>
      <c r="B491" s="68" t="str">
        <f>'BCL Calculations Table'!BM558</f>
        <v>21087-64-9</v>
      </c>
      <c r="C491" s="13" t="str">
        <f>IF('BCL Calculations Table'!C558="","",'BCL Calculations Table'!C558)</f>
        <v/>
      </c>
      <c r="D491" s="13" t="str">
        <f>IF('BCL Calculations Table'!D558="","",'BCL Calculations Table'!D558)</f>
        <v/>
      </c>
      <c r="E491" s="13">
        <f>IF('BCL Calculations Table'!E558="","",'BCL Calculations Table'!E558)</f>
        <v>2.5000000000000001E-2</v>
      </c>
      <c r="F491" s="13" t="str">
        <f>IF('BCL Calculations Table'!F558="","",'BCL Calculations Table'!F558)</f>
        <v>I</v>
      </c>
      <c r="G491" s="13" t="str">
        <f>IF('BCL Calculations Table'!G558="","",'BCL Calculations Table'!G558)</f>
        <v/>
      </c>
      <c r="H491" s="13" t="str">
        <f>IF('BCL Calculations Table'!H558="","",'BCL Calculations Table'!H558)</f>
        <v/>
      </c>
      <c r="I491" s="13" t="str">
        <f>IF('BCL Calculations Table'!I558="","",'BCL Calculations Table'!I558)</f>
        <v/>
      </c>
      <c r="J491" s="13" t="str">
        <f>IF('BCL Calculations Table'!J558="","",'BCL Calculations Table'!J558)</f>
        <v/>
      </c>
      <c r="K491" s="85" t="str">
        <f>IF('BCL Calculations Table'!K558="","",'BCL Calculations Table'!K558)</f>
        <v/>
      </c>
      <c r="L491" s="13" t="str">
        <f>IF('BCL Calculations Table'!L558="","",'BCL Calculations Table'!L558)</f>
        <v/>
      </c>
      <c r="M491" s="68">
        <f>IF('BCL Calculations Table'!N558="","",'BCL Calculations Table'!N558)</f>
        <v>0.1</v>
      </c>
      <c r="N491" s="13">
        <f>IF('BCL Calculations Table'!BP558="","",'BCL Calculations Table'!BP558)</f>
        <v>1580.3419888928656</v>
      </c>
      <c r="O491" s="13" t="str">
        <f>IF('BCL Calculations Table'!BQ558="","",'BCL Calculations Table'!BQ558)</f>
        <v>N</v>
      </c>
      <c r="P491" s="13">
        <f>IF('BCL Calculations Table'!BR558="","",'BCL Calculations Table'!BR558)</f>
        <v>58400.000000000007</v>
      </c>
      <c r="Q491" s="13" t="str">
        <f>IF('BCL Calculations Table'!BS558="","",'BCL Calculations Table'!BS558)</f>
        <v>N</v>
      </c>
      <c r="R491" s="13">
        <f>IF('BCL Calculations Table'!BT558="","",'BCL Calculations Table'!BT558)</f>
        <v>22796.186479050928</v>
      </c>
      <c r="S491" s="13" t="str">
        <f>IF('BCL Calculations Table'!BU558="","",'BCL Calculations Table'!BU558)</f>
        <v>N</v>
      </c>
      <c r="T491" s="13" t="str">
        <f>IF('BCL Calculations Table'!BV558="","",'BCL Calculations Table'!BV558)</f>
        <v/>
      </c>
      <c r="U491" s="13" t="str">
        <f>IF('BCL Calculations Table'!BW558="","",'BCL Calculations Table'!BW558)</f>
        <v/>
      </c>
      <c r="V491" s="13">
        <f>IF('BCL Calculations Table'!BX558="","",'BCL Calculations Table'!BX558)</f>
        <v>834.28571428571433</v>
      </c>
      <c r="W491" s="13" t="str">
        <f>IF('BCL Calculations Table'!BY558="","",'BCL Calculations Table'!BY558)</f>
        <v>N</v>
      </c>
      <c r="X491" s="13" t="str">
        <f>IF('BCL Calculations Table'!BZ558="","",'BCL Calculations Table'!BZ558)</f>
        <v/>
      </c>
      <c r="Y491" s="70" t="str">
        <f>IF('BCL Calculations Table'!CB558="","",'BCL Calculations Table'!CB558)</f>
        <v/>
      </c>
    </row>
    <row r="492" spans="1:25" s="14" customFormat="1" x14ac:dyDescent="0.35">
      <c r="A492" s="69" t="str">
        <f>'BCL Calculations Table'!BN559</f>
        <v>Metsulfuron-methyl</v>
      </c>
      <c r="B492" s="68" t="str">
        <f>'BCL Calculations Table'!BM559</f>
        <v>74223-64-6</v>
      </c>
      <c r="C492" s="13" t="str">
        <f>IF('BCL Calculations Table'!C559="","",'BCL Calculations Table'!C559)</f>
        <v/>
      </c>
      <c r="D492" s="13" t="str">
        <f>IF('BCL Calculations Table'!D559="","",'BCL Calculations Table'!D559)</f>
        <v/>
      </c>
      <c r="E492" s="13">
        <f>IF('BCL Calculations Table'!E559="","",'BCL Calculations Table'!E559)</f>
        <v>0.25</v>
      </c>
      <c r="F492" s="13" t="str">
        <f>IF('BCL Calculations Table'!F559="","",'BCL Calculations Table'!F559)</f>
        <v>I</v>
      </c>
      <c r="G492" s="13" t="str">
        <f>IF('BCL Calculations Table'!G559="","",'BCL Calculations Table'!G559)</f>
        <v/>
      </c>
      <c r="H492" s="13" t="str">
        <f>IF('BCL Calculations Table'!H559="","",'BCL Calculations Table'!H559)</f>
        <v/>
      </c>
      <c r="I492" s="13" t="str">
        <f>IF('BCL Calculations Table'!I559="","",'BCL Calculations Table'!I559)</f>
        <v/>
      </c>
      <c r="J492" s="13" t="str">
        <f>IF('BCL Calculations Table'!J559="","",'BCL Calculations Table'!J559)</f>
        <v/>
      </c>
      <c r="K492" s="85" t="str">
        <f>IF('BCL Calculations Table'!K559="","",'BCL Calculations Table'!K559)</f>
        <v/>
      </c>
      <c r="L492" s="13" t="str">
        <f>IF('BCL Calculations Table'!L559="","",'BCL Calculations Table'!L559)</f>
        <v/>
      </c>
      <c r="M492" s="68">
        <f>IF('BCL Calculations Table'!N559="","",'BCL Calculations Table'!N559)</f>
        <v>0.1</v>
      </c>
      <c r="N492" s="13">
        <f>IF('BCL Calculations Table'!BP559="","",'BCL Calculations Table'!BP559)</f>
        <v>15803.419888928656</v>
      </c>
      <c r="O492" s="13" t="str">
        <f>IF('BCL Calculations Table'!BQ559="","",'BCL Calculations Table'!BQ559)</f>
        <v>N</v>
      </c>
      <c r="P492" s="13">
        <f>IF('BCL Calculations Table'!BR559="","",'BCL Calculations Table'!BR559)</f>
        <v>100000</v>
      </c>
      <c r="Q492" s="13" t="str">
        <f>IF('BCL Calculations Table'!BS559="","",'BCL Calculations Table'!BS559)</f>
        <v>max</v>
      </c>
      <c r="R492" s="13">
        <f>IF('BCL Calculations Table'!BT559="","",'BCL Calculations Table'!BT559)</f>
        <v>100000</v>
      </c>
      <c r="S492" s="13" t="str">
        <f>IF('BCL Calculations Table'!BU559="","",'BCL Calculations Table'!BU559)</f>
        <v>max</v>
      </c>
      <c r="T492" s="13" t="str">
        <f>IF('BCL Calculations Table'!BV559="","",'BCL Calculations Table'!BV559)</f>
        <v/>
      </c>
      <c r="U492" s="13" t="str">
        <f>IF('BCL Calculations Table'!BW559="","",'BCL Calculations Table'!BW559)</f>
        <v/>
      </c>
      <c r="V492" s="13">
        <f>IF('BCL Calculations Table'!BX559="","",'BCL Calculations Table'!BX559)</f>
        <v>8342.8571428571431</v>
      </c>
      <c r="W492" s="13" t="str">
        <f>IF('BCL Calculations Table'!BY559="","",'BCL Calculations Table'!BY559)</f>
        <v>N</v>
      </c>
      <c r="X492" s="13" t="str">
        <f>IF('BCL Calculations Table'!BZ559="","",'BCL Calculations Table'!BZ559)</f>
        <v/>
      </c>
      <c r="Y492" s="70" t="str">
        <f>IF('BCL Calculations Table'!CB559="","",'BCL Calculations Table'!CB559)</f>
        <v/>
      </c>
    </row>
    <row r="493" spans="1:25" s="14" customFormat="1" x14ac:dyDescent="0.35">
      <c r="A493" s="69" t="str">
        <f>'BCL Calculations Table'!BN560</f>
        <v>Mineral oils</v>
      </c>
      <c r="B493" s="68" t="str">
        <f>'BCL Calculations Table'!BM560</f>
        <v>8012-95-1</v>
      </c>
      <c r="C493" s="13" t="str">
        <f>IF('BCL Calculations Table'!C560="","",'BCL Calculations Table'!C560)</f>
        <v/>
      </c>
      <c r="D493" s="13" t="str">
        <f>IF('BCL Calculations Table'!D560="","",'BCL Calculations Table'!D560)</f>
        <v/>
      </c>
      <c r="E493" s="13">
        <f>IF('BCL Calculations Table'!E560="","",'BCL Calculations Table'!E560)</f>
        <v>3</v>
      </c>
      <c r="F493" s="13" t="str">
        <f>IF('BCL Calculations Table'!F560="","",'BCL Calculations Table'!F560)</f>
        <v>P</v>
      </c>
      <c r="G493" s="13" t="str">
        <f>IF('BCL Calculations Table'!G560="","",'BCL Calculations Table'!G560)</f>
        <v/>
      </c>
      <c r="H493" s="13" t="str">
        <f>IF('BCL Calculations Table'!H560="","",'BCL Calculations Table'!H560)</f>
        <v/>
      </c>
      <c r="I493" s="13" t="str">
        <f>IF('BCL Calculations Table'!I560="","",'BCL Calculations Table'!I560)</f>
        <v/>
      </c>
      <c r="J493" s="13" t="str">
        <f>IF('BCL Calculations Table'!J560="","",'BCL Calculations Table'!J560)</f>
        <v/>
      </c>
      <c r="K493" s="85" t="str">
        <f>IF('BCL Calculations Table'!K560="","",'BCL Calculations Table'!K560)</f>
        <v/>
      </c>
      <c r="L493" s="13" t="str">
        <f>IF('BCL Calculations Table'!L560="","",'BCL Calculations Table'!L560)</f>
        <v>V</v>
      </c>
      <c r="M493" s="68" t="str">
        <f>IF('BCL Calculations Table'!N560="","",'BCL Calculations Table'!N560)</f>
        <v/>
      </c>
      <c r="N493" s="13">
        <f>IF('BCL Calculations Table'!BP560="","",'BCL Calculations Table'!BP560)</f>
        <v>0.34157331549371073</v>
      </c>
      <c r="O493" s="13" t="str">
        <f>IF('BCL Calculations Table'!BQ560="","",'BCL Calculations Table'!BQ560)</f>
        <v>sat</v>
      </c>
      <c r="P493" s="13">
        <f>IF('BCL Calculations Table'!BR560="","",'BCL Calculations Table'!BR560)</f>
        <v>0.34157331549371073</v>
      </c>
      <c r="Q493" s="13" t="str">
        <f>IF('BCL Calculations Table'!BS560="","",'BCL Calculations Table'!BS560)</f>
        <v>sat</v>
      </c>
      <c r="R493" s="13">
        <f>IF('BCL Calculations Table'!BT560="","",'BCL Calculations Table'!BT560)</f>
        <v>0.34157331549371073</v>
      </c>
      <c r="S493" s="13" t="str">
        <f>IF('BCL Calculations Table'!BU560="","",'BCL Calculations Table'!BU560)</f>
        <v>sat</v>
      </c>
      <c r="T493" s="13" t="str">
        <f>IF('BCL Calculations Table'!BV560="","",'BCL Calculations Table'!BV560)</f>
        <v/>
      </c>
      <c r="U493" s="13" t="str">
        <f>IF('BCL Calculations Table'!BW560="","",'BCL Calculations Table'!BW560)</f>
        <v/>
      </c>
      <c r="V493" s="13">
        <f>IF('BCL Calculations Table'!BX560="","",'BCL Calculations Table'!BX560)</f>
        <v>100114.28571428572</v>
      </c>
      <c r="W493" s="13" t="str">
        <f>IF('BCL Calculations Table'!BY560="","",'BCL Calculations Table'!BY560)</f>
        <v>N</v>
      </c>
      <c r="X493" s="13" t="str">
        <f>IF('BCL Calculations Table'!BZ560="","",'BCL Calculations Table'!BZ560)</f>
        <v/>
      </c>
      <c r="Y493" s="70" t="str">
        <f>IF('BCL Calculations Table'!CB560="","",'BCL Calculations Table'!CB560)</f>
        <v/>
      </c>
    </row>
    <row r="494" spans="1:25" x14ac:dyDescent="0.35">
      <c r="A494" s="69" t="str">
        <f>'BCL Calculations Table'!BN561</f>
        <v>Mirex</v>
      </c>
      <c r="B494" s="68" t="str">
        <f>'BCL Calculations Table'!BM561</f>
        <v>2385-85-5</v>
      </c>
      <c r="C494" s="13">
        <f>IF('BCL Calculations Table'!C561="","",'BCL Calculations Table'!C561)</f>
        <v>18</v>
      </c>
      <c r="D494" s="13" t="str">
        <f>IF('BCL Calculations Table'!D561="","",'BCL Calculations Table'!D561)</f>
        <v>CA</v>
      </c>
      <c r="E494" s="13">
        <f>IF('BCL Calculations Table'!E561="","",'BCL Calculations Table'!E561)</f>
        <v>2.0000000000000001E-4</v>
      </c>
      <c r="F494" s="13" t="str">
        <f>IF('BCL Calculations Table'!F561="","",'BCL Calculations Table'!F561)</f>
        <v>I</v>
      </c>
      <c r="G494" s="13">
        <f>IF('BCL Calculations Table'!G561="","",'BCL Calculations Table'!G561)</f>
        <v>5.1000000000000004E-3</v>
      </c>
      <c r="H494" s="13" t="str">
        <f>IF('BCL Calculations Table'!H561="","",'BCL Calculations Table'!H561)</f>
        <v>CA</v>
      </c>
      <c r="I494" s="13" t="str">
        <f>IF('BCL Calculations Table'!I561="","",'BCL Calculations Table'!I561)</f>
        <v/>
      </c>
      <c r="J494" s="13" t="str">
        <f>IF('BCL Calculations Table'!J561="","",'BCL Calculations Table'!J561)</f>
        <v/>
      </c>
      <c r="K494" s="85" t="str">
        <f>IF('BCL Calculations Table'!K561="","",'BCL Calculations Table'!K561)</f>
        <v/>
      </c>
      <c r="L494" s="13" t="str">
        <f>IF('BCL Calculations Table'!L561="","",'BCL Calculations Table'!L561)</f>
        <v>V</v>
      </c>
      <c r="M494" s="68" t="str">
        <f>IF('BCL Calculations Table'!N561="","",'BCL Calculations Table'!N561)</f>
        <v/>
      </c>
      <c r="N494" s="13">
        <f>IF('BCL Calculations Table'!BP561="","",'BCL Calculations Table'!BP561)</f>
        <v>3.570420840431681E-2</v>
      </c>
      <c r="O494" s="13" t="str">
        <f>IF('BCL Calculations Table'!BQ561="","",'BCL Calculations Table'!BQ561)</f>
        <v>C</v>
      </c>
      <c r="P494" s="13">
        <f>IF('BCL Calculations Table'!BR561="","",'BCL Calculations Table'!BR561)</f>
        <v>0.308953720132434</v>
      </c>
      <c r="Q494" s="13" t="str">
        <f>IF('BCL Calculations Table'!BS561="","",'BCL Calculations Table'!BS561)</f>
        <v>C</v>
      </c>
      <c r="R494" s="13">
        <f>IF('BCL Calculations Table'!BT561="","",'BCL Calculations Table'!BT561)</f>
        <v>0.18553499048023728</v>
      </c>
      <c r="S494" s="13" t="str">
        <f>IF('BCL Calculations Table'!BU561="","",'BCL Calculations Table'!BU561)</f>
        <v>C</v>
      </c>
      <c r="T494" s="13">
        <f>IF('BCL Calculations Table'!BV561="","",'BCL Calculations Table'!BV561)</f>
        <v>5.5052790346907981E-4</v>
      </c>
      <c r="U494" s="13" t="str">
        <f>IF('BCL Calculations Table'!BW561="","",'BCL Calculations Table'!BW561)</f>
        <v>C</v>
      </c>
      <c r="V494" s="13">
        <f>IF('BCL Calculations Table'!BX561="","",'BCL Calculations Table'!BX561)</f>
        <v>8.7776254719476707E-4</v>
      </c>
      <c r="W494" s="13" t="str">
        <f>IF('BCL Calculations Table'!BY561="","",'BCL Calculations Table'!BY561)</f>
        <v>C</v>
      </c>
      <c r="X494" s="13" t="str">
        <f>IF('BCL Calculations Table'!BZ561="","",'BCL Calculations Table'!BZ561)</f>
        <v/>
      </c>
      <c r="Y494" s="70" t="str">
        <f>IF('BCL Calculations Table'!CB561="","",'BCL Calculations Table'!CB561)</f>
        <v/>
      </c>
    </row>
    <row r="495" spans="1:25" s="14" customFormat="1" x14ac:dyDescent="0.35">
      <c r="A495" s="71" t="str">
        <f>'BCL Calculations Table'!BN562</f>
        <v>Molinate</v>
      </c>
      <c r="B495" s="72" t="str">
        <f>'BCL Calculations Table'!BM562</f>
        <v>2212-67-1</v>
      </c>
      <c r="C495" s="73" t="str">
        <f>IF('BCL Calculations Table'!C562="","",'BCL Calculations Table'!C562)</f>
        <v/>
      </c>
      <c r="D495" s="73" t="str">
        <f>IF('BCL Calculations Table'!D562="","",'BCL Calculations Table'!D562)</f>
        <v/>
      </c>
      <c r="E495" s="73">
        <f>IF('BCL Calculations Table'!E562="","",'BCL Calculations Table'!E562)</f>
        <v>2E-3</v>
      </c>
      <c r="F495" s="73" t="str">
        <f>IF('BCL Calculations Table'!F562="","",'BCL Calculations Table'!F562)</f>
        <v>I</v>
      </c>
      <c r="G495" s="73" t="str">
        <f>IF('BCL Calculations Table'!G562="","",'BCL Calculations Table'!G562)</f>
        <v/>
      </c>
      <c r="H495" s="73" t="str">
        <f>IF('BCL Calculations Table'!H562="","",'BCL Calculations Table'!H562)</f>
        <v/>
      </c>
      <c r="I495" s="73" t="str">
        <f>IF('BCL Calculations Table'!I562="","",'BCL Calculations Table'!I562)</f>
        <v/>
      </c>
      <c r="J495" s="73" t="str">
        <f>IF('BCL Calculations Table'!J562="","",'BCL Calculations Table'!J562)</f>
        <v/>
      </c>
      <c r="K495" s="86" t="str">
        <f>IF('BCL Calculations Table'!K562="","",'BCL Calculations Table'!K562)</f>
        <v/>
      </c>
      <c r="L495" s="73" t="str">
        <f>IF('BCL Calculations Table'!L562="","",'BCL Calculations Table'!L562)</f>
        <v/>
      </c>
      <c r="M495" s="72">
        <f>IF('BCL Calculations Table'!N562="","",'BCL Calculations Table'!N562)</f>
        <v>0.1</v>
      </c>
      <c r="N495" s="73">
        <f>IF('BCL Calculations Table'!BP562="","",'BCL Calculations Table'!BP562)</f>
        <v>126.42735911142927</v>
      </c>
      <c r="O495" s="73" t="str">
        <f>IF('BCL Calculations Table'!BQ562="","",'BCL Calculations Table'!BQ562)</f>
        <v>N</v>
      </c>
      <c r="P495" s="73">
        <f>IF('BCL Calculations Table'!BR562="","",'BCL Calculations Table'!BR562)</f>
        <v>4672</v>
      </c>
      <c r="Q495" s="73" t="str">
        <f>IF('BCL Calculations Table'!BS562="","",'BCL Calculations Table'!BS562)</f>
        <v>N</v>
      </c>
      <c r="R495" s="73">
        <f>IF('BCL Calculations Table'!BT562="","",'BCL Calculations Table'!BT562)</f>
        <v>1823.6949183240743</v>
      </c>
      <c r="S495" s="73" t="str">
        <f>IF('BCL Calculations Table'!BU562="","",'BCL Calculations Table'!BU562)</f>
        <v>N</v>
      </c>
      <c r="T495" s="73" t="str">
        <f>IF('BCL Calculations Table'!BV562="","",'BCL Calculations Table'!BV562)</f>
        <v/>
      </c>
      <c r="U495" s="73" t="str">
        <f>IF('BCL Calculations Table'!BW562="","",'BCL Calculations Table'!BW562)</f>
        <v/>
      </c>
      <c r="V495" s="73">
        <f>IF('BCL Calculations Table'!BX562="","",'BCL Calculations Table'!BX562)</f>
        <v>66.742857142857147</v>
      </c>
      <c r="W495" s="73" t="str">
        <f>IF('BCL Calculations Table'!BY562="","",'BCL Calculations Table'!BY562)</f>
        <v>N</v>
      </c>
      <c r="X495" s="73" t="str">
        <f>IF('BCL Calculations Table'!BZ562="","",'BCL Calculations Table'!BZ562)</f>
        <v/>
      </c>
      <c r="Y495" s="79" t="str">
        <f>IF('BCL Calculations Table'!CB562="","",'BCL Calculations Table'!CB562)</f>
        <v/>
      </c>
    </row>
    <row r="496" spans="1:25" s="14" customFormat="1" x14ac:dyDescent="0.35">
      <c r="A496" s="69" t="str">
        <f>'BCL Calculations Table'!BN563</f>
        <v>Molybdenum</v>
      </c>
      <c r="B496" s="68" t="str">
        <f>'BCL Calculations Table'!BM563</f>
        <v>7439-98-7</v>
      </c>
      <c r="C496" s="13" t="str">
        <f>IF('BCL Calculations Table'!C563="","",'BCL Calculations Table'!C563)</f>
        <v/>
      </c>
      <c r="D496" s="13" t="str">
        <f>IF('BCL Calculations Table'!D563="","",'BCL Calculations Table'!D563)</f>
        <v/>
      </c>
      <c r="E496" s="13">
        <f>IF('BCL Calculations Table'!E563="","",'BCL Calculations Table'!E563)</f>
        <v>5.0000000000000001E-3</v>
      </c>
      <c r="F496" s="13" t="str">
        <f>IF('BCL Calculations Table'!F563="","",'BCL Calculations Table'!F563)</f>
        <v>I</v>
      </c>
      <c r="G496" s="13" t="str">
        <f>IF('BCL Calculations Table'!G563="","",'BCL Calculations Table'!G563)</f>
        <v/>
      </c>
      <c r="H496" s="13" t="str">
        <f>IF('BCL Calculations Table'!H563="","",'BCL Calculations Table'!H563)</f>
        <v/>
      </c>
      <c r="I496" s="13">
        <f>IF('BCL Calculations Table'!I563="","",'BCL Calculations Table'!I563)</f>
        <v>2E-3</v>
      </c>
      <c r="J496" s="13" t="str">
        <f>IF('BCL Calculations Table'!J563="","",'BCL Calculations Table'!J563)</f>
        <v>A</v>
      </c>
      <c r="K496" s="85" t="str">
        <f>IF('BCL Calculations Table'!K563="","",'BCL Calculations Table'!K563)</f>
        <v/>
      </c>
      <c r="L496" s="13" t="str">
        <f>IF('BCL Calculations Table'!L563="","",'BCL Calculations Table'!L563)</f>
        <v/>
      </c>
      <c r="M496" s="68" t="str">
        <f>IF('BCL Calculations Table'!N563="","",'BCL Calculations Table'!N563)</f>
        <v/>
      </c>
      <c r="N496" s="13">
        <f>IF('BCL Calculations Table'!BP563="","",'BCL Calculations Table'!BP563)</f>
        <v>391.01033320686508</v>
      </c>
      <c r="O496" s="13" t="str">
        <f>IF('BCL Calculations Table'!BQ563="","",'BCL Calculations Table'!BQ563)</f>
        <v>N</v>
      </c>
      <c r="P496" s="13">
        <f>IF('BCL Calculations Table'!BR563="","",'BCL Calculations Table'!BR563)</f>
        <v>11667.036625971145</v>
      </c>
      <c r="Q496" s="13" t="str">
        <f>IF('BCL Calculations Table'!BS563="","",'BCL Calculations Table'!BS563)</f>
        <v>N</v>
      </c>
      <c r="R496" s="13">
        <f>IF('BCL Calculations Table'!BT563="","",'BCL Calculations Table'!BT563)</f>
        <v>6485.2859522487515</v>
      </c>
      <c r="S496" s="13" t="str">
        <f>IF('BCL Calculations Table'!BU563="","",'BCL Calculations Table'!BU563)</f>
        <v>N</v>
      </c>
      <c r="T496" s="13">
        <f>IF('BCL Calculations Table'!BV563="","",'BCL Calculations Table'!BV563)</f>
        <v>2.0857142857142859</v>
      </c>
      <c r="U496" s="13" t="str">
        <f>IF('BCL Calculations Table'!BW563="","",'BCL Calculations Table'!BW563)</f>
        <v>N</v>
      </c>
      <c r="V496" s="13">
        <f>IF('BCL Calculations Table'!BX563="","",'BCL Calculations Table'!BX563)</f>
        <v>166.85714285714286</v>
      </c>
      <c r="W496" s="13" t="str">
        <f>IF('BCL Calculations Table'!BY563="","",'BCL Calculations Table'!BY563)</f>
        <v>N</v>
      </c>
      <c r="X496" s="80">
        <f>IF('BCL Calculations Table'!BZ563="","",'BCL Calculations Table'!BZ563)</f>
        <v>3.370514285714286</v>
      </c>
      <c r="Y496" s="81">
        <f>IF('BCL Calculations Table'!CB563="","",'BCL Calculations Table'!CB563)</f>
        <v>67.410285714285706</v>
      </c>
    </row>
    <row r="497" spans="1:25" x14ac:dyDescent="0.35">
      <c r="A497" s="69" t="str">
        <f>'BCL Calculations Table'!BN564</f>
        <v>Monochloramine</v>
      </c>
      <c r="B497" s="68" t="str">
        <f>'BCL Calculations Table'!BM564</f>
        <v>10599-90-3</v>
      </c>
      <c r="C497" s="13" t="str">
        <f>IF('BCL Calculations Table'!C564="","",'BCL Calculations Table'!C564)</f>
        <v/>
      </c>
      <c r="D497" s="13" t="str">
        <f>IF('BCL Calculations Table'!D564="","",'BCL Calculations Table'!D564)</f>
        <v/>
      </c>
      <c r="E497" s="13">
        <f>IF('BCL Calculations Table'!E564="","",'BCL Calculations Table'!E564)</f>
        <v>0.1</v>
      </c>
      <c r="F497" s="13" t="str">
        <f>IF('BCL Calculations Table'!F564="","",'BCL Calculations Table'!F564)</f>
        <v>I</v>
      </c>
      <c r="G497" s="13" t="str">
        <f>IF('BCL Calculations Table'!G564="","",'BCL Calculations Table'!G564)</f>
        <v/>
      </c>
      <c r="H497" s="13" t="str">
        <f>IF('BCL Calculations Table'!H564="","",'BCL Calculations Table'!H564)</f>
        <v/>
      </c>
      <c r="I497" s="13" t="str">
        <f>IF('BCL Calculations Table'!I564="","",'BCL Calculations Table'!I564)</f>
        <v/>
      </c>
      <c r="J497" s="13" t="str">
        <f>IF('BCL Calculations Table'!J564="","",'BCL Calculations Table'!J564)</f>
        <v/>
      </c>
      <c r="K497" s="85" t="str">
        <f>IF('BCL Calculations Table'!K564="","",'BCL Calculations Table'!K564)</f>
        <v/>
      </c>
      <c r="L497" s="13" t="str">
        <f>IF('BCL Calculations Table'!L564="","",'BCL Calculations Table'!L564)</f>
        <v/>
      </c>
      <c r="M497" s="68" t="str">
        <f>IF('BCL Calculations Table'!N564="","",'BCL Calculations Table'!N564)</f>
        <v/>
      </c>
      <c r="N497" s="13">
        <f>IF('BCL Calculations Table'!BP564="","",'BCL Calculations Table'!BP564)</f>
        <v>7821.4285714285716</v>
      </c>
      <c r="O497" s="13" t="str">
        <f>IF('BCL Calculations Table'!BQ564="","",'BCL Calculations Table'!BQ564)</f>
        <v>N</v>
      </c>
      <c r="P497" s="13">
        <f>IF('BCL Calculations Table'!BR564="","",'BCL Calculations Table'!BR564)</f>
        <v>100000</v>
      </c>
      <c r="Q497" s="13" t="str">
        <f>IF('BCL Calculations Table'!BS564="","",'BCL Calculations Table'!BS564)</f>
        <v>max</v>
      </c>
      <c r="R497" s="13">
        <f>IF('BCL Calculations Table'!BT564="","",'BCL Calculations Table'!BT564)</f>
        <v>100000</v>
      </c>
      <c r="S497" s="13" t="str">
        <f>IF('BCL Calculations Table'!BU564="","",'BCL Calculations Table'!BU564)</f>
        <v>max</v>
      </c>
      <c r="T497" s="13" t="str">
        <f>IF('BCL Calculations Table'!BV564="","",'BCL Calculations Table'!BV564)</f>
        <v/>
      </c>
      <c r="U497" s="13" t="str">
        <f>IF('BCL Calculations Table'!BW564="","",'BCL Calculations Table'!BW564)</f>
        <v/>
      </c>
      <c r="V497" s="13">
        <f>IF('BCL Calculations Table'!BX564="","",'BCL Calculations Table'!BX564)</f>
        <v>4000</v>
      </c>
      <c r="W497" s="13" t="str">
        <f>IF('BCL Calculations Table'!BY564="","",'BCL Calculations Table'!BY564)</f>
        <v>mcl</v>
      </c>
      <c r="X497" s="13" t="str">
        <f>IF('BCL Calculations Table'!BZ564="","",'BCL Calculations Table'!BZ564)</f>
        <v/>
      </c>
      <c r="Y497" s="70" t="str">
        <f>IF('BCL Calculations Table'!CB564="","",'BCL Calculations Table'!CB564)</f>
        <v/>
      </c>
    </row>
    <row r="498" spans="1:25" x14ac:dyDescent="0.35">
      <c r="A498" s="69" t="str">
        <f>'BCL Calculations Table'!BN565</f>
        <v>Monomethylaniline</v>
      </c>
      <c r="B498" s="68" t="str">
        <f>'BCL Calculations Table'!BM565</f>
        <v>100-61-8</v>
      </c>
      <c r="C498" s="13" t="str">
        <f>IF('BCL Calculations Table'!C565="","",'BCL Calculations Table'!C565)</f>
        <v/>
      </c>
      <c r="D498" s="13" t="str">
        <f>IF('BCL Calculations Table'!D565="","",'BCL Calculations Table'!D565)</f>
        <v/>
      </c>
      <c r="E498" s="13">
        <f>IF('BCL Calculations Table'!E565="","",'BCL Calculations Table'!E565)</f>
        <v>2E-3</v>
      </c>
      <c r="F498" s="13" t="str">
        <f>IF('BCL Calculations Table'!F565="","",'BCL Calculations Table'!F565)</f>
        <v>P</v>
      </c>
      <c r="G498" s="13" t="str">
        <f>IF('BCL Calculations Table'!G565="","",'BCL Calculations Table'!G565)</f>
        <v/>
      </c>
      <c r="H498" s="13" t="str">
        <f>IF('BCL Calculations Table'!H565="","",'BCL Calculations Table'!H565)</f>
        <v/>
      </c>
      <c r="I498" s="13" t="str">
        <f>IF('BCL Calculations Table'!I565="","",'BCL Calculations Table'!I565)</f>
        <v/>
      </c>
      <c r="J498" s="13" t="str">
        <f>IF('BCL Calculations Table'!J565="","",'BCL Calculations Table'!J565)</f>
        <v/>
      </c>
      <c r="K498" s="85" t="str">
        <f>IF('BCL Calculations Table'!K565="","",'BCL Calculations Table'!K565)</f>
        <v/>
      </c>
      <c r="L498" s="13" t="str">
        <f>IF('BCL Calculations Table'!L565="","",'BCL Calculations Table'!L565)</f>
        <v/>
      </c>
      <c r="M498" s="68">
        <f>IF('BCL Calculations Table'!N565="","",'BCL Calculations Table'!N565)</f>
        <v>0.1</v>
      </c>
      <c r="N498" s="13">
        <f>IF('BCL Calculations Table'!BP565="","",'BCL Calculations Table'!BP565)</f>
        <v>126.42735911142927</v>
      </c>
      <c r="O498" s="13" t="str">
        <f>IF('BCL Calculations Table'!BQ565="","",'BCL Calculations Table'!BQ565)</f>
        <v>N</v>
      </c>
      <c r="P498" s="13">
        <f>IF('BCL Calculations Table'!BR565="","",'BCL Calculations Table'!BR565)</f>
        <v>4672</v>
      </c>
      <c r="Q498" s="13" t="str">
        <f>IF('BCL Calculations Table'!BS565="","",'BCL Calculations Table'!BS565)</f>
        <v>N</v>
      </c>
      <c r="R498" s="13">
        <f>IF('BCL Calculations Table'!BT565="","",'BCL Calculations Table'!BT565)</f>
        <v>1823.6949183240743</v>
      </c>
      <c r="S498" s="13" t="str">
        <f>IF('BCL Calculations Table'!BU565="","",'BCL Calculations Table'!BU565)</f>
        <v>N</v>
      </c>
      <c r="T498" s="13" t="str">
        <f>IF('BCL Calculations Table'!BV565="","",'BCL Calculations Table'!BV565)</f>
        <v/>
      </c>
      <c r="U498" s="13" t="str">
        <f>IF('BCL Calculations Table'!BW565="","",'BCL Calculations Table'!BW565)</f>
        <v/>
      </c>
      <c r="V498" s="13">
        <f>IF('BCL Calculations Table'!BX565="","",'BCL Calculations Table'!BX565)</f>
        <v>66.742857142857147</v>
      </c>
      <c r="W498" s="13" t="str">
        <f>IF('BCL Calculations Table'!BY565="","",'BCL Calculations Table'!BY565)</f>
        <v>N</v>
      </c>
      <c r="X498" s="13" t="str">
        <f>IF('BCL Calculations Table'!BZ565="","",'BCL Calculations Table'!BZ565)</f>
        <v/>
      </c>
      <c r="Y498" s="70" t="str">
        <f>IF('BCL Calculations Table'!CB565="","",'BCL Calculations Table'!CB565)</f>
        <v/>
      </c>
    </row>
    <row r="499" spans="1:25" s="14" customFormat="1" x14ac:dyDescent="0.35">
      <c r="A499" s="69" t="str">
        <f>'BCL Calculations Table'!BN566</f>
        <v>Myclobutanil</v>
      </c>
      <c r="B499" s="68" t="str">
        <f>'BCL Calculations Table'!BM566</f>
        <v>88671-89-0</v>
      </c>
      <c r="C499" s="13" t="str">
        <f>IF('BCL Calculations Table'!C566="","",'BCL Calculations Table'!C566)</f>
        <v/>
      </c>
      <c r="D499" s="13" t="str">
        <f>IF('BCL Calculations Table'!D566="","",'BCL Calculations Table'!D566)</f>
        <v/>
      </c>
      <c r="E499" s="13">
        <f>IF('BCL Calculations Table'!E566="","",'BCL Calculations Table'!E566)</f>
        <v>2.5000000000000001E-2</v>
      </c>
      <c r="F499" s="13" t="str">
        <f>IF('BCL Calculations Table'!F566="","",'BCL Calculations Table'!F566)</f>
        <v>I</v>
      </c>
      <c r="G499" s="13" t="str">
        <f>IF('BCL Calculations Table'!G566="","",'BCL Calculations Table'!G566)</f>
        <v/>
      </c>
      <c r="H499" s="13" t="str">
        <f>IF('BCL Calculations Table'!H566="","",'BCL Calculations Table'!H566)</f>
        <v/>
      </c>
      <c r="I499" s="13" t="str">
        <f>IF('BCL Calculations Table'!I566="","",'BCL Calculations Table'!I566)</f>
        <v/>
      </c>
      <c r="J499" s="13" t="str">
        <f>IF('BCL Calculations Table'!J566="","",'BCL Calculations Table'!J566)</f>
        <v/>
      </c>
      <c r="K499" s="85" t="str">
        <f>IF('BCL Calculations Table'!K566="","",'BCL Calculations Table'!K566)</f>
        <v/>
      </c>
      <c r="L499" s="13" t="str">
        <f>IF('BCL Calculations Table'!L566="","",'BCL Calculations Table'!L566)</f>
        <v/>
      </c>
      <c r="M499" s="68">
        <f>IF('BCL Calculations Table'!N566="","",'BCL Calculations Table'!N566)</f>
        <v>0.1</v>
      </c>
      <c r="N499" s="13">
        <f>IF('BCL Calculations Table'!BP566="","",'BCL Calculations Table'!BP566)</f>
        <v>1580.3419888928656</v>
      </c>
      <c r="O499" s="13" t="str">
        <f>IF('BCL Calculations Table'!BQ566="","",'BCL Calculations Table'!BQ566)</f>
        <v>N</v>
      </c>
      <c r="P499" s="13">
        <f>IF('BCL Calculations Table'!BR566="","",'BCL Calculations Table'!BR566)</f>
        <v>58400.000000000007</v>
      </c>
      <c r="Q499" s="13" t="str">
        <f>IF('BCL Calculations Table'!BS566="","",'BCL Calculations Table'!BS566)</f>
        <v>N</v>
      </c>
      <c r="R499" s="13">
        <f>IF('BCL Calculations Table'!BT566="","",'BCL Calculations Table'!BT566)</f>
        <v>22796.186479050928</v>
      </c>
      <c r="S499" s="13" t="str">
        <f>IF('BCL Calculations Table'!BU566="","",'BCL Calculations Table'!BU566)</f>
        <v>N</v>
      </c>
      <c r="T499" s="13" t="str">
        <f>IF('BCL Calculations Table'!BV566="","",'BCL Calculations Table'!BV566)</f>
        <v/>
      </c>
      <c r="U499" s="13" t="str">
        <f>IF('BCL Calculations Table'!BW566="","",'BCL Calculations Table'!BW566)</f>
        <v/>
      </c>
      <c r="V499" s="13">
        <f>IF('BCL Calculations Table'!BX566="","",'BCL Calculations Table'!BX566)</f>
        <v>834.28571428571433</v>
      </c>
      <c r="W499" s="13" t="str">
        <f>IF('BCL Calculations Table'!BY566="","",'BCL Calculations Table'!BY566)</f>
        <v>N</v>
      </c>
      <c r="X499" s="13" t="str">
        <f>IF('BCL Calculations Table'!BZ566="","",'BCL Calculations Table'!BZ566)</f>
        <v/>
      </c>
      <c r="Y499" s="70" t="str">
        <f>IF('BCL Calculations Table'!CB566="","",'BCL Calculations Table'!CB566)</f>
        <v/>
      </c>
    </row>
    <row r="500" spans="1:25" x14ac:dyDescent="0.35">
      <c r="A500" s="69" t="str">
        <f>'BCL Calculations Table'!BN567</f>
        <v>N,N'-Diphenyl-1,4-benzenediamine</v>
      </c>
      <c r="B500" s="68" t="str">
        <f>'BCL Calculations Table'!BM567</f>
        <v>74-31-7</v>
      </c>
      <c r="C500" s="13" t="str">
        <f>IF('BCL Calculations Table'!C567="","",'BCL Calculations Table'!C567)</f>
        <v/>
      </c>
      <c r="D500" s="13" t="str">
        <f>IF('BCL Calculations Table'!D567="","",'BCL Calculations Table'!D567)</f>
        <v/>
      </c>
      <c r="E500" s="13">
        <f>IF('BCL Calculations Table'!E567="","",'BCL Calculations Table'!E567)</f>
        <v>2.9999999999999997E-4</v>
      </c>
      <c r="F500" s="13" t="str">
        <f>IF('BCL Calculations Table'!F567="","",'BCL Calculations Table'!F567)</f>
        <v>X</v>
      </c>
      <c r="G500" s="13" t="str">
        <f>IF('BCL Calculations Table'!G567="","",'BCL Calculations Table'!G567)</f>
        <v/>
      </c>
      <c r="H500" s="13" t="str">
        <f>IF('BCL Calculations Table'!H567="","",'BCL Calculations Table'!H567)</f>
        <v/>
      </c>
      <c r="I500" s="13" t="str">
        <f>IF('BCL Calculations Table'!I567="","",'BCL Calculations Table'!I567)</f>
        <v/>
      </c>
      <c r="J500" s="13" t="str">
        <f>IF('BCL Calculations Table'!J567="","",'BCL Calculations Table'!J567)</f>
        <v/>
      </c>
      <c r="K500" s="85" t="str">
        <f>IF('BCL Calculations Table'!K567="","",'BCL Calculations Table'!K567)</f>
        <v/>
      </c>
      <c r="L500" s="13" t="str">
        <f>IF('BCL Calculations Table'!L567="","",'BCL Calculations Table'!L567)</f>
        <v/>
      </c>
      <c r="M500" s="68">
        <f>IF('BCL Calculations Table'!N567="","",'BCL Calculations Table'!N567)</f>
        <v>0.1</v>
      </c>
      <c r="N500" s="13">
        <f>IF('BCL Calculations Table'!BP567="","",'BCL Calculations Table'!BP567)</f>
        <v>18.964103866714389</v>
      </c>
      <c r="O500" s="13" t="str">
        <f>IF('BCL Calculations Table'!BQ567="","",'BCL Calculations Table'!BQ567)</f>
        <v>N</v>
      </c>
      <c r="P500" s="13">
        <f>IF('BCL Calculations Table'!BR567="","",'BCL Calculations Table'!BR567)</f>
        <v>700.80000000000007</v>
      </c>
      <c r="Q500" s="13" t="str">
        <f>IF('BCL Calculations Table'!BS567="","",'BCL Calculations Table'!BS567)</f>
        <v>N</v>
      </c>
      <c r="R500" s="13">
        <f>IF('BCL Calculations Table'!BT567="","",'BCL Calculations Table'!BT567)</f>
        <v>273.55423774861111</v>
      </c>
      <c r="S500" s="13" t="str">
        <f>IF('BCL Calculations Table'!BU567="","",'BCL Calculations Table'!BU567)</f>
        <v>N</v>
      </c>
      <c r="T500" s="13" t="str">
        <f>IF('BCL Calculations Table'!BV567="","",'BCL Calculations Table'!BV567)</f>
        <v/>
      </c>
      <c r="U500" s="13" t="str">
        <f>IF('BCL Calculations Table'!BW567="","",'BCL Calculations Table'!BW567)</f>
        <v/>
      </c>
      <c r="V500" s="13">
        <f>IF('BCL Calculations Table'!BX567="","",'BCL Calculations Table'!BX567)</f>
        <v>10.011428571428571</v>
      </c>
      <c r="W500" s="13" t="str">
        <f>IF('BCL Calculations Table'!BY567="","",'BCL Calculations Table'!BY567)</f>
        <v>N</v>
      </c>
      <c r="X500" s="13" t="str">
        <f>IF('BCL Calculations Table'!BZ567="","",'BCL Calculations Table'!BZ567)</f>
        <v/>
      </c>
      <c r="Y500" s="70" t="str">
        <f>IF('BCL Calculations Table'!CB567="","",'BCL Calculations Table'!CB567)</f>
        <v/>
      </c>
    </row>
    <row r="501" spans="1:25" s="14" customFormat="1" x14ac:dyDescent="0.35">
      <c r="A501" s="71" t="str">
        <f>'BCL Calculations Table'!BN568</f>
        <v>Naled</v>
      </c>
      <c r="B501" s="72" t="str">
        <f>'BCL Calculations Table'!BM568</f>
        <v>300-76-5</v>
      </c>
      <c r="C501" s="73" t="str">
        <f>IF('BCL Calculations Table'!C568="","",'BCL Calculations Table'!C568)</f>
        <v/>
      </c>
      <c r="D501" s="73" t="str">
        <f>IF('BCL Calculations Table'!D568="","",'BCL Calculations Table'!D568)</f>
        <v/>
      </c>
      <c r="E501" s="73">
        <f>IF('BCL Calculations Table'!E568="","",'BCL Calculations Table'!E568)</f>
        <v>2E-3</v>
      </c>
      <c r="F501" s="73" t="str">
        <f>IF('BCL Calculations Table'!F568="","",'BCL Calculations Table'!F568)</f>
        <v>I</v>
      </c>
      <c r="G501" s="73" t="str">
        <f>IF('BCL Calculations Table'!G568="","",'BCL Calculations Table'!G568)</f>
        <v/>
      </c>
      <c r="H501" s="73" t="str">
        <f>IF('BCL Calculations Table'!H568="","",'BCL Calculations Table'!H568)</f>
        <v/>
      </c>
      <c r="I501" s="73" t="str">
        <f>IF('BCL Calculations Table'!I568="","",'BCL Calculations Table'!I568)</f>
        <v/>
      </c>
      <c r="J501" s="73" t="str">
        <f>IF('BCL Calculations Table'!J568="","",'BCL Calculations Table'!J568)</f>
        <v/>
      </c>
      <c r="K501" s="86" t="str">
        <f>IF('BCL Calculations Table'!K568="","",'BCL Calculations Table'!K568)</f>
        <v/>
      </c>
      <c r="L501" s="73" t="str">
        <f>IF('BCL Calculations Table'!L568="","",'BCL Calculations Table'!L568)</f>
        <v>V</v>
      </c>
      <c r="M501" s="72" t="str">
        <f>IF('BCL Calculations Table'!N568="","",'BCL Calculations Table'!N568)</f>
        <v/>
      </c>
      <c r="N501" s="73">
        <f>IF('BCL Calculations Table'!BP568="","",'BCL Calculations Table'!BP568)</f>
        <v>1.2910557655660375</v>
      </c>
      <c r="O501" s="73" t="str">
        <f>IF('BCL Calculations Table'!BQ568="","",'BCL Calculations Table'!BQ568)</f>
        <v>sat</v>
      </c>
      <c r="P501" s="73">
        <f>IF('BCL Calculations Table'!BR568="","",'BCL Calculations Table'!BR568)</f>
        <v>1.2910557655660375</v>
      </c>
      <c r="Q501" s="73" t="str">
        <f>IF('BCL Calculations Table'!BS568="","",'BCL Calculations Table'!BS568)</f>
        <v>sat</v>
      </c>
      <c r="R501" s="73">
        <f>IF('BCL Calculations Table'!BT568="","",'BCL Calculations Table'!BT568)</f>
        <v>1.2910557655660375</v>
      </c>
      <c r="S501" s="73" t="str">
        <f>IF('BCL Calculations Table'!BU568="","",'BCL Calculations Table'!BU568)</f>
        <v>sat</v>
      </c>
      <c r="T501" s="73" t="str">
        <f>IF('BCL Calculations Table'!BV568="","",'BCL Calculations Table'!BV568)</f>
        <v/>
      </c>
      <c r="U501" s="73" t="str">
        <f>IF('BCL Calculations Table'!BW568="","",'BCL Calculations Table'!BW568)</f>
        <v/>
      </c>
      <c r="V501" s="73">
        <f>IF('BCL Calculations Table'!BX568="","",'BCL Calculations Table'!BX568)</f>
        <v>66.742857142857147</v>
      </c>
      <c r="W501" s="73" t="str">
        <f>IF('BCL Calculations Table'!BY568="","",'BCL Calculations Table'!BY568)</f>
        <v>N</v>
      </c>
      <c r="X501" s="73" t="str">
        <f>IF('BCL Calculations Table'!BZ568="","",'BCL Calculations Table'!BZ568)</f>
        <v/>
      </c>
      <c r="Y501" s="79" t="str">
        <f>IF('BCL Calculations Table'!CB568="","",'BCL Calculations Table'!CB568)</f>
        <v/>
      </c>
    </row>
    <row r="502" spans="1:25" s="14" customFormat="1" x14ac:dyDescent="0.35">
      <c r="A502" s="69" t="str">
        <f>'BCL Calculations Table'!BN569</f>
        <v>Naphtha, High Flash Aromatic (HFAN)</v>
      </c>
      <c r="B502" s="68" t="str">
        <f>'BCL Calculations Table'!BM569</f>
        <v>64742-95-6</v>
      </c>
      <c r="C502" s="13" t="str">
        <f>IF('BCL Calculations Table'!C569="","",'BCL Calculations Table'!C569)</f>
        <v/>
      </c>
      <c r="D502" s="13" t="str">
        <f>IF('BCL Calculations Table'!D569="","",'BCL Calculations Table'!D569)</f>
        <v/>
      </c>
      <c r="E502" s="13">
        <f>IF('BCL Calculations Table'!E569="","",'BCL Calculations Table'!E569)</f>
        <v>0.03</v>
      </c>
      <c r="F502" s="13" t="str">
        <f>IF('BCL Calculations Table'!F569="","",'BCL Calculations Table'!F569)</f>
        <v>X</v>
      </c>
      <c r="G502" s="13" t="str">
        <f>IF('BCL Calculations Table'!G569="","",'BCL Calculations Table'!G569)</f>
        <v/>
      </c>
      <c r="H502" s="13" t="str">
        <f>IF('BCL Calculations Table'!H569="","",'BCL Calculations Table'!H569)</f>
        <v/>
      </c>
      <c r="I502" s="13">
        <f>IF('BCL Calculations Table'!I569="","",'BCL Calculations Table'!I569)</f>
        <v>0.1</v>
      </c>
      <c r="J502" s="13" t="str">
        <f>IF('BCL Calculations Table'!J569="","",'BCL Calculations Table'!J569)</f>
        <v>P</v>
      </c>
      <c r="K502" s="85" t="str">
        <f>IF('BCL Calculations Table'!K569="","",'BCL Calculations Table'!K569)</f>
        <v/>
      </c>
      <c r="L502" s="13" t="str">
        <f>IF('BCL Calculations Table'!L569="","",'BCL Calculations Table'!L569)</f>
        <v/>
      </c>
      <c r="M502" s="68" t="str">
        <f>IF('BCL Calculations Table'!N569="","",'BCL Calculations Table'!N569)</f>
        <v/>
      </c>
      <c r="N502" s="13">
        <f>IF('BCL Calculations Table'!BP569="","",'BCL Calculations Table'!BP569)</f>
        <v>2346.3845767177581</v>
      </c>
      <c r="O502" s="13" t="str">
        <f>IF('BCL Calculations Table'!BQ569="","",'BCL Calculations Table'!BQ569)</f>
        <v>N</v>
      </c>
      <c r="P502" s="13">
        <f>IF('BCL Calculations Table'!BR569="","",'BCL Calculations Table'!BR569)</f>
        <v>70070.657245700568</v>
      </c>
      <c r="Q502" s="13" t="str">
        <f>IF('BCL Calculations Table'!BS569="","",'BCL Calculations Table'!BS569)</f>
        <v>N</v>
      </c>
      <c r="R502" s="13">
        <f>IF('BCL Calculations Table'!BT569="","",'BCL Calculations Table'!BT569)</f>
        <v>38930.737950803283</v>
      </c>
      <c r="S502" s="13" t="str">
        <f>IF('BCL Calculations Table'!BU569="","",'BCL Calculations Table'!BU569)</f>
        <v>N</v>
      </c>
      <c r="T502" s="13">
        <f>IF('BCL Calculations Table'!BV569="","",'BCL Calculations Table'!BV569)</f>
        <v>104.28571428571429</v>
      </c>
      <c r="U502" s="13" t="str">
        <f>IF('BCL Calculations Table'!BW569="","",'BCL Calculations Table'!BW569)</f>
        <v>N</v>
      </c>
      <c r="V502" s="13">
        <f>IF('BCL Calculations Table'!BX569="","",'BCL Calculations Table'!BX569)</f>
        <v>1001.1428571428571</v>
      </c>
      <c r="W502" s="13" t="str">
        <f>IF('BCL Calculations Table'!BY569="","",'BCL Calculations Table'!BY569)</f>
        <v>N</v>
      </c>
      <c r="X502" s="80" t="str">
        <f>IF('BCL Calculations Table'!BZ569="","",'BCL Calculations Table'!BZ569)</f>
        <v/>
      </c>
      <c r="Y502" s="81" t="str">
        <f>IF('BCL Calculations Table'!CB569="","",'BCL Calculations Table'!CB569)</f>
        <v/>
      </c>
    </row>
    <row r="503" spans="1:25" x14ac:dyDescent="0.35">
      <c r="A503" s="69" t="str">
        <f>'BCL Calculations Table'!BN570</f>
        <v>Naphthylamine, 2-</v>
      </c>
      <c r="B503" s="68" t="str">
        <f>'BCL Calculations Table'!BM570</f>
        <v>91-59-8</v>
      </c>
      <c r="C503" s="13">
        <f>IF('BCL Calculations Table'!C570="","",'BCL Calculations Table'!C570)</f>
        <v>1.8</v>
      </c>
      <c r="D503" s="13" t="str">
        <f>IF('BCL Calculations Table'!D570="","",'BCL Calculations Table'!D570)</f>
        <v>CA</v>
      </c>
      <c r="E503" s="13" t="str">
        <f>IF('BCL Calculations Table'!E570="","",'BCL Calculations Table'!E570)</f>
        <v/>
      </c>
      <c r="F503" s="13" t="str">
        <f>IF('BCL Calculations Table'!F570="","",'BCL Calculations Table'!F570)</f>
        <v/>
      </c>
      <c r="G503" s="13" t="str">
        <f>IF('BCL Calculations Table'!G570="","",'BCL Calculations Table'!G570)</f>
        <v/>
      </c>
      <c r="H503" s="13" t="str">
        <f>IF('BCL Calculations Table'!H570="","",'BCL Calculations Table'!H570)</f>
        <v>CA</v>
      </c>
      <c r="I503" s="13" t="str">
        <f>IF('BCL Calculations Table'!I570="","",'BCL Calculations Table'!I570)</f>
        <v/>
      </c>
      <c r="J503" s="13" t="str">
        <f>IF('BCL Calculations Table'!J570="","",'BCL Calculations Table'!J570)</f>
        <v/>
      </c>
      <c r="K503" s="85" t="str">
        <f>IF('BCL Calculations Table'!K570="","",'BCL Calculations Table'!K570)</f>
        <v/>
      </c>
      <c r="L503" s="13" t="str">
        <f>IF('BCL Calculations Table'!L570="","",'BCL Calculations Table'!L570)</f>
        <v/>
      </c>
      <c r="M503" s="68">
        <f>IF('BCL Calculations Table'!N570="","",'BCL Calculations Table'!N570)</f>
        <v>0.1</v>
      </c>
      <c r="N503" s="13">
        <f>IF('BCL Calculations Table'!BP570="","",'BCL Calculations Table'!BP570)</f>
        <v>0.30143864691211197</v>
      </c>
      <c r="O503" s="13" t="str">
        <f>IF('BCL Calculations Table'!BQ570="","",'BCL Calculations Table'!BQ570)</f>
        <v>C</v>
      </c>
      <c r="P503" s="13">
        <f>IF('BCL Calculations Table'!BR570="","",'BCL Calculations Table'!BR570)</f>
        <v>3.6337777777777771</v>
      </c>
      <c r="Q503" s="13" t="str">
        <f>IF('BCL Calculations Table'!BS570="","",'BCL Calculations Table'!BS570)</f>
        <v>C</v>
      </c>
      <c r="R503" s="13">
        <f>IF('BCL Calculations Table'!BT570="","",'BCL Calculations Table'!BT570)</f>
        <v>1.9596620254123291</v>
      </c>
      <c r="S503" s="13" t="str">
        <f>IF('BCL Calculations Table'!BU570="","",'BCL Calculations Table'!BU570)</f>
        <v>C</v>
      </c>
      <c r="T503" s="13" t="str">
        <f>IF('BCL Calculations Table'!BV570="","",'BCL Calculations Table'!BV570)</f>
        <v/>
      </c>
      <c r="U503" s="13" t="str">
        <f>IF('BCL Calculations Table'!BW570="","",'BCL Calculations Table'!BW570)</f>
        <v/>
      </c>
      <c r="V503" s="13">
        <f>IF('BCL Calculations Table'!BX570="","",'BCL Calculations Table'!BX570)</f>
        <v>4.3282343175619582E-2</v>
      </c>
      <c r="W503" s="13" t="str">
        <f>IF('BCL Calculations Table'!BY570="","",'BCL Calculations Table'!BY570)</f>
        <v>C</v>
      </c>
      <c r="X503" s="13" t="str">
        <f>IF('BCL Calculations Table'!BZ570="","",'BCL Calculations Table'!BZ570)</f>
        <v/>
      </c>
      <c r="Y503" s="70" t="str">
        <f>IF('BCL Calculations Table'!CB570="","",'BCL Calculations Table'!CB570)</f>
        <v/>
      </c>
    </row>
    <row r="504" spans="1:25" x14ac:dyDescent="0.35">
      <c r="A504" s="69" t="str">
        <f>'BCL Calculations Table'!BN571</f>
        <v>Napropamide</v>
      </c>
      <c r="B504" s="68" t="str">
        <f>'BCL Calculations Table'!BM571</f>
        <v>15299-99-7</v>
      </c>
      <c r="C504" s="13" t="str">
        <f>IF('BCL Calculations Table'!C571="","",'BCL Calculations Table'!C571)</f>
        <v/>
      </c>
      <c r="D504" s="13" t="str">
        <f>IF('BCL Calculations Table'!D571="","",'BCL Calculations Table'!D571)</f>
        <v/>
      </c>
      <c r="E504" s="13">
        <f>IF('BCL Calculations Table'!E571="","",'BCL Calculations Table'!E571)</f>
        <v>0.12</v>
      </c>
      <c r="F504" s="13" t="str">
        <f>IF('BCL Calculations Table'!F571="","",'BCL Calculations Table'!F571)</f>
        <v>OP</v>
      </c>
      <c r="G504" s="13" t="str">
        <f>IF('BCL Calculations Table'!G571="","",'BCL Calculations Table'!G571)</f>
        <v/>
      </c>
      <c r="H504" s="13" t="str">
        <f>IF('BCL Calculations Table'!H571="","",'BCL Calculations Table'!H571)</f>
        <v/>
      </c>
      <c r="I504" s="13" t="str">
        <f>IF('BCL Calculations Table'!I571="","",'BCL Calculations Table'!I571)</f>
        <v/>
      </c>
      <c r="J504" s="13" t="str">
        <f>IF('BCL Calculations Table'!J571="","",'BCL Calculations Table'!J571)</f>
        <v/>
      </c>
      <c r="K504" s="85" t="str">
        <f>IF('BCL Calculations Table'!K571="","",'BCL Calculations Table'!K571)</f>
        <v/>
      </c>
      <c r="L504" s="13" t="str">
        <f>IF('BCL Calculations Table'!L571="","",'BCL Calculations Table'!L571)</f>
        <v/>
      </c>
      <c r="M504" s="68">
        <f>IF('BCL Calculations Table'!N571="","",'BCL Calculations Table'!N571)</f>
        <v>0.1</v>
      </c>
      <c r="N504" s="13">
        <f>IF('BCL Calculations Table'!BP571="","",'BCL Calculations Table'!BP571)</f>
        <v>7585.6415466857552</v>
      </c>
      <c r="O504" s="13" t="str">
        <f>IF('BCL Calculations Table'!BQ571="","",'BCL Calculations Table'!BQ571)</f>
        <v>N</v>
      </c>
      <c r="P504" s="13">
        <f>IF('BCL Calculations Table'!BR571="","",'BCL Calculations Table'!BR571)</f>
        <v>100000</v>
      </c>
      <c r="Q504" s="13" t="str">
        <f>IF('BCL Calculations Table'!BS571="","",'BCL Calculations Table'!BS571)</f>
        <v>max</v>
      </c>
      <c r="R504" s="13">
        <f>IF('BCL Calculations Table'!BT571="","",'BCL Calculations Table'!BT571)</f>
        <v>100000</v>
      </c>
      <c r="S504" s="13" t="str">
        <f>IF('BCL Calculations Table'!BU571="","",'BCL Calculations Table'!BU571)</f>
        <v>max</v>
      </c>
      <c r="T504" s="13" t="str">
        <f>IF('BCL Calculations Table'!BV571="","",'BCL Calculations Table'!BV571)</f>
        <v/>
      </c>
      <c r="U504" s="13" t="str">
        <f>IF('BCL Calculations Table'!BW571="","",'BCL Calculations Table'!BW571)</f>
        <v/>
      </c>
      <c r="V504" s="13">
        <f>IF('BCL Calculations Table'!BX571="","",'BCL Calculations Table'!BX571)</f>
        <v>4004.5714285714284</v>
      </c>
      <c r="W504" s="13" t="str">
        <f>IF('BCL Calculations Table'!BY571="","",'BCL Calculations Table'!BY571)</f>
        <v>N</v>
      </c>
      <c r="X504" s="13" t="str">
        <f>IF('BCL Calculations Table'!BZ571="","",'BCL Calculations Table'!BZ571)</f>
        <v/>
      </c>
      <c r="Y504" s="70" t="str">
        <f>IF('BCL Calculations Table'!CB571="","",'BCL Calculations Table'!CB571)</f>
        <v/>
      </c>
    </row>
    <row r="505" spans="1:25" s="14" customFormat="1" x14ac:dyDescent="0.35">
      <c r="A505" s="69" t="str">
        <f>'BCL Calculations Table'!BN572</f>
        <v>Nickel Acetate</v>
      </c>
      <c r="B505" s="68" t="str">
        <f>'BCL Calculations Table'!BM572</f>
        <v>373-02-4</v>
      </c>
      <c r="C505" s="13" t="str">
        <f>IF('BCL Calculations Table'!C572="","",'BCL Calculations Table'!C572)</f>
        <v/>
      </c>
      <c r="D505" s="13" t="str">
        <f>IF('BCL Calculations Table'!D572="","",'BCL Calculations Table'!D572)</f>
        <v/>
      </c>
      <c r="E505" s="13">
        <f>IF('BCL Calculations Table'!E572="","",'BCL Calculations Table'!E572)</f>
        <v>1.0999999999999999E-2</v>
      </c>
      <c r="F505" s="13" t="str">
        <f>IF('BCL Calculations Table'!F572="","",'BCL Calculations Table'!F572)</f>
        <v>CA</v>
      </c>
      <c r="G505" s="13">
        <f>IF('BCL Calculations Table'!G572="","",'BCL Calculations Table'!G572)</f>
        <v>2.5999999999999998E-4</v>
      </c>
      <c r="H505" s="13" t="str">
        <f>IF('BCL Calculations Table'!H572="","",'BCL Calculations Table'!H572)</f>
        <v>CA</v>
      </c>
      <c r="I505" s="13">
        <f>IF('BCL Calculations Table'!I572="","",'BCL Calculations Table'!I572)</f>
        <v>1.4E-5</v>
      </c>
      <c r="J505" s="13" t="str">
        <f>IF('BCL Calculations Table'!J572="","",'BCL Calculations Table'!J572)</f>
        <v>CA</v>
      </c>
      <c r="K505" s="85" t="str">
        <f>IF('BCL Calculations Table'!K572="","",'BCL Calculations Table'!K572)</f>
        <v/>
      </c>
      <c r="L505" s="13" t="str">
        <f>IF('BCL Calculations Table'!L572="","",'BCL Calculations Table'!L572)</f>
        <v/>
      </c>
      <c r="M505" s="68">
        <f>IF('BCL Calculations Table'!N572="","",'BCL Calculations Table'!N572)</f>
        <v>0.1</v>
      </c>
      <c r="N505" s="13">
        <f>IF('BCL Calculations Table'!BP572="","",'BCL Calculations Table'!BP572)</f>
        <v>668.80625440734707</v>
      </c>
      <c r="O505" s="13" t="str">
        <f>IF('BCL Calculations Table'!BQ572="","",'BCL Calculations Table'!BQ572)</f>
        <v>N</v>
      </c>
      <c r="P505" s="13">
        <f>IF('BCL Calculations Table'!BR572="","",'BCL Calculations Table'!BR572)</f>
        <v>19045.270588235297</v>
      </c>
      <c r="Q505" s="13" t="str">
        <f>IF('BCL Calculations Table'!BS572="","",'BCL Calculations Table'!BS572)</f>
        <v>N</v>
      </c>
      <c r="R505" s="13">
        <f>IF('BCL Calculations Table'!BT572="","",'BCL Calculations Table'!BT572)</f>
        <v>8934.2657542727247</v>
      </c>
      <c r="S505" s="13" t="str">
        <f>IF('BCL Calculations Table'!BU572="","",'BCL Calculations Table'!BU572)</f>
        <v>N</v>
      </c>
      <c r="T505" s="13">
        <f>IF('BCL Calculations Table'!BV572="","",'BCL Calculations Table'!BV572)</f>
        <v>1.0798816568047338E-2</v>
      </c>
      <c r="U505" s="13" t="str">
        <f>IF('BCL Calculations Table'!BW572="","",'BCL Calculations Table'!BW572)</f>
        <v>C</v>
      </c>
      <c r="V505" s="13">
        <f>IF('BCL Calculations Table'!BX572="","",'BCL Calculations Table'!BX572)</f>
        <v>367.08571428571423</v>
      </c>
      <c r="W505" s="13" t="str">
        <f>IF('BCL Calculations Table'!BY572="","",'BCL Calculations Table'!BY572)</f>
        <v>N</v>
      </c>
      <c r="X505" s="13" t="str">
        <f>IF('BCL Calculations Table'!BZ572="","",'BCL Calculations Table'!BZ572)</f>
        <v/>
      </c>
      <c r="Y505" s="70" t="str">
        <f>IF('BCL Calculations Table'!CB572="","",'BCL Calculations Table'!CB572)</f>
        <v/>
      </c>
    </row>
    <row r="506" spans="1:25" x14ac:dyDescent="0.35">
      <c r="A506" s="69" t="str">
        <f>'BCL Calculations Table'!BN573</f>
        <v>Nickel Carbonate</v>
      </c>
      <c r="B506" s="68" t="str">
        <f>'BCL Calculations Table'!BM573</f>
        <v>3333-67-3</v>
      </c>
      <c r="C506" s="13" t="str">
        <f>IF('BCL Calculations Table'!C573="","",'BCL Calculations Table'!C573)</f>
        <v/>
      </c>
      <c r="D506" s="13" t="str">
        <f>IF('BCL Calculations Table'!D573="","",'BCL Calculations Table'!D573)</f>
        <v/>
      </c>
      <c r="E506" s="13">
        <f>IF('BCL Calculations Table'!E573="","",'BCL Calculations Table'!E573)</f>
        <v>1.0999999999999999E-2</v>
      </c>
      <c r="F506" s="13" t="str">
        <f>IF('BCL Calculations Table'!F573="","",'BCL Calculations Table'!F573)</f>
        <v>CA</v>
      </c>
      <c r="G506" s="13">
        <f>IF('BCL Calculations Table'!G573="","",'BCL Calculations Table'!G573)</f>
        <v>2.5999999999999998E-4</v>
      </c>
      <c r="H506" s="13" t="str">
        <f>IF('BCL Calculations Table'!H573="","",'BCL Calculations Table'!H573)</f>
        <v>CA</v>
      </c>
      <c r="I506" s="13">
        <f>IF('BCL Calculations Table'!I573="","",'BCL Calculations Table'!I573)</f>
        <v>1.4E-5</v>
      </c>
      <c r="J506" s="13" t="str">
        <f>IF('BCL Calculations Table'!J573="","",'BCL Calculations Table'!J573)</f>
        <v>CA</v>
      </c>
      <c r="K506" s="85" t="str">
        <f>IF('BCL Calculations Table'!K573="","",'BCL Calculations Table'!K573)</f>
        <v/>
      </c>
      <c r="L506" s="13" t="str">
        <f>IF('BCL Calculations Table'!L573="","",'BCL Calculations Table'!L573)</f>
        <v/>
      </c>
      <c r="M506" s="68">
        <f>IF('BCL Calculations Table'!N573="","",'BCL Calculations Table'!N573)</f>
        <v>0.1</v>
      </c>
      <c r="N506" s="13">
        <f>IF('BCL Calculations Table'!BP573="","",'BCL Calculations Table'!BP573)</f>
        <v>668.80625440734707</v>
      </c>
      <c r="O506" s="13" t="str">
        <f>IF('BCL Calculations Table'!BQ573="","",'BCL Calculations Table'!BQ573)</f>
        <v>N</v>
      </c>
      <c r="P506" s="13">
        <f>IF('BCL Calculations Table'!BR573="","",'BCL Calculations Table'!BR573)</f>
        <v>19045.270588235297</v>
      </c>
      <c r="Q506" s="13" t="str">
        <f>IF('BCL Calculations Table'!BS573="","",'BCL Calculations Table'!BS573)</f>
        <v>N</v>
      </c>
      <c r="R506" s="13">
        <f>IF('BCL Calculations Table'!BT573="","",'BCL Calculations Table'!BT573)</f>
        <v>8934.2657542727247</v>
      </c>
      <c r="S506" s="13" t="str">
        <f>IF('BCL Calculations Table'!BU573="","",'BCL Calculations Table'!BU573)</f>
        <v>N</v>
      </c>
      <c r="T506" s="13">
        <f>IF('BCL Calculations Table'!BV573="","",'BCL Calculations Table'!BV573)</f>
        <v>1.0798816568047338E-2</v>
      </c>
      <c r="U506" s="13" t="str">
        <f>IF('BCL Calculations Table'!BW573="","",'BCL Calculations Table'!BW573)</f>
        <v>C</v>
      </c>
      <c r="V506" s="13">
        <f>IF('BCL Calculations Table'!BX573="","",'BCL Calculations Table'!BX573)</f>
        <v>367.08571428571423</v>
      </c>
      <c r="W506" s="13" t="str">
        <f>IF('BCL Calculations Table'!BY573="","",'BCL Calculations Table'!BY573)</f>
        <v>N</v>
      </c>
      <c r="X506" s="13" t="str">
        <f>IF('BCL Calculations Table'!BZ573="","",'BCL Calculations Table'!BZ573)</f>
        <v/>
      </c>
      <c r="Y506" s="70" t="str">
        <f>IF('BCL Calculations Table'!CB573="","",'BCL Calculations Table'!CB573)</f>
        <v/>
      </c>
    </row>
    <row r="507" spans="1:25" s="14" customFormat="1" x14ac:dyDescent="0.35">
      <c r="A507" s="71" t="str">
        <f>'BCL Calculations Table'!BN574</f>
        <v>Nickel Carbonyl</v>
      </c>
      <c r="B507" s="72" t="str">
        <f>'BCL Calculations Table'!BM574</f>
        <v>13463-39-3</v>
      </c>
      <c r="C507" s="73" t="str">
        <f>IF('BCL Calculations Table'!C574="","",'BCL Calculations Table'!C574)</f>
        <v/>
      </c>
      <c r="D507" s="73" t="str">
        <f>IF('BCL Calculations Table'!D574="","",'BCL Calculations Table'!D574)</f>
        <v/>
      </c>
      <c r="E507" s="73">
        <f>IF('BCL Calculations Table'!E574="","",'BCL Calculations Table'!E574)</f>
        <v>1.0999999999999999E-2</v>
      </c>
      <c r="F507" s="73" t="str">
        <f>IF('BCL Calculations Table'!F574="","",'BCL Calculations Table'!F574)</f>
        <v>CA</v>
      </c>
      <c r="G507" s="73">
        <f>IF('BCL Calculations Table'!G574="","",'BCL Calculations Table'!G574)</f>
        <v>2.5999999999999998E-4</v>
      </c>
      <c r="H507" s="73" t="str">
        <f>IF('BCL Calculations Table'!H574="","",'BCL Calculations Table'!H574)</f>
        <v>CA</v>
      </c>
      <c r="I507" s="73">
        <f>IF('BCL Calculations Table'!I574="","",'BCL Calculations Table'!I574)</f>
        <v>1.4E-5</v>
      </c>
      <c r="J507" s="73" t="str">
        <f>IF('BCL Calculations Table'!J574="","",'BCL Calculations Table'!J574)</f>
        <v>CA</v>
      </c>
      <c r="K507" s="86" t="str">
        <f>IF('BCL Calculations Table'!K574="","",'BCL Calculations Table'!K574)</f>
        <v/>
      </c>
      <c r="L507" s="73" t="str">
        <f>IF('BCL Calculations Table'!L574="","",'BCL Calculations Table'!L574)</f>
        <v/>
      </c>
      <c r="M507" s="72" t="str">
        <f>IF('BCL Calculations Table'!N574="","",'BCL Calculations Table'!N574)</f>
        <v/>
      </c>
      <c r="N507" s="73">
        <f>IF('BCL Calculations Table'!BP574="","",'BCL Calculations Table'!BP574)</f>
        <v>820.08510638297889</v>
      </c>
      <c r="O507" s="73" t="str">
        <f>IF('BCL Calculations Table'!BQ574="","",'BCL Calculations Table'!BQ574)</f>
        <v>N</v>
      </c>
      <c r="P507" s="73">
        <f>IF('BCL Calculations Table'!BR574="","",'BCL Calculations Table'!BR574)</f>
        <v>19045.270588235297</v>
      </c>
      <c r="Q507" s="73" t="str">
        <f>IF('BCL Calculations Table'!BS574="","",'BCL Calculations Table'!BS574)</f>
        <v>N</v>
      </c>
      <c r="R507" s="73">
        <f>IF('BCL Calculations Table'!BT574="","",'BCL Calculations Table'!BT574)</f>
        <v>12153.513513513513</v>
      </c>
      <c r="S507" s="73" t="str">
        <f>IF('BCL Calculations Table'!BU574="","",'BCL Calculations Table'!BU574)</f>
        <v>N</v>
      </c>
      <c r="T507" s="73">
        <f>IF('BCL Calculations Table'!BV574="","",'BCL Calculations Table'!BV574)</f>
        <v>1.0798816568047338E-2</v>
      </c>
      <c r="U507" s="73" t="str">
        <f>IF('BCL Calculations Table'!BW574="","",'BCL Calculations Table'!BW574)</f>
        <v>C</v>
      </c>
      <c r="V507" s="73">
        <f>IF('BCL Calculations Table'!BX574="","",'BCL Calculations Table'!BX574)</f>
        <v>367.08571428571423</v>
      </c>
      <c r="W507" s="73" t="str">
        <f>IF('BCL Calculations Table'!BY574="","",'BCL Calculations Table'!BY574)</f>
        <v>N</v>
      </c>
      <c r="X507" s="73" t="str">
        <f>IF('BCL Calculations Table'!BZ574="","",'BCL Calculations Table'!BZ574)</f>
        <v/>
      </c>
      <c r="Y507" s="79" t="str">
        <f>IF('BCL Calculations Table'!CB574="","",'BCL Calculations Table'!CB574)</f>
        <v/>
      </c>
    </row>
    <row r="508" spans="1:25" s="14" customFormat="1" x14ac:dyDescent="0.35">
      <c r="A508" s="69" t="str">
        <f>'BCL Calculations Table'!BN575</f>
        <v>Nickel Hydroxide</v>
      </c>
      <c r="B508" s="68" t="str">
        <f>'BCL Calculations Table'!BM575</f>
        <v>12054-48-7</v>
      </c>
      <c r="C508" s="13" t="str">
        <f>IF('BCL Calculations Table'!C575="","",'BCL Calculations Table'!C575)</f>
        <v/>
      </c>
      <c r="D508" s="13" t="str">
        <f>IF('BCL Calculations Table'!D575="","",'BCL Calculations Table'!D575)</f>
        <v/>
      </c>
      <c r="E508" s="13">
        <f>IF('BCL Calculations Table'!E575="","",'BCL Calculations Table'!E575)</f>
        <v>1.0999999999999999E-2</v>
      </c>
      <c r="F508" s="13" t="str">
        <f>IF('BCL Calculations Table'!F575="","",'BCL Calculations Table'!F575)</f>
        <v>CA</v>
      </c>
      <c r="G508" s="13">
        <f>IF('BCL Calculations Table'!G575="","",'BCL Calculations Table'!G575)</f>
        <v>2.5999999999999998E-4</v>
      </c>
      <c r="H508" s="13" t="str">
        <f>IF('BCL Calculations Table'!H575="","",'BCL Calculations Table'!H575)</f>
        <v>CA</v>
      </c>
      <c r="I508" s="13">
        <f>IF('BCL Calculations Table'!I575="","",'BCL Calculations Table'!I575)</f>
        <v>1.4E-5</v>
      </c>
      <c r="J508" s="13" t="str">
        <f>IF('BCL Calculations Table'!J575="","",'BCL Calculations Table'!J575)</f>
        <v>CA</v>
      </c>
      <c r="K508" s="85" t="str">
        <f>IF('BCL Calculations Table'!K575="","",'BCL Calculations Table'!K575)</f>
        <v/>
      </c>
      <c r="L508" s="13" t="str">
        <f>IF('BCL Calculations Table'!L575="","",'BCL Calculations Table'!L575)</f>
        <v/>
      </c>
      <c r="M508" s="68" t="str">
        <f>IF('BCL Calculations Table'!N575="","",'BCL Calculations Table'!N575)</f>
        <v/>
      </c>
      <c r="N508" s="13">
        <f>IF('BCL Calculations Table'!BP575="","",'BCL Calculations Table'!BP575)</f>
        <v>9655.3106212424846</v>
      </c>
      <c r="O508" s="13" t="str">
        <f>IF('BCL Calculations Table'!BQ575="","",'BCL Calculations Table'!BQ575)</f>
        <v>N</v>
      </c>
      <c r="P508" s="13">
        <f>IF('BCL Calculations Table'!BR575="","",'BCL Calculations Table'!BR575)</f>
        <v>56603.076923076929</v>
      </c>
      <c r="Q508" s="13" t="str">
        <f>IF('BCL Calculations Table'!BS575="","",'BCL Calculations Table'!BS575)</f>
        <v>C</v>
      </c>
      <c r="R508" s="13">
        <f>IF('BCL Calculations Table'!BT575="","",'BCL Calculations Table'!BT575)</f>
        <v>62892.307692307688</v>
      </c>
      <c r="S508" s="13" t="str">
        <f>IF('BCL Calculations Table'!BU575="","",'BCL Calculations Table'!BU575)</f>
        <v>C</v>
      </c>
      <c r="T508" s="13">
        <f>IF('BCL Calculations Table'!BV575="","",'BCL Calculations Table'!BV575)</f>
        <v>1.0798816568047338E-2</v>
      </c>
      <c r="U508" s="13" t="str">
        <f>IF('BCL Calculations Table'!BW575="","",'BCL Calculations Table'!BW575)</f>
        <v>C</v>
      </c>
      <c r="V508" s="13">
        <f>IF('BCL Calculations Table'!BX575="","",'BCL Calculations Table'!BX575)</f>
        <v>367.08571428571423</v>
      </c>
      <c r="W508" s="13" t="str">
        <f>IF('BCL Calculations Table'!BY575="","",'BCL Calculations Table'!BY575)</f>
        <v>N</v>
      </c>
      <c r="X508" s="80" t="str">
        <f>IF('BCL Calculations Table'!BZ575="","",'BCL Calculations Table'!BZ575)</f>
        <v/>
      </c>
      <c r="Y508" s="81" t="str">
        <f>IF('BCL Calculations Table'!CB575="","",'BCL Calculations Table'!CB575)</f>
        <v/>
      </c>
    </row>
    <row r="509" spans="1:25" x14ac:dyDescent="0.35">
      <c r="A509" s="69" t="str">
        <f>'BCL Calculations Table'!BN576</f>
        <v>Nickel Oxide</v>
      </c>
      <c r="B509" s="68" t="str">
        <f>'BCL Calculations Table'!BM576</f>
        <v>1313-99-1</v>
      </c>
      <c r="C509" s="13" t="str">
        <f>IF('BCL Calculations Table'!C576="","",'BCL Calculations Table'!C576)</f>
        <v/>
      </c>
      <c r="D509" s="13" t="str">
        <f>IF('BCL Calculations Table'!D576="","",'BCL Calculations Table'!D576)</f>
        <v/>
      </c>
      <c r="E509" s="13">
        <f>IF('BCL Calculations Table'!E576="","",'BCL Calculations Table'!E576)</f>
        <v>1.0999999999999999E-2</v>
      </c>
      <c r="F509" s="13" t="str">
        <f>IF('BCL Calculations Table'!F576="","",'BCL Calculations Table'!F576)</f>
        <v>CA</v>
      </c>
      <c r="G509" s="13">
        <f>IF('BCL Calculations Table'!G576="","",'BCL Calculations Table'!G576)</f>
        <v>2.5999999999999998E-4</v>
      </c>
      <c r="H509" s="13" t="str">
        <f>IF('BCL Calculations Table'!H576="","",'BCL Calculations Table'!H576)</f>
        <v>CA</v>
      </c>
      <c r="I509" s="13">
        <f>IF('BCL Calculations Table'!I576="","",'BCL Calculations Table'!I576)</f>
        <v>2.0000000000000002E-5</v>
      </c>
      <c r="J509" s="13" t="str">
        <f>IF('BCL Calculations Table'!J576="","",'BCL Calculations Table'!J576)</f>
        <v>CA</v>
      </c>
      <c r="K509" s="85" t="str">
        <f>IF('BCL Calculations Table'!K576="","",'BCL Calculations Table'!K576)</f>
        <v/>
      </c>
      <c r="L509" s="13" t="str">
        <f>IF('BCL Calculations Table'!L576="","",'BCL Calculations Table'!L576)</f>
        <v/>
      </c>
      <c r="M509" s="68" t="str">
        <f>IF('BCL Calculations Table'!N576="","",'BCL Calculations Table'!N576)</f>
        <v/>
      </c>
      <c r="N509" s="13">
        <f>IF('BCL Calculations Table'!BP576="","",'BCL Calculations Table'!BP576)</f>
        <v>11567.827130852342</v>
      </c>
      <c r="O509" s="13" t="str">
        <f>IF('BCL Calculations Table'!BQ576="","",'BCL Calculations Table'!BQ576)</f>
        <v>N</v>
      </c>
      <c r="P509" s="13">
        <f>IF('BCL Calculations Table'!BR576="","",'BCL Calculations Table'!BR576)</f>
        <v>56603.076923076929</v>
      </c>
      <c r="Q509" s="13" t="str">
        <f>IF('BCL Calculations Table'!BS576="","",'BCL Calculations Table'!BS576)</f>
        <v>C</v>
      </c>
      <c r="R509" s="13">
        <f>IF('BCL Calculations Table'!BT576="","",'BCL Calculations Table'!BT576)</f>
        <v>62892.307692307688</v>
      </c>
      <c r="S509" s="13" t="str">
        <f>IF('BCL Calculations Table'!BU576="","",'BCL Calculations Table'!BU576)</f>
        <v>C</v>
      </c>
      <c r="T509" s="13">
        <f>IF('BCL Calculations Table'!BV576="","",'BCL Calculations Table'!BV576)</f>
        <v>1.0798816568047338E-2</v>
      </c>
      <c r="U509" s="13" t="str">
        <f>IF('BCL Calculations Table'!BW576="","",'BCL Calculations Table'!BW576)</f>
        <v>C</v>
      </c>
      <c r="V509" s="13">
        <f>IF('BCL Calculations Table'!BX576="","",'BCL Calculations Table'!BX576)</f>
        <v>367.08571428571423</v>
      </c>
      <c r="W509" s="13" t="str">
        <f>IF('BCL Calculations Table'!BY576="","",'BCL Calculations Table'!BY576)</f>
        <v>N</v>
      </c>
      <c r="X509" s="13" t="str">
        <f>IF('BCL Calculations Table'!BZ576="","",'BCL Calculations Table'!BZ576)</f>
        <v/>
      </c>
      <c r="Y509" s="70" t="str">
        <f>IF('BCL Calculations Table'!CB576="","",'BCL Calculations Table'!CB576)</f>
        <v/>
      </c>
    </row>
    <row r="510" spans="1:25" x14ac:dyDescent="0.35">
      <c r="A510" s="69" t="str">
        <f>'BCL Calculations Table'!BN577</f>
        <v>Nickel Refinery Dust</v>
      </c>
      <c r="B510" s="68" t="str">
        <f>'BCL Calculations Table'!BM577</f>
        <v>E715532</v>
      </c>
      <c r="C510" s="13" t="str">
        <f>IF('BCL Calculations Table'!C577="","",'BCL Calculations Table'!C577)</f>
        <v/>
      </c>
      <c r="D510" s="13" t="str">
        <f>IF('BCL Calculations Table'!D577="","",'BCL Calculations Table'!D577)</f>
        <v/>
      </c>
      <c r="E510" s="13">
        <f>IF('BCL Calculations Table'!E577="","",'BCL Calculations Table'!E577)</f>
        <v>1.0999999999999999E-2</v>
      </c>
      <c r="F510" s="13" t="str">
        <f>IF('BCL Calculations Table'!F577="","",'BCL Calculations Table'!F577)</f>
        <v>CA</v>
      </c>
      <c r="G510" s="13">
        <f>IF('BCL Calculations Table'!G577="","",'BCL Calculations Table'!G577)</f>
        <v>2.4000000000000001E-4</v>
      </c>
      <c r="H510" s="13" t="str">
        <f>IF('BCL Calculations Table'!H577="","",'BCL Calculations Table'!H577)</f>
        <v>I</v>
      </c>
      <c r="I510" s="13">
        <f>IF('BCL Calculations Table'!I577="","",'BCL Calculations Table'!I577)</f>
        <v>1.4E-5</v>
      </c>
      <c r="J510" s="13" t="str">
        <f>IF('BCL Calculations Table'!J577="","",'BCL Calculations Table'!J577)</f>
        <v>CA</v>
      </c>
      <c r="K510" s="85" t="str">
        <f>IF('BCL Calculations Table'!K577="","",'BCL Calculations Table'!K577)</f>
        <v/>
      </c>
      <c r="L510" s="13" t="str">
        <f>IF('BCL Calculations Table'!L577="","",'BCL Calculations Table'!L577)</f>
        <v/>
      </c>
      <c r="M510" s="68" t="str">
        <f>IF('BCL Calculations Table'!N577="","",'BCL Calculations Table'!N577)</f>
        <v/>
      </c>
      <c r="N510" s="13">
        <f>IF('BCL Calculations Table'!BP577="","",'BCL Calculations Table'!BP577)</f>
        <v>9655.3106212424846</v>
      </c>
      <c r="O510" s="13" t="str">
        <f>IF('BCL Calculations Table'!BQ577="","",'BCL Calculations Table'!BQ577)</f>
        <v>N</v>
      </c>
      <c r="P510" s="13">
        <f>IF('BCL Calculations Table'!BR577="","",'BCL Calculations Table'!BR577)</f>
        <v>61320</v>
      </c>
      <c r="Q510" s="13" t="str">
        <f>IF('BCL Calculations Table'!BS577="","",'BCL Calculations Table'!BS577)</f>
        <v>C</v>
      </c>
      <c r="R510" s="13">
        <f>IF('BCL Calculations Table'!BT577="","",'BCL Calculations Table'!BT577)</f>
        <v>66520.710059171586</v>
      </c>
      <c r="S510" s="13" t="str">
        <f>IF('BCL Calculations Table'!BU577="","",'BCL Calculations Table'!BU577)</f>
        <v>N</v>
      </c>
      <c r="T510" s="13">
        <f>IF('BCL Calculations Table'!BV577="","",'BCL Calculations Table'!BV577)</f>
        <v>1.1698717948717947E-2</v>
      </c>
      <c r="U510" s="13" t="str">
        <f>IF('BCL Calculations Table'!BW577="","",'BCL Calculations Table'!BW577)</f>
        <v>C</v>
      </c>
      <c r="V510" s="13">
        <f>IF('BCL Calculations Table'!BX577="","",'BCL Calculations Table'!BX577)</f>
        <v>367.08571428571423</v>
      </c>
      <c r="W510" s="13" t="str">
        <f>IF('BCL Calculations Table'!BY577="","",'BCL Calculations Table'!BY577)</f>
        <v>N</v>
      </c>
      <c r="X510" s="13" t="str">
        <f>IF('BCL Calculations Table'!BZ577="","",'BCL Calculations Table'!BZ577)</f>
        <v/>
      </c>
      <c r="Y510" s="70" t="str">
        <f>IF('BCL Calculations Table'!CB577="","",'BCL Calculations Table'!CB577)</f>
        <v/>
      </c>
    </row>
    <row r="511" spans="1:25" s="14" customFormat="1" x14ac:dyDescent="0.35">
      <c r="A511" s="69" t="str">
        <f>'BCL Calculations Table'!BN578</f>
        <v>Nickel Soluble Salts</v>
      </c>
      <c r="B511" s="68" t="str">
        <f>'BCL Calculations Table'!BM578</f>
        <v>7440-02-0</v>
      </c>
      <c r="C511" s="13" t="str">
        <f>IF('BCL Calculations Table'!C578="","",'BCL Calculations Table'!C578)</f>
        <v/>
      </c>
      <c r="D511" s="13" t="str">
        <f>IF('BCL Calculations Table'!D578="","",'BCL Calculations Table'!D578)</f>
        <v/>
      </c>
      <c r="E511" s="13">
        <f>IF('BCL Calculations Table'!E578="","",'BCL Calculations Table'!E578)</f>
        <v>0.02</v>
      </c>
      <c r="F511" s="13" t="str">
        <f>IF('BCL Calculations Table'!F578="","",'BCL Calculations Table'!F578)</f>
        <v>I</v>
      </c>
      <c r="G511" s="13">
        <f>IF('BCL Calculations Table'!G578="","",'BCL Calculations Table'!G578)</f>
        <v>2.5999999999999998E-4</v>
      </c>
      <c r="H511" s="13" t="str">
        <f>IF('BCL Calculations Table'!H578="","",'BCL Calculations Table'!H578)</f>
        <v>CA</v>
      </c>
      <c r="I511" s="13">
        <f>IF('BCL Calculations Table'!I578="","",'BCL Calculations Table'!I578)</f>
        <v>9.0000000000000006E-5</v>
      </c>
      <c r="J511" s="13" t="str">
        <f>IF('BCL Calculations Table'!J578="","",'BCL Calculations Table'!J578)</f>
        <v>A</v>
      </c>
      <c r="K511" s="85" t="str">
        <f>IF('BCL Calculations Table'!K578="","",'BCL Calculations Table'!K578)</f>
        <v/>
      </c>
      <c r="L511" s="13" t="str">
        <f>IF('BCL Calculations Table'!L578="","",'BCL Calculations Table'!L578)</f>
        <v/>
      </c>
      <c r="M511" s="68" t="str">
        <f>IF('BCL Calculations Table'!N578="","",'BCL Calculations Table'!N578)</f>
        <v/>
      </c>
      <c r="N511" s="13">
        <f>IF('BCL Calculations Table'!BP578="","",'BCL Calculations Table'!BP578)</f>
        <v>12958.579881656806</v>
      </c>
      <c r="O511" s="13" t="str">
        <f>IF('BCL Calculations Table'!BQ578="","",'BCL Calculations Table'!BQ578)</f>
        <v>C</v>
      </c>
      <c r="P511" s="13">
        <f>IF('BCL Calculations Table'!BR578="","",'BCL Calculations Table'!BR578)</f>
        <v>56603.076923076929</v>
      </c>
      <c r="Q511" s="13" t="str">
        <f>IF('BCL Calculations Table'!BS578="","",'BCL Calculations Table'!BS578)</f>
        <v>C</v>
      </c>
      <c r="R511" s="13">
        <f>IF('BCL Calculations Table'!BT578="","",'BCL Calculations Table'!BT578)</f>
        <v>62892.307692307688</v>
      </c>
      <c r="S511" s="13" t="str">
        <f>IF('BCL Calculations Table'!BU578="","",'BCL Calculations Table'!BU578)</f>
        <v>C</v>
      </c>
      <c r="T511" s="13">
        <f>IF('BCL Calculations Table'!BV578="","",'BCL Calculations Table'!BV578)</f>
        <v>1.0798816568047338E-2</v>
      </c>
      <c r="U511" s="13" t="str">
        <f>IF('BCL Calculations Table'!BW578="","",'BCL Calculations Table'!BW578)</f>
        <v>C</v>
      </c>
      <c r="V511" s="13">
        <f>IF('BCL Calculations Table'!BX578="","",'BCL Calculations Table'!BX578)</f>
        <v>667.42857142857144</v>
      </c>
      <c r="W511" s="13" t="str">
        <f>IF('BCL Calculations Table'!BY578="","",'BCL Calculations Table'!BY578)</f>
        <v>N</v>
      </c>
      <c r="X511" s="13">
        <f>IF('BCL Calculations Table'!BZ578="","",'BCL Calculations Table'!BZ578)</f>
        <v>7</v>
      </c>
      <c r="Y511" s="70">
        <f>IF('BCL Calculations Table'!CB578="","",'BCL Calculations Table'!CB578)</f>
        <v>140</v>
      </c>
    </row>
    <row r="512" spans="1:25" x14ac:dyDescent="0.35">
      <c r="A512" s="69" t="str">
        <f>'BCL Calculations Table'!BN579</f>
        <v>Nickel Subsulfide</v>
      </c>
      <c r="B512" s="68" t="str">
        <f>'BCL Calculations Table'!BM579</f>
        <v>12035-72-2</v>
      </c>
      <c r="C512" s="13">
        <f>IF('BCL Calculations Table'!C579="","",'BCL Calculations Table'!C579)</f>
        <v>1.7</v>
      </c>
      <c r="D512" s="13" t="str">
        <f>IF('BCL Calculations Table'!D579="","",'BCL Calculations Table'!D579)</f>
        <v>CA</v>
      </c>
      <c r="E512" s="13">
        <f>IF('BCL Calculations Table'!E579="","",'BCL Calculations Table'!E579)</f>
        <v>1.0999999999999999E-2</v>
      </c>
      <c r="F512" s="13" t="str">
        <f>IF('BCL Calculations Table'!F579="","",'BCL Calculations Table'!F579)</f>
        <v>CA</v>
      </c>
      <c r="G512" s="13">
        <f>IF('BCL Calculations Table'!G579="","",'BCL Calculations Table'!G579)</f>
        <v>4.8000000000000001E-4</v>
      </c>
      <c r="H512" s="13" t="str">
        <f>IF('BCL Calculations Table'!H579="","",'BCL Calculations Table'!H579)</f>
        <v>I</v>
      </c>
      <c r="I512" s="13">
        <f>IF('BCL Calculations Table'!I579="","",'BCL Calculations Table'!I579)</f>
        <v>1.4E-5</v>
      </c>
      <c r="J512" s="13" t="str">
        <f>IF('BCL Calculations Table'!J579="","",'BCL Calculations Table'!J579)</f>
        <v>CA</v>
      </c>
      <c r="K512" s="85" t="str">
        <f>IF('BCL Calculations Table'!K579="","",'BCL Calculations Table'!K579)</f>
        <v/>
      </c>
      <c r="L512" s="13" t="str">
        <f>IF('BCL Calculations Table'!L579="","",'BCL Calculations Table'!L579)</f>
        <v/>
      </c>
      <c r="M512" s="68" t="str">
        <f>IF('BCL Calculations Table'!N579="","",'BCL Calculations Table'!N579)</f>
        <v/>
      </c>
      <c r="N512" s="13">
        <f>IF('BCL Calculations Table'!BP579="","",'BCL Calculations Table'!BP579)</f>
        <v>10.209219064667709</v>
      </c>
      <c r="O512" s="13" t="str">
        <f>IF('BCL Calculations Table'!BQ579="","",'BCL Calculations Table'!BQ579)</f>
        <v>C</v>
      </c>
      <c r="P512" s="13">
        <f>IF('BCL Calculations Table'!BR579="","",'BCL Calculations Table'!BR579)</f>
        <v>95.887412040656741</v>
      </c>
      <c r="Q512" s="13" t="str">
        <f>IF('BCL Calculations Table'!BS579="","",'BCL Calculations Table'!BS579)</f>
        <v>C</v>
      </c>
      <c r="R512" s="13">
        <f>IF('BCL Calculations Table'!BT579="","",'BCL Calculations Table'!BT579)</f>
        <v>53.354215609501416</v>
      </c>
      <c r="S512" s="13" t="str">
        <f>IF('BCL Calculations Table'!BU579="","",'BCL Calculations Table'!BU579)</f>
        <v>C</v>
      </c>
      <c r="T512" s="13">
        <f>IF('BCL Calculations Table'!BV579="","",'BCL Calculations Table'!BV579)</f>
        <v>5.8493589743589735E-3</v>
      </c>
      <c r="U512" s="13" t="str">
        <f>IF('BCL Calculations Table'!BW579="","",'BCL Calculations Table'!BW579)</f>
        <v>C</v>
      </c>
      <c r="V512" s="13">
        <f>IF('BCL Calculations Table'!BX579="","",'BCL Calculations Table'!BX579)</f>
        <v>4.5828363362420736E-2</v>
      </c>
      <c r="W512" s="13" t="str">
        <f>IF('BCL Calculations Table'!BY579="","",'BCL Calculations Table'!BY579)</f>
        <v>C</v>
      </c>
      <c r="X512" s="13" t="str">
        <f>IF('BCL Calculations Table'!BZ579="","",'BCL Calculations Table'!BZ579)</f>
        <v/>
      </c>
      <c r="Y512" s="70" t="str">
        <f>IF('BCL Calculations Table'!CB579="","",'BCL Calculations Table'!CB579)</f>
        <v/>
      </c>
    </row>
    <row r="513" spans="1:25" s="14" customFormat="1" x14ac:dyDescent="0.35">
      <c r="A513" s="71" t="str">
        <f>'BCL Calculations Table'!BN580</f>
        <v>Nickelocene</v>
      </c>
      <c r="B513" s="72" t="str">
        <f>'BCL Calculations Table'!BM580</f>
        <v>1271-28-9</v>
      </c>
      <c r="C513" s="73">
        <f>IF('BCL Calculations Table'!C580="","",'BCL Calculations Table'!C580)</f>
        <v>0.91</v>
      </c>
      <c r="D513" s="73" t="str">
        <f>IF('BCL Calculations Table'!D580="","",'BCL Calculations Table'!D580)</f>
        <v>CA</v>
      </c>
      <c r="E513" s="73">
        <f>IF('BCL Calculations Table'!E580="","",'BCL Calculations Table'!E580)</f>
        <v>1.0999999999999999E-2</v>
      </c>
      <c r="F513" s="73" t="str">
        <f>IF('BCL Calculations Table'!F580="","",'BCL Calculations Table'!F580)</f>
        <v>CA</v>
      </c>
      <c r="G513" s="73">
        <f>IF('BCL Calculations Table'!G580="","",'BCL Calculations Table'!G580)</f>
        <v>2.5999999999999998E-4</v>
      </c>
      <c r="H513" s="73" t="str">
        <f>IF('BCL Calculations Table'!H580="","",'BCL Calculations Table'!H580)</f>
        <v>CA</v>
      </c>
      <c r="I513" s="73">
        <f>IF('BCL Calculations Table'!I580="","",'BCL Calculations Table'!I580)</f>
        <v>1.4E-5</v>
      </c>
      <c r="J513" s="73" t="str">
        <f>IF('BCL Calculations Table'!J580="","",'BCL Calculations Table'!J580)</f>
        <v>CA</v>
      </c>
      <c r="K513" s="86" t="str">
        <f>IF('BCL Calculations Table'!K580="","",'BCL Calculations Table'!K580)</f>
        <v/>
      </c>
      <c r="L513" s="73" t="str">
        <f>IF('BCL Calculations Table'!L580="","",'BCL Calculations Table'!L580)</f>
        <v/>
      </c>
      <c r="M513" s="72">
        <f>IF('BCL Calculations Table'!N580="","",'BCL Calculations Table'!N580)</f>
        <v>0.1</v>
      </c>
      <c r="N513" s="73">
        <f>IF('BCL Calculations Table'!BP580="","",'BCL Calculations Table'!BP580)</f>
        <v>0.59622483502404355</v>
      </c>
      <c r="O513" s="73" t="str">
        <f>IF('BCL Calculations Table'!BQ580="","",'BCL Calculations Table'!BQ580)</f>
        <v>C</v>
      </c>
      <c r="P513" s="73">
        <f>IF('BCL Calculations Table'!BR580="","",'BCL Calculations Table'!BR580)</f>
        <v>7.1867797007461807</v>
      </c>
      <c r="Q513" s="73" t="str">
        <f>IF('BCL Calculations Table'!BS580="","",'BCL Calculations Table'!BS580)</f>
        <v>C</v>
      </c>
      <c r="R513" s="73">
        <f>IF('BCL Calculations Table'!BT580="","",'BCL Calculations Table'!BT580)</f>
        <v>3.8760156644887456</v>
      </c>
      <c r="S513" s="73" t="str">
        <f>IF('BCL Calculations Table'!BU580="","",'BCL Calculations Table'!BU580)</f>
        <v>C</v>
      </c>
      <c r="T513" s="73">
        <f>IF('BCL Calculations Table'!BV580="","",'BCL Calculations Table'!BV580)</f>
        <v>1.0798816568047338E-2</v>
      </c>
      <c r="U513" s="73" t="str">
        <f>IF('BCL Calculations Table'!BW580="","",'BCL Calculations Table'!BW580)</f>
        <v>C</v>
      </c>
      <c r="V513" s="73">
        <f>IF('BCL Calculations Table'!BX580="","",'BCL Calculations Table'!BX580)</f>
        <v>8.561342606166511E-2</v>
      </c>
      <c r="W513" s="73" t="str">
        <f>IF('BCL Calculations Table'!BY580="","",'BCL Calculations Table'!BY580)</f>
        <v>C</v>
      </c>
      <c r="X513" s="73" t="str">
        <f>IF('BCL Calculations Table'!BZ580="","",'BCL Calculations Table'!BZ580)</f>
        <v/>
      </c>
      <c r="Y513" s="79" t="str">
        <f>IF('BCL Calculations Table'!CB580="","",'BCL Calculations Table'!CB580)</f>
        <v/>
      </c>
    </row>
    <row r="514" spans="1:25" s="14" customFormat="1" x14ac:dyDescent="0.35">
      <c r="A514" s="69" t="str">
        <f>'BCL Calculations Table'!BN581</f>
        <v>Niobium</v>
      </c>
      <c r="B514" s="68" t="str">
        <f>'BCL Calculations Table'!BM581</f>
        <v>7440-03-1</v>
      </c>
      <c r="C514" s="13" t="str">
        <f>IF('BCL Calculations Table'!C581="","",'BCL Calculations Table'!C581)</f>
        <v/>
      </c>
      <c r="D514" s="13" t="str">
        <f>IF('BCL Calculations Table'!D581="","",'BCL Calculations Table'!D581)</f>
        <v/>
      </c>
      <c r="E514" s="13">
        <f>IF('BCL Calculations Table'!E581="","",'BCL Calculations Table'!E581)</f>
        <v>1E-4</v>
      </c>
      <c r="F514" s="13" t="str">
        <f>IF('BCL Calculations Table'!F581="","",'BCL Calculations Table'!F581)</f>
        <v>O</v>
      </c>
      <c r="G514" s="13" t="str">
        <f>IF('BCL Calculations Table'!G581="","",'BCL Calculations Table'!G581)</f>
        <v/>
      </c>
      <c r="H514" s="13" t="str">
        <f>IF('BCL Calculations Table'!H581="","",'BCL Calculations Table'!H581)</f>
        <v/>
      </c>
      <c r="I514" s="13" t="str">
        <f>IF('BCL Calculations Table'!I581="","",'BCL Calculations Table'!I581)</f>
        <v/>
      </c>
      <c r="J514" s="13" t="str">
        <f>IF('BCL Calculations Table'!J581="","",'BCL Calculations Table'!J581)</f>
        <v/>
      </c>
      <c r="K514" s="85" t="str">
        <f>IF('BCL Calculations Table'!K581="","",'BCL Calculations Table'!K581)</f>
        <v/>
      </c>
      <c r="L514" s="13" t="str">
        <f>IF('BCL Calculations Table'!L581="","",'BCL Calculations Table'!L581)</f>
        <v/>
      </c>
      <c r="M514" s="68" t="str">
        <f>IF('BCL Calculations Table'!N581="","",'BCL Calculations Table'!N581)</f>
        <v/>
      </c>
      <c r="N514" s="13">
        <f>IF('BCL Calculations Table'!BP581="","",'BCL Calculations Table'!BP581)</f>
        <v>7.8214285714285738</v>
      </c>
      <c r="O514" s="13" t="str">
        <f>IF('BCL Calculations Table'!BQ581="","",'BCL Calculations Table'!BQ581)</f>
        <v>N</v>
      </c>
      <c r="P514" s="13">
        <f>IF('BCL Calculations Table'!BR581="","",'BCL Calculations Table'!BR581)</f>
        <v>233.60000000000002</v>
      </c>
      <c r="Q514" s="13" t="str">
        <f>IF('BCL Calculations Table'!BS581="","",'BCL Calculations Table'!BS581)</f>
        <v>N</v>
      </c>
      <c r="R514" s="13">
        <f>IF('BCL Calculations Table'!BT581="","",'BCL Calculations Table'!BT581)</f>
        <v>129.7777777777778</v>
      </c>
      <c r="S514" s="13" t="str">
        <f>IF('BCL Calculations Table'!BU581="","",'BCL Calculations Table'!BU581)</f>
        <v>N</v>
      </c>
      <c r="T514" s="13" t="str">
        <f>IF('BCL Calculations Table'!BV581="","",'BCL Calculations Table'!BV581)</f>
        <v/>
      </c>
      <c r="U514" s="13" t="str">
        <f>IF('BCL Calculations Table'!BW581="","",'BCL Calculations Table'!BW581)</f>
        <v/>
      </c>
      <c r="V514" s="13">
        <f>IF('BCL Calculations Table'!BX581="","",'BCL Calculations Table'!BX581)</f>
        <v>3.3371428571428572</v>
      </c>
      <c r="W514" s="13" t="str">
        <f>IF('BCL Calculations Table'!BY581="","",'BCL Calculations Table'!BY581)</f>
        <v>N</v>
      </c>
      <c r="X514" s="80">
        <f>IF('BCL Calculations Table'!BZ581="","",'BCL Calculations Table'!BZ581)</f>
        <v>1.1686674285714285</v>
      </c>
      <c r="Y514" s="81">
        <f>IF('BCL Calculations Table'!CB581="","",'BCL Calculations Table'!CB581)</f>
        <v>23.373348571428572</v>
      </c>
    </row>
    <row r="515" spans="1:25" x14ac:dyDescent="0.35">
      <c r="A515" s="69" t="str">
        <f>'BCL Calculations Table'!BN582</f>
        <v>Nitrate</v>
      </c>
      <c r="B515" s="68" t="str">
        <f>'BCL Calculations Table'!BM582</f>
        <v>14797-55-8</v>
      </c>
      <c r="C515" s="13" t="str">
        <f>IF('BCL Calculations Table'!C582="","",'BCL Calculations Table'!C582)</f>
        <v/>
      </c>
      <c r="D515" s="13" t="str">
        <f>IF('BCL Calculations Table'!D582="","",'BCL Calculations Table'!D582)</f>
        <v/>
      </c>
      <c r="E515" s="13">
        <f>IF('BCL Calculations Table'!E582="","",'BCL Calculations Table'!E582)</f>
        <v>1.6</v>
      </c>
      <c r="F515" s="13" t="str">
        <f>IF('BCL Calculations Table'!F582="","",'BCL Calculations Table'!F582)</f>
        <v>I</v>
      </c>
      <c r="G515" s="13" t="str">
        <f>IF('BCL Calculations Table'!G582="","",'BCL Calculations Table'!G582)</f>
        <v/>
      </c>
      <c r="H515" s="13" t="str">
        <f>IF('BCL Calculations Table'!H582="","",'BCL Calculations Table'!H582)</f>
        <v/>
      </c>
      <c r="I515" s="13" t="str">
        <f>IF('BCL Calculations Table'!I582="","",'BCL Calculations Table'!I582)</f>
        <v/>
      </c>
      <c r="J515" s="13" t="str">
        <f>IF('BCL Calculations Table'!J582="","",'BCL Calculations Table'!J582)</f>
        <v/>
      </c>
      <c r="K515" s="85" t="str">
        <f>IF('BCL Calculations Table'!K582="","",'BCL Calculations Table'!K582)</f>
        <v/>
      </c>
      <c r="L515" s="13" t="str">
        <f>IF('BCL Calculations Table'!L582="","",'BCL Calculations Table'!L582)</f>
        <v/>
      </c>
      <c r="M515" s="68" t="str">
        <f>IF('BCL Calculations Table'!N582="","",'BCL Calculations Table'!N582)</f>
        <v/>
      </c>
      <c r="N515" s="13">
        <f>IF('BCL Calculations Table'!BP582="","",'BCL Calculations Table'!BP582)</f>
        <v>100000</v>
      </c>
      <c r="O515" s="13" t="str">
        <f>IF('BCL Calculations Table'!BQ582="","",'BCL Calculations Table'!BQ582)</f>
        <v>max</v>
      </c>
      <c r="P515" s="13">
        <f>IF('BCL Calculations Table'!BR582="","",'BCL Calculations Table'!BR582)</f>
        <v>100000</v>
      </c>
      <c r="Q515" s="13" t="str">
        <f>IF('BCL Calculations Table'!BS582="","",'BCL Calculations Table'!BS582)</f>
        <v>max</v>
      </c>
      <c r="R515" s="13">
        <f>IF('BCL Calculations Table'!BT582="","",'BCL Calculations Table'!BT582)</f>
        <v>100000</v>
      </c>
      <c r="S515" s="13" t="str">
        <f>IF('BCL Calculations Table'!BU582="","",'BCL Calculations Table'!BU582)</f>
        <v>max</v>
      </c>
      <c r="T515" s="13" t="str">
        <f>IF('BCL Calculations Table'!BV582="","",'BCL Calculations Table'!BV582)</f>
        <v/>
      </c>
      <c r="U515" s="13" t="str">
        <f>IF('BCL Calculations Table'!BW582="","",'BCL Calculations Table'!BW582)</f>
        <v/>
      </c>
      <c r="V515" s="13">
        <f>IF('BCL Calculations Table'!BX582="","",'BCL Calculations Table'!BX582)</f>
        <v>10000</v>
      </c>
      <c r="W515" s="13" t="str">
        <f>IF('BCL Calculations Table'!BY582="","",'BCL Calculations Table'!BY582)</f>
        <v>mcl</v>
      </c>
      <c r="X515" s="13">
        <f>IF('BCL Calculations Table'!BZ582="","",'BCL Calculations Table'!BZ582)</f>
        <v>7</v>
      </c>
      <c r="Y515" s="70">
        <f>IF('BCL Calculations Table'!CB582="","",'BCL Calculations Table'!CB582)</f>
        <v>140</v>
      </c>
    </row>
    <row r="516" spans="1:25" x14ac:dyDescent="0.35">
      <c r="A516" s="69" t="str">
        <f>'BCL Calculations Table'!BN583</f>
        <v>Nitrate + Nitrite (as N)</v>
      </c>
      <c r="B516" s="68" t="str">
        <f>'BCL Calculations Table'!BM583</f>
        <v>E701177</v>
      </c>
      <c r="C516" s="13" t="str">
        <f>IF('BCL Calculations Table'!C583="","",'BCL Calculations Table'!C583)</f>
        <v/>
      </c>
      <c r="D516" s="13" t="str">
        <f>IF('BCL Calculations Table'!D583="","",'BCL Calculations Table'!D583)</f>
        <v/>
      </c>
      <c r="E516" s="13" t="str">
        <f>IF('BCL Calculations Table'!E583="","",'BCL Calculations Table'!E583)</f>
        <v/>
      </c>
      <c r="F516" s="13" t="str">
        <f>IF('BCL Calculations Table'!F583="","",'BCL Calculations Table'!F583)</f>
        <v/>
      </c>
      <c r="G516" s="13" t="str">
        <f>IF('BCL Calculations Table'!G583="","",'BCL Calculations Table'!G583)</f>
        <v/>
      </c>
      <c r="H516" s="13" t="str">
        <f>IF('BCL Calculations Table'!H583="","",'BCL Calculations Table'!H583)</f>
        <v/>
      </c>
      <c r="I516" s="13" t="str">
        <f>IF('BCL Calculations Table'!I583="","",'BCL Calculations Table'!I583)</f>
        <v/>
      </c>
      <c r="J516" s="13" t="str">
        <f>IF('BCL Calculations Table'!J583="","",'BCL Calculations Table'!J583)</f>
        <v/>
      </c>
      <c r="K516" s="85" t="str">
        <f>IF('BCL Calculations Table'!K583="","",'BCL Calculations Table'!K583)</f>
        <v/>
      </c>
      <c r="L516" s="13" t="str">
        <f>IF('BCL Calculations Table'!L583="","",'BCL Calculations Table'!L583)</f>
        <v/>
      </c>
      <c r="M516" s="68" t="str">
        <f>IF('BCL Calculations Table'!N583="","",'BCL Calculations Table'!N583)</f>
        <v/>
      </c>
      <c r="N516" s="13" t="str">
        <f>IF('BCL Calculations Table'!BP583="","",'BCL Calculations Table'!BP583)</f>
        <v/>
      </c>
      <c r="O516" s="13" t="str">
        <f>IF('BCL Calculations Table'!BQ583="","",'BCL Calculations Table'!BQ583)</f>
        <v/>
      </c>
      <c r="P516" s="13" t="str">
        <f>IF('BCL Calculations Table'!BR583="","",'BCL Calculations Table'!BR583)</f>
        <v/>
      </c>
      <c r="Q516" s="13" t="str">
        <f>IF('BCL Calculations Table'!BS583="","",'BCL Calculations Table'!BS583)</f>
        <v/>
      </c>
      <c r="R516" s="13" t="str">
        <f>IF('BCL Calculations Table'!BT583="","",'BCL Calculations Table'!BT583)</f>
        <v/>
      </c>
      <c r="S516" s="13" t="str">
        <f>IF('BCL Calculations Table'!BU583="","",'BCL Calculations Table'!BU583)</f>
        <v/>
      </c>
      <c r="T516" s="13" t="str">
        <f>IF('BCL Calculations Table'!BV583="","",'BCL Calculations Table'!BV583)</f>
        <v/>
      </c>
      <c r="U516" s="13" t="str">
        <f>IF('BCL Calculations Table'!BW583="","",'BCL Calculations Table'!BW583)</f>
        <v/>
      </c>
      <c r="V516" s="13" t="str">
        <f>IF('BCL Calculations Table'!BX583="","",'BCL Calculations Table'!BX583)</f>
        <v/>
      </c>
      <c r="W516" s="13" t="str">
        <f>IF('BCL Calculations Table'!BY583="","",'BCL Calculations Table'!BY583)</f>
        <v/>
      </c>
      <c r="X516" s="13" t="str">
        <f>IF('BCL Calculations Table'!BZ583="","",'BCL Calculations Table'!BZ583)</f>
        <v/>
      </c>
      <c r="Y516" s="70" t="str">
        <f>IF('BCL Calculations Table'!CB583="","",'BCL Calculations Table'!CB583)</f>
        <v/>
      </c>
    </row>
    <row r="517" spans="1:25" s="14" customFormat="1" x14ac:dyDescent="0.35">
      <c r="A517" s="69" t="str">
        <f>'BCL Calculations Table'!BN584</f>
        <v>Nitric Oxide</v>
      </c>
      <c r="B517" s="68" t="str">
        <f>'BCL Calculations Table'!BM584</f>
        <v>10102-43-9</v>
      </c>
      <c r="C517" s="13" t="str">
        <f>IF('BCL Calculations Table'!C584="","",'BCL Calculations Table'!C584)</f>
        <v/>
      </c>
      <c r="D517" s="13" t="str">
        <f>IF('BCL Calculations Table'!D584="","",'BCL Calculations Table'!D584)</f>
        <v/>
      </c>
      <c r="E517" s="13" t="str">
        <f>IF('BCL Calculations Table'!E584="","",'BCL Calculations Table'!E584)</f>
        <v/>
      </c>
      <c r="F517" s="13" t="str">
        <f>IF('BCL Calculations Table'!F584="","",'BCL Calculations Table'!F584)</f>
        <v/>
      </c>
      <c r="G517" s="13" t="str">
        <f>IF('BCL Calculations Table'!G584="","",'BCL Calculations Table'!G584)</f>
        <v/>
      </c>
      <c r="H517" s="13" t="str">
        <f>IF('BCL Calculations Table'!H584="","",'BCL Calculations Table'!H584)</f>
        <v/>
      </c>
      <c r="I517" s="13" t="str">
        <f>IF('BCL Calculations Table'!I584="","",'BCL Calculations Table'!I584)</f>
        <v/>
      </c>
      <c r="J517" s="13" t="str">
        <f>IF('BCL Calculations Table'!J584="","",'BCL Calculations Table'!J584)</f>
        <v/>
      </c>
      <c r="K517" s="85" t="str">
        <f>IF('BCL Calculations Table'!K584="","",'BCL Calculations Table'!K584)</f>
        <v/>
      </c>
      <c r="L517" s="13" t="str">
        <f>IF('BCL Calculations Table'!L584="","",'BCL Calculations Table'!L584)</f>
        <v/>
      </c>
      <c r="M517" s="68">
        <f>IF('BCL Calculations Table'!N584="","",'BCL Calculations Table'!N584)</f>
        <v>0.1</v>
      </c>
      <c r="N517" s="13" t="str">
        <f>IF('BCL Calculations Table'!BP584="","",'BCL Calculations Table'!BP584)</f>
        <v/>
      </c>
      <c r="O517" s="13" t="str">
        <f>IF('BCL Calculations Table'!BQ584="","",'BCL Calculations Table'!BQ584)</f>
        <v/>
      </c>
      <c r="P517" s="13" t="str">
        <f>IF('BCL Calculations Table'!BR584="","",'BCL Calculations Table'!BR584)</f>
        <v/>
      </c>
      <c r="Q517" s="13" t="str">
        <f>IF('BCL Calculations Table'!BS584="","",'BCL Calculations Table'!BS584)</f>
        <v/>
      </c>
      <c r="R517" s="13" t="str">
        <f>IF('BCL Calculations Table'!BT584="","",'BCL Calculations Table'!BT584)</f>
        <v/>
      </c>
      <c r="S517" s="13" t="str">
        <f>IF('BCL Calculations Table'!BU584="","",'BCL Calculations Table'!BU584)</f>
        <v/>
      </c>
      <c r="T517" s="13" t="str">
        <f>IF('BCL Calculations Table'!BV584="","",'BCL Calculations Table'!BV584)</f>
        <v/>
      </c>
      <c r="U517" s="13" t="str">
        <f>IF('BCL Calculations Table'!BW584="","",'BCL Calculations Table'!BW584)</f>
        <v/>
      </c>
      <c r="V517" s="13" t="str">
        <f>IF('BCL Calculations Table'!BX584="","",'BCL Calculations Table'!BX584)</f>
        <v/>
      </c>
      <c r="W517" s="13" t="str">
        <f>IF('BCL Calculations Table'!BY584="","",'BCL Calculations Table'!BY584)</f>
        <v/>
      </c>
      <c r="X517" s="13" t="str">
        <f>IF('BCL Calculations Table'!BZ584="","",'BCL Calculations Table'!BZ584)</f>
        <v/>
      </c>
      <c r="Y517" s="70" t="str">
        <f>IF('BCL Calculations Table'!CB584="","",'BCL Calculations Table'!CB584)</f>
        <v/>
      </c>
    </row>
    <row r="518" spans="1:25" x14ac:dyDescent="0.35">
      <c r="A518" s="69" t="str">
        <f>'BCL Calculations Table'!BN585</f>
        <v>Nitrite</v>
      </c>
      <c r="B518" s="68" t="str">
        <f>'BCL Calculations Table'!BM585</f>
        <v>14797-65-0</v>
      </c>
      <c r="C518" s="13" t="str">
        <f>IF('BCL Calculations Table'!C585="","",'BCL Calculations Table'!C585)</f>
        <v/>
      </c>
      <c r="D518" s="13" t="str">
        <f>IF('BCL Calculations Table'!D585="","",'BCL Calculations Table'!D585)</f>
        <v/>
      </c>
      <c r="E518" s="13">
        <f>IF('BCL Calculations Table'!E585="","",'BCL Calculations Table'!E585)</f>
        <v>0.1</v>
      </c>
      <c r="F518" s="13" t="str">
        <f>IF('BCL Calculations Table'!F585="","",'BCL Calculations Table'!F585)</f>
        <v>I</v>
      </c>
      <c r="G518" s="13" t="str">
        <f>IF('BCL Calculations Table'!G585="","",'BCL Calculations Table'!G585)</f>
        <v/>
      </c>
      <c r="H518" s="13" t="str">
        <f>IF('BCL Calculations Table'!H585="","",'BCL Calculations Table'!H585)</f>
        <v/>
      </c>
      <c r="I518" s="13" t="str">
        <f>IF('BCL Calculations Table'!I585="","",'BCL Calculations Table'!I585)</f>
        <v/>
      </c>
      <c r="J518" s="13" t="str">
        <f>IF('BCL Calculations Table'!J585="","",'BCL Calculations Table'!J585)</f>
        <v/>
      </c>
      <c r="K518" s="85" t="str">
        <f>IF('BCL Calculations Table'!K585="","",'BCL Calculations Table'!K585)</f>
        <v/>
      </c>
      <c r="L518" s="13" t="str">
        <f>IF('BCL Calculations Table'!L585="","",'BCL Calculations Table'!L585)</f>
        <v/>
      </c>
      <c r="M518" s="68" t="str">
        <f>IF('BCL Calculations Table'!N585="","",'BCL Calculations Table'!N585)</f>
        <v/>
      </c>
      <c r="N518" s="13">
        <f>IF('BCL Calculations Table'!BP585="","",'BCL Calculations Table'!BP585)</f>
        <v>7821.4285714285716</v>
      </c>
      <c r="O518" s="13" t="str">
        <f>IF('BCL Calculations Table'!BQ585="","",'BCL Calculations Table'!BQ585)</f>
        <v>N</v>
      </c>
      <c r="P518" s="13">
        <f>IF('BCL Calculations Table'!BR585="","",'BCL Calculations Table'!BR585)</f>
        <v>100000</v>
      </c>
      <c r="Q518" s="13" t="str">
        <f>IF('BCL Calculations Table'!BS585="","",'BCL Calculations Table'!BS585)</f>
        <v>max</v>
      </c>
      <c r="R518" s="13">
        <f>IF('BCL Calculations Table'!BT585="","",'BCL Calculations Table'!BT585)</f>
        <v>100000</v>
      </c>
      <c r="S518" s="13" t="str">
        <f>IF('BCL Calculations Table'!BU585="","",'BCL Calculations Table'!BU585)</f>
        <v>max</v>
      </c>
      <c r="T518" s="13" t="str">
        <f>IF('BCL Calculations Table'!BV585="","",'BCL Calculations Table'!BV585)</f>
        <v/>
      </c>
      <c r="U518" s="13" t="str">
        <f>IF('BCL Calculations Table'!BW585="","",'BCL Calculations Table'!BW585)</f>
        <v/>
      </c>
      <c r="V518" s="13">
        <f>IF('BCL Calculations Table'!BX585="","",'BCL Calculations Table'!BX585)</f>
        <v>1000</v>
      </c>
      <c r="W518" s="13" t="str">
        <f>IF('BCL Calculations Table'!BY585="","",'BCL Calculations Table'!BY585)</f>
        <v>mcl</v>
      </c>
      <c r="X518" s="13" t="str">
        <f>IF('BCL Calculations Table'!BZ585="","",'BCL Calculations Table'!BZ585)</f>
        <v/>
      </c>
      <c r="Y518" s="70" t="str">
        <f>IF('BCL Calculations Table'!CB585="","",'BCL Calculations Table'!CB585)</f>
        <v/>
      </c>
    </row>
    <row r="519" spans="1:25" s="14" customFormat="1" x14ac:dyDescent="0.35">
      <c r="A519" s="71" t="str">
        <f>'BCL Calculations Table'!BN586</f>
        <v>Nitroaniline, 2-</v>
      </c>
      <c r="B519" s="72" t="str">
        <f>'BCL Calculations Table'!BM586</f>
        <v>88-74-4</v>
      </c>
      <c r="C519" s="73" t="str">
        <f>IF('BCL Calculations Table'!C586="","",'BCL Calculations Table'!C586)</f>
        <v/>
      </c>
      <c r="D519" s="73" t="str">
        <f>IF('BCL Calculations Table'!D586="","",'BCL Calculations Table'!D586)</f>
        <v/>
      </c>
      <c r="E519" s="73">
        <f>IF('BCL Calculations Table'!E586="","",'BCL Calculations Table'!E586)</f>
        <v>0.01</v>
      </c>
      <c r="F519" s="73" t="str">
        <f>IF('BCL Calculations Table'!F586="","",'BCL Calculations Table'!F586)</f>
        <v>X</v>
      </c>
      <c r="G519" s="73" t="str">
        <f>IF('BCL Calculations Table'!G586="","",'BCL Calculations Table'!G586)</f>
        <v/>
      </c>
      <c r="H519" s="73" t="str">
        <f>IF('BCL Calculations Table'!H586="","",'BCL Calculations Table'!H586)</f>
        <v/>
      </c>
      <c r="I519" s="73">
        <f>IF('BCL Calculations Table'!I586="","",'BCL Calculations Table'!I586)</f>
        <v>5.0000000000000002E-5</v>
      </c>
      <c r="J519" s="73" t="str">
        <f>IF('BCL Calculations Table'!J586="","",'BCL Calculations Table'!J586)</f>
        <v>X</v>
      </c>
      <c r="K519" s="86" t="str">
        <f>IF('BCL Calculations Table'!K586="","",'BCL Calculations Table'!K586)</f>
        <v/>
      </c>
      <c r="L519" s="73" t="str">
        <f>IF('BCL Calculations Table'!L586="","",'BCL Calculations Table'!L586)</f>
        <v/>
      </c>
      <c r="M519" s="72">
        <f>IF('BCL Calculations Table'!N586="","",'BCL Calculations Table'!N586)</f>
        <v>0.1</v>
      </c>
      <c r="N519" s="73">
        <f>IF('BCL Calculations Table'!BP586="","",'BCL Calculations Table'!BP586)</f>
        <v>625.81441602084908</v>
      </c>
      <c r="O519" s="73" t="str">
        <f>IF('BCL Calculations Table'!BQ586="","",'BCL Calculations Table'!BQ586)</f>
        <v>N</v>
      </c>
      <c r="P519" s="73">
        <f>IF('BCL Calculations Table'!BR586="","",'BCL Calculations Table'!BR586)</f>
        <v>21453.0612244898</v>
      </c>
      <c r="Q519" s="73" t="str">
        <f>IF('BCL Calculations Table'!BS586="","",'BCL Calculations Table'!BS586)</f>
        <v>N</v>
      </c>
      <c r="R519" s="73">
        <f>IF('BCL Calculations Table'!BT586="","",'BCL Calculations Table'!BT586)</f>
        <v>8842.3487943215168</v>
      </c>
      <c r="S519" s="73" t="str">
        <f>IF('BCL Calculations Table'!BU586="","",'BCL Calculations Table'!BU586)</f>
        <v>N</v>
      </c>
      <c r="T519" s="73">
        <f>IF('BCL Calculations Table'!BV586="","",'BCL Calculations Table'!BV586)</f>
        <v>5.2142857142857144E-2</v>
      </c>
      <c r="U519" s="73" t="str">
        <f>IF('BCL Calculations Table'!BW586="","",'BCL Calculations Table'!BW586)</f>
        <v>N</v>
      </c>
      <c r="V519" s="73">
        <f>IF('BCL Calculations Table'!BX586="","",'BCL Calculations Table'!BX586)</f>
        <v>333.71428571428572</v>
      </c>
      <c r="W519" s="73" t="str">
        <f>IF('BCL Calculations Table'!BY586="","",'BCL Calculations Table'!BY586)</f>
        <v>N</v>
      </c>
      <c r="X519" s="73" t="str">
        <f>IF('BCL Calculations Table'!BZ586="","",'BCL Calculations Table'!BZ586)</f>
        <v/>
      </c>
      <c r="Y519" s="79" t="str">
        <f>IF('BCL Calculations Table'!CB586="","",'BCL Calculations Table'!CB586)</f>
        <v/>
      </c>
    </row>
    <row r="520" spans="1:25" s="14" customFormat="1" x14ac:dyDescent="0.35">
      <c r="A520" s="94" t="str">
        <f>'BCL Calculations Table'!BN587</f>
        <v>Nitroaniline, 4-</v>
      </c>
      <c r="B520" s="82" t="str">
        <f>'BCL Calculations Table'!BM587</f>
        <v>100-01-6</v>
      </c>
      <c r="C520" s="80">
        <f>IF('BCL Calculations Table'!C587="","",'BCL Calculations Table'!C587)</f>
        <v>0.02</v>
      </c>
      <c r="D520" s="80" t="str">
        <f>IF('BCL Calculations Table'!D587="","",'BCL Calculations Table'!D587)</f>
        <v>P</v>
      </c>
      <c r="E520" s="80">
        <f>IF('BCL Calculations Table'!E587="","",'BCL Calculations Table'!E587)</f>
        <v>4.0000000000000001E-3</v>
      </c>
      <c r="F520" s="80" t="str">
        <f>IF('BCL Calculations Table'!F587="","",'BCL Calculations Table'!F587)</f>
        <v>P</v>
      </c>
      <c r="G520" s="80" t="str">
        <f>IF('BCL Calculations Table'!G587="","",'BCL Calculations Table'!G587)</f>
        <v/>
      </c>
      <c r="H520" s="80" t="str">
        <f>IF('BCL Calculations Table'!H587="","",'BCL Calculations Table'!H587)</f>
        <v/>
      </c>
      <c r="I520" s="80">
        <f>IF('BCL Calculations Table'!I587="","",'BCL Calculations Table'!I587)</f>
        <v>6.0000000000000001E-3</v>
      </c>
      <c r="J520" s="80" t="str">
        <f>IF('BCL Calculations Table'!J587="","",'BCL Calculations Table'!J587)</f>
        <v>P</v>
      </c>
      <c r="K520" s="87" t="str">
        <f>IF('BCL Calculations Table'!K587="","",'BCL Calculations Table'!K587)</f>
        <v/>
      </c>
      <c r="L520" s="80" t="str">
        <f>IF('BCL Calculations Table'!L587="","",'BCL Calculations Table'!L587)</f>
        <v/>
      </c>
      <c r="M520" s="82">
        <f>IF('BCL Calculations Table'!N587="","",'BCL Calculations Table'!N587)</f>
        <v>0.1</v>
      </c>
      <c r="N520" s="80">
        <f>IF('BCL Calculations Table'!BP587="","",'BCL Calculations Table'!BP587)</f>
        <v>27.129478222090079</v>
      </c>
      <c r="O520" s="80" t="str">
        <f>IF('BCL Calculations Table'!BQ587="","",'BCL Calculations Table'!BQ587)</f>
        <v>C</v>
      </c>
      <c r="P520" s="80">
        <f>IF('BCL Calculations Table'!BR587="","",'BCL Calculations Table'!BR587)</f>
        <v>327.03999999999996</v>
      </c>
      <c r="Q520" s="80" t="str">
        <f>IF('BCL Calculations Table'!BS587="","",'BCL Calculations Table'!BS587)</f>
        <v>C</v>
      </c>
      <c r="R520" s="80">
        <f>IF('BCL Calculations Table'!BT587="","",'BCL Calculations Table'!BT587)</f>
        <v>176.36958228710964</v>
      </c>
      <c r="S520" s="80" t="str">
        <f>IF('BCL Calculations Table'!BU587="","",'BCL Calculations Table'!BU587)</f>
        <v>C</v>
      </c>
      <c r="T520" s="80">
        <f>IF('BCL Calculations Table'!BV587="","",'BCL Calculations Table'!BV587)</f>
        <v>6.2571428571428571</v>
      </c>
      <c r="U520" s="80" t="str">
        <f>IF('BCL Calculations Table'!BW587="","",'BCL Calculations Table'!BW587)</f>
        <v>N</v>
      </c>
      <c r="V520" s="80">
        <f>IF('BCL Calculations Table'!BX587="","",'BCL Calculations Table'!BX587)</f>
        <v>3.8954108858057617</v>
      </c>
      <c r="W520" s="80" t="str">
        <f>IF('BCL Calculations Table'!BY587="","",'BCL Calculations Table'!BY587)</f>
        <v>C</v>
      </c>
      <c r="X520" s="80" t="str">
        <f>IF('BCL Calculations Table'!BZ587="","",'BCL Calculations Table'!BZ587)</f>
        <v/>
      </c>
      <c r="Y520" s="81" t="str">
        <f>IF('BCL Calculations Table'!CB587="","",'BCL Calculations Table'!CB587)</f>
        <v/>
      </c>
    </row>
    <row r="521" spans="1:25" x14ac:dyDescent="0.35">
      <c r="A521" s="69" t="str">
        <f>'BCL Calculations Table'!BN588</f>
        <v>Nitrobenzene</v>
      </c>
      <c r="B521" s="68" t="str">
        <f>'BCL Calculations Table'!BM588</f>
        <v>98-95-3</v>
      </c>
      <c r="C521" s="13" t="str">
        <f>IF('BCL Calculations Table'!C588="","",'BCL Calculations Table'!C588)</f>
        <v/>
      </c>
      <c r="D521" s="13" t="str">
        <f>IF('BCL Calculations Table'!D588="","",'BCL Calculations Table'!D588)</f>
        <v/>
      </c>
      <c r="E521" s="13">
        <f>IF('BCL Calculations Table'!E588="","",'BCL Calculations Table'!E588)</f>
        <v>2E-3</v>
      </c>
      <c r="F521" s="13" t="str">
        <f>IF('BCL Calculations Table'!F588="","",'BCL Calculations Table'!F588)</f>
        <v>I</v>
      </c>
      <c r="G521" s="13">
        <f>IF('BCL Calculations Table'!G588="","",'BCL Calculations Table'!G588)</f>
        <v>4.0000000000000003E-5</v>
      </c>
      <c r="H521" s="13" t="str">
        <f>IF('BCL Calculations Table'!H588="","",'BCL Calculations Table'!H588)</f>
        <v>I</v>
      </c>
      <c r="I521" s="13">
        <f>IF('BCL Calculations Table'!I588="","",'BCL Calculations Table'!I588)</f>
        <v>8.9999999999999993E-3</v>
      </c>
      <c r="J521" s="13" t="str">
        <f>IF('BCL Calculations Table'!J588="","",'BCL Calculations Table'!J588)</f>
        <v>I</v>
      </c>
      <c r="K521" s="85" t="str">
        <f>IF('BCL Calculations Table'!K588="","",'BCL Calculations Table'!K588)</f>
        <v/>
      </c>
      <c r="L521" s="13" t="str">
        <f>IF('BCL Calculations Table'!L588="","",'BCL Calculations Table'!L588)</f>
        <v>V</v>
      </c>
      <c r="M521" s="68" t="str">
        <f>IF('BCL Calculations Table'!N588="","",'BCL Calculations Table'!N588)</f>
        <v/>
      </c>
      <c r="N521" s="13">
        <f>IF('BCL Calculations Table'!BP588="","",'BCL Calculations Table'!BP588)</f>
        <v>5.1410225513988355</v>
      </c>
      <c r="O521" s="13" t="str">
        <f>IF('BCL Calculations Table'!BQ588="","",'BCL Calculations Table'!BQ588)</f>
        <v>C</v>
      </c>
      <c r="P521" s="13">
        <f>IF('BCL Calculations Table'!BR588="","",'BCL Calculations Table'!BR588)</f>
        <v>22.455986504510118</v>
      </c>
      <c r="Q521" s="13" t="str">
        <f>IF('BCL Calculations Table'!BS588="","",'BCL Calculations Table'!BS588)</f>
        <v>C</v>
      </c>
      <c r="R521" s="13">
        <f>IF('BCL Calculations Table'!BT588="","",'BCL Calculations Table'!BT588)</f>
        <v>24.951096116122354</v>
      </c>
      <c r="S521" s="13" t="str">
        <f>IF('BCL Calculations Table'!BU588="","",'BCL Calculations Table'!BU588)</f>
        <v>C</v>
      </c>
      <c r="T521" s="13">
        <f>IF('BCL Calculations Table'!BV588="","",'BCL Calculations Table'!BV588)</f>
        <v>7.0192307692307679E-2</v>
      </c>
      <c r="U521" s="13" t="str">
        <f>IF('BCL Calculations Table'!BW588="","",'BCL Calculations Table'!BW588)</f>
        <v>C</v>
      </c>
      <c r="V521" s="13">
        <f>IF('BCL Calculations Table'!BX588="","",'BCL Calculations Table'!BX588)</f>
        <v>0.14038461538461536</v>
      </c>
      <c r="W521" s="13" t="str">
        <f>IF('BCL Calculations Table'!BY588="","",'BCL Calculations Table'!BY588)</f>
        <v>C</v>
      </c>
      <c r="X521" s="13">
        <f>IF('BCL Calculations Table'!BZ588="","",'BCL Calculations Table'!BZ588)</f>
        <v>7.0000000000000001E-3</v>
      </c>
      <c r="Y521" s="70">
        <f>IF('BCL Calculations Table'!CB588="","",'BCL Calculations Table'!CB588)</f>
        <v>0.14000000000000001</v>
      </c>
    </row>
    <row r="522" spans="1:25" x14ac:dyDescent="0.35">
      <c r="A522" s="69" t="str">
        <f>'BCL Calculations Table'!BN589</f>
        <v>Nitrocellulose</v>
      </c>
      <c r="B522" s="68" t="str">
        <f>'BCL Calculations Table'!BM589</f>
        <v>9004-70-0</v>
      </c>
      <c r="C522" s="13" t="str">
        <f>IF('BCL Calculations Table'!C589="","",'BCL Calculations Table'!C589)</f>
        <v/>
      </c>
      <c r="D522" s="13" t="str">
        <f>IF('BCL Calculations Table'!D589="","",'BCL Calculations Table'!D589)</f>
        <v/>
      </c>
      <c r="E522" s="13">
        <f>IF('BCL Calculations Table'!E589="","",'BCL Calculations Table'!E589)</f>
        <v>3000</v>
      </c>
      <c r="F522" s="13" t="str">
        <f>IF('BCL Calculations Table'!F589="","",'BCL Calculations Table'!F589)</f>
        <v>P</v>
      </c>
      <c r="G522" s="13" t="str">
        <f>IF('BCL Calculations Table'!G589="","",'BCL Calculations Table'!G589)</f>
        <v/>
      </c>
      <c r="H522" s="13" t="str">
        <f>IF('BCL Calculations Table'!H589="","",'BCL Calculations Table'!H589)</f>
        <v/>
      </c>
      <c r="I522" s="13" t="str">
        <f>IF('BCL Calculations Table'!I589="","",'BCL Calculations Table'!I589)</f>
        <v/>
      </c>
      <c r="J522" s="13" t="str">
        <f>IF('BCL Calculations Table'!J589="","",'BCL Calculations Table'!J589)</f>
        <v/>
      </c>
      <c r="K522" s="85" t="str">
        <f>IF('BCL Calculations Table'!K589="","",'BCL Calculations Table'!K589)</f>
        <v/>
      </c>
      <c r="L522" s="13" t="str">
        <f>IF('BCL Calculations Table'!L589="","",'BCL Calculations Table'!L589)</f>
        <v/>
      </c>
      <c r="M522" s="68">
        <f>IF('BCL Calculations Table'!N589="","",'BCL Calculations Table'!N589)</f>
        <v>0.1</v>
      </c>
      <c r="N522" s="13">
        <f>IF('BCL Calculations Table'!BP589="","",'BCL Calculations Table'!BP589)</f>
        <v>100000</v>
      </c>
      <c r="O522" s="13" t="str">
        <f>IF('BCL Calculations Table'!BQ589="","",'BCL Calculations Table'!BQ589)</f>
        <v>max</v>
      </c>
      <c r="P522" s="13">
        <f>IF('BCL Calculations Table'!BR589="","",'BCL Calculations Table'!BR589)</f>
        <v>100000</v>
      </c>
      <c r="Q522" s="13" t="str">
        <f>IF('BCL Calculations Table'!BS589="","",'BCL Calculations Table'!BS589)</f>
        <v>max</v>
      </c>
      <c r="R522" s="13">
        <f>IF('BCL Calculations Table'!BT589="","",'BCL Calculations Table'!BT589)</f>
        <v>100000</v>
      </c>
      <c r="S522" s="13" t="str">
        <f>IF('BCL Calculations Table'!BU589="","",'BCL Calculations Table'!BU589)</f>
        <v>max</v>
      </c>
      <c r="T522" s="13" t="str">
        <f>IF('BCL Calculations Table'!BV589="","",'BCL Calculations Table'!BV589)</f>
        <v/>
      </c>
      <c r="U522" s="13" t="str">
        <f>IF('BCL Calculations Table'!BW589="","",'BCL Calculations Table'!BW589)</f>
        <v/>
      </c>
      <c r="V522" s="13">
        <f>IF('BCL Calculations Table'!BX589="","",'BCL Calculations Table'!BX589)</f>
        <v>100114285.71428573</v>
      </c>
      <c r="W522" s="13" t="str">
        <f>IF('BCL Calculations Table'!BY589="","",'BCL Calculations Table'!BY589)</f>
        <v>N</v>
      </c>
      <c r="X522" s="13" t="str">
        <f>IF('BCL Calculations Table'!BZ589="","",'BCL Calculations Table'!BZ589)</f>
        <v/>
      </c>
      <c r="Y522" s="70" t="str">
        <f>IF('BCL Calculations Table'!CB589="","",'BCL Calculations Table'!CB589)</f>
        <v/>
      </c>
    </row>
    <row r="523" spans="1:25" s="14" customFormat="1" x14ac:dyDescent="0.35">
      <c r="A523" s="69" t="str">
        <f>'BCL Calculations Table'!BN590</f>
        <v>Nitrofurantoin</v>
      </c>
      <c r="B523" s="68" t="str">
        <f>'BCL Calculations Table'!BM590</f>
        <v>67-20-9</v>
      </c>
      <c r="C523" s="13" t="str">
        <f>IF('BCL Calculations Table'!C590="","",'BCL Calculations Table'!C590)</f>
        <v/>
      </c>
      <c r="D523" s="13" t="str">
        <f>IF('BCL Calculations Table'!D590="","",'BCL Calculations Table'!D590)</f>
        <v/>
      </c>
      <c r="E523" s="13">
        <f>IF('BCL Calculations Table'!E590="","",'BCL Calculations Table'!E590)</f>
        <v>7.0000000000000007E-2</v>
      </c>
      <c r="F523" s="13" t="str">
        <f>IF('BCL Calculations Table'!F590="","",'BCL Calculations Table'!F590)</f>
        <v>H</v>
      </c>
      <c r="G523" s="13" t="str">
        <f>IF('BCL Calculations Table'!G590="","",'BCL Calculations Table'!G590)</f>
        <v/>
      </c>
      <c r="H523" s="13" t="str">
        <f>IF('BCL Calculations Table'!H590="","",'BCL Calculations Table'!H590)</f>
        <v/>
      </c>
      <c r="I523" s="13" t="str">
        <f>IF('BCL Calculations Table'!I590="","",'BCL Calculations Table'!I590)</f>
        <v/>
      </c>
      <c r="J523" s="13" t="str">
        <f>IF('BCL Calculations Table'!J590="","",'BCL Calculations Table'!J590)</f>
        <v/>
      </c>
      <c r="K523" s="85" t="str">
        <f>IF('BCL Calculations Table'!K590="","",'BCL Calculations Table'!K590)</f>
        <v/>
      </c>
      <c r="L523" s="13" t="str">
        <f>IF('BCL Calculations Table'!L590="","",'BCL Calculations Table'!L590)</f>
        <v/>
      </c>
      <c r="M523" s="68">
        <f>IF('BCL Calculations Table'!N590="","",'BCL Calculations Table'!N590)</f>
        <v>0.1</v>
      </c>
      <c r="N523" s="13">
        <f>IF('BCL Calculations Table'!BP590="","",'BCL Calculations Table'!BP590)</f>
        <v>4424.9575689000249</v>
      </c>
      <c r="O523" s="13" t="str">
        <f>IF('BCL Calculations Table'!BQ590="","",'BCL Calculations Table'!BQ590)</f>
        <v>N</v>
      </c>
      <c r="P523" s="13">
        <f>IF('BCL Calculations Table'!BR590="","",'BCL Calculations Table'!BR590)</f>
        <v>100000</v>
      </c>
      <c r="Q523" s="13" t="str">
        <f>IF('BCL Calculations Table'!BS590="","",'BCL Calculations Table'!BS590)</f>
        <v>max</v>
      </c>
      <c r="R523" s="13">
        <f>IF('BCL Calculations Table'!BT590="","",'BCL Calculations Table'!BT590)</f>
        <v>63829.322141342607</v>
      </c>
      <c r="S523" s="13" t="str">
        <f>IF('BCL Calculations Table'!BU590="","",'BCL Calculations Table'!BU590)</f>
        <v>N</v>
      </c>
      <c r="T523" s="13" t="str">
        <f>IF('BCL Calculations Table'!BV590="","",'BCL Calculations Table'!BV590)</f>
        <v/>
      </c>
      <c r="U523" s="13" t="str">
        <f>IF('BCL Calculations Table'!BW590="","",'BCL Calculations Table'!BW590)</f>
        <v/>
      </c>
      <c r="V523" s="13">
        <f>IF('BCL Calculations Table'!BX590="","",'BCL Calculations Table'!BX590)</f>
        <v>2336</v>
      </c>
      <c r="W523" s="13" t="str">
        <f>IF('BCL Calculations Table'!BY590="","",'BCL Calculations Table'!BY590)</f>
        <v>N</v>
      </c>
      <c r="X523" s="13" t="str">
        <f>IF('BCL Calculations Table'!BZ590="","",'BCL Calculations Table'!BZ590)</f>
        <v/>
      </c>
      <c r="Y523" s="70" t="str">
        <f>IF('BCL Calculations Table'!CB590="","",'BCL Calculations Table'!CB590)</f>
        <v/>
      </c>
    </row>
    <row r="524" spans="1:25" x14ac:dyDescent="0.35">
      <c r="A524" s="69" t="str">
        <f>'BCL Calculations Table'!BN591</f>
        <v>Nitrofurazone</v>
      </c>
      <c r="B524" s="68" t="str">
        <f>'BCL Calculations Table'!BM591</f>
        <v>59-87-0</v>
      </c>
      <c r="C524" s="13">
        <f>IF('BCL Calculations Table'!C591="","",'BCL Calculations Table'!C591)</f>
        <v>1.3</v>
      </c>
      <c r="D524" s="13" t="str">
        <f>IF('BCL Calculations Table'!D591="","",'BCL Calculations Table'!D591)</f>
        <v>CA</v>
      </c>
      <c r="E524" s="13" t="str">
        <f>IF('BCL Calculations Table'!E591="","",'BCL Calculations Table'!E591)</f>
        <v/>
      </c>
      <c r="F524" s="13" t="str">
        <f>IF('BCL Calculations Table'!F591="","",'BCL Calculations Table'!F591)</f>
        <v/>
      </c>
      <c r="G524" s="13">
        <f>IF('BCL Calculations Table'!G591="","",'BCL Calculations Table'!G591)</f>
        <v>3.6999999999999999E-4</v>
      </c>
      <c r="H524" s="13" t="str">
        <f>IF('BCL Calculations Table'!H591="","",'BCL Calculations Table'!H591)</f>
        <v>CA</v>
      </c>
      <c r="I524" s="13" t="str">
        <f>IF('BCL Calculations Table'!I591="","",'BCL Calculations Table'!I591)</f>
        <v/>
      </c>
      <c r="J524" s="13" t="str">
        <f>IF('BCL Calculations Table'!J591="","",'BCL Calculations Table'!J591)</f>
        <v/>
      </c>
      <c r="K524" s="85" t="str">
        <f>IF('BCL Calculations Table'!K591="","",'BCL Calculations Table'!K591)</f>
        <v/>
      </c>
      <c r="L524" s="13" t="str">
        <f>IF('BCL Calculations Table'!L591="","",'BCL Calculations Table'!L591)</f>
        <v/>
      </c>
      <c r="M524" s="68">
        <f>IF('BCL Calculations Table'!N591="","",'BCL Calculations Table'!N591)</f>
        <v>0.1</v>
      </c>
      <c r="N524" s="13">
        <f>IF('BCL Calculations Table'!BP591="","",'BCL Calculations Table'!BP591)</f>
        <v>0.41735745837311961</v>
      </c>
      <c r="O524" s="13" t="str">
        <f>IF('BCL Calculations Table'!BQ591="","",'BCL Calculations Table'!BQ591)</f>
        <v>C</v>
      </c>
      <c r="P524" s="13">
        <f>IF('BCL Calculations Table'!BR591="","",'BCL Calculations Table'!BR591)</f>
        <v>5.0307482472302638</v>
      </c>
      <c r="Q524" s="13" t="str">
        <f>IF('BCL Calculations Table'!BS591="","",'BCL Calculations Table'!BS591)</f>
        <v>C</v>
      </c>
      <c r="R524" s="13">
        <f>IF('BCL Calculations Table'!BT591="","",'BCL Calculations Table'!BT591)</f>
        <v>2.7132116082714455</v>
      </c>
      <c r="S524" s="13" t="str">
        <f>IF('BCL Calculations Table'!BU591="","",'BCL Calculations Table'!BU591)</f>
        <v>C</v>
      </c>
      <c r="T524" s="13">
        <f>IF('BCL Calculations Table'!BV591="","",'BCL Calculations Table'!BV591)</f>
        <v>7.5883575883575888E-3</v>
      </c>
      <c r="U524" s="13" t="str">
        <f>IF('BCL Calculations Table'!BW591="","",'BCL Calculations Table'!BW591)</f>
        <v>C</v>
      </c>
      <c r="V524" s="13">
        <f>IF('BCL Calculations Table'!BX591="","",'BCL Calculations Table'!BX591)</f>
        <v>5.9929398243165566E-2</v>
      </c>
      <c r="W524" s="13" t="str">
        <f>IF('BCL Calculations Table'!BY591="","",'BCL Calculations Table'!BY591)</f>
        <v>C</v>
      </c>
      <c r="X524" s="13" t="str">
        <f>IF('BCL Calculations Table'!BZ591="","",'BCL Calculations Table'!BZ591)</f>
        <v/>
      </c>
      <c r="Y524" s="70" t="str">
        <f>IF('BCL Calculations Table'!CB591="","",'BCL Calculations Table'!CB591)</f>
        <v/>
      </c>
    </row>
    <row r="525" spans="1:25" s="14" customFormat="1" x14ac:dyDescent="0.35">
      <c r="A525" s="71" t="str">
        <f>'BCL Calculations Table'!BN592</f>
        <v>Nitrogen dioxide</v>
      </c>
      <c r="B525" s="72" t="str">
        <f>'BCL Calculations Table'!BM592</f>
        <v>10102-44-0</v>
      </c>
      <c r="C525" s="73" t="str">
        <f>IF('BCL Calculations Table'!C592="","",'BCL Calculations Table'!C592)</f>
        <v/>
      </c>
      <c r="D525" s="73" t="str">
        <f>IF('BCL Calculations Table'!D592="","",'BCL Calculations Table'!D592)</f>
        <v/>
      </c>
      <c r="E525" s="73" t="str">
        <f>IF('BCL Calculations Table'!E592="","",'BCL Calculations Table'!E592)</f>
        <v/>
      </c>
      <c r="F525" s="73" t="str">
        <f>IF('BCL Calculations Table'!F592="","",'BCL Calculations Table'!F592)</f>
        <v/>
      </c>
      <c r="G525" s="73" t="str">
        <f>IF('BCL Calculations Table'!G592="","",'BCL Calculations Table'!G592)</f>
        <v/>
      </c>
      <c r="H525" s="73" t="str">
        <f>IF('BCL Calculations Table'!H592="","",'BCL Calculations Table'!H592)</f>
        <v/>
      </c>
      <c r="I525" s="73" t="str">
        <f>IF('BCL Calculations Table'!I592="","",'BCL Calculations Table'!I592)</f>
        <v/>
      </c>
      <c r="J525" s="73" t="str">
        <f>IF('BCL Calculations Table'!J592="","",'BCL Calculations Table'!J592)</f>
        <v/>
      </c>
      <c r="K525" s="86" t="str">
        <f>IF('BCL Calculations Table'!K592="","",'BCL Calculations Table'!K592)</f>
        <v/>
      </c>
      <c r="L525" s="73" t="str">
        <f>IF('BCL Calculations Table'!L592="","",'BCL Calculations Table'!L592)</f>
        <v/>
      </c>
      <c r="M525" s="72">
        <f>IF('BCL Calculations Table'!N592="","",'BCL Calculations Table'!N592)</f>
        <v>0.1</v>
      </c>
      <c r="N525" s="73" t="str">
        <f>IF('BCL Calculations Table'!BP592="","",'BCL Calculations Table'!BP592)</f>
        <v/>
      </c>
      <c r="O525" s="73" t="str">
        <f>IF('BCL Calculations Table'!BQ592="","",'BCL Calculations Table'!BQ592)</f>
        <v/>
      </c>
      <c r="P525" s="73" t="str">
        <f>IF('BCL Calculations Table'!BR592="","",'BCL Calculations Table'!BR592)</f>
        <v/>
      </c>
      <c r="Q525" s="73" t="str">
        <f>IF('BCL Calculations Table'!BS592="","",'BCL Calculations Table'!BS592)</f>
        <v/>
      </c>
      <c r="R525" s="73" t="str">
        <f>IF('BCL Calculations Table'!BT592="","",'BCL Calculations Table'!BT592)</f>
        <v/>
      </c>
      <c r="S525" s="73" t="str">
        <f>IF('BCL Calculations Table'!BU592="","",'BCL Calculations Table'!BU592)</f>
        <v/>
      </c>
      <c r="T525" s="73" t="str">
        <f>IF('BCL Calculations Table'!BV592="","",'BCL Calculations Table'!BV592)</f>
        <v/>
      </c>
      <c r="U525" s="73" t="str">
        <f>IF('BCL Calculations Table'!BW592="","",'BCL Calculations Table'!BW592)</f>
        <v/>
      </c>
      <c r="V525" s="73" t="str">
        <f>IF('BCL Calculations Table'!BX592="","",'BCL Calculations Table'!BX592)</f>
        <v/>
      </c>
      <c r="W525" s="73" t="str">
        <f>IF('BCL Calculations Table'!BY592="","",'BCL Calculations Table'!BY592)</f>
        <v/>
      </c>
      <c r="X525" s="73" t="str">
        <f>IF('BCL Calculations Table'!BZ592="","",'BCL Calculations Table'!BZ592)</f>
        <v/>
      </c>
      <c r="Y525" s="79" t="str">
        <f>IF('BCL Calculations Table'!CB592="","",'BCL Calculations Table'!CB592)</f>
        <v/>
      </c>
    </row>
    <row r="526" spans="1:25" s="14" customFormat="1" x14ac:dyDescent="0.35">
      <c r="A526" s="69" t="str">
        <f>'BCL Calculations Table'!BN593</f>
        <v>Nitroglycerin</v>
      </c>
      <c r="B526" s="68" t="str">
        <f>'BCL Calculations Table'!BM593</f>
        <v>55-63-0</v>
      </c>
      <c r="C526" s="13">
        <f>IF('BCL Calculations Table'!C593="","",'BCL Calculations Table'!C593)</f>
        <v>1.7000000000000001E-2</v>
      </c>
      <c r="D526" s="13" t="str">
        <f>IF('BCL Calculations Table'!D593="","",'BCL Calculations Table'!D593)</f>
        <v>P</v>
      </c>
      <c r="E526" s="13">
        <f>IF('BCL Calculations Table'!E593="","",'BCL Calculations Table'!E593)</f>
        <v>1E-4</v>
      </c>
      <c r="F526" s="13" t="str">
        <f>IF('BCL Calculations Table'!F593="","",'BCL Calculations Table'!F593)</f>
        <v>P</v>
      </c>
      <c r="G526" s="13" t="str">
        <f>IF('BCL Calculations Table'!G593="","",'BCL Calculations Table'!G593)</f>
        <v/>
      </c>
      <c r="H526" s="13" t="str">
        <f>IF('BCL Calculations Table'!H593="","",'BCL Calculations Table'!H593)</f>
        <v/>
      </c>
      <c r="I526" s="13" t="str">
        <f>IF('BCL Calculations Table'!I593="","",'BCL Calculations Table'!I593)</f>
        <v/>
      </c>
      <c r="J526" s="13" t="str">
        <f>IF('BCL Calculations Table'!J593="","",'BCL Calculations Table'!J593)</f>
        <v/>
      </c>
      <c r="K526" s="85" t="str">
        <f>IF('BCL Calculations Table'!K593="","",'BCL Calculations Table'!K593)</f>
        <v/>
      </c>
      <c r="L526" s="13" t="str">
        <f>IF('BCL Calculations Table'!L593="","",'BCL Calculations Table'!L593)</f>
        <v/>
      </c>
      <c r="M526" s="68">
        <f>IF('BCL Calculations Table'!N593="","",'BCL Calculations Table'!N593)</f>
        <v>0.1</v>
      </c>
      <c r="N526" s="13">
        <f>IF('BCL Calculations Table'!BP593="","",'BCL Calculations Table'!BP593)</f>
        <v>6.3213679555714641</v>
      </c>
      <c r="O526" s="13" t="str">
        <f>IF('BCL Calculations Table'!BQ593="","",'BCL Calculations Table'!BQ593)</f>
        <v>N</v>
      </c>
      <c r="P526" s="13">
        <f>IF('BCL Calculations Table'!BR593="","",'BCL Calculations Table'!BR593)</f>
        <v>233.60000000000002</v>
      </c>
      <c r="Q526" s="13" t="str">
        <f>IF('BCL Calculations Table'!BS593="","",'BCL Calculations Table'!BS593)</f>
        <v>N</v>
      </c>
      <c r="R526" s="13">
        <f>IF('BCL Calculations Table'!BT593="","",'BCL Calculations Table'!BT593)</f>
        <v>91.184745916203724</v>
      </c>
      <c r="S526" s="13" t="str">
        <f>IF('BCL Calculations Table'!BU593="","",'BCL Calculations Table'!BU593)</f>
        <v>N</v>
      </c>
      <c r="T526" s="13" t="str">
        <f>IF('BCL Calculations Table'!BV593="","",'BCL Calculations Table'!BV593)</f>
        <v/>
      </c>
      <c r="U526" s="13" t="str">
        <f>IF('BCL Calculations Table'!BW593="","",'BCL Calculations Table'!BW593)</f>
        <v/>
      </c>
      <c r="V526" s="13">
        <f>IF('BCL Calculations Table'!BX593="","",'BCL Calculations Table'!BX593)</f>
        <v>3.3371428571428572</v>
      </c>
      <c r="W526" s="13" t="str">
        <f>IF('BCL Calculations Table'!BY593="","",'BCL Calculations Table'!BY593)</f>
        <v>N</v>
      </c>
      <c r="X526" s="80" t="str">
        <f>IF('BCL Calculations Table'!BZ593="","",'BCL Calculations Table'!BZ593)</f>
        <v/>
      </c>
      <c r="Y526" s="81" t="str">
        <f>IF('BCL Calculations Table'!CB593="","",'BCL Calculations Table'!CB593)</f>
        <v/>
      </c>
    </row>
    <row r="527" spans="1:25" x14ac:dyDescent="0.35">
      <c r="A527" s="69" t="str">
        <f>'BCL Calculations Table'!BN594</f>
        <v>Nitroguanidine</v>
      </c>
      <c r="B527" s="68" t="str">
        <f>'BCL Calculations Table'!BM594</f>
        <v>556-88-7</v>
      </c>
      <c r="C527" s="13" t="str">
        <f>IF('BCL Calculations Table'!C594="","",'BCL Calculations Table'!C594)</f>
        <v/>
      </c>
      <c r="D527" s="13" t="str">
        <f>IF('BCL Calculations Table'!D594="","",'BCL Calculations Table'!D594)</f>
        <v/>
      </c>
      <c r="E527" s="13">
        <f>IF('BCL Calculations Table'!E594="","",'BCL Calculations Table'!E594)</f>
        <v>0.1</v>
      </c>
      <c r="F527" s="13" t="str">
        <f>IF('BCL Calculations Table'!F594="","",'BCL Calculations Table'!F594)</f>
        <v>I</v>
      </c>
      <c r="G527" s="13" t="str">
        <f>IF('BCL Calculations Table'!G594="","",'BCL Calculations Table'!G594)</f>
        <v/>
      </c>
      <c r="H527" s="13" t="str">
        <f>IF('BCL Calculations Table'!H594="","",'BCL Calculations Table'!H594)</f>
        <v/>
      </c>
      <c r="I527" s="13" t="str">
        <f>IF('BCL Calculations Table'!I594="","",'BCL Calculations Table'!I594)</f>
        <v/>
      </c>
      <c r="J527" s="13" t="str">
        <f>IF('BCL Calculations Table'!J594="","",'BCL Calculations Table'!J594)</f>
        <v/>
      </c>
      <c r="K527" s="85" t="str">
        <f>IF('BCL Calculations Table'!K594="","",'BCL Calculations Table'!K594)</f>
        <v/>
      </c>
      <c r="L527" s="13" t="str">
        <f>IF('BCL Calculations Table'!L594="","",'BCL Calculations Table'!L594)</f>
        <v/>
      </c>
      <c r="M527" s="68">
        <f>IF('BCL Calculations Table'!N594="","",'BCL Calculations Table'!N594)</f>
        <v>0.1</v>
      </c>
      <c r="N527" s="13">
        <f>IF('BCL Calculations Table'!BP594="","",'BCL Calculations Table'!BP594)</f>
        <v>6321.3679555714625</v>
      </c>
      <c r="O527" s="13" t="str">
        <f>IF('BCL Calculations Table'!BQ594="","",'BCL Calculations Table'!BQ594)</f>
        <v>N</v>
      </c>
      <c r="P527" s="13">
        <f>IF('BCL Calculations Table'!BR594="","",'BCL Calculations Table'!BR594)</f>
        <v>100000</v>
      </c>
      <c r="Q527" s="13" t="str">
        <f>IF('BCL Calculations Table'!BS594="","",'BCL Calculations Table'!BS594)</f>
        <v>max</v>
      </c>
      <c r="R527" s="13">
        <f>IF('BCL Calculations Table'!BT594="","",'BCL Calculations Table'!BT594)</f>
        <v>91184.745916203712</v>
      </c>
      <c r="S527" s="13" t="str">
        <f>IF('BCL Calculations Table'!BU594="","",'BCL Calculations Table'!BU594)</f>
        <v>N</v>
      </c>
      <c r="T527" s="13" t="str">
        <f>IF('BCL Calculations Table'!BV594="","",'BCL Calculations Table'!BV594)</f>
        <v/>
      </c>
      <c r="U527" s="13" t="str">
        <f>IF('BCL Calculations Table'!BW594="","",'BCL Calculations Table'!BW594)</f>
        <v/>
      </c>
      <c r="V527" s="13">
        <f>IF('BCL Calculations Table'!BX594="","",'BCL Calculations Table'!BX594)</f>
        <v>3337.1428571428573</v>
      </c>
      <c r="W527" s="13" t="str">
        <f>IF('BCL Calculations Table'!BY594="","",'BCL Calculations Table'!BY594)</f>
        <v>N</v>
      </c>
      <c r="X527" s="13" t="str">
        <f>IF('BCL Calculations Table'!BZ594="","",'BCL Calculations Table'!BZ594)</f>
        <v/>
      </c>
      <c r="Y527" s="70" t="str">
        <f>IF('BCL Calculations Table'!CB594="","",'BCL Calculations Table'!CB594)</f>
        <v/>
      </c>
    </row>
    <row r="528" spans="1:25" x14ac:dyDescent="0.35">
      <c r="A528" s="69" t="str">
        <f>'BCL Calculations Table'!BN595</f>
        <v>Nitromethane</v>
      </c>
      <c r="B528" s="68" t="str">
        <f>'BCL Calculations Table'!BM595</f>
        <v>75-52-5</v>
      </c>
      <c r="C528" s="13" t="str">
        <f>IF('BCL Calculations Table'!C595="","",'BCL Calculations Table'!C595)</f>
        <v/>
      </c>
      <c r="D528" s="13" t="str">
        <f>IF('BCL Calculations Table'!D595="","",'BCL Calculations Table'!D595)</f>
        <v/>
      </c>
      <c r="E528" s="13" t="str">
        <f>IF('BCL Calculations Table'!E595="","",'BCL Calculations Table'!E595)</f>
        <v/>
      </c>
      <c r="F528" s="13" t="str">
        <f>IF('BCL Calculations Table'!F595="","",'BCL Calculations Table'!F595)</f>
        <v/>
      </c>
      <c r="G528" s="13">
        <f>IF('BCL Calculations Table'!G595="","",'BCL Calculations Table'!G595)</f>
        <v>8.8000000000000004E-6</v>
      </c>
      <c r="H528" s="13" t="str">
        <f>IF('BCL Calculations Table'!H595="","",'BCL Calculations Table'!H595)</f>
        <v>P</v>
      </c>
      <c r="I528" s="13">
        <f>IF('BCL Calculations Table'!I595="","",'BCL Calculations Table'!I595)</f>
        <v>5.0000000000000001E-3</v>
      </c>
      <c r="J528" s="13" t="str">
        <f>IF('BCL Calculations Table'!J595="","",'BCL Calculations Table'!J595)</f>
        <v>P</v>
      </c>
      <c r="K528" s="85" t="str">
        <f>IF('BCL Calculations Table'!K595="","",'BCL Calculations Table'!K595)</f>
        <v/>
      </c>
      <c r="L528" s="13" t="str">
        <f>IF('BCL Calculations Table'!L595="","",'BCL Calculations Table'!L595)</f>
        <v>V</v>
      </c>
      <c r="M528" s="68" t="str">
        <f>IF('BCL Calculations Table'!N595="","",'BCL Calculations Table'!N595)</f>
        <v/>
      </c>
      <c r="N528" s="13">
        <f>IF('BCL Calculations Table'!BP595="","",'BCL Calculations Table'!BP595)</f>
        <v>5.4041507904978481</v>
      </c>
      <c r="O528" s="13" t="str">
        <f>IF('BCL Calculations Table'!BQ595="","",'BCL Calculations Table'!BQ595)</f>
        <v>C</v>
      </c>
      <c r="P528" s="13">
        <f>IF('BCL Calculations Table'!BR595="","",'BCL Calculations Table'!BR595)</f>
        <v>23.605330652894605</v>
      </c>
      <c r="Q528" s="13" t="str">
        <f>IF('BCL Calculations Table'!BS595="","",'BCL Calculations Table'!BS595)</f>
        <v>C</v>
      </c>
      <c r="R528" s="13">
        <f>IF('BCL Calculations Table'!BT595="","",'BCL Calculations Table'!BT595)</f>
        <v>26.22814516988289</v>
      </c>
      <c r="S528" s="13" t="str">
        <f>IF('BCL Calculations Table'!BU595="","",'BCL Calculations Table'!BU595)</f>
        <v>C</v>
      </c>
      <c r="T528" s="13">
        <f>IF('BCL Calculations Table'!BV595="","",'BCL Calculations Table'!BV595)</f>
        <v>0.31905594405594401</v>
      </c>
      <c r="U528" s="13" t="str">
        <f>IF('BCL Calculations Table'!BW595="","",'BCL Calculations Table'!BW595)</f>
        <v>C</v>
      </c>
      <c r="V528" s="13">
        <f>IF('BCL Calculations Table'!BX595="","",'BCL Calculations Table'!BX595)</f>
        <v>0.63811188811188801</v>
      </c>
      <c r="W528" s="13" t="str">
        <f>IF('BCL Calculations Table'!BY595="","",'BCL Calculations Table'!BY595)</f>
        <v>C</v>
      </c>
      <c r="X528" s="13" t="str">
        <f>IF('BCL Calculations Table'!BZ595="","",'BCL Calculations Table'!BZ595)</f>
        <v/>
      </c>
      <c r="Y528" s="70" t="str">
        <f>IF('BCL Calculations Table'!CB595="","",'BCL Calculations Table'!CB595)</f>
        <v/>
      </c>
    </row>
    <row r="529" spans="1:25" s="14" customFormat="1" x14ac:dyDescent="0.35">
      <c r="A529" s="69" t="str">
        <f>'BCL Calculations Table'!BN596</f>
        <v>4-Nitrophenol</v>
      </c>
      <c r="B529" s="68" t="str">
        <f>'BCL Calculations Table'!BM596</f>
        <v>100-02-7</v>
      </c>
      <c r="C529" s="13" t="str">
        <f>IF('BCL Calculations Table'!C596="","",'BCL Calculations Table'!C596)</f>
        <v/>
      </c>
      <c r="D529" s="13" t="str">
        <f>IF('BCL Calculations Table'!D596="","",'BCL Calculations Table'!D596)</f>
        <v/>
      </c>
      <c r="E529" s="13">
        <f>IF('BCL Calculations Table'!E596="","",'BCL Calculations Table'!E596)</f>
        <v>8.0000000000000002E-3</v>
      </c>
      <c r="F529" s="13" t="str">
        <f>IF('BCL Calculations Table'!F596="","",'BCL Calculations Table'!F596)</f>
        <v>N</v>
      </c>
      <c r="G529" s="13" t="str">
        <f>IF('BCL Calculations Table'!G596="","",'BCL Calculations Table'!G596)</f>
        <v/>
      </c>
      <c r="H529" s="13" t="str">
        <f>IF('BCL Calculations Table'!H596="","",'BCL Calculations Table'!H596)</f>
        <v/>
      </c>
      <c r="I529" s="13" t="str">
        <f>IF('BCL Calculations Table'!I596="","",'BCL Calculations Table'!I596)</f>
        <v/>
      </c>
      <c r="J529" s="13" t="str">
        <f>IF('BCL Calculations Table'!J596="","",'BCL Calculations Table'!J596)</f>
        <v/>
      </c>
      <c r="K529" s="85" t="str">
        <f>IF('BCL Calculations Table'!K596="","",'BCL Calculations Table'!K596)</f>
        <v/>
      </c>
      <c r="L529" s="13" t="str">
        <f>IF('BCL Calculations Table'!L596="","",'BCL Calculations Table'!L596)</f>
        <v/>
      </c>
      <c r="M529" s="68">
        <f>IF('BCL Calculations Table'!N596="","",'BCL Calculations Table'!N596)</f>
        <v>0.1</v>
      </c>
      <c r="N529" s="13">
        <f>IF('BCL Calculations Table'!BP596="","",'BCL Calculations Table'!BP596)</f>
        <v>505.70943644571707</v>
      </c>
      <c r="O529" s="13" t="str">
        <f>IF('BCL Calculations Table'!BQ596="","",'BCL Calculations Table'!BQ596)</f>
        <v>N</v>
      </c>
      <c r="P529" s="13">
        <f>IF('BCL Calculations Table'!BR596="","",'BCL Calculations Table'!BR596)</f>
        <v>18688</v>
      </c>
      <c r="Q529" s="13" t="str">
        <f>IF('BCL Calculations Table'!BS596="","",'BCL Calculations Table'!BS596)</f>
        <v>N</v>
      </c>
      <c r="R529" s="13">
        <f>IF('BCL Calculations Table'!BT596="","",'BCL Calculations Table'!BT596)</f>
        <v>7294.779673296297</v>
      </c>
      <c r="S529" s="13" t="str">
        <f>IF('BCL Calculations Table'!BU596="","",'BCL Calculations Table'!BU596)</f>
        <v>N</v>
      </c>
      <c r="T529" s="13" t="str">
        <f>IF('BCL Calculations Table'!BV596="","",'BCL Calculations Table'!BV596)</f>
        <v/>
      </c>
      <c r="U529" s="13" t="str">
        <f>IF('BCL Calculations Table'!BW596="","",'BCL Calculations Table'!BW596)</f>
        <v/>
      </c>
      <c r="V529" s="13">
        <f>IF('BCL Calculations Table'!BX596="","",'BCL Calculations Table'!BX596)</f>
        <v>266.97142857142859</v>
      </c>
      <c r="W529" s="13" t="str">
        <f>IF('BCL Calculations Table'!BY596="","",'BCL Calculations Table'!BY596)</f>
        <v>N</v>
      </c>
      <c r="X529" s="13" t="str">
        <f>IF('BCL Calculations Table'!BZ596="","",'BCL Calculations Table'!BZ596)</f>
        <v/>
      </c>
      <c r="Y529" s="70" t="str">
        <f>IF('BCL Calculations Table'!CB596="","",'BCL Calculations Table'!CB596)</f>
        <v/>
      </c>
    </row>
    <row r="530" spans="1:25" x14ac:dyDescent="0.35">
      <c r="A530" s="69" t="str">
        <f>'BCL Calculations Table'!BN597</f>
        <v>Nitropropane, 2-</v>
      </c>
      <c r="B530" s="68" t="str">
        <f>'BCL Calculations Table'!BM597</f>
        <v>79-46-9</v>
      </c>
      <c r="C530" s="13" t="str">
        <f>IF('BCL Calculations Table'!C597="","",'BCL Calculations Table'!C597)</f>
        <v/>
      </c>
      <c r="D530" s="13" t="str">
        <f>IF('BCL Calculations Table'!D597="","",'BCL Calculations Table'!D597)</f>
        <v/>
      </c>
      <c r="E530" s="13" t="str">
        <f>IF('BCL Calculations Table'!E597="","",'BCL Calculations Table'!E597)</f>
        <v/>
      </c>
      <c r="F530" s="13" t="str">
        <f>IF('BCL Calculations Table'!F597="","",'BCL Calculations Table'!F597)</f>
        <v/>
      </c>
      <c r="G530" s="13">
        <f>IF('BCL Calculations Table'!G597="","",'BCL Calculations Table'!G597)</f>
        <v>5.8E-4</v>
      </c>
      <c r="H530" s="13" t="str">
        <f>IF('BCL Calculations Table'!H597="","",'BCL Calculations Table'!H597)</f>
        <v>X</v>
      </c>
      <c r="I530" s="13">
        <f>IF('BCL Calculations Table'!I597="","",'BCL Calculations Table'!I597)</f>
        <v>0.02</v>
      </c>
      <c r="J530" s="13" t="str">
        <f>IF('BCL Calculations Table'!J597="","",'BCL Calculations Table'!J597)</f>
        <v>I</v>
      </c>
      <c r="K530" s="85" t="str">
        <f>IF('BCL Calculations Table'!K597="","",'BCL Calculations Table'!K597)</f>
        <v/>
      </c>
      <c r="L530" s="13" t="str">
        <f>IF('BCL Calculations Table'!L597="","",'BCL Calculations Table'!L597)</f>
        <v>V</v>
      </c>
      <c r="M530" s="68" t="str">
        <f>IF('BCL Calculations Table'!N597="","",'BCL Calculations Table'!N597)</f>
        <v/>
      </c>
      <c r="N530" s="13">
        <f>IF('BCL Calculations Table'!BP597="","",'BCL Calculations Table'!BP597)</f>
        <v>6.360817206864891E-2</v>
      </c>
      <c r="O530" s="13" t="str">
        <f>IF('BCL Calculations Table'!BQ597="","",'BCL Calculations Table'!BQ597)</f>
        <v>C</v>
      </c>
      <c r="P530" s="13">
        <f>IF('BCL Calculations Table'!BR597="","",'BCL Calculations Table'!BR597)</f>
        <v>0.27784049559585844</v>
      </c>
      <c r="Q530" s="13" t="str">
        <f>IF('BCL Calculations Table'!BS597="","",'BCL Calculations Table'!BS597)</f>
        <v>C</v>
      </c>
      <c r="R530" s="13">
        <f>IF('BCL Calculations Table'!BT597="","",'BCL Calculations Table'!BT597)</f>
        <v>0.30871166177317599</v>
      </c>
      <c r="S530" s="13" t="str">
        <f>IF('BCL Calculations Table'!BU597="","",'BCL Calculations Table'!BU597)</f>
        <v>C</v>
      </c>
      <c r="T530" s="13">
        <f>IF('BCL Calculations Table'!BV597="","",'BCL Calculations Table'!BV597)</f>
        <v>4.8408488063660477E-3</v>
      </c>
      <c r="U530" s="13" t="str">
        <f>IF('BCL Calculations Table'!BW597="","",'BCL Calculations Table'!BW597)</f>
        <v>C</v>
      </c>
      <c r="V530" s="13">
        <f>IF('BCL Calculations Table'!BX597="","",'BCL Calculations Table'!BX597)</f>
        <v>9.6816976127320938E-3</v>
      </c>
      <c r="W530" s="13" t="str">
        <f>IF('BCL Calculations Table'!BY597="","",'BCL Calculations Table'!BY597)</f>
        <v>C</v>
      </c>
      <c r="X530" s="13" t="str">
        <f>IF('BCL Calculations Table'!BZ597="","",'BCL Calculations Table'!BZ597)</f>
        <v/>
      </c>
      <c r="Y530" s="70" t="str">
        <f>IF('BCL Calculations Table'!CB597="","",'BCL Calculations Table'!CB597)</f>
        <v/>
      </c>
    </row>
    <row r="531" spans="1:25" s="14" customFormat="1" x14ac:dyDescent="0.35">
      <c r="A531" s="71" t="str">
        <f>'BCL Calculations Table'!BN598</f>
        <v>Nitroso-N-ethylurea, N-</v>
      </c>
      <c r="B531" s="72" t="str">
        <f>'BCL Calculations Table'!BM598</f>
        <v>759-73-9</v>
      </c>
      <c r="C531" s="73">
        <f>IF('BCL Calculations Table'!C598="","",'BCL Calculations Table'!C598)</f>
        <v>27</v>
      </c>
      <c r="D531" s="73" t="str">
        <f>IF('BCL Calculations Table'!D598="","",'BCL Calculations Table'!D598)</f>
        <v>CA</v>
      </c>
      <c r="E531" s="73" t="str">
        <f>IF('BCL Calculations Table'!E598="","",'BCL Calculations Table'!E598)</f>
        <v/>
      </c>
      <c r="F531" s="73" t="str">
        <f>IF('BCL Calculations Table'!F598="","",'BCL Calculations Table'!F598)</f>
        <v/>
      </c>
      <c r="G531" s="73">
        <f>IF('BCL Calculations Table'!G598="","",'BCL Calculations Table'!G598)</f>
        <v>7.7000000000000002E-3</v>
      </c>
      <c r="H531" s="73" t="str">
        <f>IF('BCL Calculations Table'!H598="","",'BCL Calculations Table'!H598)</f>
        <v>CA</v>
      </c>
      <c r="I531" s="73" t="str">
        <f>IF('BCL Calculations Table'!I598="","",'BCL Calculations Table'!I598)</f>
        <v/>
      </c>
      <c r="J531" s="73" t="str">
        <f>IF('BCL Calculations Table'!J598="","",'BCL Calculations Table'!J598)</f>
        <v/>
      </c>
      <c r="K531" s="86" t="str">
        <f>IF('BCL Calculations Table'!K598="","",'BCL Calculations Table'!K598)</f>
        <v>M</v>
      </c>
      <c r="L531" s="73" t="str">
        <f>IF('BCL Calculations Table'!L598="","",'BCL Calculations Table'!L598)</f>
        <v/>
      </c>
      <c r="M531" s="72">
        <f>IF('BCL Calculations Table'!N598="","",'BCL Calculations Table'!N598)</f>
        <v>0.1</v>
      </c>
      <c r="N531" s="73">
        <f>IF('BCL Calculations Table'!BP598="","",'BCL Calculations Table'!BP598)</f>
        <v>4.5133658790645365E-3</v>
      </c>
      <c r="O531" s="73" t="str">
        <f>IF('BCL Calculations Table'!BQ598="","",'BCL Calculations Table'!BQ598)</f>
        <v>C</v>
      </c>
      <c r="P531" s="73">
        <f>IF('BCL Calculations Table'!BR598="","",'BCL Calculations Table'!BR598)</f>
        <v>0.24222115057021573</v>
      </c>
      <c r="Q531" s="73" t="str">
        <f>IF('BCL Calculations Table'!BS598="","",'BCL Calculations Table'!BS598)</f>
        <v>C</v>
      </c>
      <c r="R531" s="73">
        <f>IF('BCL Calculations Table'!BT598="","",'BCL Calculations Table'!BT598)</f>
        <v>0.13063609841614915</v>
      </c>
      <c r="S531" s="73" t="str">
        <f>IF('BCL Calculations Table'!BU598="","",'BCL Calculations Table'!BU598)</f>
        <v>C</v>
      </c>
      <c r="T531" s="73">
        <f>IF('BCL Calculations Table'!BV598="","",'BCL Calculations Table'!BV598)</f>
        <v>1.3167388167388167E-4</v>
      </c>
      <c r="U531" s="73" t="str">
        <f>IF('BCL Calculations Table'!BW598="","",'BCL Calculations Table'!BW598)</f>
        <v>C</v>
      </c>
      <c r="V531" s="73">
        <f>IF('BCL Calculations Table'!BX598="","",'BCL Calculations Table'!BX598)</f>
        <v>9.278324309209689E-4</v>
      </c>
      <c r="W531" s="73" t="str">
        <f>IF('BCL Calculations Table'!BY598="","",'BCL Calculations Table'!BY598)</f>
        <v>C</v>
      </c>
      <c r="X531" s="73" t="str">
        <f>IF('BCL Calculations Table'!BZ598="","",'BCL Calculations Table'!BZ598)</f>
        <v/>
      </c>
      <c r="Y531" s="79" t="str">
        <f>IF('BCL Calculations Table'!CB598="","",'BCL Calculations Table'!CB598)</f>
        <v/>
      </c>
    </row>
    <row r="532" spans="1:25" s="14" customFormat="1" x14ac:dyDescent="0.35">
      <c r="A532" s="69" t="str">
        <f>'BCL Calculations Table'!BN599</f>
        <v>Nitroso-N-methylurea, N-</v>
      </c>
      <c r="B532" s="68" t="str">
        <f>'BCL Calculations Table'!BM599</f>
        <v>684-93-5</v>
      </c>
      <c r="C532" s="13">
        <f>IF('BCL Calculations Table'!C599="","",'BCL Calculations Table'!C599)</f>
        <v>120</v>
      </c>
      <c r="D532" s="13" t="str">
        <f>IF('BCL Calculations Table'!D599="","",'BCL Calculations Table'!D599)</f>
        <v>CA</v>
      </c>
      <c r="E532" s="13" t="str">
        <f>IF('BCL Calculations Table'!E599="","",'BCL Calculations Table'!E599)</f>
        <v/>
      </c>
      <c r="F532" s="13" t="str">
        <f>IF('BCL Calculations Table'!F599="","",'BCL Calculations Table'!F599)</f>
        <v/>
      </c>
      <c r="G532" s="13">
        <f>IF('BCL Calculations Table'!G599="","",'BCL Calculations Table'!G599)</f>
        <v>3.4000000000000002E-2</v>
      </c>
      <c r="H532" s="13" t="str">
        <f>IF('BCL Calculations Table'!H599="","",'BCL Calculations Table'!H599)</f>
        <v>CA</v>
      </c>
      <c r="I532" s="13" t="str">
        <f>IF('BCL Calculations Table'!I599="","",'BCL Calculations Table'!I599)</f>
        <v/>
      </c>
      <c r="J532" s="13" t="str">
        <f>IF('BCL Calculations Table'!J599="","",'BCL Calculations Table'!J599)</f>
        <v/>
      </c>
      <c r="K532" s="85" t="str">
        <f>IF('BCL Calculations Table'!K599="","",'BCL Calculations Table'!K599)</f>
        <v>M</v>
      </c>
      <c r="L532" s="13" t="str">
        <f>IF('BCL Calculations Table'!L599="","",'BCL Calculations Table'!L599)</f>
        <v/>
      </c>
      <c r="M532" s="68">
        <f>IF('BCL Calculations Table'!N599="","",'BCL Calculations Table'!N599)</f>
        <v>0.1</v>
      </c>
      <c r="N532" s="13">
        <f>IF('BCL Calculations Table'!BP599="","",'BCL Calculations Table'!BP599)</f>
        <v>1.0155075111466555E-3</v>
      </c>
      <c r="O532" s="13" t="str">
        <f>IF('BCL Calculations Table'!BQ599="","",'BCL Calculations Table'!BQ599)</f>
        <v>C</v>
      </c>
      <c r="P532" s="13">
        <f>IF('BCL Calculations Table'!BR599="","",'BCL Calculations Table'!BR599)</f>
        <v>5.4499803728419373E-2</v>
      </c>
      <c r="Q532" s="13" t="str">
        <f>IF('BCL Calculations Table'!BS599="","",'BCL Calculations Table'!BS599)</f>
        <v>C</v>
      </c>
      <c r="R532" s="13">
        <f>IF('BCL Calculations Table'!BT599="","",'BCL Calculations Table'!BT599)</f>
        <v>2.9393133884718224E-2</v>
      </c>
      <c r="S532" s="13" t="str">
        <f>IF('BCL Calculations Table'!BU599="","",'BCL Calculations Table'!BU599)</f>
        <v>C</v>
      </c>
      <c r="T532" s="13">
        <f>IF('BCL Calculations Table'!BV599="","",'BCL Calculations Table'!BV599)</f>
        <v>2.9820261437908495E-5</v>
      </c>
      <c r="U532" s="13" t="str">
        <f>IF('BCL Calculations Table'!BW599="","",'BCL Calculations Table'!BW599)</f>
        <v>C</v>
      </c>
      <c r="V532" s="13">
        <f>IF('BCL Calculations Table'!BX599="","",'BCL Calculations Table'!BX599)</f>
        <v>2.0876229695721802E-4</v>
      </c>
      <c r="W532" s="13" t="str">
        <f>IF('BCL Calculations Table'!BY599="","",'BCL Calculations Table'!BY599)</f>
        <v>C</v>
      </c>
      <c r="X532" s="80" t="str">
        <f>IF('BCL Calculations Table'!BZ599="","",'BCL Calculations Table'!BZ599)</f>
        <v/>
      </c>
      <c r="Y532" s="81" t="str">
        <f>IF('BCL Calculations Table'!CB599="","",'BCL Calculations Table'!CB599)</f>
        <v/>
      </c>
    </row>
    <row r="533" spans="1:25" x14ac:dyDescent="0.35">
      <c r="A533" s="69" t="str">
        <f>'BCL Calculations Table'!BN600</f>
        <v>Nitroso-di-N-butylamine, N-</v>
      </c>
      <c r="B533" s="68" t="str">
        <f>'BCL Calculations Table'!BM600</f>
        <v>924-16-3</v>
      </c>
      <c r="C533" s="13">
        <f>IF('BCL Calculations Table'!C600="","",'BCL Calculations Table'!C600)</f>
        <v>5.4</v>
      </c>
      <c r="D533" s="13" t="str">
        <f>IF('BCL Calculations Table'!D600="","",'BCL Calculations Table'!D600)</f>
        <v>I</v>
      </c>
      <c r="E533" s="13" t="str">
        <f>IF('BCL Calculations Table'!E600="","",'BCL Calculations Table'!E600)</f>
        <v/>
      </c>
      <c r="F533" s="13" t="str">
        <f>IF('BCL Calculations Table'!F600="","",'BCL Calculations Table'!F600)</f>
        <v/>
      </c>
      <c r="G533" s="13">
        <f>IF('BCL Calculations Table'!G600="","",'BCL Calculations Table'!G600)</f>
        <v>1.6000000000000001E-3</v>
      </c>
      <c r="H533" s="13" t="str">
        <f>IF('BCL Calculations Table'!H600="","",'BCL Calculations Table'!H600)</f>
        <v>I</v>
      </c>
      <c r="I533" s="13" t="str">
        <f>IF('BCL Calculations Table'!I600="","",'BCL Calculations Table'!I600)</f>
        <v/>
      </c>
      <c r="J533" s="13" t="str">
        <f>IF('BCL Calculations Table'!J600="","",'BCL Calculations Table'!J600)</f>
        <v/>
      </c>
      <c r="K533" s="85" t="str">
        <f>IF('BCL Calculations Table'!K600="","",'BCL Calculations Table'!K600)</f>
        <v/>
      </c>
      <c r="L533" s="13" t="str">
        <f>IF('BCL Calculations Table'!L600="","",'BCL Calculations Table'!L600)</f>
        <v>V</v>
      </c>
      <c r="M533" s="68" t="str">
        <f>IF('BCL Calculations Table'!N600="","",'BCL Calculations Table'!N600)</f>
        <v/>
      </c>
      <c r="N533" s="13">
        <f>IF('BCL Calculations Table'!BP600="","",'BCL Calculations Table'!BP600)</f>
        <v>9.8919177140078793E-2</v>
      </c>
      <c r="O533" s="13" t="str">
        <f>IF('BCL Calculations Table'!BQ600="","",'BCL Calculations Table'!BQ600)</f>
        <v>C</v>
      </c>
      <c r="P533" s="13">
        <f>IF('BCL Calculations Table'!BR600="","",'BCL Calculations Table'!BR600)</f>
        <v>0.73432692111981845</v>
      </c>
      <c r="Q533" s="13" t="str">
        <f>IF('BCL Calculations Table'!BS600="","",'BCL Calculations Table'!BS600)</f>
        <v>C</v>
      </c>
      <c r="R533" s="13">
        <f>IF('BCL Calculations Table'!BT600="","",'BCL Calculations Table'!BT600)</f>
        <v>0.50796475261673901</v>
      </c>
      <c r="S533" s="13" t="str">
        <f>IF('BCL Calculations Table'!BU600="","",'BCL Calculations Table'!BU600)</f>
        <v>C</v>
      </c>
      <c r="T533" s="13">
        <f>IF('BCL Calculations Table'!BV600="","",'BCL Calculations Table'!BV600)</f>
        <v>1.7548076923076922E-3</v>
      </c>
      <c r="U533" s="13" t="str">
        <f>IF('BCL Calculations Table'!BW600="","",'BCL Calculations Table'!BW600)</f>
        <v>C</v>
      </c>
      <c r="V533" s="13">
        <f>IF('BCL Calculations Table'!BX600="","",'BCL Calculations Table'!BX600)</f>
        <v>2.8229143303505821E-3</v>
      </c>
      <c r="W533" s="13" t="str">
        <f>IF('BCL Calculations Table'!BY600="","",'BCL Calculations Table'!BY600)</f>
        <v>C</v>
      </c>
      <c r="X533" s="13" t="str">
        <f>IF('BCL Calculations Table'!BZ600="","",'BCL Calculations Table'!BZ600)</f>
        <v/>
      </c>
      <c r="Y533" s="70" t="str">
        <f>IF('BCL Calculations Table'!CB600="","",'BCL Calculations Table'!CB600)</f>
        <v/>
      </c>
    </row>
    <row r="534" spans="1:25" x14ac:dyDescent="0.35">
      <c r="A534" s="69" t="str">
        <f>'BCL Calculations Table'!BN601</f>
        <v>Nitroso-di-N-propylamine, N-</v>
      </c>
      <c r="B534" s="68" t="str">
        <f>'BCL Calculations Table'!BM601</f>
        <v>621-64-7</v>
      </c>
      <c r="C534" s="13">
        <f>IF('BCL Calculations Table'!C601="","",'BCL Calculations Table'!C601)</f>
        <v>7</v>
      </c>
      <c r="D534" s="13" t="str">
        <f>IF('BCL Calculations Table'!D601="","",'BCL Calculations Table'!D601)</f>
        <v>I</v>
      </c>
      <c r="E534" s="13" t="str">
        <f>IF('BCL Calculations Table'!E601="","",'BCL Calculations Table'!E601)</f>
        <v/>
      </c>
      <c r="F534" s="13" t="str">
        <f>IF('BCL Calculations Table'!F601="","",'BCL Calculations Table'!F601)</f>
        <v/>
      </c>
      <c r="G534" s="13">
        <f>IF('BCL Calculations Table'!G601="","",'BCL Calculations Table'!G601)</f>
        <v>2E-3</v>
      </c>
      <c r="H534" s="13" t="str">
        <f>IF('BCL Calculations Table'!H601="","",'BCL Calculations Table'!H601)</f>
        <v>CA</v>
      </c>
      <c r="I534" s="13" t="str">
        <f>IF('BCL Calculations Table'!I601="","",'BCL Calculations Table'!I601)</f>
        <v/>
      </c>
      <c r="J534" s="13" t="str">
        <f>IF('BCL Calculations Table'!J601="","",'BCL Calculations Table'!J601)</f>
        <v/>
      </c>
      <c r="K534" s="85" t="str">
        <f>IF('BCL Calculations Table'!K601="","",'BCL Calculations Table'!K601)</f>
        <v/>
      </c>
      <c r="L534" s="13" t="str">
        <f>IF('BCL Calculations Table'!L601="","",'BCL Calculations Table'!L601)</f>
        <v/>
      </c>
      <c r="M534" s="68">
        <f>IF('BCL Calculations Table'!N601="","",'BCL Calculations Table'!N601)</f>
        <v>0.1</v>
      </c>
      <c r="N534" s="13">
        <f>IF('BCL Calculations Table'!BP601="","",'BCL Calculations Table'!BP601)</f>
        <v>7.7509228553125656E-2</v>
      </c>
      <c r="O534" s="13" t="str">
        <f>IF('BCL Calculations Table'!BQ601="","",'BCL Calculations Table'!BQ601)</f>
        <v>C</v>
      </c>
      <c r="P534" s="13">
        <f>IF('BCL Calculations Table'!BR601="","",'BCL Calculations Table'!BR601)</f>
        <v>0.93428136109700333</v>
      </c>
      <c r="Q534" s="13" t="str">
        <f>IF('BCL Calculations Table'!BS601="","",'BCL Calculations Table'!BS601)</f>
        <v>C</v>
      </c>
      <c r="R534" s="13">
        <f>IF('BCL Calculations Table'!BT601="","",'BCL Calculations Table'!BT601)</f>
        <v>0.5038820363835369</v>
      </c>
      <c r="S534" s="13" t="str">
        <f>IF('BCL Calculations Table'!BU601="","",'BCL Calculations Table'!BU601)</f>
        <v>C</v>
      </c>
      <c r="T534" s="13">
        <f>IF('BCL Calculations Table'!BV601="","",'BCL Calculations Table'!BV601)</f>
        <v>1.4038461538461537E-3</v>
      </c>
      <c r="U534" s="13" t="str">
        <f>IF('BCL Calculations Table'!BW601="","",'BCL Calculations Table'!BW601)</f>
        <v>C</v>
      </c>
      <c r="V534" s="13">
        <f>IF('BCL Calculations Table'!BX601="","",'BCL Calculations Table'!BX601)</f>
        <v>1.1129745388016463E-2</v>
      </c>
      <c r="W534" s="13" t="str">
        <f>IF('BCL Calculations Table'!BY601="","",'BCL Calculations Table'!BY601)</f>
        <v>C</v>
      </c>
      <c r="X534" s="13">
        <f>IF('BCL Calculations Table'!BZ601="","",'BCL Calculations Table'!BZ601)</f>
        <v>1.9999999999999999E-6</v>
      </c>
      <c r="Y534" s="70">
        <f>IF('BCL Calculations Table'!CB601="","",'BCL Calculations Table'!CB601)</f>
        <v>3.9999999999999996E-5</v>
      </c>
    </row>
    <row r="535" spans="1:25" s="14" customFormat="1" x14ac:dyDescent="0.35">
      <c r="A535" s="69" t="str">
        <f>'BCL Calculations Table'!BN602</f>
        <v>Nitrosodiethanolamine, N-</v>
      </c>
      <c r="B535" s="68" t="str">
        <f>'BCL Calculations Table'!BM602</f>
        <v>1116-54-7</v>
      </c>
      <c r="C535" s="13">
        <f>IF('BCL Calculations Table'!C602="","",'BCL Calculations Table'!C602)</f>
        <v>2.8</v>
      </c>
      <c r="D535" s="13" t="str">
        <f>IF('BCL Calculations Table'!D602="","",'BCL Calculations Table'!D602)</f>
        <v>I</v>
      </c>
      <c r="E535" s="13" t="str">
        <f>IF('BCL Calculations Table'!E602="","",'BCL Calculations Table'!E602)</f>
        <v/>
      </c>
      <c r="F535" s="13" t="str">
        <f>IF('BCL Calculations Table'!F602="","",'BCL Calculations Table'!F602)</f>
        <v/>
      </c>
      <c r="G535" s="13">
        <f>IF('BCL Calculations Table'!G602="","",'BCL Calculations Table'!G602)</f>
        <v>8.0000000000000004E-4</v>
      </c>
      <c r="H535" s="13" t="str">
        <f>IF('BCL Calculations Table'!H602="","",'BCL Calculations Table'!H602)</f>
        <v>CA</v>
      </c>
      <c r="I535" s="13" t="str">
        <f>IF('BCL Calculations Table'!I602="","",'BCL Calculations Table'!I602)</f>
        <v/>
      </c>
      <c r="J535" s="13" t="str">
        <f>IF('BCL Calculations Table'!J602="","",'BCL Calculations Table'!J602)</f>
        <v/>
      </c>
      <c r="K535" s="85" t="str">
        <f>IF('BCL Calculations Table'!K602="","",'BCL Calculations Table'!K602)</f>
        <v/>
      </c>
      <c r="L535" s="13" t="str">
        <f>IF('BCL Calculations Table'!L602="","",'BCL Calculations Table'!L602)</f>
        <v/>
      </c>
      <c r="M535" s="68">
        <f>IF('BCL Calculations Table'!N602="","",'BCL Calculations Table'!N602)</f>
        <v>0.1</v>
      </c>
      <c r="N535" s="13">
        <f>IF('BCL Calculations Table'!BP602="","",'BCL Calculations Table'!BP602)</f>
        <v>0.19377307138281419</v>
      </c>
      <c r="O535" s="13" t="str">
        <f>IF('BCL Calculations Table'!BQ602="","",'BCL Calculations Table'!BQ602)</f>
        <v>C</v>
      </c>
      <c r="P535" s="13">
        <f>IF('BCL Calculations Table'!BR602="","",'BCL Calculations Table'!BR602)</f>
        <v>2.3357034027425083</v>
      </c>
      <c r="Q535" s="13" t="str">
        <f>IF('BCL Calculations Table'!BS602="","",'BCL Calculations Table'!BS602)</f>
        <v>C</v>
      </c>
      <c r="R535" s="13">
        <f>IF('BCL Calculations Table'!BT602="","",'BCL Calculations Table'!BT602)</f>
        <v>1.2597050909588423</v>
      </c>
      <c r="S535" s="13" t="str">
        <f>IF('BCL Calculations Table'!BU602="","",'BCL Calculations Table'!BU602)</f>
        <v>C</v>
      </c>
      <c r="T535" s="13">
        <f>IF('BCL Calculations Table'!BV602="","",'BCL Calculations Table'!BV602)</f>
        <v>3.5096153846153845E-3</v>
      </c>
      <c r="U535" s="13" t="str">
        <f>IF('BCL Calculations Table'!BW602="","",'BCL Calculations Table'!BW602)</f>
        <v>C</v>
      </c>
      <c r="V535" s="13">
        <f>IF('BCL Calculations Table'!BX602="","",'BCL Calculations Table'!BX602)</f>
        <v>2.782436347004116E-2</v>
      </c>
      <c r="W535" s="13" t="str">
        <f>IF('BCL Calculations Table'!BY602="","",'BCL Calculations Table'!BY602)</f>
        <v>C</v>
      </c>
      <c r="X535" s="13" t="str">
        <f>IF('BCL Calculations Table'!BZ602="","",'BCL Calculations Table'!BZ602)</f>
        <v/>
      </c>
      <c r="Y535" s="70" t="str">
        <f>IF('BCL Calculations Table'!CB602="","",'BCL Calculations Table'!CB602)</f>
        <v/>
      </c>
    </row>
    <row r="536" spans="1:25" x14ac:dyDescent="0.35">
      <c r="A536" s="69" t="str">
        <f>'BCL Calculations Table'!BN603</f>
        <v>Nitrosodiethylamine, N-</v>
      </c>
      <c r="B536" s="68" t="str">
        <f>'BCL Calculations Table'!BM603</f>
        <v>55-18-5</v>
      </c>
      <c r="C536" s="13">
        <f>IF('BCL Calculations Table'!C603="","",'BCL Calculations Table'!C603)</f>
        <v>150</v>
      </c>
      <c r="D536" s="13" t="str">
        <f>IF('BCL Calculations Table'!D603="","",'BCL Calculations Table'!D603)</f>
        <v>I</v>
      </c>
      <c r="E536" s="13" t="str">
        <f>IF('BCL Calculations Table'!E603="","",'BCL Calculations Table'!E603)</f>
        <v/>
      </c>
      <c r="F536" s="13" t="str">
        <f>IF('BCL Calculations Table'!F603="","",'BCL Calculations Table'!F603)</f>
        <v/>
      </c>
      <c r="G536" s="13">
        <f>IF('BCL Calculations Table'!G603="","",'BCL Calculations Table'!G603)</f>
        <v>4.2999999999999997E-2</v>
      </c>
      <c r="H536" s="13" t="str">
        <f>IF('BCL Calculations Table'!H603="","",'BCL Calculations Table'!H603)</f>
        <v>I</v>
      </c>
      <c r="I536" s="13" t="str">
        <f>IF('BCL Calculations Table'!I603="","",'BCL Calculations Table'!I603)</f>
        <v/>
      </c>
      <c r="J536" s="13" t="str">
        <f>IF('BCL Calculations Table'!J603="","",'BCL Calculations Table'!J603)</f>
        <v/>
      </c>
      <c r="K536" s="85" t="str">
        <f>IF('BCL Calculations Table'!K603="","",'BCL Calculations Table'!K603)</f>
        <v>M</v>
      </c>
      <c r="L536" s="13" t="str">
        <f>IF('BCL Calculations Table'!L603="","",'BCL Calculations Table'!L603)</f>
        <v/>
      </c>
      <c r="M536" s="68">
        <f>IF('BCL Calculations Table'!N603="","",'BCL Calculations Table'!N603)</f>
        <v>0.1</v>
      </c>
      <c r="N536" s="13">
        <f>IF('BCL Calculations Table'!BP603="","",'BCL Calculations Table'!BP603)</f>
        <v>8.1240573768309049E-4</v>
      </c>
      <c r="O536" s="13" t="str">
        <f>IF('BCL Calculations Table'!BQ603="","",'BCL Calculations Table'!BQ603)</f>
        <v>C</v>
      </c>
      <c r="P536" s="13">
        <f>IF('BCL Calculations Table'!BR603="","",'BCL Calculations Table'!BR603)</f>
        <v>4.3599778398604017E-2</v>
      </c>
      <c r="Q536" s="13" t="str">
        <f>IF('BCL Calculations Table'!BS603="","",'BCL Calculations Table'!BS603)</f>
        <v>C</v>
      </c>
      <c r="R536" s="13">
        <f>IF('BCL Calculations Table'!BT603="","",'BCL Calculations Table'!BT603)</f>
        <v>2.3514490200618059E-2</v>
      </c>
      <c r="S536" s="13" t="str">
        <f>IF('BCL Calculations Table'!BU603="","",'BCL Calculations Table'!BU603)</f>
        <v>C</v>
      </c>
      <c r="T536" s="13">
        <f>IF('BCL Calculations Table'!BV603="","",'BCL Calculations Table'!BV603)</f>
        <v>2.3578811369509045E-5</v>
      </c>
      <c r="U536" s="13" t="str">
        <f>IF('BCL Calculations Table'!BW603="","",'BCL Calculations Table'!BW603)</f>
        <v>C</v>
      </c>
      <c r="V536" s="13">
        <f>IF('BCL Calculations Table'!BX603="","",'BCL Calculations Table'!BX603)</f>
        <v>1.6700983756577439E-4</v>
      </c>
      <c r="W536" s="13" t="str">
        <f>IF('BCL Calculations Table'!BY603="","",'BCL Calculations Table'!BY603)</f>
        <v>C</v>
      </c>
      <c r="X536" s="13" t="str">
        <f>IF('BCL Calculations Table'!BZ603="","",'BCL Calculations Table'!BZ603)</f>
        <v/>
      </c>
      <c r="Y536" s="70" t="str">
        <f>IF('BCL Calculations Table'!CB603="","",'BCL Calculations Table'!CB603)</f>
        <v/>
      </c>
    </row>
    <row r="537" spans="1:25" s="14" customFormat="1" x14ac:dyDescent="0.35">
      <c r="A537" s="71" t="str">
        <f>'BCL Calculations Table'!BN604</f>
        <v>Nitrosodimethylamine, N-</v>
      </c>
      <c r="B537" s="72" t="str">
        <f>'BCL Calculations Table'!BM604</f>
        <v>62-75-9</v>
      </c>
      <c r="C537" s="73">
        <f>IF('BCL Calculations Table'!C604="","",'BCL Calculations Table'!C604)</f>
        <v>51</v>
      </c>
      <c r="D537" s="73" t="str">
        <f>IF('BCL Calculations Table'!D604="","",'BCL Calculations Table'!D604)</f>
        <v>I</v>
      </c>
      <c r="E537" s="73">
        <f>IF('BCL Calculations Table'!E604="","",'BCL Calculations Table'!E604)</f>
        <v>7.9999999999999996E-6</v>
      </c>
      <c r="F537" s="73" t="str">
        <f>IF('BCL Calculations Table'!F604="","",'BCL Calculations Table'!F604)</f>
        <v>P</v>
      </c>
      <c r="G537" s="73">
        <f>IF('BCL Calculations Table'!G604="","",'BCL Calculations Table'!G604)</f>
        <v>1.4E-2</v>
      </c>
      <c r="H537" s="73" t="str">
        <f>IF('BCL Calculations Table'!H604="","",'BCL Calculations Table'!H604)</f>
        <v>I</v>
      </c>
      <c r="I537" s="73">
        <f>IF('BCL Calculations Table'!I604="","",'BCL Calculations Table'!I604)</f>
        <v>4.0000000000000003E-5</v>
      </c>
      <c r="J537" s="73" t="str">
        <f>IF('BCL Calculations Table'!J604="","",'BCL Calculations Table'!J604)</f>
        <v>X</v>
      </c>
      <c r="K537" s="86" t="str">
        <f>IF('BCL Calculations Table'!K604="","",'BCL Calculations Table'!K604)</f>
        <v>M</v>
      </c>
      <c r="L537" s="73" t="str">
        <f>IF('BCL Calculations Table'!L604="","",'BCL Calculations Table'!L604)</f>
        <v>V</v>
      </c>
      <c r="M537" s="72" t="str">
        <f>IF('BCL Calculations Table'!N604="","",'BCL Calculations Table'!N604)</f>
        <v/>
      </c>
      <c r="N537" s="73">
        <f>IF('BCL Calculations Table'!BP604="","",'BCL Calculations Table'!BP604)</f>
        <v>1.9972304048214333E-3</v>
      </c>
      <c r="O537" s="73" t="str">
        <f>IF('BCL Calculations Table'!BQ604="","",'BCL Calculations Table'!BQ604)</f>
        <v>C</v>
      </c>
      <c r="P537" s="73">
        <f>IF('BCL Calculations Table'!BR604="","",'BCL Calculations Table'!BR604)</f>
        <v>4.6168866630690523E-2</v>
      </c>
      <c r="Q537" s="73" t="str">
        <f>IF('BCL Calculations Table'!BS604="","",'BCL Calculations Table'!BS604)</f>
        <v>C</v>
      </c>
      <c r="R537" s="73">
        <f>IF('BCL Calculations Table'!BT604="","",'BCL Calculations Table'!BT604)</f>
        <v>3.7719983706295965E-2</v>
      </c>
      <c r="S537" s="73" t="str">
        <f>IF('BCL Calculations Table'!BU604="","",'BCL Calculations Table'!BU604)</f>
        <v>C</v>
      </c>
      <c r="T537" s="73">
        <f>IF('BCL Calculations Table'!BV604="","",'BCL Calculations Table'!BV604)</f>
        <v>7.2420634920634908E-5</v>
      </c>
      <c r="U537" s="73" t="str">
        <f>IF('BCL Calculations Table'!BW604="","",'BCL Calculations Table'!BW604)</f>
        <v>C</v>
      </c>
      <c r="V537" s="73">
        <f>IF('BCL Calculations Table'!BX604="","",'BCL Calculations Table'!BX604)</f>
        <v>1.1185785165503649E-4</v>
      </c>
      <c r="W537" s="73" t="str">
        <f>IF('BCL Calculations Table'!BY604="","",'BCL Calculations Table'!BY604)</f>
        <v>C</v>
      </c>
      <c r="X537" s="73" t="str">
        <f>IF('BCL Calculations Table'!BZ604="","",'BCL Calculations Table'!BZ604)</f>
        <v/>
      </c>
      <c r="Y537" s="79" t="str">
        <f>IF('BCL Calculations Table'!CB604="","",'BCL Calculations Table'!CB604)</f>
        <v/>
      </c>
    </row>
    <row r="538" spans="1:25" s="14" customFormat="1" x14ac:dyDescent="0.35">
      <c r="A538" s="69" t="str">
        <f>'BCL Calculations Table'!BN605</f>
        <v>Nitrosodiphenylamine, N-</v>
      </c>
      <c r="B538" s="68" t="str">
        <f>'BCL Calculations Table'!BM605</f>
        <v>86-30-6</v>
      </c>
      <c r="C538" s="13">
        <f>IF('BCL Calculations Table'!C605="","",'BCL Calculations Table'!C605)</f>
        <v>4.8999999999999998E-3</v>
      </c>
      <c r="D538" s="13" t="str">
        <f>IF('BCL Calculations Table'!D605="","",'BCL Calculations Table'!D605)</f>
        <v>I</v>
      </c>
      <c r="E538" s="13" t="str">
        <f>IF('BCL Calculations Table'!E605="","",'BCL Calculations Table'!E605)</f>
        <v/>
      </c>
      <c r="F538" s="13" t="str">
        <f>IF('BCL Calculations Table'!F605="","",'BCL Calculations Table'!F605)</f>
        <v/>
      </c>
      <c r="G538" s="13">
        <f>IF('BCL Calculations Table'!G605="","",'BCL Calculations Table'!G605)</f>
        <v>2.6000000000000001E-6</v>
      </c>
      <c r="H538" s="13" t="str">
        <f>IF('BCL Calculations Table'!H605="","",'BCL Calculations Table'!H605)</f>
        <v>CA</v>
      </c>
      <c r="I538" s="13" t="str">
        <f>IF('BCL Calculations Table'!I605="","",'BCL Calculations Table'!I605)</f>
        <v/>
      </c>
      <c r="J538" s="13" t="str">
        <f>IF('BCL Calculations Table'!J605="","",'BCL Calculations Table'!J605)</f>
        <v/>
      </c>
      <c r="K538" s="85" t="str">
        <f>IF('BCL Calculations Table'!K605="","",'BCL Calculations Table'!K605)</f>
        <v/>
      </c>
      <c r="L538" s="13" t="str">
        <f>IF('BCL Calculations Table'!L605="","",'BCL Calculations Table'!L605)</f>
        <v/>
      </c>
      <c r="M538" s="68">
        <f>IF('BCL Calculations Table'!N605="","",'BCL Calculations Table'!N605)</f>
        <v>0.1</v>
      </c>
      <c r="N538" s="13">
        <f>IF('BCL Calculations Table'!BP605="","",'BCL Calculations Table'!BP605)</f>
        <v>110.72310275457845</v>
      </c>
      <c r="O538" s="13" t="str">
        <f>IF('BCL Calculations Table'!BQ605="","",'BCL Calculations Table'!BQ605)</f>
        <v>C</v>
      </c>
      <c r="P538" s="13">
        <f>IF('BCL Calculations Table'!BR605="","",'BCL Calculations Table'!BR605)</f>
        <v>1334.5424208349957</v>
      </c>
      <c r="Q538" s="13" t="str">
        <f>IF('BCL Calculations Table'!BS605="","",'BCL Calculations Table'!BS605)</f>
        <v>C</v>
      </c>
      <c r="R538" s="13">
        <f>IF('BCL Calculations Table'!BT605="","",'BCL Calculations Table'!BT605)</f>
        <v>719.79345730989155</v>
      </c>
      <c r="S538" s="13" t="str">
        <f>IF('BCL Calculations Table'!BU605="","",'BCL Calculations Table'!BU605)</f>
        <v>C</v>
      </c>
      <c r="T538" s="13">
        <f>IF('BCL Calculations Table'!BV605="","",'BCL Calculations Table'!BV605)</f>
        <v>1.0798816568047336</v>
      </c>
      <c r="U538" s="13" t="str">
        <f>IF('BCL Calculations Table'!BW605="","",'BCL Calculations Table'!BW605)</f>
        <v>C</v>
      </c>
      <c r="V538" s="13">
        <f>IF('BCL Calculations Table'!BX605="","",'BCL Calculations Table'!BX605)</f>
        <v>15.899636268594946</v>
      </c>
      <c r="W538" s="13" t="str">
        <f>IF('BCL Calculations Table'!BY605="","",'BCL Calculations Table'!BY605)</f>
        <v>C</v>
      </c>
      <c r="X538" s="80">
        <f>IF('BCL Calculations Table'!BZ605="","",'BCL Calculations Table'!BZ605)</f>
        <v>0.06</v>
      </c>
      <c r="Y538" s="81">
        <f>IF('BCL Calculations Table'!CB605="","",'BCL Calculations Table'!CB605)</f>
        <v>1.2</v>
      </c>
    </row>
    <row r="539" spans="1:25" x14ac:dyDescent="0.35">
      <c r="A539" s="69" t="str">
        <f>'BCL Calculations Table'!BN606</f>
        <v>Nitrosomethylethylamine, N-</v>
      </c>
      <c r="B539" s="68" t="str">
        <f>'BCL Calculations Table'!BM606</f>
        <v>10595-95-6</v>
      </c>
      <c r="C539" s="13">
        <f>IF('BCL Calculations Table'!C606="","",'BCL Calculations Table'!C606)</f>
        <v>22</v>
      </c>
      <c r="D539" s="13" t="str">
        <f>IF('BCL Calculations Table'!D606="","",'BCL Calculations Table'!D606)</f>
        <v>I</v>
      </c>
      <c r="E539" s="13" t="str">
        <f>IF('BCL Calculations Table'!E606="","",'BCL Calculations Table'!E606)</f>
        <v/>
      </c>
      <c r="F539" s="13" t="str">
        <f>IF('BCL Calculations Table'!F606="","",'BCL Calculations Table'!F606)</f>
        <v/>
      </c>
      <c r="G539" s="13">
        <f>IF('BCL Calculations Table'!G606="","",'BCL Calculations Table'!G606)</f>
        <v>6.3E-3</v>
      </c>
      <c r="H539" s="13" t="str">
        <f>IF('BCL Calculations Table'!H606="","",'BCL Calculations Table'!H606)</f>
        <v>CA</v>
      </c>
      <c r="I539" s="13" t="str">
        <f>IF('BCL Calculations Table'!I606="","",'BCL Calculations Table'!I606)</f>
        <v/>
      </c>
      <c r="J539" s="13" t="str">
        <f>IF('BCL Calculations Table'!J606="","",'BCL Calculations Table'!J606)</f>
        <v/>
      </c>
      <c r="K539" s="85" t="str">
        <f>IF('BCL Calculations Table'!K606="","",'BCL Calculations Table'!K606)</f>
        <v/>
      </c>
      <c r="L539" s="13" t="str">
        <f>IF('BCL Calculations Table'!L606="","",'BCL Calculations Table'!L606)</f>
        <v>V</v>
      </c>
      <c r="M539" s="68" t="str">
        <f>IF('BCL Calculations Table'!N606="","",'BCL Calculations Table'!N606)</f>
        <v/>
      </c>
      <c r="N539" s="13">
        <f>IF('BCL Calculations Table'!BP606="","",'BCL Calculations Table'!BP606)</f>
        <v>1.9933284491775921E-2</v>
      </c>
      <c r="O539" s="13" t="str">
        <f>IF('BCL Calculations Table'!BQ606="","",'BCL Calculations Table'!BQ606)</f>
        <v>C</v>
      </c>
      <c r="P539" s="13">
        <f>IF('BCL Calculations Table'!BR606="","",'BCL Calculations Table'!BR606)</f>
        <v>0.13150569239732873</v>
      </c>
      <c r="Q539" s="13" t="str">
        <f>IF('BCL Calculations Table'!BS606="","",'BCL Calculations Table'!BS606)</f>
        <v>C</v>
      </c>
      <c r="R539" s="13">
        <f>IF('BCL Calculations Table'!BT606="","",'BCL Calculations Table'!BT606)</f>
        <v>0.10130723975344458</v>
      </c>
      <c r="S539" s="13" t="str">
        <f>IF('BCL Calculations Table'!BU606="","",'BCL Calculations Table'!BU606)</f>
        <v>C</v>
      </c>
      <c r="T539" s="13">
        <f>IF('BCL Calculations Table'!BV606="","",'BCL Calculations Table'!BV606)</f>
        <v>4.4566544566544561E-4</v>
      </c>
      <c r="U539" s="13" t="str">
        <f>IF('BCL Calculations Table'!BW606="","",'BCL Calculations Table'!BW606)</f>
        <v>C</v>
      </c>
      <c r="V539" s="13">
        <f>IF('BCL Calculations Table'!BX606="","",'BCL Calculations Table'!BX606)</f>
        <v>7.1209785980451445E-4</v>
      </c>
      <c r="W539" s="13" t="str">
        <f>IF('BCL Calculations Table'!BY606="","",'BCL Calculations Table'!BY606)</f>
        <v>C</v>
      </c>
      <c r="X539" s="13" t="str">
        <f>IF('BCL Calculations Table'!BZ606="","",'BCL Calculations Table'!BZ606)</f>
        <v/>
      </c>
      <c r="Y539" s="70" t="str">
        <f>IF('BCL Calculations Table'!CB606="","",'BCL Calculations Table'!CB606)</f>
        <v/>
      </c>
    </row>
    <row r="540" spans="1:25" x14ac:dyDescent="0.35">
      <c r="A540" s="69" t="str">
        <f>'BCL Calculations Table'!BN607</f>
        <v>Nitrosomorpholine [N-]</v>
      </c>
      <c r="B540" s="68" t="str">
        <f>'BCL Calculations Table'!BM607</f>
        <v>59-89-2</v>
      </c>
      <c r="C540" s="13">
        <f>IF('BCL Calculations Table'!C607="","",'BCL Calculations Table'!C607)</f>
        <v>6.7</v>
      </c>
      <c r="D540" s="13" t="str">
        <f>IF('BCL Calculations Table'!D607="","",'BCL Calculations Table'!D607)</f>
        <v>CA</v>
      </c>
      <c r="E540" s="13" t="str">
        <f>IF('BCL Calculations Table'!E607="","",'BCL Calculations Table'!E607)</f>
        <v/>
      </c>
      <c r="F540" s="13" t="str">
        <f>IF('BCL Calculations Table'!F607="","",'BCL Calculations Table'!F607)</f>
        <v/>
      </c>
      <c r="G540" s="13">
        <f>IF('BCL Calculations Table'!G607="","",'BCL Calculations Table'!G607)</f>
        <v>1.9E-3</v>
      </c>
      <c r="H540" s="13" t="str">
        <f>IF('BCL Calculations Table'!H607="","",'BCL Calculations Table'!H607)</f>
        <v>CA</v>
      </c>
      <c r="I540" s="13" t="str">
        <f>IF('BCL Calculations Table'!I607="","",'BCL Calculations Table'!I607)</f>
        <v/>
      </c>
      <c r="J540" s="13" t="str">
        <f>IF('BCL Calculations Table'!J607="","",'BCL Calculations Table'!J607)</f>
        <v/>
      </c>
      <c r="K540" s="85" t="str">
        <f>IF('BCL Calculations Table'!K607="","",'BCL Calculations Table'!K607)</f>
        <v/>
      </c>
      <c r="L540" s="13" t="str">
        <f>IF('BCL Calculations Table'!L607="","",'BCL Calculations Table'!L607)</f>
        <v/>
      </c>
      <c r="M540" s="68">
        <f>IF('BCL Calculations Table'!N607="","",'BCL Calculations Table'!N607)</f>
        <v>0.1</v>
      </c>
      <c r="N540" s="13">
        <f>IF('BCL Calculations Table'!BP607="","",'BCL Calculations Table'!BP607)</f>
        <v>8.097981883076602E-2</v>
      </c>
      <c r="O540" s="13" t="str">
        <f>IF('BCL Calculations Table'!BQ607="","",'BCL Calculations Table'!BQ607)</f>
        <v>C</v>
      </c>
      <c r="P540" s="13">
        <f>IF('BCL Calculations Table'!BR607="","",'BCL Calculations Table'!BR607)</f>
        <v>0.97611577976905062</v>
      </c>
      <c r="Q540" s="13" t="str">
        <f>IF('BCL Calculations Table'!BS607="","",'BCL Calculations Table'!BS607)</f>
        <v>C</v>
      </c>
      <c r="R540" s="13">
        <f>IF('BCL Calculations Table'!BT607="","",'BCL Calculations Table'!BT607)</f>
        <v>0.52644416073236511</v>
      </c>
      <c r="S540" s="13" t="str">
        <f>IF('BCL Calculations Table'!BU607="","",'BCL Calculations Table'!BU607)</f>
        <v>C</v>
      </c>
      <c r="T540" s="13">
        <f>IF('BCL Calculations Table'!BV607="","",'BCL Calculations Table'!BV607)</f>
        <v>1.4777327935222673E-3</v>
      </c>
      <c r="U540" s="13" t="str">
        <f>IF('BCL Calculations Table'!BW607="","",'BCL Calculations Table'!BW607)</f>
        <v>C</v>
      </c>
      <c r="V540" s="13">
        <f>IF('BCL Calculations Table'!BX607="","",'BCL Calculations Table'!BX607)</f>
        <v>1.1628092196435111E-2</v>
      </c>
      <c r="W540" s="13" t="str">
        <f>IF('BCL Calculations Table'!BY607="","",'BCL Calculations Table'!BY607)</f>
        <v>C</v>
      </c>
      <c r="X540" s="13" t="str">
        <f>IF('BCL Calculations Table'!BZ607="","",'BCL Calculations Table'!BZ607)</f>
        <v/>
      </c>
      <c r="Y540" s="70" t="str">
        <f>IF('BCL Calculations Table'!CB607="","",'BCL Calculations Table'!CB607)</f>
        <v/>
      </c>
    </row>
    <row r="541" spans="1:25" s="14" customFormat="1" x14ac:dyDescent="0.35">
      <c r="A541" s="69" t="str">
        <f>'BCL Calculations Table'!BN608</f>
        <v>Nitrosopiperidine [N-]</v>
      </c>
      <c r="B541" s="68" t="str">
        <f>'BCL Calculations Table'!BM608</f>
        <v>100-75-4</v>
      </c>
      <c r="C541" s="13">
        <f>IF('BCL Calculations Table'!C608="","",'BCL Calculations Table'!C608)</f>
        <v>9.4</v>
      </c>
      <c r="D541" s="13" t="str">
        <f>IF('BCL Calculations Table'!D608="","",'BCL Calculations Table'!D608)</f>
        <v>CA</v>
      </c>
      <c r="E541" s="13" t="str">
        <f>IF('BCL Calculations Table'!E608="","",'BCL Calculations Table'!E608)</f>
        <v/>
      </c>
      <c r="F541" s="13" t="str">
        <f>IF('BCL Calculations Table'!F608="","",'BCL Calculations Table'!F608)</f>
        <v/>
      </c>
      <c r="G541" s="13">
        <f>IF('BCL Calculations Table'!G608="","",'BCL Calculations Table'!G608)</f>
        <v>2.7000000000000001E-3</v>
      </c>
      <c r="H541" s="13" t="str">
        <f>IF('BCL Calculations Table'!H608="","",'BCL Calculations Table'!H608)</f>
        <v>CA</v>
      </c>
      <c r="I541" s="13" t="str">
        <f>IF('BCL Calculations Table'!I608="","",'BCL Calculations Table'!I608)</f>
        <v/>
      </c>
      <c r="J541" s="13" t="str">
        <f>IF('BCL Calculations Table'!J608="","",'BCL Calculations Table'!J608)</f>
        <v/>
      </c>
      <c r="K541" s="85" t="str">
        <f>IF('BCL Calculations Table'!K608="","",'BCL Calculations Table'!K608)</f>
        <v/>
      </c>
      <c r="L541" s="13" t="str">
        <f>IF('BCL Calculations Table'!L608="","",'BCL Calculations Table'!L608)</f>
        <v/>
      </c>
      <c r="M541" s="68">
        <f>IF('BCL Calculations Table'!N608="","",'BCL Calculations Table'!N608)</f>
        <v>0.1</v>
      </c>
      <c r="N541" s="13">
        <f>IF('BCL Calculations Table'!BP608="","",'BCL Calculations Table'!BP608)</f>
        <v>5.7719624158271948E-2</v>
      </c>
      <c r="O541" s="13" t="str">
        <f>IF('BCL Calculations Table'!BQ608="","",'BCL Calculations Table'!BQ608)</f>
        <v>C</v>
      </c>
      <c r="P541" s="13">
        <f>IF('BCL Calculations Table'!BR608="","",'BCL Calculations Table'!BR608)</f>
        <v>0.69574096923796946</v>
      </c>
      <c r="Q541" s="13" t="str">
        <f>IF('BCL Calculations Table'!BS608="","",'BCL Calculations Table'!BS608)</f>
        <v>C</v>
      </c>
      <c r="R541" s="13">
        <f>IF('BCL Calculations Table'!BT608="","",'BCL Calculations Table'!BT608)</f>
        <v>0.37523118068308403</v>
      </c>
      <c r="S541" s="13" t="str">
        <f>IF('BCL Calculations Table'!BU608="","",'BCL Calculations Table'!BU608)</f>
        <v>C</v>
      </c>
      <c r="T541" s="13">
        <f>IF('BCL Calculations Table'!BV608="","",'BCL Calculations Table'!BV608)</f>
        <v>1.0398860398860396E-3</v>
      </c>
      <c r="U541" s="13" t="str">
        <f>IF('BCL Calculations Table'!BW608="","",'BCL Calculations Table'!BW608)</f>
        <v>C</v>
      </c>
      <c r="V541" s="13">
        <f>IF('BCL Calculations Table'!BX608="","",'BCL Calculations Table'!BX608)</f>
        <v>8.288108267671835E-3</v>
      </c>
      <c r="W541" s="13" t="str">
        <f>IF('BCL Calculations Table'!BY608="","",'BCL Calculations Table'!BY608)</f>
        <v>C</v>
      </c>
      <c r="X541" s="13" t="str">
        <f>IF('BCL Calculations Table'!BZ608="","",'BCL Calculations Table'!BZ608)</f>
        <v/>
      </c>
      <c r="Y541" s="70" t="str">
        <f>IF('BCL Calculations Table'!CB608="","",'BCL Calculations Table'!CB608)</f>
        <v/>
      </c>
    </row>
    <row r="542" spans="1:25" x14ac:dyDescent="0.35">
      <c r="A542" s="69" t="str">
        <f>'BCL Calculations Table'!BN609</f>
        <v>Nitrosopyrrolidine, N-</v>
      </c>
      <c r="B542" s="68" t="str">
        <f>'BCL Calculations Table'!BM609</f>
        <v>930-55-2</v>
      </c>
      <c r="C542" s="13">
        <f>IF('BCL Calculations Table'!C609="","",'BCL Calculations Table'!C609)</f>
        <v>2.1</v>
      </c>
      <c r="D542" s="13" t="str">
        <f>IF('BCL Calculations Table'!D609="","",'BCL Calculations Table'!D609)</f>
        <v>I</v>
      </c>
      <c r="E542" s="13" t="str">
        <f>IF('BCL Calculations Table'!E609="","",'BCL Calculations Table'!E609)</f>
        <v/>
      </c>
      <c r="F542" s="13" t="str">
        <f>IF('BCL Calculations Table'!F609="","",'BCL Calculations Table'!F609)</f>
        <v/>
      </c>
      <c r="G542" s="13">
        <f>IF('BCL Calculations Table'!G609="","",'BCL Calculations Table'!G609)</f>
        <v>6.0999999999999997E-4</v>
      </c>
      <c r="H542" s="13" t="str">
        <f>IF('BCL Calculations Table'!H609="","",'BCL Calculations Table'!H609)</f>
        <v>I</v>
      </c>
      <c r="I542" s="13" t="str">
        <f>IF('BCL Calculations Table'!I609="","",'BCL Calculations Table'!I609)</f>
        <v/>
      </c>
      <c r="J542" s="13" t="str">
        <f>IF('BCL Calculations Table'!J609="","",'BCL Calculations Table'!J609)</f>
        <v/>
      </c>
      <c r="K542" s="85" t="str">
        <f>IF('BCL Calculations Table'!K609="","",'BCL Calculations Table'!K609)</f>
        <v/>
      </c>
      <c r="L542" s="13" t="str">
        <f>IF('BCL Calculations Table'!L609="","",'BCL Calculations Table'!L609)</f>
        <v/>
      </c>
      <c r="M542" s="68">
        <f>IF('BCL Calculations Table'!N609="","",'BCL Calculations Table'!N609)</f>
        <v>0.1</v>
      </c>
      <c r="N542" s="13">
        <f>IF('BCL Calculations Table'!BP609="","",'BCL Calculations Table'!BP609)</f>
        <v>0.25836389705484625</v>
      </c>
      <c r="O542" s="13" t="str">
        <f>IF('BCL Calculations Table'!BQ609="","",'BCL Calculations Table'!BQ609)</f>
        <v>C</v>
      </c>
      <c r="P542" s="13">
        <f>IF('BCL Calculations Table'!BR609="","",'BCL Calculations Table'!BR609)</f>
        <v>3.1142646134573093</v>
      </c>
      <c r="Q542" s="13" t="str">
        <f>IF('BCL Calculations Table'!BS609="","",'BCL Calculations Table'!BS609)</f>
        <v>C</v>
      </c>
      <c r="R542" s="13">
        <f>IF('BCL Calculations Table'!BT609="","",'BCL Calculations Table'!BT609)</f>
        <v>1.6796050627273733</v>
      </c>
      <c r="S542" s="13" t="str">
        <f>IF('BCL Calculations Table'!BU609="","",'BCL Calculations Table'!BU609)</f>
        <v>C</v>
      </c>
      <c r="T542" s="13">
        <f>IF('BCL Calculations Table'!BV609="","",'BCL Calculations Table'!BV609)</f>
        <v>4.6027742749054227E-3</v>
      </c>
      <c r="U542" s="13" t="str">
        <f>IF('BCL Calculations Table'!BW609="","",'BCL Calculations Table'!BW609)</f>
        <v>C</v>
      </c>
      <c r="V542" s="13">
        <f>IF('BCL Calculations Table'!BX609="","",'BCL Calculations Table'!BX609)</f>
        <v>3.7099151293388213E-2</v>
      </c>
      <c r="W542" s="13" t="str">
        <f>IF('BCL Calculations Table'!BY609="","",'BCL Calculations Table'!BY609)</f>
        <v>C</v>
      </c>
      <c r="X542" s="13" t="str">
        <f>IF('BCL Calculations Table'!BZ609="","",'BCL Calculations Table'!BZ609)</f>
        <v/>
      </c>
      <c r="Y542" s="70" t="str">
        <f>IF('BCL Calculations Table'!CB609="","",'BCL Calculations Table'!CB609)</f>
        <v/>
      </c>
    </row>
    <row r="543" spans="1:25" s="14" customFormat="1" x14ac:dyDescent="0.35">
      <c r="A543" s="71" t="str">
        <f>'BCL Calculations Table'!BN610</f>
        <v>Nitrotoluene, m-</v>
      </c>
      <c r="B543" s="72" t="str">
        <f>'BCL Calculations Table'!BM610</f>
        <v>99-08-1</v>
      </c>
      <c r="C543" s="73" t="str">
        <f>IF('BCL Calculations Table'!C610="","",'BCL Calculations Table'!C610)</f>
        <v/>
      </c>
      <c r="D543" s="73" t="str">
        <f>IF('BCL Calculations Table'!D610="","",'BCL Calculations Table'!D610)</f>
        <v/>
      </c>
      <c r="E543" s="73">
        <f>IF('BCL Calculations Table'!E610="","",'BCL Calculations Table'!E610)</f>
        <v>1E-4</v>
      </c>
      <c r="F543" s="73" t="str">
        <f>IF('BCL Calculations Table'!F610="","",'BCL Calculations Table'!F610)</f>
        <v>X</v>
      </c>
      <c r="G543" s="73" t="str">
        <f>IF('BCL Calculations Table'!G610="","",'BCL Calculations Table'!G610)</f>
        <v/>
      </c>
      <c r="H543" s="73" t="str">
        <f>IF('BCL Calculations Table'!H610="","",'BCL Calculations Table'!H610)</f>
        <v/>
      </c>
      <c r="I543" s="73" t="str">
        <f>IF('BCL Calculations Table'!I610="","",'BCL Calculations Table'!I610)</f>
        <v/>
      </c>
      <c r="J543" s="73" t="str">
        <f>IF('BCL Calculations Table'!J610="","",'BCL Calculations Table'!J610)</f>
        <v/>
      </c>
      <c r="K543" s="86" t="str">
        <f>IF('BCL Calculations Table'!K610="","",'BCL Calculations Table'!K610)</f>
        <v/>
      </c>
      <c r="L543" s="73" t="str">
        <f>IF('BCL Calculations Table'!L610="","",'BCL Calculations Table'!L610)</f>
        <v/>
      </c>
      <c r="M543" s="72">
        <f>IF('BCL Calculations Table'!N610="","",'BCL Calculations Table'!N610)</f>
        <v>0.1</v>
      </c>
      <c r="N543" s="73">
        <f>IF('BCL Calculations Table'!BP610="","",'BCL Calculations Table'!BP610)</f>
        <v>6.3213679555714641</v>
      </c>
      <c r="O543" s="73" t="str">
        <f>IF('BCL Calculations Table'!BQ610="","",'BCL Calculations Table'!BQ610)</f>
        <v>N</v>
      </c>
      <c r="P543" s="73">
        <f>IF('BCL Calculations Table'!BR610="","",'BCL Calculations Table'!BR610)</f>
        <v>233.60000000000002</v>
      </c>
      <c r="Q543" s="73" t="str">
        <f>IF('BCL Calculations Table'!BS610="","",'BCL Calculations Table'!BS610)</f>
        <v>N</v>
      </c>
      <c r="R543" s="73">
        <f>IF('BCL Calculations Table'!BT610="","",'BCL Calculations Table'!BT610)</f>
        <v>91.184745916203724</v>
      </c>
      <c r="S543" s="73" t="str">
        <f>IF('BCL Calculations Table'!BU610="","",'BCL Calculations Table'!BU610)</f>
        <v>N</v>
      </c>
      <c r="T543" s="73" t="str">
        <f>IF('BCL Calculations Table'!BV610="","",'BCL Calculations Table'!BV610)</f>
        <v/>
      </c>
      <c r="U543" s="73" t="str">
        <f>IF('BCL Calculations Table'!BW610="","",'BCL Calculations Table'!BW610)</f>
        <v/>
      </c>
      <c r="V543" s="73">
        <f>IF('BCL Calculations Table'!BX610="","",'BCL Calculations Table'!BX610)</f>
        <v>3.3371428571428572</v>
      </c>
      <c r="W543" s="73" t="str">
        <f>IF('BCL Calculations Table'!BY610="","",'BCL Calculations Table'!BY610)</f>
        <v>N</v>
      </c>
      <c r="X543" s="73" t="str">
        <f>IF('BCL Calculations Table'!BZ610="","",'BCL Calculations Table'!BZ610)</f>
        <v/>
      </c>
      <c r="Y543" s="79" t="str">
        <f>IF('BCL Calculations Table'!CB610="","",'BCL Calculations Table'!CB610)</f>
        <v/>
      </c>
    </row>
    <row r="544" spans="1:25" s="14" customFormat="1" x14ac:dyDescent="0.35">
      <c r="A544" s="69" t="str">
        <f>'BCL Calculations Table'!BN611</f>
        <v>Nitrotoluene, o-</v>
      </c>
      <c r="B544" s="68" t="str">
        <f>'BCL Calculations Table'!BM611</f>
        <v>88-72-2</v>
      </c>
      <c r="C544" s="13">
        <f>IF('BCL Calculations Table'!C611="","",'BCL Calculations Table'!C611)</f>
        <v>0.22</v>
      </c>
      <c r="D544" s="13" t="str">
        <f>IF('BCL Calculations Table'!D611="","",'BCL Calculations Table'!D611)</f>
        <v>P</v>
      </c>
      <c r="E544" s="13">
        <f>IF('BCL Calculations Table'!E611="","",'BCL Calculations Table'!E611)</f>
        <v>8.9999999999999998E-4</v>
      </c>
      <c r="F544" s="13" t="str">
        <f>IF('BCL Calculations Table'!F611="","",'BCL Calculations Table'!F611)</f>
        <v>P</v>
      </c>
      <c r="G544" s="13" t="str">
        <f>IF('BCL Calculations Table'!G611="","",'BCL Calculations Table'!G611)</f>
        <v/>
      </c>
      <c r="H544" s="13" t="str">
        <f>IF('BCL Calculations Table'!H611="","",'BCL Calculations Table'!H611)</f>
        <v/>
      </c>
      <c r="I544" s="13" t="str">
        <f>IF('BCL Calculations Table'!I611="","",'BCL Calculations Table'!I611)</f>
        <v/>
      </c>
      <c r="J544" s="13" t="str">
        <f>IF('BCL Calculations Table'!J611="","",'BCL Calculations Table'!J611)</f>
        <v/>
      </c>
      <c r="K544" s="85" t="str">
        <f>IF('BCL Calculations Table'!K611="","",'BCL Calculations Table'!K611)</f>
        <v/>
      </c>
      <c r="L544" s="13" t="str">
        <f>IF('BCL Calculations Table'!L611="","",'BCL Calculations Table'!L611)</f>
        <v>V</v>
      </c>
      <c r="M544" s="68" t="str">
        <f>IF('BCL Calculations Table'!N611="","",'BCL Calculations Table'!N611)</f>
        <v/>
      </c>
      <c r="N544" s="13">
        <f>IF('BCL Calculations Table'!BP611="","",'BCL Calculations Table'!BP611)</f>
        <v>3.1601731601731591</v>
      </c>
      <c r="O544" s="13" t="str">
        <f>IF('BCL Calculations Table'!BQ611="","",'BCL Calculations Table'!BQ611)</f>
        <v>C</v>
      </c>
      <c r="P544" s="13">
        <f>IF('BCL Calculations Table'!BR611="","",'BCL Calculations Table'!BR611)</f>
        <v>29.730909090909091</v>
      </c>
      <c r="Q544" s="13" t="str">
        <f>IF('BCL Calculations Table'!BS611="","",'BCL Calculations Table'!BS611)</f>
        <v>C</v>
      </c>
      <c r="R544" s="13">
        <f>IF('BCL Calculations Table'!BT611="","",'BCL Calculations Table'!BT611)</f>
        <v>16.517171717171713</v>
      </c>
      <c r="S544" s="13" t="str">
        <f>IF('BCL Calculations Table'!BU611="","",'BCL Calculations Table'!BU611)</f>
        <v>C</v>
      </c>
      <c r="T544" s="13" t="str">
        <f>IF('BCL Calculations Table'!BV611="","",'BCL Calculations Table'!BV611)</f>
        <v/>
      </c>
      <c r="U544" s="13" t="str">
        <f>IF('BCL Calculations Table'!BW611="","",'BCL Calculations Table'!BW611)</f>
        <v/>
      </c>
      <c r="V544" s="13">
        <f>IF('BCL Calculations Table'!BX611="","",'BCL Calculations Table'!BX611)</f>
        <v>0.35412826234597838</v>
      </c>
      <c r="W544" s="13" t="str">
        <f>IF('BCL Calculations Table'!BY611="","",'BCL Calculations Table'!BY611)</f>
        <v>C</v>
      </c>
      <c r="X544" s="80" t="str">
        <f>IF('BCL Calculations Table'!BZ611="","",'BCL Calculations Table'!BZ611)</f>
        <v/>
      </c>
      <c r="Y544" s="81" t="str">
        <f>IF('BCL Calculations Table'!CB611="","",'BCL Calculations Table'!CB611)</f>
        <v/>
      </c>
    </row>
    <row r="545" spans="1:25" x14ac:dyDescent="0.35">
      <c r="A545" s="69" t="str">
        <f>'BCL Calculations Table'!BN612</f>
        <v>Nitrotoluene, p-</v>
      </c>
      <c r="B545" s="68" t="str">
        <f>'BCL Calculations Table'!BM612</f>
        <v>99-99-0</v>
      </c>
      <c r="C545" s="13">
        <f>IF('BCL Calculations Table'!C612="","",'BCL Calculations Table'!C612)</f>
        <v>1.6E-2</v>
      </c>
      <c r="D545" s="13" t="str">
        <f>IF('BCL Calculations Table'!D612="","",'BCL Calculations Table'!D612)</f>
        <v>P</v>
      </c>
      <c r="E545" s="13">
        <f>IF('BCL Calculations Table'!E612="","",'BCL Calculations Table'!E612)</f>
        <v>4.0000000000000001E-3</v>
      </c>
      <c r="F545" s="13" t="str">
        <f>IF('BCL Calculations Table'!F612="","",'BCL Calculations Table'!F612)</f>
        <v>P</v>
      </c>
      <c r="G545" s="13" t="str">
        <f>IF('BCL Calculations Table'!G612="","",'BCL Calculations Table'!G612)</f>
        <v/>
      </c>
      <c r="H545" s="13" t="str">
        <f>IF('BCL Calculations Table'!H612="","",'BCL Calculations Table'!H612)</f>
        <v/>
      </c>
      <c r="I545" s="13" t="str">
        <f>IF('BCL Calculations Table'!I612="","",'BCL Calculations Table'!I612)</f>
        <v/>
      </c>
      <c r="J545" s="13" t="str">
        <f>IF('BCL Calculations Table'!J612="","",'BCL Calculations Table'!J612)</f>
        <v/>
      </c>
      <c r="K545" s="85" t="str">
        <f>IF('BCL Calculations Table'!K612="","",'BCL Calculations Table'!K612)</f>
        <v/>
      </c>
      <c r="L545" s="13" t="str">
        <f>IF('BCL Calculations Table'!L612="","",'BCL Calculations Table'!L612)</f>
        <v/>
      </c>
      <c r="M545" s="68">
        <f>IF('BCL Calculations Table'!N612="","",'BCL Calculations Table'!N612)</f>
        <v>0.1</v>
      </c>
      <c r="N545" s="13">
        <f>IF('BCL Calculations Table'!BP612="","",'BCL Calculations Table'!BP612)</f>
        <v>33.9118477776126</v>
      </c>
      <c r="O545" s="13" t="str">
        <f>IF('BCL Calculations Table'!BQ612="","",'BCL Calculations Table'!BQ612)</f>
        <v>C</v>
      </c>
      <c r="P545" s="13">
        <f>IF('BCL Calculations Table'!BR612="","",'BCL Calculations Table'!BR612)</f>
        <v>408.7999999999999</v>
      </c>
      <c r="Q545" s="13" t="str">
        <f>IF('BCL Calculations Table'!BS612="","",'BCL Calculations Table'!BS612)</f>
        <v>C</v>
      </c>
      <c r="R545" s="13">
        <f>IF('BCL Calculations Table'!BT612="","",'BCL Calculations Table'!BT612)</f>
        <v>220.46197785888702</v>
      </c>
      <c r="S545" s="13" t="str">
        <f>IF('BCL Calculations Table'!BU612="","",'BCL Calculations Table'!BU612)</f>
        <v>C</v>
      </c>
      <c r="T545" s="13" t="str">
        <f>IF('BCL Calculations Table'!BV612="","",'BCL Calculations Table'!BV612)</f>
        <v/>
      </c>
      <c r="U545" s="13" t="str">
        <f>IF('BCL Calculations Table'!BW612="","",'BCL Calculations Table'!BW612)</f>
        <v/>
      </c>
      <c r="V545" s="13">
        <f>IF('BCL Calculations Table'!BX612="","",'BCL Calculations Table'!BX612)</f>
        <v>4.8692636072572029</v>
      </c>
      <c r="W545" s="13" t="str">
        <f>IF('BCL Calculations Table'!BY612="","",'BCL Calculations Table'!BY612)</f>
        <v>C</v>
      </c>
      <c r="X545" s="13" t="str">
        <f>IF('BCL Calculations Table'!BZ612="","",'BCL Calculations Table'!BZ612)</f>
        <v/>
      </c>
      <c r="Y545" s="70" t="str">
        <f>IF('BCL Calculations Table'!CB612="","",'BCL Calculations Table'!CB612)</f>
        <v/>
      </c>
    </row>
    <row r="546" spans="1:25" x14ac:dyDescent="0.35">
      <c r="A546" s="69" t="str">
        <f>'BCL Calculations Table'!BN613</f>
        <v>Nonane, n-</v>
      </c>
      <c r="B546" s="68" t="str">
        <f>'BCL Calculations Table'!BM613</f>
        <v>111-84-2</v>
      </c>
      <c r="C546" s="13" t="str">
        <f>IF('BCL Calculations Table'!C613="","",'BCL Calculations Table'!C613)</f>
        <v/>
      </c>
      <c r="D546" s="13" t="str">
        <f>IF('BCL Calculations Table'!D613="","",'BCL Calculations Table'!D613)</f>
        <v/>
      </c>
      <c r="E546" s="13">
        <f>IF('BCL Calculations Table'!E613="","",'BCL Calculations Table'!E613)</f>
        <v>2.9999999999999997E-4</v>
      </c>
      <c r="F546" s="13" t="str">
        <f>IF('BCL Calculations Table'!F613="","",'BCL Calculations Table'!F613)</f>
        <v>X</v>
      </c>
      <c r="G546" s="13" t="str">
        <f>IF('BCL Calculations Table'!G613="","",'BCL Calculations Table'!G613)</f>
        <v/>
      </c>
      <c r="H546" s="13" t="str">
        <f>IF('BCL Calculations Table'!H613="","",'BCL Calculations Table'!H613)</f>
        <v/>
      </c>
      <c r="I546" s="13">
        <f>IF('BCL Calculations Table'!I613="","",'BCL Calculations Table'!I613)</f>
        <v>0.02</v>
      </c>
      <c r="J546" s="13" t="str">
        <f>IF('BCL Calculations Table'!J613="","",'BCL Calculations Table'!J613)</f>
        <v>P</v>
      </c>
      <c r="K546" s="85" t="str">
        <f>IF('BCL Calculations Table'!K613="","",'BCL Calculations Table'!K613)</f>
        <v/>
      </c>
      <c r="L546" s="13" t="str">
        <f>IF('BCL Calculations Table'!L613="","",'BCL Calculations Table'!L613)</f>
        <v>V</v>
      </c>
      <c r="M546" s="68" t="str">
        <f>IF('BCL Calculations Table'!N613="","",'BCL Calculations Table'!N613)</f>
        <v/>
      </c>
      <c r="N546" s="13">
        <f>IF('BCL Calculations Table'!BP613="","",'BCL Calculations Table'!BP613)</f>
        <v>6.8618660622641521</v>
      </c>
      <c r="O546" s="13" t="str">
        <f>IF('BCL Calculations Table'!BQ613="","",'BCL Calculations Table'!BQ613)</f>
        <v>sat</v>
      </c>
      <c r="P546" s="13">
        <f>IF('BCL Calculations Table'!BR613="","",'BCL Calculations Table'!BR613)</f>
        <v>6.8618660622641521</v>
      </c>
      <c r="Q546" s="13" t="str">
        <f>IF('BCL Calculations Table'!BS613="","",'BCL Calculations Table'!BS613)</f>
        <v>sat</v>
      </c>
      <c r="R546" s="13">
        <f>IF('BCL Calculations Table'!BT613="","",'BCL Calculations Table'!BT613)</f>
        <v>6.8618660622641521</v>
      </c>
      <c r="S546" s="13" t="str">
        <f>IF('BCL Calculations Table'!BU613="","",'BCL Calculations Table'!BU613)</f>
        <v>sat</v>
      </c>
      <c r="T546" s="13">
        <f>IF('BCL Calculations Table'!BV613="","",'BCL Calculations Table'!BV613)</f>
        <v>20.857142857142854</v>
      </c>
      <c r="U546" s="13" t="str">
        <f>IF('BCL Calculations Table'!BW613="","",'BCL Calculations Table'!BW613)</f>
        <v>N</v>
      </c>
      <c r="V546" s="13">
        <f>IF('BCL Calculations Table'!BX613="","",'BCL Calculations Table'!BX613)</f>
        <v>8.0737327188940089</v>
      </c>
      <c r="W546" s="13" t="str">
        <f>IF('BCL Calculations Table'!BY613="","",'BCL Calculations Table'!BY613)</f>
        <v>N</v>
      </c>
      <c r="X546" s="13" t="str">
        <f>IF('BCL Calculations Table'!BZ613="","",'BCL Calculations Table'!BZ613)</f>
        <v/>
      </c>
      <c r="Y546" s="70" t="str">
        <f>IF('BCL Calculations Table'!CB613="","",'BCL Calculations Table'!CB613)</f>
        <v/>
      </c>
    </row>
    <row r="547" spans="1:25" s="14" customFormat="1" x14ac:dyDescent="0.35">
      <c r="A547" s="69" t="str">
        <f>'BCL Calculations Table'!BN614</f>
        <v>Norflurazon</v>
      </c>
      <c r="B547" s="68" t="str">
        <f>'BCL Calculations Table'!BM614</f>
        <v>27314-13-2</v>
      </c>
      <c r="C547" s="13" t="str">
        <f>IF('BCL Calculations Table'!C614="","",'BCL Calculations Table'!C614)</f>
        <v/>
      </c>
      <c r="D547" s="13" t="str">
        <f>IF('BCL Calculations Table'!D614="","",'BCL Calculations Table'!D614)</f>
        <v/>
      </c>
      <c r="E547" s="13">
        <f>IF('BCL Calculations Table'!E614="","",'BCL Calculations Table'!E614)</f>
        <v>1.5E-3</v>
      </c>
      <c r="F547" s="13" t="str">
        <f>IF('BCL Calculations Table'!F614="","",'BCL Calculations Table'!F614)</f>
        <v>OP</v>
      </c>
      <c r="G547" s="13" t="str">
        <f>IF('BCL Calculations Table'!G614="","",'BCL Calculations Table'!G614)</f>
        <v/>
      </c>
      <c r="H547" s="13" t="str">
        <f>IF('BCL Calculations Table'!H614="","",'BCL Calculations Table'!H614)</f>
        <v/>
      </c>
      <c r="I547" s="13" t="str">
        <f>IF('BCL Calculations Table'!I614="","",'BCL Calculations Table'!I614)</f>
        <v/>
      </c>
      <c r="J547" s="13" t="str">
        <f>IF('BCL Calculations Table'!J614="","",'BCL Calculations Table'!J614)</f>
        <v/>
      </c>
      <c r="K547" s="85" t="str">
        <f>IF('BCL Calculations Table'!K614="","",'BCL Calculations Table'!K614)</f>
        <v/>
      </c>
      <c r="L547" s="13" t="str">
        <f>IF('BCL Calculations Table'!L614="","",'BCL Calculations Table'!L614)</f>
        <v/>
      </c>
      <c r="M547" s="68">
        <f>IF('BCL Calculations Table'!N614="","",'BCL Calculations Table'!N614)</f>
        <v>0.1</v>
      </c>
      <c r="N547" s="13">
        <f>IF('BCL Calculations Table'!BP614="","",'BCL Calculations Table'!BP614)</f>
        <v>94.820519333571966</v>
      </c>
      <c r="O547" s="13" t="str">
        <f>IF('BCL Calculations Table'!BQ614="","",'BCL Calculations Table'!BQ614)</f>
        <v>N</v>
      </c>
      <c r="P547" s="13">
        <f>IF('BCL Calculations Table'!BR614="","",'BCL Calculations Table'!BR614)</f>
        <v>3504.0000000000009</v>
      </c>
      <c r="Q547" s="13" t="str">
        <f>IF('BCL Calculations Table'!BS614="","",'BCL Calculations Table'!BS614)</f>
        <v>N</v>
      </c>
      <c r="R547" s="13">
        <f>IF('BCL Calculations Table'!BT614="","",'BCL Calculations Table'!BT614)</f>
        <v>1367.771188743056</v>
      </c>
      <c r="S547" s="13" t="str">
        <f>IF('BCL Calculations Table'!BU614="","",'BCL Calculations Table'!BU614)</f>
        <v>N</v>
      </c>
      <c r="T547" s="13" t="str">
        <f>IF('BCL Calculations Table'!BV614="","",'BCL Calculations Table'!BV614)</f>
        <v/>
      </c>
      <c r="U547" s="13" t="str">
        <f>IF('BCL Calculations Table'!BW614="","",'BCL Calculations Table'!BW614)</f>
        <v/>
      </c>
      <c r="V547" s="13">
        <f>IF('BCL Calculations Table'!BX614="","",'BCL Calculations Table'!BX614)</f>
        <v>50.057142857142857</v>
      </c>
      <c r="W547" s="13" t="str">
        <f>IF('BCL Calculations Table'!BY614="","",'BCL Calculations Table'!BY614)</f>
        <v>N</v>
      </c>
      <c r="X547" s="13" t="str">
        <f>IF('BCL Calculations Table'!BZ614="","",'BCL Calculations Table'!BZ614)</f>
        <v/>
      </c>
      <c r="Y547" s="70" t="str">
        <f>IF('BCL Calculations Table'!CB614="","",'BCL Calculations Table'!CB614)</f>
        <v/>
      </c>
    </row>
    <row r="548" spans="1:25" x14ac:dyDescent="0.35">
      <c r="A548" s="69" t="str">
        <f>'BCL Calculations Table'!BN615</f>
        <v>Octabromodiphenyl Ether</v>
      </c>
      <c r="B548" s="68" t="str">
        <f>'BCL Calculations Table'!BM615</f>
        <v>32536-52-0</v>
      </c>
      <c r="C548" s="13" t="str">
        <f>IF('BCL Calculations Table'!C615="","",'BCL Calculations Table'!C615)</f>
        <v/>
      </c>
      <c r="D548" s="13" t="str">
        <f>IF('BCL Calculations Table'!D615="","",'BCL Calculations Table'!D615)</f>
        <v/>
      </c>
      <c r="E548" s="13">
        <f>IF('BCL Calculations Table'!E615="","",'BCL Calculations Table'!E615)</f>
        <v>3.0000000000000001E-3</v>
      </c>
      <c r="F548" s="13" t="str">
        <f>IF('BCL Calculations Table'!F615="","",'BCL Calculations Table'!F615)</f>
        <v>I</v>
      </c>
      <c r="G548" s="13" t="str">
        <f>IF('BCL Calculations Table'!G615="","",'BCL Calculations Table'!G615)</f>
        <v/>
      </c>
      <c r="H548" s="13" t="str">
        <f>IF('BCL Calculations Table'!H615="","",'BCL Calculations Table'!H615)</f>
        <v/>
      </c>
      <c r="I548" s="13" t="str">
        <f>IF('BCL Calculations Table'!I615="","",'BCL Calculations Table'!I615)</f>
        <v/>
      </c>
      <c r="J548" s="13" t="str">
        <f>IF('BCL Calculations Table'!J615="","",'BCL Calculations Table'!J615)</f>
        <v/>
      </c>
      <c r="K548" s="85" t="str">
        <f>IF('BCL Calculations Table'!K615="","",'BCL Calculations Table'!K615)</f>
        <v/>
      </c>
      <c r="L548" s="13" t="str">
        <f>IF('BCL Calculations Table'!L615="","",'BCL Calculations Table'!L615)</f>
        <v/>
      </c>
      <c r="M548" s="68">
        <f>IF('BCL Calculations Table'!N615="","",'BCL Calculations Table'!N615)</f>
        <v>0.1</v>
      </c>
      <c r="N548" s="13">
        <f>IF('BCL Calculations Table'!BP615="","",'BCL Calculations Table'!BP615)</f>
        <v>189.64103866714393</v>
      </c>
      <c r="O548" s="13" t="str">
        <f>IF('BCL Calculations Table'!BQ615="","",'BCL Calculations Table'!BQ615)</f>
        <v>N</v>
      </c>
      <c r="P548" s="13">
        <f>IF('BCL Calculations Table'!BR615="","",'BCL Calculations Table'!BR615)</f>
        <v>7008.0000000000018</v>
      </c>
      <c r="Q548" s="13" t="str">
        <f>IF('BCL Calculations Table'!BS615="","",'BCL Calculations Table'!BS615)</f>
        <v>N</v>
      </c>
      <c r="R548" s="13">
        <f>IF('BCL Calculations Table'!BT615="","",'BCL Calculations Table'!BT615)</f>
        <v>2735.5423774861119</v>
      </c>
      <c r="S548" s="13" t="str">
        <f>IF('BCL Calculations Table'!BU615="","",'BCL Calculations Table'!BU615)</f>
        <v>N</v>
      </c>
      <c r="T548" s="13" t="str">
        <f>IF('BCL Calculations Table'!BV615="","",'BCL Calculations Table'!BV615)</f>
        <v/>
      </c>
      <c r="U548" s="13" t="str">
        <f>IF('BCL Calculations Table'!BW615="","",'BCL Calculations Table'!BW615)</f>
        <v/>
      </c>
      <c r="V548" s="13">
        <f>IF('BCL Calculations Table'!BX615="","",'BCL Calculations Table'!BX615)</f>
        <v>100.11428571428571</v>
      </c>
      <c r="W548" s="13" t="str">
        <f>IF('BCL Calculations Table'!BY615="","",'BCL Calculations Table'!BY615)</f>
        <v>N</v>
      </c>
      <c r="X548" s="13" t="str">
        <f>IF('BCL Calculations Table'!BZ615="","",'BCL Calculations Table'!BZ615)</f>
        <v/>
      </c>
      <c r="Y548" s="70" t="str">
        <f>IF('BCL Calculations Table'!CB615="","",'BCL Calculations Table'!CB615)</f>
        <v/>
      </c>
    </row>
    <row r="549" spans="1:25" s="14" customFormat="1" x14ac:dyDescent="0.35">
      <c r="A549" s="71" t="str">
        <f>'BCL Calculations Table'!BN616</f>
        <v>Octahydro-1,3,5,7-tetranitro-1,3,5,7-tetrazocine (HMX)</v>
      </c>
      <c r="B549" s="72" t="str">
        <f>'BCL Calculations Table'!BM616</f>
        <v>2691-41-0</v>
      </c>
      <c r="C549" s="73" t="str">
        <f>IF('BCL Calculations Table'!C616="","",'BCL Calculations Table'!C616)</f>
        <v/>
      </c>
      <c r="D549" s="73" t="str">
        <f>IF('BCL Calculations Table'!D616="","",'BCL Calculations Table'!D616)</f>
        <v/>
      </c>
      <c r="E549" s="73">
        <f>IF('BCL Calculations Table'!E616="","",'BCL Calculations Table'!E616)</f>
        <v>0.05</v>
      </c>
      <c r="F549" s="73" t="str">
        <f>IF('BCL Calculations Table'!F616="","",'BCL Calculations Table'!F616)</f>
        <v>I</v>
      </c>
      <c r="G549" s="73" t="str">
        <f>IF('BCL Calculations Table'!G616="","",'BCL Calculations Table'!G616)</f>
        <v/>
      </c>
      <c r="H549" s="73" t="str">
        <f>IF('BCL Calculations Table'!H616="","",'BCL Calculations Table'!H616)</f>
        <v/>
      </c>
      <c r="I549" s="73" t="str">
        <f>IF('BCL Calculations Table'!I616="","",'BCL Calculations Table'!I616)</f>
        <v/>
      </c>
      <c r="J549" s="73" t="str">
        <f>IF('BCL Calculations Table'!J616="","",'BCL Calculations Table'!J616)</f>
        <v/>
      </c>
      <c r="K549" s="86" t="str">
        <f>IF('BCL Calculations Table'!K616="","",'BCL Calculations Table'!K616)</f>
        <v/>
      </c>
      <c r="L549" s="73" t="str">
        <f>IF('BCL Calculations Table'!L616="","",'BCL Calculations Table'!L616)</f>
        <v/>
      </c>
      <c r="M549" s="72">
        <f>IF('BCL Calculations Table'!N616="","",'BCL Calculations Table'!N616)</f>
        <v>6.0000000000000001E-3</v>
      </c>
      <c r="N549" s="73">
        <f>IF('BCL Calculations Table'!BP616="","",'BCL Calculations Table'!BP616)</f>
        <v>3855.8151890525555</v>
      </c>
      <c r="O549" s="73" t="str">
        <f>IF('BCL Calculations Table'!BQ616="","",'BCL Calculations Table'!BQ616)</f>
        <v>N</v>
      </c>
      <c r="P549" s="73">
        <f>IF('BCL Calculations Table'!BR616="","",'BCL Calculations Table'!BR616)</f>
        <v>100000</v>
      </c>
      <c r="Q549" s="73" t="str">
        <f>IF('BCL Calculations Table'!BS616="","",'BCL Calculations Table'!BS616)</f>
        <v>max</v>
      </c>
      <c r="R549" s="73">
        <f>IF('BCL Calculations Table'!BT616="","",'BCL Calculations Table'!BT616)</f>
        <v>63281.883428355854</v>
      </c>
      <c r="S549" s="73" t="str">
        <f>IF('BCL Calculations Table'!BU616="","",'BCL Calculations Table'!BU616)</f>
        <v>N</v>
      </c>
      <c r="T549" s="73" t="str">
        <f>IF('BCL Calculations Table'!BV616="","",'BCL Calculations Table'!BV616)</f>
        <v/>
      </c>
      <c r="U549" s="73" t="str">
        <f>IF('BCL Calculations Table'!BW616="","",'BCL Calculations Table'!BW616)</f>
        <v/>
      </c>
      <c r="V549" s="73">
        <f>IF('BCL Calculations Table'!BX616="","",'BCL Calculations Table'!BX616)</f>
        <v>1668.5714285714287</v>
      </c>
      <c r="W549" s="73" t="str">
        <f>IF('BCL Calculations Table'!BY616="","",'BCL Calculations Table'!BY616)</f>
        <v>N</v>
      </c>
      <c r="X549" s="73" t="str">
        <f>IF('BCL Calculations Table'!BZ616="","",'BCL Calculations Table'!BZ616)</f>
        <v/>
      </c>
      <c r="Y549" s="79" t="str">
        <f>IF('BCL Calculations Table'!CB616="","",'BCL Calculations Table'!CB616)</f>
        <v/>
      </c>
    </row>
    <row r="550" spans="1:25" s="14" customFormat="1" x14ac:dyDescent="0.35">
      <c r="A550" s="69" t="str">
        <f>'BCL Calculations Table'!BN617</f>
        <v>Octamethylpyrophosphoramide</v>
      </c>
      <c r="B550" s="68" t="str">
        <f>'BCL Calculations Table'!BM617</f>
        <v>152-16-9</v>
      </c>
      <c r="C550" s="13" t="str">
        <f>IF('BCL Calculations Table'!C617="","",'BCL Calculations Table'!C617)</f>
        <v/>
      </c>
      <c r="D550" s="13" t="str">
        <f>IF('BCL Calculations Table'!D617="","",'BCL Calculations Table'!D617)</f>
        <v/>
      </c>
      <c r="E550" s="13">
        <f>IF('BCL Calculations Table'!E617="","",'BCL Calculations Table'!E617)</f>
        <v>2E-3</v>
      </c>
      <c r="F550" s="13" t="str">
        <f>IF('BCL Calculations Table'!F617="","",'BCL Calculations Table'!F617)</f>
        <v>H</v>
      </c>
      <c r="G550" s="13" t="str">
        <f>IF('BCL Calculations Table'!G617="","",'BCL Calculations Table'!G617)</f>
        <v/>
      </c>
      <c r="H550" s="13" t="str">
        <f>IF('BCL Calculations Table'!H617="","",'BCL Calculations Table'!H617)</f>
        <v/>
      </c>
      <c r="I550" s="13" t="str">
        <f>IF('BCL Calculations Table'!I617="","",'BCL Calculations Table'!I617)</f>
        <v/>
      </c>
      <c r="J550" s="13" t="str">
        <f>IF('BCL Calculations Table'!J617="","",'BCL Calculations Table'!J617)</f>
        <v/>
      </c>
      <c r="K550" s="85" t="str">
        <f>IF('BCL Calculations Table'!K617="","",'BCL Calculations Table'!K617)</f>
        <v/>
      </c>
      <c r="L550" s="13" t="str">
        <f>IF('BCL Calculations Table'!L617="","",'BCL Calculations Table'!L617)</f>
        <v/>
      </c>
      <c r="M550" s="68">
        <f>IF('BCL Calculations Table'!N617="","",'BCL Calculations Table'!N617)</f>
        <v>0.1</v>
      </c>
      <c r="N550" s="13">
        <f>IF('BCL Calculations Table'!BP617="","",'BCL Calculations Table'!BP617)</f>
        <v>126.42735911142927</v>
      </c>
      <c r="O550" s="13" t="str">
        <f>IF('BCL Calculations Table'!BQ617="","",'BCL Calculations Table'!BQ617)</f>
        <v>N</v>
      </c>
      <c r="P550" s="13">
        <f>IF('BCL Calculations Table'!BR617="","",'BCL Calculations Table'!BR617)</f>
        <v>4672</v>
      </c>
      <c r="Q550" s="13" t="str">
        <f>IF('BCL Calculations Table'!BS617="","",'BCL Calculations Table'!BS617)</f>
        <v>N</v>
      </c>
      <c r="R550" s="13">
        <f>IF('BCL Calculations Table'!BT617="","",'BCL Calculations Table'!BT617)</f>
        <v>1823.6949183240743</v>
      </c>
      <c r="S550" s="13" t="str">
        <f>IF('BCL Calculations Table'!BU617="","",'BCL Calculations Table'!BU617)</f>
        <v>N</v>
      </c>
      <c r="T550" s="13" t="str">
        <f>IF('BCL Calculations Table'!BV617="","",'BCL Calculations Table'!BV617)</f>
        <v/>
      </c>
      <c r="U550" s="13" t="str">
        <f>IF('BCL Calculations Table'!BW617="","",'BCL Calculations Table'!BW617)</f>
        <v/>
      </c>
      <c r="V550" s="13">
        <f>IF('BCL Calculations Table'!BX617="","",'BCL Calculations Table'!BX617)</f>
        <v>66.742857142857147</v>
      </c>
      <c r="W550" s="13" t="str">
        <f>IF('BCL Calculations Table'!BY617="","",'BCL Calculations Table'!BY617)</f>
        <v>N</v>
      </c>
      <c r="X550" s="80" t="str">
        <f>IF('BCL Calculations Table'!BZ617="","",'BCL Calculations Table'!BZ617)</f>
        <v/>
      </c>
      <c r="Y550" s="81" t="str">
        <f>IF('BCL Calculations Table'!CB617="","",'BCL Calculations Table'!CB617)</f>
        <v/>
      </c>
    </row>
    <row r="551" spans="1:25" x14ac:dyDescent="0.35">
      <c r="A551" s="69" t="str">
        <f>'BCL Calculations Table'!BN618</f>
        <v>Oryzalin</v>
      </c>
      <c r="B551" s="68" t="str">
        <f>'BCL Calculations Table'!BM618</f>
        <v>19044-88-3</v>
      </c>
      <c r="C551" s="13">
        <f>IF('BCL Calculations Table'!C618="","",'BCL Calculations Table'!C618)</f>
        <v>7.7999999999999996E-3</v>
      </c>
      <c r="D551" s="13" t="str">
        <f>IF('BCL Calculations Table'!D618="","",'BCL Calculations Table'!D618)</f>
        <v>OP</v>
      </c>
      <c r="E551" s="13">
        <f>IF('BCL Calculations Table'!E618="","",'BCL Calculations Table'!E618)</f>
        <v>0.19</v>
      </c>
      <c r="F551" s="13" t="str">
        <f>IF('BCL Calculations Table'!F618="","",'BCL Calculations Table'!F618)</f>
        <v>OP</v>
      </c>
      <c r="G551" s="13" t="str">
        <f>IF('BCL Calculations Table'!G618="","",'BCL Calculations Table'!G618)</f>
        <v/>
      </c>
      <c r="H551" s="13" t="str">
        <f>IF('BCL Calculations Table'!H618="","",'BCL Calculations Table'!H618)</f>
        <v/>
      </c>
      <c r="I551" s="13" t="str">
        <f>IF('BCL Calculations Table'!I618="","",'BCL Calculations Table'!I618)</f>
        <v/>
      </c>
      <c r="J551" s="13" t="str">
        <f>IF('BCL Calculations Table'!J618="","",'BCL Calculations Table'!J618)</f>
        <v/>
      </c>
      <c r="K551" s="85" t="str">
        <f>IF('BCL Calculations Table'!K618="","",'BCL Calculations Table'!K618)</f>
        <v/>
      </c>
      <c r="L551" s="13" t="str">
        <f>IF('BCL Calculations Table'!L618="","",'BCL Calculations Table'!L618)</f>
        <v/>
      </c>
      <c r="M551" s="68">
        <f>IF('BCL Calculations Table'!N618="","",'BCL Calculations Table'!N618)</f>
        <v>0.1</v>
      </c>
      <c r="N551" s="13">
        <f>IF('BCL Calculations Table'!BP618="","",'BCL Calculations Table'!BP618)</f>
        <v>69.562764672025864</v>
      </c>
      <c r="O551" s="13" t="str">
        <f>IF('BCL Calculations Table'!BQ618="","",'BCL Calculations Table'!BQ618)</f>
        <v>C</v>
      </c>
      <c r="P551" s="13">
        <f>IF('BCL Calculations Table'!BR618="","",'BCL Calculations Table'!BR618)</f>
        <v>838.56410256410243</v>
      </c>
      <c r="Q551" s="13" t="str">
        <f>IF('BCL Calculations Table'!BS618="","",'BCL Calculations Table'!BS618)</f>
        <v>C</v>
      </c>
      <c r="R551" s="13">
        <f>IF('BCL Calculations Table'!BT618="","",'BCL Calculations Table'!BT618)</f>
        <v>452.22969817207604</v>
      </c>
      <c r="S551" s="13" t="str">
        <f>IF('BCL Calculations Table'!BU618="","",'BCL Calculations Table'!BU618)</f>
        <v>C</v>
      </c>
      <c r="T551" s="13" t="str">
        <f>IF('BCL Calculations Table'!BV618="","",'BCL Calculations Table'!BV618)</f>
        <v/>
      </c>
      <c r="U551" s="13" t="str">
        <f>IF('BCL Calculations Table'!BW618="","",'BCL Calculations Table'!BW618)</f>
        <v/>
      </c>
      <c r="V551" s="13">
        <f>IF('BCL Calculations Table'!BX618="","",'BCL Calculations Table'!BX618)</f>
        <v>9.9882330405275948</v>
      </c>
      <c r="W551" s="13" t="str">
        <f>IF('BCL Calculations Table'!BY618="","",'BCL Calculations Table'!BY618)</f>
        <v>C</v>
      </c>
      <c r="X551" s="13" t="str">
        <f>IF('BCL Calculations Table'!BZ618="","",'BCL Calculations Table'!BZ618)</f>
        <v/>
      </c>
      <c r="Y551" s="70" t="str">
        <f>IF('BCL Calculations Table'!CB618="","",'BCL Calculations Table'!CB618)</f>
        <v/>
      </c>
    </row>
    <row r="552" spans="1:25" x14ac:dyDescent="0.35">
      <c r="A552" s="69" t="str">
        <f>'BCL Calculations Table'!BN619</f>
        <v>Oxadiazon</v>
      </c>
      <c r="B552" s="68" t="str">
        <f>'BCL Calculations Table'!BM619</f>
        <v>19666-30-9</v>
      </c>
      <c r="C552" s="13" t="str">
        <f>IF('BCL Calculations Table'!C619="","",'BCL Calculations Table'!C619)</f>
        <v/>
      </c>
      <c r="D552" s="13" t="str">
        <f>IF('BCL Calculations Table'!D619="","",'BCL Calculations Table'!D619)</f>
        <v/>
      </c>
      <c r="E552" s="13">
        <f>IF('BCL Calculations Table'!E619="","",'BCL Calculations Table'!E619)</f>
        <v>5.0000000000000001E-3</v>
      </c>
      <c r="F552" s="13" t="str">
        <f>IF('BCL Calculations Table'!F619="","",'BCL Calculations Table'!F619)</f>
        <v>I</v>
      </c>
      <c r="G552" s="13" t="str">
        <f>IF('BCL Calculations Table'!G619="","",'BCL Calculations Table'!G619)</f>
        <v/>
      </c>
      <c r="H552" s="13" t="str">
        <f>IF('BCL Calculations Table'!H619="","",'BCL Calculations Table'!H619)</f>
        <v/>
      </c>
      <c r="I552" s="13" t="str">
        <f>IF('BCL Calculations Table'!I619="","",'BCL Calculations Table'!I619)</f>
        <v/>
      </c>
      <c r="J552" s="13" t="str">
        <f>IF('BCL Calculations Table'!J619="","",'BCL Calculations Table'!J619)</f>
        <v/>
      </c>
      <c r="K552" s="85" t="str">
        <f>IF('BCL Calculations Table'!K619="","",'BCL Calculations Table'!K619)</f>
        <v/>
      </c>
      <c r="L552" s="13" t="str">
        <f>IF('BCL Calculations Table'!L619="","",'BCL Calculations Table'!L619)</f>
        <v/>
      </c>
      <c r="M552" s="68">
        <f>IF('BCL Calculations Table'!N619="","",'BCL Calculations Table'!N619)</f>
        <v>0.1</v>
      </c>
      <c r="N552" s="13">
        <f>IF('BCL Calculations Table'!BP619="","",'BCL Calculations Table'!BP619)</f>
        <v>316.06839777857317</v>
      </c>
      <c r="O552" s="13" t="str">
        <f>IF('BCL Calculations Table'!BQ619="","",'BCL Calculations Table'!BQ619)</f>
        <v>N</v>
      </c>
      <c r="P552" s="13">
        <f>IF('BCL Calculations Table'!BR619="","",'BCL Calculations Table'!BR619)</f>
        <v>11680.000000000002</v>
      </c>
      <c r="Q552" s="13" t="str">
        <f>IF('BCL Calculations Table'!BS619="","",'BCL Calculations Table'!BS619)</f>
        <v>N</v>
      </c>
      <c r="R552" s="13">
        <f>IF('BCL Calculations Table'!BT619="","",'BCL Calculations Table'!BT619)</f>
        <v>4559.237295810186</v>
      </c>
      <c r="S552" s="13" t="str">
        <f>IF('BCL Calculations Table'!BU619="","",'BCL Calculations Table'!BU619)</f>
        <v>N</v>
      </c>
      <c r="T552" s="13" t="str">
        <f>IF('BCL Calculations Table'!BV619="","",'BCL Calculations Table'!BV619)</f>
        <v/>
      </c>
      <c r="U552" s="13" t="str">
        <f>IF('BCL Calculations Table'!BW619="","",'BCL Calculations Table'!BW619)</f>
        <v/>
      </c>
      <c r="V552" s="13">
        <f>IF('BCL Calculations Table'!BX619="","",'BCL Calculations Table'!BX619)</f>
        <v>166.85714285714286</v>
      </c>
      <c r="W552" s="13" t="str">
        <f>IF('BCL Calculations Table'!BY619="","",'BCL Calculations Table'!BY619)</f>
        <v>N</v>
      </c>
      <c r="X552" s="13" t="str">
        <f>IF('BCL Calculations Table'!BZ619="","",'BCL Calculations Table'!BZ619)</f>
        <v/>
      </c>
      <c r="Y552" s="70" t="str">
        <f>IF('BCL Calculations Table'!CB619="","",'BCL Calculations Table'!CB619)</f>
        <v/>
      </c>
    </row>
    <row r="553" spans="1:25" s="14" customFormat="1" x14ac:dyDescent="0.35">
      <c r="A553" s="69" t="str">
        <f>'BCL Calculations Table'!BN620</f>
        <v>Oxamyl</v>
      </c>
      <c r="B553" s="68" t="str">
        <f>'BCL Calculations Table'!BM620</f>
        <v>23135-22-0</v>
      </c>
      <c r="C553" s="13" t="str">
        <f>IF('BCL Calculations Table'!C620="","",'BCL Calculations Table'!C620)</f>
        <v/>
      </c>
      <c r="D553" s="13" t="str">
        <f>IF('BCL Calculations Table'!D620="","",'BCL Calculations Table'!D620)</f>
        <v/>
      </c>
      <c r="E553" s="13">
        <f>IF('BCL Calculations Table'!E620="","",'BCL Calculations Table'!E620)</f>
        <v>2.5000000000000001E-2</v>
      </c>
      <c r="F553" s="13" t="str">
        <f>IF('BCL Calculations Table'!F620="","",'BCL Calculations Table'!F620)</f>
        <v>I</v>
      </c>
      <c r="G553" s="13" t="str">
        <f>IF('BCL Calculations Table'!G620="","",'BCL Calculations Table'!G620)</f>
        <v/>
      </c>
      <c r="H553" s="13" t="str">
        <f>IF('BCL Calculations Table'!H620="","",'BCL Calculations Table'!H620)</f>
        <v/>
      </c>
      <c r="I553" s="13" t="str">
        <f>IF('BCL Calculations Table'!I620="","",'BCL Calculations Table'!I620)</f>
        <v/>
      </c>
      <c r="J553" s="13" t="str">
        <f>IF('BCL Calculations Table'!J620="","",'BCL Calculations Table'!J620)</f>
        <v/>
      </c>
      <c r="K553" s="85" t="str">
        <f>IF('BCL Calculations Table'!K620="","",'BCL Calculations Table'!K620)</f>
        <v/>
      </c>
      <c r="L553" s="13" t="str">
        <f>IF('BCL Calculations Table'!L620="","",'BCL Calculations Table'!L620)</f>
        <v/>
      </c>
      <c r="M553" s="68">
        <f>IF('BCL Calculations Table'!N620="","",'BCL Calculations Table'!N620)</f>
        <v>0.1</v>
      </c>
      <c r="N553" s="13">
        <f>IF('BCL Calculations Table'!BP620="","",'BCL Calculations Table'!BP620)</f>
        <v>1580.3419888928656</v>
      </c>
      <c r="O553" s="13" t="str">
        <f>IF('BCL Calculations Table'!BQ620="","",'BCL Calculations Table'!BQ620)</f>
        <v>N</v>
      </c>
      <c r="P553" s="13">
        <f>IF('BCL Calculations Table'!BR620="","",'BCL Calculations Table'!BR620)</f>
        <v>58400.000000000007</v>
      </c>
      <c r="Q553" s="13" t="str">
        <f>IF('BCL Calculations Table'!BS620="","",'BCL Calculations Table'!BS620)</f>
        <v>N</v>
      </c>
      <c r="R553" s="13">
        <f>IF('BCL Calculations Table'!BT620="","",'BCL Calculations Table'!BT620)</f>
        <v>22796.186479050928</v>
      </c>
      <c r="S553" s="13" t="str">
        <f>IF('BCL Calculations Table'!BU620="","",'BCL Calculations Table'!BU620)</f>
        <v>N</v>
      </c>
      <c r="T553" s="13" t="str">
        <f>IF('BCL Calculations Table'!BV620="","",'BCL Calculations Table'!BV620)</f>
        <v/>
      </c>
      <c r="U553" s="13" t="str">
        <f>IF('BCL Calculations Table'!BW620="","",'BCL Calculations Table'!BW620)</f>
        <v/>
      </c>
      <c r="V553" s="13">
        <f>IF('BCL Calculations Table'!BX620="","",'BCL Calculations Table'!BX620)</f>
        <v>200</v>
      </c>
      <c r="W553" s="13" t="str">
        <f>IF('BCL Calculations Table'!BY620="","",'BCL Calculations Table'!BY620)</f>
        <v>mcl</v>
      </c>
      <c r="X553" s="13" t="str">
        <f>IF('BCL Calculations Table'!BZ620="","",'BCL Calculations Table'!BZ620)</f>
        <v/>
      </c>
      <c r="Y553" s="70" t="str">
        <f>IF('BCL Calculations Table'!CB620="","",'BCL Calculations Table'!CB620)</f>
        <v/>
      </c>
    </row>
    <row r="554" spans="1:25" x14ac:dyDescent="0.35">
      <c r="A554" s="69" t="str">
        <f>'BCL Calculations Table'!BN621</f>
        <v>Oxyfluorfen</v>
      </c>
      <c r="B554" s="68" t="str">
        <f>'BCL Calculations Table'!BM621</f>
        <v>42874-03-3</v>
      </c>
      <c r="C554" s="13">
        <f>IF('BCL Calculations Table'!C621="","",'BCL Calculations Table'!C621)</f>
        <v>7.2999999999999995E-2</v>
      </c>
      <c r="D554" s="13" t="str">
        <f>IF('BCL Calculations Table'!D621="","",'BCL Calculations Table'!D621)</f>
        <v>OP</v>
      </c>
      <c r="E554" s="13">
        <f>IF('BCL Calculations Table'!E621="","",'BCL Calculations Table'!E621)</f>
        <v>0.04</v>
      </c>
      <c r="F554" s="13" t="str">
        <f>IF('BCL Calculations Table'!F621="","",'BCL Calculations Table'!F621)</f>
        <v>OP</v>
      </c>
      <c r="G554" s="13" t="str">
        <f>IF('BCL Calculations Table'!G621="","",'BCL Calculations Table'!G621)</f>
        <v/>
      </c>
      <c r="H554" s="13" t="str">
        <f>IF('BCL Calculations Table'!H621="","",'BCL Calculations Table'!H621)</f>
        <v/>
      </c>
      <c r="I554" s="13" t="str">
        <f>IF('BCL Calculations Table'!I621="","",'BCL Calculations Table'!I621)</f>
        <v/>
      </c>
      <c r="J554" s="13" t="str">
        <f>IF('BCL Calculations Table'!J621="","",'BCL Calculations Table'!J621)</f>
        <v/>
      </c>
      <c r="K554" s="85" t="str">
        <f>IF('BCL Calculations Table'!K621="","",'BCL Calculations Table'!K621)</f>
        <v/>
      </c>
      <c r="L554" s="13" t="str">
        <f>IF('BCL Calculations Table'!L621="","",'BCL Calculations Table'!L621)</f>
        <v/>
      </c>
      <c r="M554" s="68">
        <f>IF('BCL Calculations Table'!N621="","",'BCL Calculations Table'!N621)</f>
        <v>0.1</v>
      </c>
      <c r="N554" s="13">
        <f>IF('BCL Calculations Table'!BP621="","",'BCL Calculations Table'!BP621)</f>
        <v>7.4327337594767355</v>
      </c>
      <c r="O554" s="13" t="str">
        <f>IF('BCL Calculations Table'!BQ621="","",'BCL Calculations Table'!BQ621)</f>
        <v>C</v>
      </c>
      <c r="P554" s="13">
        <f>IF('BCL Calculations Table'!BR621="","",'BCL Calculations Table'!BR621)</f>
        <v>89.59999999999998</v>
      </c>
      <c r="Q554" s="13" t="str">
        <f>IF('BCL Calculations Table'!BS621="","",'BCL Calculations Table'!BS621)</f>
        <v>C</v>
      </c>
      <c r="R554" s="13">
        <f>IF('BCL Calculations Table'!BT621="","",'BCL Calculations Table'!BT621)</f>
        <v>48.320433503317716</v>
      </c>
      <c r="S554" s="13" t="str">
        <f>IF('BCL Calculations Table'!BU621="","",'BCL Calculations Table'!BU621)</f>
        <v>C</v>
      </c>
      <c r="T554" s="13" t="str">
        <f>IF('BCL Calculations Table'!BV621="","",'BCL Calculations Table'!BV621)</f>
        <v/>
      </c>
      <c r="U554" s="13" t="str">
        <f>IF('BCL Calculations Table'!BW621="","",'BCL Calculations Table'!BW621)</f>
        <v/>
      </c>
      <c r="V554" s="13">
        <f>IF('BCL Calculations Table'!BX621="","",'BCL Calculations Table'!BX621)</f>
        <v>1.0672358591248663</v>
      </c>
      <c r="W554" s="13" t="str">
        <f>IF('BCL Calculations Table'!BY621="","",'BCL Calculations Table'!BY621)</f>
        <v>C</v>
      </c>
      <c r="X554" s="13" t="str">
        <f>IF('BCL Calculations Table'!BZ621="","",'BCL Calculations Table'!BZ621)</f>
        <v/>
      </c>
      <c r="Y554" s="70" t="str">
        <f>IF('BCL Calculations Table'!CB621="","",'BCL Calculations Table'!CB621)</f>
        <v/>
      </c>
    </row>
    <row r="555" spans="1:25" s="14" customFormat="1" x14ac:dyDescent="0.35">
      <c r="A555" s="71" t="str">
        <f>'BCL Calculations Table'!BN622</f>
        <v>Paclobutrazol</v>
      </c>
      <c r="B555" s="72" t="str">
        <f>'BCL Calculations Table'!BM622</f>
        <v>76738-62-0</v>
      </c>
      <c r="C555" s="73" t="str">
        <f>IF('BCL Calculations Table'!C622="","",'BCL Calculations Table'!C622)</f>
        <v/>
      </c>
      <c r="D555" s="73" t="str">
        <f>IF('BCL Calculations Table'!D622="","",'BCL Calculations Table'!D622)</f>
        <v/>
      </c>
      <c r="E555" s="73">
        <f>IF('BCL Calculations Table'!E622="","",'BCL Calculations Table'!E622)</f>
        <v>1.2999999999999999E-2</v>
      </c>
      <c r="F555" s="73" t="str">
        <f>IF('BCL Calculations Table'!F622="","",'BCL Calculations Table'!F622)</f>
        <v>I</v>
      </c>
      <c r="G555" s="73" t="str">
        <f>IF('BCL Calculations Table'!G622="","",'BCL Calculations Table'!G622)</f>
        <v/>
      </c>
      <c r="H555" s="73" t="str">
        <f>IF('BCL Calculations Table'!H622="","",'BCL Calculations Table'!H622)</f>
        <v/>
      </c>
      <c r="I555" s="73" t="str">
        <f>IF('BCL Calculations Table'!I622="","",'BCL Calculations Table'!I622)</f>
        <v/>
      </c>
      <c r="J555" s="73" t="str">
        <f>IF('BCL Calculations Table'!J622="","",'BCL Calculations Table'!J622)</f>
        <v/>
      </c>
      <c r="K555" s="86" t="str">
        <f>IF('BCL Calculations Table'!K622="","",'BCL Calculations Table'!K622)</f>
        <v/>
      </c>
      <c r="L555" s="73" t="str">
        <f>IF('BCL Calculations Table'!L622="","",'BCL Calculations Table'!L622)</f>
        <v/>
      </c>
      <c r="M555" s="72">
        <f>IF('BCL Calculations Table'!N622="","",'BCL Calculations Table'!N622)</f>
        <v>0.1</v>
      </c>
      <c r="N555" s="73">
        <f>IF('BCL Calculations Table'!BP622="","",'BCL Calculations Table'!BP622)</f>
        <v>821.77783422429036</v>
      </c>
      <c r="O555" s="73" t="str">
        <f>IF('BCL Calculations Table'!BQ622="","",'BCL Calculations Table'!BQ622)</f>
        <v>N</v>
      </c>
      <c r="P555" s="73">
        <f>IF('BCL Calculations Table'!BR622="","",'BCL Calculations Table'!BR622)</f>
        <v>30368.000000000007</v>
      </c>
      <c r="Q555" s="73" t="str">
        <f>IF('BCL Calculations Table'!BS622="","",'BCL Calculations Table'!BS622)</f>
        <v>N</v>
      </c>
      <c r="R555" s="73">
        <f>IF('BCL Calculations Table'!BT622="","",'BCL Calculations Table'!BT622)</f>
        <v>11854.016969106484</v>
      </c>
      <c r="S555" s="73" t="str">
        <f>IF('BCL Calculations Table'!BU622="","",'BCL Calculations Table'!BU622)</f>
        <v>N</v>
      </c>
      <c r="T555" s="73" t="str">
        <f>IF('BCL Calculations Table'!BV622="","",'BCL Calculations Table'!BV622)</f>
        <v/>
      </c>
      <c r="U555" s="73" t="str">
        <f>IF('BCL Calculations Table'!BW622="","",'BCL Calculations Table'!BW622)</f>
        <v/>
      </c>
      <c r="V555" s="73">
        <f>IF('BCL Calculations Table'!BX622="","",'BCL Calculations Table'!BX622)</f>
        <v>433.82857142857148</v>
      </c>
      <c r="W555" s="73" t="str">
        <f>IF('BCL Calculations Table'!BY622="","",'BCL Calculations Table'!BY622)</f>
        <v>N</v>
      </c>
      <c r="X555" s="73" t="str">
        <f>IF('BCL Calculations Table'!BZ622="","",'BCL Calculations Table'!BZ622)</f>
        <v/>
      </c>
      <c r="Y555" s="79" t="str">
        <f>IF('BCL Calculations Table'!CB622="","",'BCL Calculations Table'!CB622)</f>
        <v/>
      </c>
    </row>
    <row r="556" spans="1:25" s="14" customFormat="1" x14ac:dyDescent="0.35">
      <c r="A556" s="69" t="str">
        <f>'BCL Calculations Table'!BN623</f>
        <v>Paraquat</v>
      </c>
      <c r="B556" s="68" t="str">
        <f>'BCL Calculations Table'!BM623</f>
        <v>4685-14-7</v>
      </c>
      <c r="C556" s="13" t="str">
        <f>IF('BCL Calculations Table'!C623="","",'BCL Calculations Table'!C623)</f>
        <v/>
      </c>
      <c r="D556" s="13" t="str">
        <f>IF('BCL Calculations Table'!D623="","",'BCL Calculations Table'!D623)</f>
        <v/>
      </c>
      <c r="E556" s="13">
        <f>IF('BCL Calculations Table'!E623="","",'BCL Calculations Table'!E623)</f>
        <v>4.5000000000000005E-3</v>
      </c>
      <c r="F556" s="13" t="str">
        <f>IF('BCL Calculations Table'!F623="","",'BCL Calculations Table'!F623)</f>
        <v>I</v>
      </c>
      <c r="G556" s="13" t="str">
        <f>IF('BCL Calculations Table'!G623="","",'BCL Calculations Table'!G623)</f>
        <v/>
      </c>
      <c r="H556" s="13" t="str">
        <f>IF('BCL Calculations Table'!H623="","",'BCL Calculations Table'!H623)</f>
        <v/>
      </c>
      <c r="I556" s="13" t="str">
        <f>IF('BCL Calculations Table'!I623="","",'BCL Calculations Table'!I623)</f>
        <v/>
      </c>
      <c r="J556" s="13" t="str">
        <f>IF('BCL Calculations Table'!J623="","",'BCL Calculations Table'!J623)</f>
        <v/>
      </c>
      <c r="K556" s="85" t="str">
        <f>IF('BCL Calculations Table'!K623="","",'BCL Calculations Table'!K623)</f>
        <v/>
      </c>
      <c r="L556" s="13" t="str">
        <f>IF('BCL Calculations Table'!L623="","",'BCL Calculations Table'!L623)</f>
        <v/>
      </c>
      <c r="M556" s="68">
        <f>IF('BCL Calculations Table'!N623="","",'BCL Calculations Table'!N623)</f>
        <v>0.1</v>
      </c>
      <c r="N556" s="13">
        <f>IF('BCL Calculations Table'!BP623="","",'BCL Calculations Table'!BP623)</f>
        <v>284.4615580007158</v>
      </c>
      <c r="O556" s="13" t="str">
        <f>IF('BCL Calculations Table'!BQ623="","",'BCL Calculations Table'!BQ623)</f>
        <v>N</v>
      </c>
      <c r="P556" s="13">
        <f>IF('BCL Calculations Table'!BR623="","",'BCL Calculations Table'!BR623)</f>
        <v>10512</v>
      </c>
      <c r="Q556" s="13" t="str">
        <f>IF('BCL Calculations Table'!BS623="","",'BCL Calculations Table'!BS623)</f>
        <v>N</v>
      </c>
      <c r="R556" s="13">
        <f>IF('BCL Calculations Table'!BT623="","",'BCL Calculations Table'!BT623)</f>
        <v>4103.3135662291679</v>
      </c>
      <c r="S556" s="13" t="str">
        <f>IF('BCL Calculations Table'!BU623="","",'BCL Calculations Table'!BU623)</f>
        <v>N</v>
      </c>
      <c r="T556" s="13" t="str">
        <f>IF('BCL Calculations Table'!BV623="","",'BCL Calculations Table'!BV623)</f>
        <v/>
      </c>
      <c r="U556" s="13" t="str">
        <f>IF('BCL Calculations Table'!BW623="","",'BCL Calculations Table'!BW623)</f>
        <v/>
      </c>
      <c r="V556" s="13">
        <f>IF('BCL Calculations Table'!BX623="","",'BCL Calculations Table'!BX623)</f>
        <v>150.17142857142858</v>
      </c>
      <c r="W556" s="13" t="str">
        <f>IF('BCL Calculations Table'!BY623="","",'BCL Calculations Table'!BY623)</f>
        <v>N</v>
      </c>
      <c r="X556" s="80" t="str">
        <f>IF('BCL Calculations Table'!BZ623="","",'BCL Calculations Table'!BZ623)</f>
        <v/>
      </c>
      <c r="Y556" s="81" t="str">
        <f>IF('BCL Calculations Table'!CB623="","",'BCL Calculations Table'!CB623)</f>
        <v/>
      </c>
    </row>
    <row r="557" spans="1:25" x14ac:dyDescent="0.35">
      <c r="A557" s="69" t="str">
        <f>'BCL Calculations Table'!BN624</f>
        <v>Paraquat Dichloride</v>
      </c>
      <c r="B557" s="68" t="str">
        <f>'BCL Calculations Table'!BM624</f>
        <v>1910-42-5</v>
      </c>
      <c r="C557" s="13" t="str">
        <f>IF('BCL Calculations Table'!C624="","",'BCL Calculations Table'!C624)</f>
        <v/>
      </c>
      <c r="D557" s="13" t="str">
        <f>IF('BCL Calculations Table'!D624="","",'BCL Calculations Table'!D624)</f>
        <v/>
      </c>
      <c r="E557" s="13">
        <f>IF('BCL Calculations Table'!E624="","",'BCL Calculations Table'!E624)</f>
        <v>4.4999999999999997E-3</v>
      </c>
      <c r="F557" s="13" t="str">
        <f>IF('BCL Calculations Table'!F624="","",'BCL Calculations Table'!F624)</f>
        <v>I</v>
      </c>
      <c r="G557" s="13" t="str">
        <f>IF('BCL Calculations Table'!G624="","",'BCL Calculations Table'!G624)</f>
        <v/>
      </c>
      <c r="H557" s="13" t="str">
        <f>IF('BCL Calculations Table'!H624="","",'BCL Calculations Table'!H624)</f>
        <v/>
      </c>
      <c r="I557" s="13" t="str">
        <f>IF('BCL Calculations Table'!I624="","",'BCL Calculations Table'!I624)</f>
        <v/>
      </c>
      <c r="J557" s="13" t="str">
        <f>IF('BCL Calculations Table'!J624="","",'BCL Calculations Table'!J624)</f>
        <v/>
      </c>
      <c r="K557" s="85" t="str">
        <f>IF('BCL Calculations Table'!K624="","",'BCL Calculations Table'!K624)</f>
        <v/>
      </c>
      <c r="L557" s="13" t="str">
        <f>IF('BCL Calculations Table'!L624="","",'BCL Calculations Table'!L624)</f>
        <v/>
      </c>
      <c r="M557" s="68">
        <f>IF('BCL Calculations Table'!N624="","",'BCL Calculations Table'!N624)</f>
        <v>0.1</v>
      </c>
      <c r="N557" s="13">
        <f>IF('BCL Calculations Table'!BP624="","",'BCL Calculations Table'!BP624)</f>
        <v>284.4615580007158</v>
      </c>
      <c r="O557" s="13" t="str">
        <f>IF('BCL Calculations Table'!BQ624="","",'BCL Calculations Table'!BQ624)</f>
        <v>N</v>
      </c>
      <c r="P557" s="13">
        <f>IF('BCL Calculations Table'!BR624="","",'BCL Calculations Table'!BR624)</f>
        <v>10512</v>
      </c>
      <c r="Q557" s="13" t="str">
        <f>IF('BCL Calculations Table'!BS624="","",'BCL Calculations Table'!BS624)</f>
        <v>N</v>
      </c>
      <c r="R557" s="13">
        <f>IF('BCL Calculations Table'!BT624="","",'BCL Calculations Table'!BT624)</f>
        <v>4103.313566229167</v>
      </c>
      <c r="S557" s="13" t="str">
        <f>IF('BCL Calculations Table'!BU624="","",'BCL Calculations Table'!BU624)</f>
        <v>N</v>
      </c>
      <c r="T557" s="13" t="str">
        <f>IF('BCL Calculations Table'!BV624="","",'BCL Calculations Table'!BV624)</f>
        <v/>
      </c>
      <c r="U557" s="13" t="str">
        <f>IF('BCL Calculations Table'!BW624="","",'BCL Calculations Table'!BW624)</f>
        <v/>
      </c>
      <c r="V557" s="13">
        <f>IF('BCL Calculations Table'!BX624="","",'BCL Calculations Table'!BX624)</f>
        <v>150.17142857142858</v>
      </c>
      <c r="W557" s="13" t="str">
        <f>IF('BCL Calculations Table'!BY624="","",'BCL Calculations Table'!BY624)</f>
        <v>N</v>
      </c>
      <c r="X557" s="13" t="str">
        <f>IF('BCL Calculations Table'!BZ624="","",'BCL Calculations Table'!BZ624)</f>
        <v/>
      </c>
      <c r="Y557" s="70" t="str">
        <f>IF('BCL Calculations Table'!CB624="","",'BCL Calculations Table'!CB624)</f>
        <v/>
      </c>
    </row>
    <row r="558" spans="1:25" s="14" customFormat="1" x14ac:dyDescent="0.35">
      <c r="A558" s="69" t="str">
        <f>'BCL Calculations Table'!BN625</f>
        <v>Parathion</v>
      </c>
      <c r="B558" s="68" t="str">
        <f>'BCL Calculations Table'!BM625</f>
        <v>56-38-2</v>
      </c>
      <c r="C558" s="13" t="str">
        <f>IF('BCL Calculations Table'!C625="","",'BCL Calculations Table'!C625)</f>
        <v/>
      </c>
      <c r="D558" s="13" t="str">
        <f>IF('BCL Calculations Table'!D625="","",'BCL Calculations Table'!D625)</f>
        <v/>
      </c>
      <c r="E558" s="13">
        <f>IF('BCL Calculations Table'!E625="","",'BCL Calculations Table'!E625)</f>
        <v>6.0000000000000001E-3</v>
      </c>
      <c r="F558" s="13" t="str">
        <f>IF('BCL Calculations Table'!F625="","",'BCL Calculations Table'!F625)</f>
        <v>H</v>
      </c>
      <c r="G558" s="13" t="str">
        <f>IF('BCL Calculations Table'!G625="","",'BCL Calculations Table'!G625)</f>
        <v/>
      </c>
      <c r="H558" s="13" t="str">
        <f>IF('BCL Calculations Table'!H625="","",'BCL Calculations Table'!H625)</f>
        <v/>
      </c>
      <c r="I558" s="13" t="str">
        <f>IF('BCL Calculations Table'!I625="","",'BCL Calculations Table'!I625)</f>
        <v/>
      </c>
      <c r="J558" s="13" t="str">
        <f>IF('BCL Calculations Table'!J625="","",'BCL Calculations Table'!J625)</f>
        <v/>
      </c>
      <c r="K558" s="85" t="str">
        <f>IF('BCL Calculations Table'!K625="","",'BCL Calculations Table'!K625)</f>
        <v/>
      </c>
      <c r="L558" s="13" t="str">
        <f>IF('BCL Calculations Table'!L625="","",'BCL Calculations Table'!L625)</f>
        <v/>
      </c>
      <c r="M558" s="68">
        <f>IF('BCL Calculations Table'!N625="","",'BCL Calculations Table'!N625)</f>
        <v>0.1</v>
      </c>
      <c r="N558" s="13">
        <f>IF('BCL Calculations Table'!BP625="","",'BCL Calculations Table'!BP625)</f>
        <v>379.28207733428786</v>
      </c>
      <c r="O558" s="13" t="str">
        <f>IF('BCL Calculations Table'!BQ625="","",'BCL Calculations Table'!BQ625)</f>
        <v>N</v>
      </c>
      <c r="P558" s="13">
        <f>IF('BCL Calculations Table'!BR625="","",'BCL Calculations Table'!BR625)</f>
        <v>14016.000000000004</v>
      </c>
      <c r="Q558" s="13" t="str">
        <f>IF('BCL Calculations Table'!BS625="","",'BCL Calculations Table'!BS625)</f>
        <v>N</v>
      </c>
      <c r="R558" s="13">
        <f>IF('BCL Calculations Table'!BT625="","",'BCL Calculations Table'!BT625)</f>
        <v>5471.0847549722239</v>
      </c>
      <c r="S558" s="13" t="str">
        <f>IF('BCL Calculations Table'!BU625="","",'BCL Calculations Table'!BU625)</f>
        <v>N</v>
      </c>
      <c r="T558" s="13" t="str">
        <f>IF('BCL Calculations Table'!BV625="","",'BCL Calculations Table'!BV625)</f>
        <v/>
      </c>
      <c r="U558" s="13" t="str">
        <f>IF('BCL Calculations Table'!BW625="","",'BCL Calculations Table'!BW625)</f>
        <v/>
      </c>
      <c r="V558" s="13">
        <f>IF('BCL Calculations Table'!BX625="","",'BCL Calculations Table'!BX625)</f>
        <v>200.22857142857143</v>
      </c>
      <c r="W558" s="13" t="str">
        <f>IF('BCL Calculations Table'!BY625="","",'BCL Calculations Table'!BY625)</f>
        <v>N</v>
      </c>
      <c r="X558" s="13" t="str">
        <f>IF('BCL Calculations Table'!BZ625="","",'BCL Calculations Table'!BZ625)</f>
        <v/>
      </c>
      <c r="Y558" s="70" t="str">
        <f>IF('BCL Calculations Table'!CB625="","",'BCL Calculations Table'!CB625)</f>
        <v/>
      </c>
    </row>
    <row r="559" spans="1:25" x14ac:dyDescent="0.35">
      <c r="A559" s="69" t="str">
        <f>'BCL Calculations Table'!BN626</f>
        <v>Pebulate</v>
      </c>
      <c r="B559" s="68" t="str">
        <f>'BCL Calculations Table'!BM626</f>
        <v>1114-71-2</v>
      </c>
      <c r="C559" s="13" t="str">
        <f>IF('BCL Calculations Table'!C626="","",'BCL Calculations Table'!C626)</f>
        <v/>
      </c>
      <c r="D559" s="13" t="str">
        <f>IF('BCL Calculations Table'!D626="","",'BCL Calculations Table'!D626)</f>
        <v/>
      </c>
      <c r="E559" s="13">
        <f>IF('BCL Calculations Table'!E626="","",'BCL Calculations Table'!E626)</f>
        <v>0.05</v>
      </c>
      <c r="F559" s="13" t="str">
        <f>IF('BCL Calculations Table'!F626="","",'BCL Calculations Table'!F626)</f>
        <v>H</v>
      </c>
      <c r="G559" s="13" t="str">
        <f>IF('BCL Calculations Table'!G626="","",'BCL Calculations Table'!G626)</f>
        <v/>
      </c>
      <c r="H559" s="13" t="str">
        <f>IF('BCL Calculations Table'!H626="","",'BCL Calculations Table'!H626)</f>
        <v/>
      </c>
      <c r="I559" s="13" t="str">
        <f>IF('BCL Calculations Table'!I626="","",'BCL Calculations Table'!I626)</f>
        <v/>
      </c>
      <c r="J559" s="13" t="str">
        <f>IF('BCL Calculations Table'!J626="","",'BCL Calculations Table'!J626)</f>
        <v/>
      </c>
      <c r="K559" s="85" t="str">
        <f>IF('BCL Calculations Table'!K626="","",'BCL Calculations Table'!K626)</f>
        <v/>
      </c>
      <c r="L559" s="13" t="str">
        <f>IF('BCL Calculations Table'!L626="","",'BCL Calculations Table'!L626)</f>
        <v>V</v>
      </c>
      <c r="M559" s="68" t="str">
        <f>IF('BCL Calculations Table'!N626="","",'BCL Calculations Table'!N626)</f>
        <v/>
      </c>
      <c r="N559" s="13">
        <f>IF('BCL Calculations Table'!BP626="","",'BCL Calculations Table'!BP626)</f>
        <v>189.64342637106921</v>
      </c>
      <c r="O559" s="13" t="str">
        <f>IF('BCL Calculations Table'!BQ626="","",'BCL Calculations Table'!BQ626)</f>
        <v>sat</v>
      </c>
      <c r="P559" s="13">
        <f>IF('BCL Calculations Table'!BR626="","",'BCL Calculations Table'!BR626)</f>
        <v>189.64342637106921</v>
      </c>
      <c r="Q559" s="13" t="str">
        <f>IF('BCL Calculations Table'!BS626="","",'BCL Calculations Table'!BS626)</f>
        <v>sat</v>
      </c>
      <c r="R559" s="13">
        <f>IF('BCL Calculations Table'!BT626="","",'BCL Calculations Table'!BT626)</f>
        <v>189.64342637106921</v>
      </c>
      <c r="S559" s="13" t="str">
        <f>IF('BCL Calculations Table'!BU626="","",'BCL Calculations Table'!BU626)</f>
        <v>sat</v>
      </c>
      <c r="T559" s="13" t="str">
        <f>IF('BCL Calculations Table'!BV626="","",'BCL Calculations Table'!BV626)</f>
        <v/>
      </c>
      <c r="U559" s="13" t="str">
        <f>IF('BCL Calculations Table'!BW626="","",'BCL Calculations Table'!BW626)</f>
        <v/>
      </c>
      <c r="V559" s="13">
        <f>IF('BCL Calculations Table'!BX626="","",'BCL Calculations Table'!BX626)</f>
        <v>1668.5714285714287</v>
      </c>
      <c r="W559" s="13" t="str">
        <f>IF('BCL Calculations Table'!BY626="","",'BCL Calculations Table'!BY626)</f>
        <v>N</v>
      </c>
      <c r="X559" s="13" t="str">
        <f>IF('BCL Calculations Table'!BZ626="","",'BCL Calculations Table'!BZ626)</f>
        <v/>
      </c>
      <c r="Y559" s="70" t="str">
        <f>IF('BCL Calculations Table'!CB626="","",'BCL Calculations Table'!CB626)</f>
        <v/>
      </c>
    </row>
    <row r="560" spans="1:25" x14ac:dyDescent="0.35">
      <c r="A560" s="69" t="str">
        <f>'BCL Calculations Table'!BN627</f>
        <v>Pendimethalin</v>
      </c>
      <c r="B560" s="68" t="str">
        <f>'BCL Calculations Table'!BM627</f>
        <v>40487-42-1</v>
      </c>
      <c r="C560" s="13" t="str">
        <f>IF('BCL Calculations Table'!C627="","",'BCL Calculations Table'!C627)</f>
        <v/>
      </c>
      <c r="D560" s="13" t="str">
        <f>IF('BCL Calculations Table'!D627="","",'BCL Calculations Table'!D627)</f>
        <v/>
      </c>
      <c r="E560" s="13">
        <f>IF('BCL Calculations Table'!E627="","",'BCL Calculations Table'!E627)</f>
        <v>0.3</v>
      </c>
      <c r="F560" s="13" t="str">
        <f>IF('BCL Calculations Table'!F627="","",'BCL Calculations Table'!F627)</f>
        <v>OP</v>
      </c>
      <c r="G560" s="13" t="str">
        <f>IF('BCL Calculations Table'!G627="","",'BCL Calculations Table'!G627)</f>
        <v/>
      </c>
      <c r="H560" s="13" t="str">
        <f>IF('BCL Calculations Table'!H627="","",'BCL Calculations Table'!H627)</f>
        <v/>
      </c>
      <c r="I560" s="13" t="str">
        <f>IF('BCL Calculations Table'!I627="","",'BCL Calculations Table'!I627)</f>
        <v/>
      </c>
      <c r="J560" s="13" t="str">
        <f>IF('BCL Calculations Table'!J627="","",'BCL Calculations Table'!J627)</f>
        <v/>
      </c>
      <c r="K560" s="85" t="str">
        <f>IF('BCL Calculations Table'!K627="","",'BCL Calculations Table'!K627)</f>
        <v/>
      </c>
      <c r="L560" s="13" t="str">
        <f>IF('BCL Calculations Table'!L627="","",'BCL Calculations Table'!L627)</f>
        <v/>
      </c>
      <c r="M560" s="68">
        <f>IF('BCL Calculations Table'!N627="","",'BCL Calculations Table'!N627)</f>
        <v>0.1</v>
      </c>
      <c r="N560" s="13">
        <f>IF('BCL Calculations Table'!BP627="","",'BCL Calculations Table'!BP627)</f>
        <v>18964.103866714391</v>
      </c>
      <c r="O560" s="13" t="str">
        <f>IF('BCL Calculations Table'!BQ627="","",'BCL Calculations Table'!BQ627)</f>
        <v>N</v>
      </c>
      <c r="P560" s="13">
        <f>IF('BCL Calculations Table'!BR627="","",'BCL Calculations Table'!BR627)</f>
        <v>100000</v>
      </c>
      <c r="Q560" s="13" t="str">
        <f>IF('BCL Calculations Table'!BS627="","",'BCL Calculations Table'!BS627)</f>
        <v>max</v>
      </c>
      <c r="R560" s="13">
        <f>IF('BCL Calculations Table'!BT627="","",'BCL Calculations Table'!BT627)</f>
        <v>100000</v>
      </c>
      <c r="S560" s="13" t="str">
        <f>IF('BCL Calculations Table'!BU627="","",'BCL Calculations Table'!BU627)</f>
        <v>max</v>
      </c>
      <c r="T560" s="13" t="str">
        <f>IF('BCL Calculations Table'!BV627="","",'BCL Calculations Table'!BV627)</f>
        <v/>
      </c>
      <c r="U560" s="13" t="str">
        <f>IF('BCL Calculations Table'!BW627="","",'BCL Calculations Table'!BW627)</f>
        <v/>
      </c>
      <c r="V560" s="13">
        <f>IF('BCL Calculations Table'!BX627="","",'BCL Calculations Table'!BX627)</f>
        <v>10011.428571428571</v>
      </c>
      <c r="W560" s="13" t="str">
        <f>IF('BCL Calculations Table'!BY627="","",'BCL Calculations Table'!BY627)</f>
        <v>N</v>
      </c>
      <c r="X560" s="13" t="str">
        <f>IF('BCL Calculations Table'!BZ627="","",'BCL Calculations Table'!BZ627)</f>
        <v/>
      </c>
      <c r="Y560" s="70" t="str">
        <f>IF('BCL Calculations Table'!CB627="","",'BCL Calculations Table'!CB627)</f>
        <v/>
      </c>
    </row>
    <row r="561" spans="1:25" s="14" customFormat="1" x14ac:dyDescent="0.35">
      <c r="A561" s="71" t="str">
        <f>'BCL Calculations Table'!BN628</f>
        <v>Pentabromodiphenyl Ether</v>
      </c>
      <c r="B561" s="72" t="str">
        <f>'BCL Calculations Table'!BM628</f>
        <v>32534-81-9</v>
      </c>
      <c r="C561" s="73" t="str">
        <f>IF('BCL Calculations Table'!C628="","",'BCL Calculations Table'!C628)</f>
        <v/>
      </c>
      <c r="D561" s="73" t="str">
        <f>IF('BCL Calculations Table'!D628="","",'BCL Calculations Table'!D628)</f>
        <v/>
      </c>
      <c r="E561" s="73">
        <f>IF('BCL Calculations Table'!E628="","",'BCL Calculations Table'!E628)</f>
        <v>2E-3</v>
      </c>
      <c r="F561" s="73" t="str">
        <f>IF('BCL Calculations Table'!F628="","",'BCL Calculations Table'!F628)</f>
        <v>I</v>
      </c>
      <c r="G561" s="73" t="str">
        <f>IF('BCL Calculations Table'!G628="","",'BCL Calculations Table'!G628)</f>
        <v/>
      </c>
      <c r="H561" s="73" t="str">
        <f>IF('BCL Calculations Table'!H628="","",'BCL Calculations Table'!H628)</f>
        <v/>
      </c>
      <c r="I561" s="73" t="str">
        <f>IF('BCL Calculations Table'!I628="","",'BCL Calculations Table'!I628)</f>
        <v/>
      </c>
      <c r="J561" s="73" t="str">
        <f>IF('BCL Calculations Table'!J628="","",'BCL Calculations Table'!J628)</f>
        <v/>
      </c>
      <c r="K561" s="86" t="str">
        <f>IF('BCL Calculations Table'!K628="","",'BCL Calculations Table'!K628)</f>
        <v/>
      </c>
      <c r="L561" s="73" t="str">
        <f>IF('BCL Calculations Table'!L628="","",'BCL Calculations Table'!L628)</f>
        <v>V</v>
      </c>
      <c r="M561" s="72" t="str">
        <f>IF('BCL Calculations Table'!N628="","",'BCL Calculations Table'!N628)</f>
        <v/>
      </c>
      <c r="N561" s="73">
        <f>IF('BCL Calculations Table'!BP628="","",'BCL Calculations Table'!BP628)</f>
        <v>0.31214600609116983</v>
      </c>
      <c r="O561" s="73" t="str">
        <f>IF('BCL Calculations Table'!BQ628="","",'BCL Calculations Table'!BQ628)</f>
        <v>sat</v>
      </c>
      <c r="P561" s="73">
        <f>IF('BCL Calculations Table'!BR628="","",'BCL Calculations Table'!BR628)</f>
        <v>0.31214600609116983</v>
      </c>
      <c r="Q561" s="73" t="str">
        <f>IF('BCL Calculations Table'!BS628="","",'BCL Calculations Table'!BS628)</f>
        <v>sat</v>
      </c>
      <c r="R561" s="73">
        <f>IF('BCL Calculations Table'!BT628="","",'BCL Calculations Table'!BT628)</f>
        <v>0.31214600609116983</v>
      </c>
      <c r="S561" s="73" t="str">
        <f>IF('BCL Calculations Table'!BU628="","",'BCL Calculations Table'!BU628)</f>
        <v>sat</v>
      </c>
      <c r="T561" s="73" t="str">
        <f>IF('BCL Calculations Table'!BV628="","",'BCL Calculations Table'!BV628)</f>
        <v/>
      </c>
      <c r="U561" s="73" t="str">
        <f>IF('BCL Calculations Table'!BW628="","",'BCL Calculations Table'!BW628)</f>
        <v/>
      </c>
      <c r="V561" s="73">
        <f>IF('BCL Calculations Table'!BX628="","",'BCL Calculations Table'!BX628)</f>
        <v>66.742857142857147</v>
      </c>
      <c r="W561" s="73" t="str">
        <f>IF('BCL Calculations Table'!BY628="","",'BCL Calculations Table'!BY628)</f>
        <v>N</v>
      </c>
      <c r="X561" s="73" t="str">
        <f>IF('BCL Calculations Table'!BZ628="","",'BCL Calculations Table'!BZ628)</f>
        <v/>
      </c>
      <c r="Y561" s="79" t="str">
        <f>IF('BCL Calculations Table'!CB628="","",'BCL Calculations Table'!CB628)</f>
        <v/>
      </c>
    </row>
    <row r="562" spans="1:25" x14ac:dyDescent="0.35">
      <c r="A562" s="69" t="str">
        <f>'BCL Calculations Table'!BN629</f>
        <v>Pentabromodiphenyl ether, 2,2',4,4',5- (BDE-99)</v>
      </c>
      <c r="B562" s="68" t="str">
        <f>'BCL Calculations Table'!BM629</f>
        <v>60348-60-9</v>
      </c>
      <c r="C562" s="13" t="str">
        <f>IF('BCL Calculations Table'!C629="","",'BCL Calculations Table'!C629)</f>
        <v/>
      </c>
      <c r="D562" s="13" t="str">
        <f>IF('BCL Calculations Table'!D629="","",'BCL Calculations Table'!D629)</f>
        <v/>
      </c>
      <c r="E562" s="13">
        <f>IF('BCL Calculations Table'!E629="","",'BCL Calculations Table'!E629)</f>
        <v>1E-4</v>
      </c>
      <c r="F562" s="13" t="str">
        <f>IF('BCL Calculations Table'!F629="","",'BCL Calculations Table'!F629)</f>
        <v>I</v>
      </c>
      <c r="G562" s="13" t="str">
        <f>IF('BCL Calculations Table'!G629="","",'BCL Calculations Table'!G629)</f>
        <v/>
      </c>
      <c r="H562" s="13" t="str">
        <f>IF('BCL Calculations Table'!H629="","",'BCL Calculations Table'!H629)</f>
        <v/>
      </c>
      <c r="I562" s="13" t="str">
        <f>IF('BCL Calculations Table'!I629="","",'BCL Calculations Table'!I629)</f>
        <v/>
      </c>
      <c r="J562" s="13" t="str">
        <f>IF('BCL Calculations Table'!J629="","",'BCL Calculations Table'!J629)</f>
        <v/>
      </c>
      <c r="K562" s="85" t="str">
        <f>IF('BCL Calculations Table'!K629="","",'BCL Calculations Table'!K629)</f>
        <v/>
      </c>
      <c r="L562" s="13" t="str">
        <f>IF('BCL Calculations Table'!L629="","",'BCL Calculations Table'!L629)</f>
        <v/>
      </c>
      <c r="M562" s="68">
        <f>IF('BCL Calculations Table'!N629="","",'BCL Calculations Table'!N629)</f>
        <v>0.1</v>
      </c>
      <c r="N562" s="13">
        <f>IF('BCL Calculations Table'!BP629="","",'BCL Calculations Table'!BP629)</f>
        <v>6.3213679555714641</v>
      </c>
      <c r="O562" s="13" t="str">
        <f>IF('BCL Calculations Table'!BQ629="","",'BCL Calculations Table'!BQ629)</f>
        <v>N</v>
      </c>
      <c r="P562" s="13">
        <f>IF('BCL Calculations Table'!BR629="","",'BCL Calculations Table'!BR629)</f>
        <v>233.60000000000002</v>
      </c>
      <c r="Q562" s="13" t="str">
        <f>IF('BCL Calculations Table'!BS629="","",'BCL Calculations Table'!BS629)</f>
        <v>N</v>
      </c>
      <c r="R562" s="13">
        <f>IF('BCL Calculations Table'!BT629="","",'BCL Calculations Table'!BT629)</f>
        <v>91.184745916203724</v>
      </c>
      <c r="S562" s="13" t="str">
        <f>IF('BCL Calculations Table'!BU629="","",'BCL Calculations Table'!BU629)</f>
        <v>N</v>
      </c>
      <c r="T562" s="13" t="str">
        <f>IF('BCL Calculations Table'!BV629="","",'BCL Calculations Table'!BV629)</f>
        <v/>
      </c>
      <c r="U562" s="13" t="str">
        <f>IF('BCL Calculations Table'!BW629="","",'BCL Calculations Table'!BW629)</f>
        <v/>
      </c>
      <c r="V562" s="13">
        <f>IF('BCL Calculations Table'!BX629="","",'BCL Calculations Table'!BX629)</f>
        <v>3.3371428571428572</v>
      </c>
      <c r="W562" s="13" t="str">
        <f>IF('BCL Calculations Table'!BY629="","",'BCL Calculations Table'!BY629)</f>
        <v>N</v>
      </c>
      <c r="X562" s="80" t="str">
        <f>IF('BCL Calculations Table'!BZ629="","",'BCL Calculations Table'!BZ629)</f>
        <v/>
      </c>
      <c r="Y562" s="81" t="str">
        <f>IF('BCL Calculations Table'!CB629="","",'BCL Calculations Table'!CB629)</f>
        <v/>
      </c>
    </row>
    <row r="563" spans="1:25" x14ac:dyDescent="0.35">
      <c r="A563" s="69" t="str">
        <f>'BCL Calculations Table'!BN630</f>
        <v>Pentachlorobenzene</v>
      </c>
      <c r="B563" s="68" t="str">
        <f>'BCL Calculations Table'!BM630</f>
        <v>608-93-5</v>
      </c>
      <c r="C563" s="13" t="str">
        <f>IF('BCL Calculations Table'!C630="","",'BCL Calculations Table'!C630)</f>
        <v/>
      </c>
      <c r="D563" s="13" t="str">
        <f>IF('BCL Calculations Table'!D630="","",'BCL Calculations Table'!D630)</f>
        <v/>
      </c>
      <c r="E563" s="13">
        <f>IF('BCL Calculations Table'!E630="","",'BCL Calculations Table'!E630)</f>
        <v>8.0000000000000004E-4</v>
      </c>
      <c r="F563" s="13" t="str">
        <f>IF('BCL Calculations Table'!F630="","",'BCL Calculations Table'!F630)</f>
        <v>I</v>
      </c>
      <c r="G563" s="13" t="str">
        <f>IF('BCL Calculations Table'!G630="","",'BCL Calculations Table'!G630)</f>
        <v/>
      </c>
      <c r="H563" s="13" t="str">
        <f>IF('BCL Calculations Table'!H630="","",'BCL Calculations Table'!H630)</f>
        <v/>
      </c>
      <c r="I563" s="13" t="str">
        <f>IF('BCL Calculations Table'!I630="","",'BCL Calculations Table'!I630)</f>
        <v/>
      </c>
      <c r="J563" s="13" t="str">
        <f>IF('BCL Calculations Table'!J630="","",'BCL Calculations Table'!J630)</f>
        <v/>
      </c>
      <c r="K563" s="85" t="str">
        <f>IF('BCL Calculations Table'!K630="","",'BCL Calculations Table'!K630)</f>
        <v/>
      </c>
      <c r="L563" s="13" t="str">
        <f>IF('BCL Calculations Table'!L630="","",'BCL Calculations Table'!L630)</f>
        <v>V</v>
      </c>
      <c r="M563" s="68" t="str">
        <f>IF('BCL Calculations Table'!N630="","",'BCL Calculations Table'!N630)</f>
        <v/>
      </c>
      <c r="N563" s="13">
        <f>IF('BCL Calculations Table'!BP630="","",'BCL Calculations Table'!BP630)</f>
        <v>18.575709361663396</v>
      </c>
      <c r="O563" s="13" t="str">
        <f>IF('BCL Calculations Table'!BQ630="","",'BCL Calculations Table'!BQ630)</f>
        <v>sat</v>
      </c>
      <c r="P563" s="13">
        <f>IF('BCL Calculations Table'!BR630="","",'BCL Calculations Table'!BR630)</f>
        <v>18.575709361663396</v>
      </c>
      <c r="Q563" s="13" t="str">
        <f>IF('BCL Calculations Table'!BS630="","",'BCL Calculations Table'!BS630)</f>
        <v>sat</v>
      </c>
      <c r="R563" s="13">
        <f>IF('BCL Calculations Table'!BT630="","",'BCL Calculations Table'!BT630)</f>
        <v>18.575709361663396</v>
      </c>
      <c r="S563" s="13" t="str">
        <f>IF('BCL Calculations Table'!BU630="","",'BCL Calculations Table'!BU630)</f>
        <v>sat</v>
      </c>
      <c r="T563" s="13" t="str">
        <f>IF('BCL Calculations Table'!BV630="","",'BCL Calculations Table'!BV630)</f>
        <v/>
      </c>
      <c r="U563" s="13" t="str">
        <f>IF('BCL Calculations Table'!BW630="","",'BCL Calculations Table'!BW630)</f>
        <v/>
      </c>
      <c r="V563" s="13">
        <f>IF('BCL Calculations Table'!BX630="","",'BCL Calculations Table'!BX630)</f>
        <v>26.697142857142858</v>
      </c>
      <c r="W563" s="13" t="str">
        <f>IF('BCL Calculations Table'!BY630="","",'BCL Calculations Table'!BY630)</f>
        <v>N</v>
      </c>
      <c r="X563" s="13" t="str">
        <f>IF('BCL Calculations Table'!BZ630="","",'BCL Calculations Table'!BZ630)</f>
        <v/>
      </c>
      <c r="Y563" s="70" t="str">
        <f>IF('BCL Calculations Table'!CB630="","",'BCL Calculations Table'!CB630)</f>
        <v/>
      </c>
    </row>
    <row r="564" spans="1:25" s="14" customFormat="1" x14ac:dyDescent="0.35">
      <c r="A564" s="69" t="str">
        <f>'BCL Calculations Table'!BN631</f>
        <v>Pentachloroethane</v>
      </c>
      <c r="B564" s="68" t="str">
        <f>'BCL Calculations Table'!BM631</f>
        <v>76-01-7</v>
      </c>
      <c r="C564" s="13">
        <f>IF('BCL Calculations Table'!C631="","",'BCL Calculations Table'!C631)</f>
        <v>0.09</v>
      </c>
      <c r="D564" s="13" t="str">
        <f>IF('BCL Calculations Table'!D631="","",'BCL Calculations Table'!D631)</f>
        <v>P</v>
      </c>
      <c r="E564" s="13" t="str">
        <f>IF('BCL Calculations Table'!E631="","",'BCL Calculations Table'!E631)</f>
        <v/>
      </c>
      <c r="F564" s="13" t="str">
        <f>IF('BCL Calculations Table'!F631="","",'BCL Calculations Table'!F631)</f>
        <v/>
      </c>
      <c r="G564" s="13" t="str">
        <f>IF('BCL Calculations Table'!G631="","",'BCL Calculations Table'!G631)</f>
        <v/>
      </c>
      <c r="H564" s="13" t="str">
        <f>IF('BCL Calculations Table'!H631="","",'BCL Calculations Table'!H631)</f>
        <v/>
      </c>
      <c r="I564" s="13" t="str">
        <f>IF('BCL Calculations Table'!I631="","",'BCL Calculations Table'!I631)</f>
        <v/>
      </c>
      <c r="J564" s="13" t="str">
        <f>IF('BCL Calculations Table'!J631="","",'BCL Calculations Table'!J631)</f>
        <v/>
      </c>
      <c r="K564" s="85" t="str">
        <f>IF('BCL Calculations Table'!K631="","",'BCL Calculations Table'!K631)</f>
        <v/>
      </c>
      <c r="L564" s="13" t="str">
        <f>IF('BCL Calculations Table'!L631="","",'BCL Calculations Table'!L631)</f>
        <v>V</v>
      </c>
      <c r="M564" s="68" t="str">
        <f>IF('BCL Calculations Table'!N631="","",'BCL Calculations Table'!N631)</f>
        <v/>
      </c>
      <c r="N564" s="13">
        <f>IF('BCL Calculations Table'!BP631="","",'BCL Calculations Table'!BP631)</f>
        <v>7.7248677248677255</v>
      </c>
      <c r="O564" s="13" t="str">
        <f>IF('BCL Calculations Table'!BQ631="","",'BCL Calculations Table'!BQ631)</f>
        <v>C</v>
      </c>
      <c r="P564" s="13">
        <f>IF('BCL Calculations Table'!BR631="","",'BCL Calculations Table'!BR631)</f>
        <v>72.675555555555547</v>
      </c>
      <c r="Q564" s="13" t="str">
        <f>IF('BCL Calculations Table'!BS631="","",'BCL Calculations Table'!BS631)</f>
        <v>C</v>
      </c>
      <c r="R564" s="13">
        <f>IF('BCL Calculations Table'!BT631="","",'BCL Calculations Table'!BT631)</f>
        <v>40.375308641975302</v>
      </c>
      <c r="S564" s="13" t="str">
        <f>IF('BCL Calculations Table'!BU631="","",'BCL Calculations Table'!BU631)</f>
        <v>C</v>
      </c>
      <c r="T564" s="13" t="str">
        <f>IF('BCL Calculations Table'!BV631="","",'BCL Calculations Table'!BV631)</f>
        <v/>
      </c>
      <c r="U564" s="13" t="str">
        <f>IF('BCL Calculations Table'!BW631="","",'BCL Calculations Table'!BW631)</f>
        <v/>
      </c>
      <c r="V564" s="13">
        <f>IF('BCL Calculations Table'!BX631="","",'BCL Calculations Table'!BX631)</f>
        <v>0.86564686351239162</v>
      </c>
      <c r="W564" s="13" t="str">
        <f>IF('BCL Calculations Table'!BY631="","",'BCL Calculations Table'!BY631)</f>
        <v>C</v>
      </c>
      <c r="X564" s="13" t="str">
        <f>IF('BCL Calculations Table'!BZ631="","",'BCL Calculations Table'!BZ631)</f>
        <v/>
      </c>
      <c r="Y564" s="70" t="str">
        <f>IF('BCL Calculations Table'!CB631="","",'BCL Calculations Table'!CB631)</f>
        <v/>
      </c>
    </row>
    <row r="565" spans="1:25" x14ac:dyDescent="0.35">
      <c r="A565" s="69" t="str">
        <f>'BCL Calculations Table'!BN632</f>
        <v>Pentachloronitrobenzene</v>
      </c>
      <c r="B565" s="68" t="str">
        <f>'BCL Calculations Table'!BM632</f>
        <v>82-68-8</v>
      </c>
      <c r="C565" s="13">
        <f>IF('BCL Calculations Table'!C632="","",'BCL Calculations Table'!C632)</f>
        <v>0.26</v>
      </c>
      <c r="D565" s="13" t="str">
        <f>IF('BCL Calculations Table'!D632="","",'BCL Calculations Table'!D632)</f>
        <v>H</v>
      </c>
      <c r="E565" s="13">
        <f>IF('BCL Calculations Table'!E632="","",'BCL Calculations Table'!E632)</f>
        <v>3.0000000000000001E-3</v>
      </c>
      <c r="F565" s="13" t="str">
        <f>IF('BCL Calculations Table'!F632="","",'BCL Calculations Table'!F632)</f>
        <v>I</v>
      </c>
      <c r="G565" s="13" t="str">
        <f>IF('BCL Calculations Table'!G632="","",'BCL Calculations Table'!G632)</f>
        <v/>
      </c>
      <c r="H565" s="13" t="str">
        <f>IF('BCL Calculations Table'!H632="","",'BCL Calculations Table'!H632)</f>
        <v/>
      </c>
      <c r="I565" s="13" t="str">
        <f>IF('BCL Calculations Table'!I632="","",'BCL Calculations Table'!I632)</f>
        <v/>
      </c>
      <c r="J565" s="13" t="str">
        <f>IF('BCL Calculations Table'!J632="","",'BCL Calculations Table'!J632)</f>
        <v/>
      </c>
      <c r="K565" s="85" t="str">
        <f>IF('BCL Calculations Table'!K632="","",'BCL Calculations Table'!K632)</f>
        <v/>
      </c>
      <c r="L565" s="13" t="str">
        <f>IF('BCL Calculations Table'!L632="","",'BCL Calculations Table'!L632)</f>
        <v>V</v>
      </c>
      <c r="M565" s="68" t="str">
        <f>IF('BCL Calculations Table'!N632="","",'BCL Calculations Table'!N632)</f>
        <v/>
      </c>
      <c r="N565" s="13">
        <f>IF('BCL Calculations Table'!BP632="","",'BCL Calculations Table'!BP632)</f>
        <v>2.6739926739926738</v>
      </c>
      <c r="O565" s="13" t="str">
        <f>IF('BCL Calculations Table'!BQ632="","",'BCL Calculations Table'!BQ632)</f>
        <v>C</v>
      </c>
      <c r="P565" s="13">
        <f>IF('BCL Calculations Table'!BR632="","",'BCL Calculations Table'!BR632)</f>
        <v>15.873590515144654</v>
      </c>
      <c r="Q565" s="13" t="str">
        <f>IF('BCL Calculations Table'!BS632="","",'BCL Calculations Table'!BS632)</f>
        <v>sat</v>
      </c>
      <c r="R565" s="13">
        <f>IF('BCL Calculations Table'!BT632="","",'BCL Calculations Table'!BT632)</f>
        <v>13.976068376068374</v>
      </c>
      <c r="S565" s="13" t="str">
        <f>IF('BCL Calculations Table'!BU632="","",'BCL Calculations Table'!BU632)</f>
        <v>C</v>
      </c>
      <c r="T565" s="13" t="str">
        <f>IF('BCL Calculations Table'!BV632="","",'BCL Calculations Table'!BV632)</f>
        <v/>
      </c>
      <c r="U565" s="13" t="str">
        <f>IF('BCL Calculations Table'!BW632="","",'BCL Calculations Table'!BW632)</f>
        <v/>
      </c>
      <c r="V565" s="13">
        <f>IF('BCL Calculations Table'!BX632="","",'BCL Calculations Table'!BX632)</f>
        <v>0.29964699121582783</v>
      </c>
      <c r="W565" s="13" t="str">
        <f>IF('BCL Calculations Table'!BY632="","",'BCL Calculations Table'!BY632)</f>
        <v>C</v>
      </c>
      <c r="X565" s="13" t="str">
        <f>IF('BCL Calculations Table'!BZ632="","",'BCL Calculations Table'!BZ632)</f>
        <v/>
      </c>
      <c r="Y565" s="70" t="str">
        <f>IF('BCL Calculations Table'!CB632="","",'BCL Calculations Table'!CB632)</f>
        <v/>
      </c>
    </row>
    <row r="566" spans="1:25" s="14" customFormat="1" x14ac:dyDescent="0.35">
      <c r="A566" s="71" t="str">
        <f>'BCL Calculations Table'!BN633</f>
        <v>Pentachlorophenol</v>
      </c>
      <c r="B566" s="72" t="str">
        <f>'BCL Calculations Table'!BM633</f>
        <v>87-86-5</v>
      </c>
      <c r="C566" s="73">
        <f>IF('BCL Calculations Table'!C633="","",'BCL Calculations Table'!C633)</f>
        <v>0.4</v>
      </c>
      <c r="D566" s="73" t="str">
        <f>IF('BCL Calculations Table'!D633="","",'BCL Calculations Table'!D633)</f>
        <v>I</v>
      </c>
      <c r="E566" s="73">
        <f>IF('BCL Calculations Table'!E633="","",'BCL Calculations Table'!E633)</f>
        <v>5.0000000000000001E-3</v>
      </c>
      <c r="F566" s="73" t="str">
        <f>IF('BCL Calculations Table'!F633="","",'BCL Calculations Table'!F633)</f>
        <v>I</v>
      </c>
      <c r="G566" s="73">
        <f>IF('BCL Calculations Table'!G633="","",'BCL Calculations Table'!G633)</f>
        <v>5.1000000000000003E-6</v>
      </c>
      <c r="H566" s="73" t="str">
        <f>IF('BCL Calculations Table'!H633="","",'BCL Calculations Table'!H633)</f>
        <v>CA</v>
      </c>
      <c r="I566" s="73" t="str">
        <f>IF('BCL Calculations Table'!I633="","",'BCL Calculations Table'!I633)</f>
        <v/>
      </c>
      <c r="J566" s="73" t="str">
        <f>IF('BCL Calculations Table'!J633="","",'BCL Calculations Table'!J633)</f>
        <v/>
      </c>
      <c r="K566" s="86" t="str">
        <f>IF('BCL Calculations Table'!K633="","",'BCL Calculations Table'!K633)</f>
        <v/>
      </c>
      <c r="L566" s="73" t="str">
        <f>IF('BCL Calculations Table'!L633="","",'BCL Calculations Table'!L633)</f>
        <v/>
      </c>
      <c r="M566" s="72">
        <f>IF('BCL Calculations Table'!N633="","",'BCL Calculations Table'!N633)</f>
        <v>0.25</v>
      </c>
      <c r="N566" s="73">
        <f>IF('BCL Calculations Table'!BP633="","",'BCL Calculations Table'!BP633)</f>
        <v>1.0204065871550476</v>
      </c>
      <c r="O566" s="73" t="str">
        <f>IF('BCL Calculations Table'!BQ633="","",'BCL Calculations Table'!BQ633)</f>
        <v>C</v>
      </c>
      <c r="P566" s="73">
        <f>IF('BCL Calculations Table'!BR633="","",'BCL Calculations Table'!BR633)</f>
        <v>16.35190733919174</v>
      </c>
      <c r="Q566" s="73" t="str">
        <f>IF('BCL Calculations Table'!BS633="","",'BCL Calculations Table'!BS633)</f>
        <v>C</v>
      </c>
      <c r="R566" s="73">
        <f>IF('BCL Calculations Table'!BT633="","",'BCL Calculations Table'!BT633)</f>
        <v>8.4474804816035078</v>
      </c>
      <c r="S566" s="73" t="str">
        <f>IF('BCL Calculations Table'!BU633="","",'BCL Calculations Table'!BU633)</f>
        <v>C</v>
      </c>
      <c r="T566" s="73">
        <f>IF('BCL Calculations Table'!BV633="","",'BCL Calculations Table'!BV633)</f>
        <v>0.55052790346907987</v>
      </c>
      <c r="U566" s="73" t="str">
        <f>IF('BCL Calculations Table'!BW633="","",'BCL Calculations Table'!BW633)</f>
        <v>C</v>
      </c>
      <c r="V566" s="73">
        <f>IF('BCL Calculations Table'!BX633="","",'BCL Calculations Table'!BX633)</f>
        <v>1</v>
      </c>
      <c r="W566" s="73" t="str">
        <f>IF('BCL Calculations Table'!BY633="","",'BCL Calculations Table'!BY633)</f>
        <v>mcl</v>
      </c>
      <c r="X566" s="73">
        <f>IF('BCL Calculations Table'!BZ633="","",'BCL Calculations Table'!BZ633)</f>
        <v>1E-3</v>
      </c>
      <c r="Y566" s="79">
        <f>IF('BCL Calculations Table'!CB633="","",'BCL Calculations Table'!CB633)</f>
        <v>0.02</v>
      </c>
    </row>
    <row r="567" spans="1:25" s="14" customFormat="1" x14ac:dyDescent="0.35">
      <c r="A567" s="69" t="str">
        <f>'BCL Calculations Table'!BN634</f>
        <v>Pentaerythritol tetranitrate (PETN)</v>
      </c>
      <c r="B567" s="68" t="str">
        <f>'BCL Calculations Table'!BM634</f>
        <v>78-11-5</v>
      </c>
      <c r="C567" s="13">
        <f>IF('BCL Calculations Table'!C634="","",'BCL Calculations Table'!C634)</f>
        <v>4.3E-3</v>
      </c>
      <c r="D567" s="13" t="str">
        <f>IF('BCL Calculations Table'!D634="","",'BCL Calculations Table'!D634)</f>
        <v>X</v>
      </c>
      <c r="E567" s="13">
        <f>IF('BCL Calculations Table'!E634="","",'BCL Calculations Table'!E634)</f>
        <v>8.9999999999999993E-3</v>
      </c>
      <c r="F567" s="13" t="str">
        <f>IF('BCL Calculations Table'!F634="","",'BCL Calculations Table'!F634)</f>
        <v>P</v>
      </c>
      <c r="G567" s="13" t="str">
        <f>IF('BCL Calculations Table'!G634="","",'BCL Calculations Table'!G634)</f>
        <v/>
      </c>
      <c r="H567" s="13" t="str">
        <f>IF('BCL Calculations Table'!H634="","",'BCL Calculations Table'!H634)</f>
        <v/>
      </c>
      <c r="I567" s="13" t="str">
        <f>IF('BCL Calculations Table'!I634="","",'BCL Calculations Table'!I634)</f>
        <v/>
      </c>
      <c r="J567" s="13" t="str">
        <f>IF('BCL Calculations Table'!J634="","",'BCL Calculations Table'!J634)</f>
        <v/>
      </c>
      <c r="K567" s="85" t="str">
        <f>IF('BCL Calculations Table'!K634="","",'BCL Calculations Table'!K634)</f>
        <v/>
      </c>
      <c r="L567" s="13" t="str">
        <f>IF('BCL Calculations Table'!L634="","",'BCL Calculations Table'!L634)</f>
        <v/>
      </c>
      <c r="M567" s="68">
        <f>IF('BCL Calculations Table'!N634="","",'BCL Calculations Table'!N634)</f>
        <v>0.1</v>
      </c>
      <c r="N567" s="13">
        <f>IF('BCL Calculations Table'!BP634="","",'BCL Calculations Table'!BP634)</f>
        <v>126.18361963762828</v>
      </c>
      <c r="O567" s="13" t="str">
        <f>IF('BCL Calculations Table'!BQ634="","",'BCL Calculations Table'!BQ634)</f>
        <v>C</v>
      </c>
      <c r="P567" s="13">
        <f>IF('BCL Calculations Table'!BR634="","",'BCL Calculations Table'!BR634)</f>
        <v>1521.1162790697672</v>
      </c>
      <c r="Q567" s="13" t="str">
        <f>IF('BCL Calculations Table'!BS634="","",'BCL Calculations Table'!BS634)</f>
        <v>C</v>
      </c>
      <c r="R567" s="13">
        <f>IF('BCL Calculations Table'!BT634="","",'BCL Calculations Table'!BT634)</f>
        <v>820.32363854469588</v>
      </c>
      <c r="S567" s="13" t="str">
        <f>IF('BCL Calculations Table'!BU634="","",'BCL Calculations Table'!BU634)</f>
        <v>C</v>
      </c>
      <c r="T567" s="13" t="str">
        <f>IF('BCL Calculations Table'!BV634="","",'BCL Calculations Table'!BV634)</f>
        <v/>
      </c>
      <c r="U567" s="13" t="str">
        <f>IF('BCL Calculations Table'!BW634="","",'BCL Calculations Table'!BW634)</f>
        <v/>
      </c>
      <c r="V567" s="13">
        <f>IF('BCL Calculations Table'!BX634="","",'BCL Calculations Table'!BX634)</f>
        <v>18.11819016653843</v>
      </c>
      <c r="W567" s="13" t="str">
        <f>IF('BCL Calculations Table'!BY634="","",'BCL Calculations Table'!BY634)</f>
        <v>C</v>
      </c>
      <c r="X567" s="80" t="str">
        <f>IF('BCL Calculations Table'!BZ634="","",'BCL Calculations Table'!BZ634)</f>
        <v/>
      </c>
      <c r="Y567" s="81" t="str">
        <f>IF('BCL Calculations Table'!CB634="","",'BCL Calculations Table'!CB634)</f>
        <v/>
      </c>
    </row>
    <row r="568" spans="1:25" x14ac:dyDescent="0.35">
      <c r="A568" s="69" t="str">
        <f>'BCL Calculations Table'!BN635</f>
        <v>Pentane, n-</v>
      </c>
      <c r="B568" s="68" t="str">
        <f>'BCL Calculations Table'!BM635</f>
        <v>109-66-0</v>
      </c>
      <c r="C568" s="13" t="str">
        <f>IF('BCL Calculations Table'!C635="","",'BCL Calculations Table'!C635)</f>
        <v/>
      </c>
      <c r="D568" s="13" t="str">
        <f>IF('BCL Calculations Table'!D635="","",'BCL Calculations Table'!D635)</f>
        <v/>
      </c>
      <c r="E568" s="13" t="str">
        <f>IF('BCL Calculations Table'!E635="","",'BCL Calculations Table'!E635)</f>
        <v/>
      </c>
      <c r="F568" s="13" t="str">
        <f>IF('BCL Calculations Table'!F635="","",'BCL Calculations Table'!F635)</f>
        <v/>
      </c>
      <c r="G568" s="13" t="str">
        <f>IF('BCL Calculations Table'!G635="","",'BCL Calculations Table'!G635)</f>
        <v/>
      </c>
      <c r="H568" s="13" t="str">
        <f>IF('BCL Calculations Table'!H635="","",'BCL Calculations Table'!H635)</f>
        <v/>
      </c>
      <c r="I568" s="13">
        <f>IF('BCL Calculations Table'!I635="","",'BCL Calculations Table'!I635)</f>
        <v>1</v>
      </c>
      <c r="J568" s="13" t="str">
        <f>IF('BCL Calculations Table'!J635="","",'BCL Calculations Table'!J635)</f>
        <v>P</v>
      </c>
      <c r="K568" s="85" t="str">
        <f>IF('BCL Calculations Table'!K635="","",'BCL Calculations Table'!K635)</f>
        <v/>
      </c>
      <c r="L568" s="13" t="str">
        <f>IF('BCL Calculations Table'!L635="","",'BCL Calculations Table'!L635)</f>
        <v>V</v>
      </c>
      <c r="M568" s="68" t="str">
        <f>IF('BCL Calculations Table'!N635="","",'BCL Calculations Table'!N635)</f>
        <v/>
      </c>
      <c r="N568" s="13">
        <f>IF('BCL Calculations Table'!BP635="","",'BCL Calculations Table'!BP635)</f>
        <v>387.88102178238989</v>
      </c>
      <c r="O568" s="13" t="str">
        <f>IF('BCL Calculations Table'!BQ635="","",'BCL Calculations Table'!BQ635)</f>
        <v>sat</v>
      </c>
      <c r="P568" s="13">
        <f>IF('BCL Calculations Table'!BR635="","",'BCL Calculations Table'!BR635)</f>
        <v>387.88102178238989</v>
      </c>
      <c r="Q568" s="13" t="str">
        <f>IF('BCL Calculations Table'!BS635="","",'BCL Calculations Table'!BS635)</f>
        <v>sat</v>
      </c>
      <c r="R568" s="13">
        <f>IF('BCL Calculations Table'!BT635="","",'BCL Calculations Table'!BT635)</f>
        <v>387.88102178238989</v>
      </c>
      <c r="S568" s="13" t="str">
        <f>IF('BCL Calculations Table'!BU635="","",'BCL Calculations Table'!BU635)</f>
        <v>sat</v>
      </c>
      <c r="T568" s="13">
        <f>IF('BCL Calculations Table'!BV635="","",'BCL Calculations Table'!BV635)</f>
        <v>1042.8571428571429</v>
      </c>
      <c r="U568" s="13" t="str">
        <f>IF('BCL Calculations Table'!BW635="","",'BCL Calculations Table'!BW635)</f>
        <v>N</v>
      </c>
      <c r="V568" s="13">
        <f>IF('BCL Calculations Table'!BX635="","",'BCL Calculations Table'!BX635)</f>
        <v>2085.7142857142858</v>
      </c>
      <c r="W568" s="13" t="str">
        <f>IF('BCL Calculations Table'!BY635="","",'BCL Calculations Table'!BY635)</f>
        <v>N</v>
      </c>
      <c r="X568" s="13" t="str">
        <f>IF('BCL Calculations Table'!BZ635="","",'BCL Calculations Table'!BZ635)</f>
        <v/>
      </c>
      <c r="Y568" s="70" t="str">
        <f>IF('BCL Calculations Table'!CB635="","",'BCL Calculations Table'!CB635)</f>
        <v/>
      </c>
    </row>
    <row r="569" spans="1:25" x14ac:dyDescent="0.35">
      <c r="A569" s="69" t="str">
        <f>'BCL Calculations Table'!BN636</f>
        <v>Perchlorates</v>
      </c>
      <c r="B569" s="68" t="str">
        <f>'BCL Calculations Table'!BM636</f>
        <v/>
      </c>
      <c r="C569" s="13" t="str">
        <f>IF('BCL Calculations Table'!C636="","",'BCL Calculations Table'!C636)</f>
        <v/>
      </c>
      <c r="D569" s="13" t="str">
        <f>IF('BCL Calculations Table'!D636="","",'BCL Calculations Table'!D636)</f>
        <v/>
      </c>
      <c r="E569" s="13" t="str">
        <f>IF('BCL Calculations Table'!E636="","",'BCL Calculations Table'!E636)</f>
        <v/>
      </c>
      <c r="F569" s="13" t="str">
        <f>IF('BCL Calculations Table'!F636="","",'BCL Calculations Table'!F636)</f>
        <v/>
      </c>
      <c r="G569" s="13" t="str">
        <f>IF('BCL Calculations Table'!G636="","",'BCL Calculations Table'!G636)</f>
        <v/>
      </c>
      <c r="H569" s="13" t="str">
        <f>IF('BCL Calculations Table'!H636="","",'BCL Calculations Table'!H636)</f>
        <v/>
      </c>
      <c r="I569" s="13" t="str">
        <f>IF('BCL Calculations Table'!I636="","",'BCL Calculations Table'!I636)</f>
        <v/>
      </c>
      <c r="J569" s="13" t="str">
        <f>IF('BCL Calculations Table'!J636="","",'BCL Calculations Table'!J636)</f>
        <v/>
      </c>
      <c r="K569" s="85" t="str">
        <f>IF('BCL Calculations Table'!K636="","",'BCL Calculations Table'!K636)</f>
        <v/>
      </c>
      <c r="L569" s="13" t="str">
        <f>IF('BCL Calculations Table'!L636="","",'BCL Calculations Table'!L636)</f>
        <v/>
      </c>
      <c r="M569" s="68" t="str">
        <f>IF('BCL Calculations Table'!N636="","",'BCL Calculations Table'!N636)</f>
        <v/>
      </c>
      <c r="N569" s="13" t="str">
        <f>IF('BCL Calculations Table'!BP636="","",'BCL Calculations Table'!BP636)</f>
        <v/>
      </c>
      <c r="O569" s="13" t="str">
        <f>IF('BCL Calculations Table'!BQ636="","",'BCL Calculations Table'!BQ636)</f>
        <v/>
      </c>
      <c r="P569" s="13" t="str">
        <f>IF('BCL Calculations Table'!BR636="","",'BCL Calculations Table'!BR636)</f>
        <v/>
      </c>
      <c r="Q569" s="13" t="str">
        <f>IF('BCL Calculations Table'!BS636="","",'BCL Calculations Table'!BS636)</f>
        <v/>
      </c>
      <c r="R569" s="13" t="str">
        <f>IF('BCL Calculations Table'!BT636="","",'BCL Calculations Table'!BT636)</f>
        <v/>
      </c>
      <c r="S569" s="13" t="str">
        <f>IF('BCL Calculations Table'!BU636="","",'BCL Calculations Table'!BU636)</f>
        <v/>
      </c>
      <c r="T569" s="13" t="str">
        <f>IF('BCL Calculations Table'!BV636="","",'BCL Calculations Table'!BV636)</f>
        <v/>
      </c>
      <c r="U569" s="13" t="str">
        <f>IF('BCL Calculations Table'!BW636="","",'BCL Calculations Table'!BW636)</f>
        <v/>
      </c>
      <c r="V569" s="13" t="str">
        <f>IF('BCL Calculations Table'!BX636="","",'BCL Calculations Table'!BX636)</f>
        <v/>
      </c>
      <c r="W569" s="13" t="str">
        <f>IF('BCL Calculations Table'!BY636="","",'BCL Calculations Table'!BY636)</f>
        <v/>
      </c>
      <c r="X569" s="13" t="str">
        <f>IF('BCL Calculations Table'!BZ636="","",'BCL Calculations Table'!BZ636)</f>
        <v/>
      </c>
      <c r="Y569" s="70" t="str">
        <f>IF('BCL Calculations Table'!CB636="","",'BCL Calculations Table'!CB636)</f>
        <v/>
      </c>
    </row>
    <row r="570" spans="1:25" s="14" customFormat="1" x14ac:dyDescent="0.35">
      <c r="A570" s="77" t="str">
        <f>'BCL Calculations Table'!BN637</f>
        <v>Ammonium Perchlorate</v>
      </c>
      <c r="B570" s="68" t="str">
        <f>'BCL Calculations Table'!BM637</f>
        <v>7790-98-9</v>
      </c>
      <c r="C570" s="13" t="str">
        <f>IF('BCL Calculations Table'!C637="","",'BCL Calculations Table'!C637)</f>
        <v/>
      </c>
      <c r="D570" s="13" t="str">
        <f>IF('BCL Calculations Table'!D637="","",'BCL Calculations Table'!D637)</f>
        <v/>
      </c>
      <c r="E570" s="13">
        <f>IF('BCL Calculations Table'!E637="","",'BCL Calculations Table'!E637)</f>
        <v>6.9999999999999999E-4</v>
      </c>
      <c r="F570" s="13" t="str">
        <f>IF('BCL Calculations Table'!F637="","",'BCL Calculations Table'!F637)</f>
        <v>I</v>
      </c>
      <c r="G570" s="13" t="str">
        <f>IF('BCL Calculations Table'!G637="","",'BCL Calculations Table'!G637)</f>
        <v/>
      </c>
      <c r="H570" s="13" t="str">
        <f>IF('BCL Calculations Table'!H637="","",'BCL Calculations Table'!H637)</f>
        <v/>
      </c>
      <c r="I570" s="13" t="str">
        <f>IF('BCL Calculations Table'!I637="","",'BCL Calculations Table'!I637)</f>
        <v/>
      </c>
      <c r="J570" s="13" t="str">
        <f>IF('BCL Calculations Table'!J637="","",'BCL Calculations Table'!J637)</f>
        <v/>
      </c>
      <c r="K570" s="85" t="str">
        <f>IF('BCL Calculations Table'!K637="","",'BCL Calculations Table'!K637)</f>
        <v/>
      </c>
      <c r="L570" s="13" t="str">
        <f>IF('BCL Calculations Table'!L637="","",'BCL Calculations Table'!L637)</f>
        <v/>
      </c>
      <c r="M570" s="68" t="str">
        <f>IF('BCL Calculations Table'!N637="","",'BCL Calculations Table'!N637)</f>
        <v/>
      </c>
      <c r="N570" s="13">
        <f>IF('BCL Calculations Table'!BP637="","",'BCL Calculations Table'!BP637)</f>
        <v>54.75</v>
      </c>
      <c r="O570" s="13" t="str">
        <f>IF('BCL Calculations Table'!BQ637="","",'BCL Calculations Table'!BQ637)</f>
        <v>N</v>
      </c>
      <c r="P570" s="13">
        <f>IF('BCL Calculations Table'!BR637="","",'BCL Calculations Table'!BR637)</f>
        <v>1635.2</v>
      </c>
      <c r="Q570" s="13" t="str">
        <f>IF('BCL Calculations Table'!BS637="","",'BCL Calculations Table'!BS637)</f>
        <v>N</v>
      </c>
      <c r="R570" s="13">
        <f>IF('BCL Calculations Table'!BT637="","",'BCL Calculations Table'!BT637)</f>
        <v>908.44444444444446</v>
      </c>
      <c r="S570" s="13" t="str">
        <f>IF('BCL Calculations Table'!BU637="","",'BCL Calculations Table'!BU637)</f>
        <v>N</v>
      </c>
      <c r="T570" s="13" t="str">
        <f>IF('BCL Calculations Table'!BV637="","",'BCL Calculations Table'!BV637)</f>
        <v/>
      </c>
      <c r="U570" s="13" t="str">
        <f>IF('BCL Calculations Table'!BW637="","",'BCL Calculations Table'!BW637)</f>
        <v/>
      </c>
      <c r="V570" s="13">
        <f>IF('BCL Calculations Table'!BX637="","",'BCL Calculations Table'!BX637)</f>
        <v>18</v>
      </c>
      <c r="W570" s="13" t="str">
        <f>IF('BCL Calculations Table'!BY637="","",'BCL Calculations Table'!BY637)</f>
        <v>N</v>
      </c>
      <c r="X570" s="13" t="str">
        <f>IF('BCL Calculations Table'!BZ637="","",'BCL Calculations Table'!BZ637)</f>
        <v/>
      </c>
      <c r="Y570" s="70" t="str">
        <f>IF('BCL Calculations Table'!CB637="","",'BCL Calculations Table'!CB637)</f>
        <v/>
      </c>
    </row>
    <row r="571" spans="1:25" x14ac:dyDescent="0.35">
      <c r="A571" s="77" t="str">
        <f>'BCL Calculations Table'!BN638</f>
        <v>Lithium Perchlorate</v>
      </c>
      <c r="B571" s="68" t="str">
        <f>'BCL Calculations Table'!BM638</f>
        <v>7791-03-9</v>
      </c>
      <c r="C571" s="13" t="str">
        <f>IF('BCL Calculations Table'!C638="","",'BCL Calculations Table'!C638)</f>
        <v/>
      </c>
      <c r="D571" s="13" t="str">
        <f>IF('BCL Calculations Table'!D638="","",'BCL Calculations Table'!D638)</f>
        <v/>
      </c>
      <c r="E571" s="13">
        <f>IF('BCL Calculations Table'!E638="","",'BCL Calculations Table'!E638)</f>
        <v>6.9999999999999999E-4</v>
      </c>
      <c r="F571" s="13" t="str">
        <f>IF('BCL Calculations Table'!F638="","",'BCL Calculations Table'!F638)</f>
        <v>I</v>
      </c>
      <c r="G571" s="13" t="str">
        <f>IF('BCL Calculations Table'!G638="","",'BCL Calculations Table'!G638)</f>
        <v/>
      </c>
      <c r="H571" s="13" t="str">
        <f>IF('BCL Calculations Table'!H638="","",'BCL Calculations Table'!H638)</f>
        <v/>
      </c>
      <c r="I571" s="13" t="str">
        <f>IF('BCL Calculations Table'!I638="","",'BCL Calculations Table'!I638)</f>
        <v/>
      </c>
      <c r="J571" s="13" t="str">
        <f>IF('BCL Calculations Table'!J638="","",'BCL Calculations Table'!J638)</f>
        <v/>
      </c>
      <c r="K571" s="85" t="str">
        <f>IF('BCL Calculations Table'!K638="","",'BCL Calculations Table'!K638)</f>
        <v/>
      </c>
      <c r="L571" s="13" t="str">
        <f>IF('BCL Calculations Table'!L638="","",'BCL Calculations Table'!L638)</f>
        <v/>
      </c>
      <c r="M571" s="68" t="str">
        <f>IF('BCL Calculations Table'!N638="","",'BCL Calculations Table'!N638)</f>
        <v/>
      </c>
      <c r="N571" s="13">
        <f>IF('BCL Calculations Table'!BP638="","",'BCL Calculations Table'!BP638)</f>
        <v>54.75</v>
      </c>
      <c r="O571" s="13" t="str">
        <f>IF('BCL Calculations Table'!BQ638="","",'BCL Calculations Table'!BQ638)</f>
        <v>N</v>
      </c>
      <c r="P571" s="13">
        <f>IF('BCL Calculations Table'!BR638="","",'BCL Calculations Table'!BR638)</f>
        <v>1635.2</v>
      </c>
      <c r="Q571" s="13" t="str">
        <f>IF('BCL Calculations Table'!BS638="","",'BCL Calculations Table'!BS638)</f>
        <v>N</v>
      </c>
      <c r="R571" s="13">
        <f>IF('BCL Calculations Table'!BT638="","",'BCL Calculations Table'!BT638)</f>
        <v>908.44444444444446</v>
      </c>
      <c r="S571" s="13" t="str">
        <f>IF('BCL Calculations Table'!BU638="","",'BCL Calculations Table'!BU638)</f>
        <v>N</v>
      </c>
      <c r="T571" s="13" t="str">
        <f>IF('BCL Calculations Table'!BV638="","",'BCL Calculations Table'!BV638)</f>
        <v/>
      </c>
      <c r="U571" s="13" t="str">
        <f>IF('BCL Calculations Table'!BW638="","",'BCL Calculations Table'!BW638)</f>
        <v/>
      </c>
      <c r="V571" s="13">
        <f>IF('BCL Calculations Table'!BX638="","",'BCL Calculations Table'!BX638)</f>
        <v>18</v>
      </c>
      <c r="W571" s="13" t="str">
        <f>IF('BCL Calculations Table'!BY638="","",'BCL Calculations Table'!BY638)</f>
        <v>N</v>
      </c>
      <c r="X571" s="13" t="str">
        <f>IF('BCL Calculations Table'!BZ638="","",'BCL Calculations Table'!BZ638)</f>
        <v/>
      </c>
      <c r="Y571" s="70" t="str">
        <f>IF('BCL Calculations Table'!CB638="","",'BCL Calculations Table'!CB638)</f>
        <v/>
      </c>
    </row>
    <row r="572" spans="1:25" x14ac:dyDescent="0.35">
      <c r="A572" s="77" t="str">
        <f>'BCL Calculations Table'!BN639</f>
        <v>Perchlorate and Perchlorate Salts</v>
      </c>
      <c r="B572" s="68" t="str">
        <f>'BCL Calculations Table'!BM639</f>
        <v>14797-73-0</v>
      </c>
      <c r="C572" s="13" t="str">
        <f>IF('BCL Calculations Table'!C639="","",'BCL Calculations Table'!C639)</f>
        <v/>
      </c>
      <c r="D572" s="13" t="str">
        <f>IF('BCL Calculations Table'!D639="","",'BCL Calculations Table'!D639)</f>
        <v/>
      </c>
      <c r="E572" s="13">
        <f>IF('BCL Calculations Table'!E639="","",'BCL Calculations Table'!E639)</f>
        <v>6.9999999999999999E-4</v>
      </c>
      <c r="F572" s="13" t="str">
        <f>IF('BCL Calculations Table'!F639="","",'BCL Calculations Table'!F639)</f>
        <v>I</v>
      </c>
      <c r="G572" s="13" t="str">
        <f>IF('BCL Calculations Table'!G639="","",'BCL Calculations Table'!G639)</f>
        <v/>
      </c>
      <c r="H572" s="13" t="str">
        <f>IF('BCL Calculations Table'!H639="","",'BCL Calculations Table'!H639)</f>
        <v/>
      </c>
      <c r="I572" s="13" t="str">
        <f>IF('BCL Calculations Table'!I639="","",'BCL Calculations Table'!I639)</f>
        <v/>
      </c>
      <c r="J572" s="13" t="str">
        <f>IF('BCL Calculations Table'!J639="","",'BCL Calculations Table'!J639)</f>
        <v/>
      </c>
      <c r="K572" s="85" t="str">
        <f>IF('BCL Calculations Table'!K639="","",'BCL Calculations Table'!K639)</f>
        <v/>
      </c>
      <c r="L572" s="13" t="str">
        <f>IF('BCL Calculations Table'!L639="","",'BCL Calculations Table'!L639)</f>
        <v/>
      </c>
      <c r="M572" s="68" t="str">
        <f>IF('BCL Calculations Table'!N639="","",'BCL Calculations Table'!N639)</f>
        <v/>
      </c>
      <c r="N572" s="13">
        <f>IF('BCL Calculations Table'!BP639="","",'BCL Calculations Table'!BP639)</f>
        <v>54.75</v>
      </c>
      <c r="O572" s="13" t="str">
        <f>IF('BCL Calculations Table'!BQ639="","",'BCL Calculations Table'!BQ639)</f>
        <v>N</v>
      </c>
      <c r="P572" s="13">
        <f>IF('BCL Calculations Table'!BR639="","",'BCL Calculations Table'!BR639)</f>
        <v>1635.2</v>
      </c>
      <c r="Q572" s="13" t="str">
        <f>IF('BCL Calculations Table'!BS639="","",'BCL Calculations Table'!BS639)</f>
        <v>N</v>
      </c>
      <c r="R572" s="13">
        <f>IF('BCL Calculations Table'!BT639="","",'BCL Calculations Table'!BT639)</f>
        <v>908.44444444444446</v>
      </c>
      <c r="S572" s="13" t="str">
        <f>IF('BCL Calculations Table'!BU639="","",'BCL Calculations Table'!BU639)</f>
        <v>N</v>
      </c>
      <c r="T572" s="13" t="str">
        <f>IF('BCL Calculations Table'!BV639="","",'BCL Calculations Table'!BV639)</f>
        <v/>
      </c>
      <c r="U572" s="13" t="str">
        <f>IF('BCL Calculations Table'!BW639="","",'BCL Calculations Table'!BW639)</f>
        <v/>
      </c>
      <c r="V572" s="13">
        <f>IF('BCL Calculations Table'!BX639="","",'BCL Calculations Table'!BX639)</f>
        <v>18</v>
      </c>
      <c r="W572" s="13" t="str">
        <f>IF('BCL Calculations Table'!BY639="","",'BCL Calculations Table'!BY639)</f>
        <v>N</v>
      </c>
      <c r="X572" s="13">
        <f>IF('BCL Calculations Table'!BZ639="","",'BCL Calculations Table'!BZ639)</f>
        <v>1.8539999999999997E-2</v>
      </c>
      <c r="Y572" s="70">
        <f>IF('BCL Calculations Table'!CB639="","",'BCL Calculations Table'!CB639)</f>
        <v>0.37080000000000002</v>
      </c>
    </row>
    <row r="573" spans="1:25" s="14" customFormat="1" x14ac:dyDescent="0.35">
      <c r="A573" s="77" t="str">
        <f>'BCL Calculations Table'!BN640</f>
        <v>Potassium Perchlorate</v>
      </c>
      <c r="B573" s="68" t="str">
        <f>'BCL Calculations Table'!BM640</f>
        <v>7778-74-7</v>
      </c>
      <c r="C573" s="13" t="str">
        <f>IF('BCL Calculations Table'!C640="","",'BCL Calculations Table'!C640)</f>
        <v/>
      </c>
      <c r="D573" s="13" t="str">
        <f>IF('BCL Calculations Table'!D640="","",'BCL Calculations Table'!D640)</f>
        <v/>
      </c>
      <c r="E573" s="13">
        <f>IF('BCL Calculations Table'!E640="","",'BCL Calculations Table'!E640)</f>
        <v>6.9999999999999999E-4</v>
      </c>
      <c r="F573" s="13" t="str">
        <f>IF('BCL Calculations Table'!F640="","",'BCL Calculations Table'!F640)</f>
        <v>I</v>
      </c>
      <c r="G573" s="13" t="str">
        <f>IF('BCL Calculations Table'!G640="","",'BCL Calculations Table'!G640)</f>
        <v/>
      </c>
      <c r="H573" s="13" t="str">
        <f>IF('BCL Calculations Table'!H640="","",'BCL Calculations Table'!H640)</f>
        <v/>
      </c>
      <c r="I573" s="13" t="str">
        <f>IF('BCL Calculations Table'!I640="","",'BCL Calculations Table'!I640)</f>
        <v/>
      </c>
      <c r="J573" s="13" t="str">
        <f>IF('BCL Calculations Table'!J640="","",'BCL Calculations Table'!J640)</f>
        <v/>
      </c>
      <c r="K573" s="85" t="str">
        <f>IF('BCL Calculations Table'!K640="","",'BCL Calculations Table'!K640)</f>
        <v/>
      </c>
      <c r="L573" s="13" t="str">
        <f>IF('BCL Calculations Table'!L640="","",'BCL Calculations Table'!L640)</f>
        <v/>
      </c>
      <c r="M573" s="68" t="str">
        <f>IF('BCL Calculations Table'!N640="","",'BCL Calculations Table'!N640)</f>
        <v/>
      </c>
      <c r="N573" s="13">
        <f>IF('BCL Calculations Table'!BP640="","",'BCL Calculations Table'!BP640)</f>
        <v>54.75</v>
      </c>
      <c r="O573" s="13" t="str">
        <f>IF('BCL Calculations Table'!BQ640="","",'BCL Calculations Table'!BQ640)</f>
        <v>N</v>
      </c>
      <c r="P573" s="13">
        <f>IF('BCL Calculations Table'!BR640="","",'BCL Calculations Table'!BR640)</f>
        <v>1635.2</v>
      </c>
      <c r="Q573" s="13" t="str">
        <f>IF('BCL Calculations Table'!BS640="","",'BCL Calculations Table'!BS640)</f>
        <v>N</v>
      </c>
      <c r="R573" s="13">
        <f>IF('BCL Calculations Table'!BT640="","",'BCL Calculations Table'!BT640)</f>
        <v>908.44444444444446</v>
      </c>
      <c r="S573" s="13" t="str">
        <f>IF('BCL Calculations Table'!BU640="","",'BCL Calculations Table'!BU640)</f>
        <v>N</v>
      </c>
      <c r="T573" s="13" t="str">
        <f>IF('BCL Calculations Table'!BV640="","",'BCL Calculations Table'!BV640)</f>
        <v/>
      </c>
      <c r="U573" s="13" t="str">
        <f>IF('BCL Calculations Table'!BW640="","",'BCL Calculations Table'!BW640)</f>
        <v/>
      </c>
      <c r="V573" s="13">
        <f>IF('BCL Calculations Table'!BX640="","",'BCL Calculations Table'!BX640)</f>
        <v>18</v>
      </c>
      <c r="W573" s="13" t="str">
        <f>IF('BCL Calculations Table'!BY640="","",'BCL Calculations Table'!BY640)</f>
        <v>N</v>
      </c>
      <c r="X573" s="13" t="str">
        <f>IF('BCL Calculations Table'!BZ640="","",'BCL Calculations Table'!BZ640)</f>
        <v/>
      </c>
      <c r="Y573" s="70" t="str">
        <f>IF('BCL Calculations Table'!CB640="","",'BCL Calculations Table'!CB640)</f>
        <v/>
      </c>
    </row>
    <row r="574" spans="1:25" s="14" customFormat="1" x14ac:dyDescent="0.35">
      <c r="A574" s="78" t="str">
        <f>'BCL Calculations Table'!BN641</f>
        <v>Sodium Perchlorate</v>
      </c>
      <c r="B574" s="72" t="str">
        <f>'BCL Calculations Table'!BM641</f>
        <v>7601-89-0</v>
      </c>
      <c r="C574" s="73" t="str">
        <f>IF('BCL Calculations Table'!C641="","",'BCL Calculations Table'!C641)</f>
        <v/>
      </c>
      <c r="D574" s="73" t="str">
        <f>IF('BCL Calculations Table'!D641="","",'BCL Calculations Table'!D641)</f>
        <v/>
      </c>
      <c r="E574" s="73">
        <f>IF('BCL Calculations Table'!E641="","",'BCL Calculations Table'!E641)</f>
        <v>6.9999999999999999E-4</v>
      </c>
      <c r="F574" s="73" t="str">
        <f>IF('BCL Calculations Table'!F641="","",'BCL Calculations Table'!F641)</f>
        <v>I</v>
      </c>
      <c r="G574" s="73" t="str">
        <f>IF('BCL Calculations Table'!G641="","",'BCL Calculations Table'!G641)</f>
        <v/>
      </c>
      <c r="H574" s="73" t="str">
        <f>IF('BCL Calculations Table'!H641="","",'BCL Calculations Table'!H641)</f>
        <v/>
      </c>
      <c r="I574" s="73" t="str">
        <f>IF('BCL Calculations Table'!I641="","",'BCL Calculations Table'!I641)</f>
        <v/>
      </c>
      <c r="J574" s="73" t="str">
        <f>IF('BCL Calculations Table'!J641="","",'BCL Calculations Table'!J641)</f>
        <v/>
      </c>
      <c r="K574" s="86" t="str">
        <f>IF('BCL Calculations Table'!K641="","",'BCL Calculations Table'!K641)</f>
        <v/>
      </c>
      <c r="L574" s="73" t="str">
        <f>IF('BCL Calculations Table'!L641="","",'BCL Calculations Table'!L641)</f>
        <v/>
      </c>
      <c r="M574" s="72" t="str">
        <f>IF('BCL Calculations Table'!N641="","",'BCL Calculations Table'!N641)</f>
        <v/>
      </c>
      <c r="N574" s="73">
        <f>IF('BCL Calculations Table'!BP641="","",'BCL Calculations Table'!BP641)</f>
        <v>54.75</v>
      </c>
      <c r="O574" s="73" t="str">
        <f>IF('BCL Calculations Table'!BQ641="","",'BCL Calculations Table'!BQ641)</f>
        <v>N</v>
      </c>
      <c r="P574" s="73">
        <f>IF('BCL Calculations Table'!BR641="","",'BCL Calculations Table'!BR641)</f>
        <v>1635.2</v>
      </c>
      <c r="Q574" s="73" t="str">
        <f>IF('BCL Calculations Table'!BS641="","",'BCL Calculations Table'!BS641)</f>
        <v>N</v>
      </c>
      <c r="R574" s="73">
        <f>IF('BCL Calculations Table'!BT641="","",'BCL Calculations Table'!BT641)</f>
        <v>908.44444444444446</v>
      </c>
      <c r="S574" s="73" t="str">
        <f>IF('BCL Calculations Table'!BU641="","",'BCL Calculations Table'!BU641)</f>
        <v>N</v>
      </c>
      <c r="T574" s="73" t="str">
        <f>IF('BCL Calculations Table'!BV641="","",'BCL Calculations Table'!BV641)</f>
        <v/>
      </c>
      <c r="U574" s="73" t="str">
        <f>IF('BCL Calculations Table'!BW641="","",'BCL Calculations Table'!BW641)</f>
        <v/>
      </c>
      <c r="V574" s="73">
        <f>IF('BCL Calculations Table'!BX641="","",'BCL Calculations Table'!BX641)</f>
        <v>18</v>
      </c>
      <c r="W574" s="73" t="str">
        <f>IF('BCL Calculations Table'!BY641="","",'BCL Calculations Table'!BY641)</f>
        <v>N</v>
      </c>
      <c r="X574" s="73" t="str">
        <f>IF('BCL Calculations Table'!BZ641="","",'BCL Calculations Table'!BZ641)</f>
        <v/>
      </c>
      <c r="Y574" s="79" t="str">
        <f>IF('BCL Calculations Table'!CB641="","",'BCL Calculations Table'!CB641)</f>
        <v/>
      </c>
    </row>
    <row r="575" spans="1:25" x14ac:dyDescent="0.35">
      <c r="A575" s="69" t="str">
        <f>'BCL Calculations Table'!BN642</f>
        <v>Perfluorobutane Sulfonate</v>
      </c>
      <c r="B575" s="68" t="str">
        <f>'BCL Calculations Table'!BM642</f>
        <v>375-73-5</v>
      </c>
      <c r="C575" s="13" t="str">
        <f>IF('BCL Calculations Table'!C642="","",'BCL Calculations Table'!C642)</f>
        <v/>
      </c>
      <c r="D575" s="13" t="str">
        <f>IF('BCL Calculations Table'!D642="","",'BCL Calculations Table'!D642)</f>
        <v/>
      </c>
      <c r="E575" s="13">
        <f>IF('BCL Calculations Table'!E642="","",'BCL Calculations Table'!E642)</f>
        <v>2.9999999999999997E-4</v>
      </c>
      <c r="F575" s="13" t="str">
        <f>IF('BCL Calculations Table'!F642="","",'BCL Calculations Table'!F642)</f>
        <v>P</v>
      </c>
      <c r="G575" s="13" t="str">
        <f>IF('BCL Calculations Table'!G642="","",'BCL Calculations Table'!G642)</f>
        <v/>
      </c>
      <c r="H575" s="13" t="str">
        <f>IF('BCL Calculations Table'!H642="","",'BCL Calculations Table'!H642)</f>
        <v/>
      </c>
      <c r="I575" s="13" t="str">
        <f>IF('BCL Calculations Table'!I642="","",'BCL Calculations Table'!I642)</f>
        <v/>
      </c>
      <c r="J575" s="13" t="str">
        <f>IF('BCL Calculations Table'!J642="","",'BCL Calculations Table'!J642)</f>
        <v/>
      </c>
      <c r="K575" s="85" t="str">
        <f>IF('BCL Calculations Table'!K642="","",'BCL Calculations Table'!K642)</f>
        <v/>
      </c>
      <c r="L575" s="13" t="str">
        <f>IF('BCL Calculations Table'!L642="","",'BCL Calculations Table'!L642)</f>
        <v/>
      </c>
      <c r="M575" s="68">
        <f>IF('BCL Calculations Table'!N642="","",'BCL Calculations Table'!N642)</f>
        <v>0.1</v>
      </c>
      <c r="N575" s="13">
        <f>IF('BCL Calculations Table'!BP642="","",'BCL Calculations Table'!BP642)</f>
        <v>18.964103866714389</v>
      </c>
      <c r="O575" s="13" t="str">
        <f>IF('BCL Calculations Table'!BQ642="","",'BCL Calculations Table'!BQ642)</f>
        <v>N</v>
      </c>
      <c r="P575" s="13">
        <f>IF('BCL Calculations Table'!BR642="","",'BCL Calculations Table'!BR642)</f>
        <v>700.80000000000007</v>
      </c>
      <c r="Q575" s="13" t="str">
        <f>IF('BCL Calculations Table'!BS642="","",'BCL Calculations Table'!BS642)</f>
        <v>N</v>
      </c>
      <c r="R575" s="13">
        <f>IF('BCL Calculations Table'!BT642="","",'BCL Calculations Table'!BT642)</f>
        <v>273.55423774861111</v>
      </c>
      <c r="S575" s="13" t="str">
        <f>IF('BCL Calculations Table'!BU642="","",'BCL Calculations Table'!BU642)</f>
        <v>N</v>
      </c>
      <c r="T575" s="13" t="str">
        <f>IF('BCL Calculations Table'!BV642="","",'BCL Calculations Table'!BV642)</f>
        <v/>
      </c>
      <c r="U575" s="13" t="str">
        <f>IF('BCL Calculations Table'!BW642="","",'BCL Calculations Table'!BW642)</f>
        <v/>
      </c>
      <c r="V575" s="13">
        <f>IF('BCL Calculations Table'!BX642="","",'BCL Calculations Table'!BX642)</f>
        <v>10.011428571428571</v>
      </c>
      <c r="W575" s="13" t="str">
        <f>IF('BCL Calculations Table'!BY642="","",'BCL Calculations Table'!BY642)</f>
        <v>N</v>
      </c>
      <c r="X575" s="80" t="str">
        <f>IF('BCL Calculations Table'!BZ642="","",'BCL Calculations Table'!BZ642)</f>
        <v/>
      </c>
      <c r="Y575" s="81" t="str">
        <f>IF('BCL Calculations Table'!CB642="","",'BCL Calculations Table'!CB642)</f>
        <v/>
      </c>
    </row>
    <row r="576" spans="1:25" s="14" customFormat="1" x14ac:dyDescent="0.35">
      <c r="A576" s="69" t="str">
        <f>'BCL Calculations Table'!BN643</f>
        <v>Perfluorooctanoic Acid</v>
      </c>
      <c r="B576" s="68" t="str">
        <f>'BCL Calculations Table'!BM643</f>
        <v>335-67-1</v>
      </c>
      <c r="C576" s="13">
        <f>IF('BCL Calculations Table'!C643="","",'BCL Calculations Table'!C643)</f>
        <v>7.0000000000000007E-2</v>
      </c>
      <c r="D576" s="13" t="str">
        <f>IF('BCL Calculations Table'!D643="","",'BCL Calculations Table'!D643)</f>
        <v>O</v>
      </c>
      <c r="E576" s="13">
        <f>IF('BCL Calculations Table'!E643="","",'BCL Calculations Table'!E643)</f>
        <v>3.0000000000000001E-6</v>
      </c>
      <c r="F576" s="13" t="str">
        <f>IF('BCL Calculations Table'!F643="","",'BCL Calculations Table'!F643)</f>
        <v>A</v>
      </c>
      <c r="G576" s="13" t="str">
        <f>IF('BCL Calculations Table'!G643="","",'BCL Calculations Table'!G643)</f>
        <v/>
      </c>
      <c r="H576" s="13" t="str">
        <f>IF('BCL Calculations Table'!H643="","",'BCL Calculations Table'!H643)</f>
        <v/>
      </c>
      <c r="I576" s="13" t="str">
        <f>IF('BCL Calculations Table'!I643="","",'BCL Calculations Table'!I643)</f>
        <v/>
      </c>
      <c r="J576" s="13" t="str">
        <f>IF('BCL Calculations Table'!J643="","",'BCL Calculations Table'!J643)</f>
        <v/>
      </c>
      <c r="K576" s="85" t="str">
        <f>IF('BCL Calculations Table'!K643="","",'BCL Calculations Table'!K643)</f>
        <v/>
      </c>
      <c r="L576" s="13" t="str">
        <f>IF('BCL Calculations Table'!L643="","",'BCL Calculations Table'!L643)</f>
        <v/>
      </c>
      <c r="M576" s="68" t="str">
        <f>IF('BCL Calculations Table'!N643="","",'BCL Calculations Table'!N643)</f>
        <v/>
      </c>
      <c r="N576" s="13">
        <f>IF('BCL Calculations Table'!BP643="","",'BCL Calculations Table'!BP643)</f>
        <v>2.3464285714285715</v>
      </c>
      <c r="O576" s="13" t="str">
        <f>IF('BCL Calculations Table'!BQ643="","",'BCL Calculations Table'!BQ643)</f>
        <v>N</v>
      </c>
      <c r="P576" s="13">
        <f>IF('BCL Calculations Table'!BR643="","",'BCL Calculations Table'!BR643)</f>
        <v>70.08</v>
      </c>
      <c r="Q576" s="13" t="str">
        <f>IF('BCL Calculations Table'!BS643="","",'BCL Calculations Table'!BS643)</f>
        <v>N</v>
      </c>
      <c r="R576" s="13">
        <f>IF('BCL Calculations Table'!BT643="","",'BCL Calculations Table'!BT643)</f>
        <v>38.933333333333344</v>
      </c>
      <c r="S576" s="13" t="str">
        <f>IF('BCL Calculations Table'!BU643="","",'BCL Calculations Table'!BU643)</f>
        <v>N</v>
      </c>
      <c r="T576" s="13" t="str">
        <f>IF('BCL Calculations Table'!BV643="","",'BCL Calculations Table'!BV643)</f>
        <v/>
      </c>
      <c r="U576" s="13" t="str">
        <f>IF('BCL Calculations Table'!BW643="","",'BCL Calculations Table'!BW643)</f>
        <v/>
      </c>
      <c r="V576" s="13">
        <f>IF('BCL Calculations Table'!BX643="","",'BCL Calculations Table'!BX643)</f>
        <v>0.10011428571428573</v>
      </c>
      <c r="W576" s="13" t="str">
        <f>IF('BCL Calculations Table'!BY643="","",'BCL Calculations Table'!BY643)</f>
        <v>N</v>
      </c>
      <c r="X576" s="13" t="str">
        <f>IF('BCL Calculations Table'!BZ643="","",'BCL Calculations Table'!BZ643)</f>
        <v/>
      </c>
      <c r="Y576" s="70" t="str">
        <f>IF('BCL Calculations Table'!CB643="","",'BCL Calculations Table'!CB643)</f>
        <v/>
      </c>
    </row>
    <row r="577" spans="1:25" x14ac:dyDescent="0.35">
      <c r="A577" s="69" t="str">
        <f>'BCL Calculations Table'!BN644</f>
        <v>Perfluorosulfonic Acid</v>
      </c>
      <c r="B577" s="68" t="str">
        <f>'BCL Calculations Table'!BM644</f>
        <v>1763-23-1</v>
      </c>
      <c r="C577" s="13" t="str">
        <f>IF('BCL Calculations Table'!C644="","",'BCL Calculations Table'!C644)</f>
        <v/>
      </c>
      <c r="D577" s="13" t="str">
        <f>IF('BCL Calculations Table'!D644="","",'BCL Calculations Table'!D644)</f>
        <v/>
      </c>
      <c r="E577" s="13">
        <f>IF('BCL Calculations Table'!E644="","",'BCL Calculations Table'!E644)</f>
        <v>1.9999999999999999E-6</v>
      </c>
      <c r="F577" s="13" t="str">
        <f>IF('BCL Calculations Table'!F644="","",'BCL Calculations Table'!F644)</f>
        <v>A</v>
      </c>
      <c r="G577" s="13" t="str">
        <f>IF('BCL Calculations Table'!G644="","",'BCL Calculations Table'!G644)</f>
        <v/>
      </c>
      <c r="H577" s="13" t="str">
        <f>IF('BCL Calculations Table'!H644="","",'BCL Calculations Table'!H644)</f>
        <v/>
      </c>
      <c r="I577" s="13" t="str">
        <f>IF('BCL Calculations Table'!I644="","",'BCL Calculations Table'!I644)</f>
        <v/>
      </c>
      <c r="J577" s="13" t="str">
        <f>IF('BCL Calculations Table'!J644="","",'BCL Calculations Table'!J644)</f>
        <v/>
      </c>
      <c r="K577" s="85" t="str">
        <f>IF('BCL Calculations Table'!K644="","",'BCL Calculations Table'!K644)</f>
        <v/>
      </c>
      <c r="L577" s="13" t="str">
        <f>IF('BCL Calculations Table'!L644="","",'BCL Calculations Table'!L644)</f>
        <v/>
      </c>
      <c r="M577" s="68" t="str">
        <f>IF('BCL Calculations Table'!N644="","",'BCL Calculations Table'!N644)</f>
        <v/>
      </c>
      <c r="N577" s="13">
        <f>IF('BCL Calculations Table'!BP644="","",'BCL Calculations Table'!BP644)</f>
        <v>1.5642857142857143</v>
      </c>
      <c r="O577" s="13" t="str">
        <f>IF('BCL Calculations Table'!BQ644="","",'BCL Calculations Table'!BQ644)</f>
        <v>N</v>
      </c>
      <c r="P577" s="13">
        <f>IF('BCL Calculations Table'!BR644="","",'BCL Calculations Table'!BR644)</f>
        <v>46.720000000000006</v>
      </c>
      <c r="Q577" s="13" t="str">
        <f>IF('BCL Calculations Table'!BS644="","",'BCL Calculations Table'!BS644)</f>
        <v>N</v>
      </c>
      <c r="R577" s="13">
        <f>IF('BCL Calculations Table'!BT644="","",'BCL Calculations Table'!BT644)</f>
        <v>25.955555555555559</v>
      </c>
      <c r="S577" s="13" t="str">
        <f>IF('BCL Calculations Table'!BU644="","",'BCL Calculations Table'!BU644)</f>
        <v>N</v>
      </c>
      <c r="T577" s="13" t="str">
        <f>IF('BCL Calculations Table'!BV644="","",'BCL Calculations Table'!BV644)</f>
        <v/>
      </c>
      <c r="U577" s="13" t="str">
        <f>IF('BCL Calculations Table'!BW644="","",'BCL Calculations Table'!BW644)</f>
        <v/>
      </c>
      <c r="V577" s="13">
        <f>IF('BCL Calculations Table'!BX644="","",'BCL Calculations Table'!BX644)</f>
        <v>6.6742857142857132E-2</v>
      </c>
      <c r="W577" s="13" t="str">
        <f>IF('BCL Calculations Table'!BY644="","",'BCL Calculations Table'!BY644)</f>
        <v>N</v>
      </c>
      <c r="X577" s="13" t="str">
        <f>IF('BCL Calculations Table'!BZ644="","",'BCL Calculations Table'!BZ644)</f>
        <v/>
      </c>
      <c r="Y577" s="70" t="str">
        <f>IF('BCL Calculations Table'!CB644="","",'BCL Calculations Table'!CB644)</f>
        <v/>
      </c>
    </row>
    <row r="578" spans="1:25" x14ac:dyDescent="0.35">
      <c r="A578" s="69" t="str">
        <f>'BCL Calculations Table'!BN645</f>
        <v>Permethrin</v>
      </c>
      <c r="B578" s="68" t="str">
        <f>'BCL Calculations Table'!BM645</f>
        <v>52645-53-1</v>
      </c>
      <c r="C578" s="13" t="str">
        <f>IF('BCL Calculations Table'!C645="","",'BCL Calculations Table'!C645)</f>
        <v/>
      </c>
      <c r="D578" s="13" t="str">
        <f>IF('BCL Calculations Table'!D645="","",'BCL Calculations Table'!D645)</f>
        <v/>
      </c>
      <c r="E578" s="13">
        <f>IF('BCL Calculations Table'!E645="","",'BCL Calculations Table'!E645)</f>
        <v>0.05</v>
      </c>
      <c r="F578" s="13" t="str">
        <f>IF('BCL Calculations Table'!F645="","",'BCL Calculations Table'!F645)</f>
        <v>I</v>
      </c>
      <c r="G578" s="13" t="str">
        <f>IF('BCL Calculations Table'!G645="","",'BCL Calculations Table'!G645)</f>
        <v/>
      </c>
      <c r="H578" s="13" t="str">
        <f>IF('BCL Calculations Table'!H645="","",'BCL Calculations Table'!H645)</f>
        <v/>
      </c>
      <c r="I578" s="13" t="str">
        <f>IF('BCL Calculations Table'!I645="","",'BCL Calculations Table'!I645)</f>
        <v/>
      </c>
      <c r="J578" s="13" t="str">
        <f>IF('BCL Calculations Table'!J645="","",'BCL Calculations Table'!J645)</f>
        <v/>
      </c>
      <c r="K578" s="85" t="str">
        <f>IF('BCL Calculations Table'!K645="","",'BCL Calculations Table'!K645)</f>
        <v/>
      </c>
      <c r="L578" s="13" t="str">
        <f>IF('BCL Calculations Table'!L645="","",'BCL Calculations Table'!L645)</f>
        <v/>
      </c>
      <c r="M578" s="68">
        <f>IF('BCL Calculations Table'!N645="","",'BCL Calculations Table'!N645)</f>
        <v>0.1</v>
      </c>
      <c r="N578" s="13">
        <f>IF('BCL Calculations Table'!BP645="","",'BCL Calculations Table'!BP645)</f>
        <v>3160.6839777857313</v>
      </c>
      <c r="O578" s="13" t="str">
        <f>IF('BCL Calculations Table'!BQ645="","",'BCL Calculations Table'!BQ645)</f>
        <v>N</v>
      </c>
      <c r="P578" s="13">
        <f>IF('BCL Calculations Table'!BR645="","",'BCL Calculations Table'!BR645)</f>
        <v>100000</v>
      </c>
      <c r="Q578" s="13" t="str">
        <f>IF('BCL Calculations Table'!BS645="","",'BCL Calculations Table'!BS645)</f>
        <v>max</v>
      </c>
      <c r="R578" s="13">
        <f>IF('BCL Calculations Table'!BT645="","",'BCL Calculations Table'!BT645)</f>
        <v>45592.372958101856</v>
      </c>
      <c r="S578" s="13" t="str">
        <f>IF('BCL Calculations Table'!BU645="","",'BCL Calculations Table'!BU645)</f>
        <v>N</v>
      </c>
      <c r="T578" s="13" t="str">
        <f>IF('BCL Calculations Table'!BV645="","",'BCL Calculations Table'!BV645)</f>
        <v/>
      </c>
      <c r="U578" s="13" t="str">
        <f>IF('BCL Calculations Table'!BW645="","",'BCL Calculations Table'!BW645)</f>
        <v/>
      </c>
      <c r="V578" s="13">
        <f>IF('BCL Calculations Table'!BX645="","",'BCL Calculations Table'!BX645)</f>
        <v>1668.5714285714287</v>
      </c>
      <c r="W578" s="13" t="str">
        <f>IF('BCL Calculations Table'!BY645="","",'BCL Calculations Table'!BY645)</f>
        <v>N</v>
      </c>
      <c r="X578" s="13" t="str">
        <f>IF('BCL Calculations Table'!BZ645="","",'BCL Calculations Table'!BZ645)</f>
        <v/>
      </c>
      <c r="Y578" s="70" t="str">
        <f>IF('BCL Calculations Table'!CB645="","",'BCL Calculations Table'!CB645)</f>
        <v/>
      </c>
    </row>
    <row r="579" spans="1:25" s="14" customFormat="1" x14ac:dyDescent="0.35">
      <c r="A579" s="69" t="str">
        <f>'BCL Calculations Table'!BN646</f>
        <v>Phenacetin</v>
      </c>
      <c r="B579" s="68" t="str">
        <f>'BCL Calculations Table'!BM646</f>
        <v>62-44-2</v>
      </c>
      <c r="C579" s="13">
        <f>IF('BCL Calculations Table'!C646="","",'BCL Calculations Table'!C646)</f>
        <v>2.2000000000000001E-3</v>
      </c>
      <c r="D579" s="13" t="str">
        <f>IF('BCL Calculations Table'!D646="","",'BCL Calculations Table'!D646)</f>
        <v>CA</v>
      </c>
      <c r="E579" s="13" t="str">
        <f>IF('BCL Calculations Table'!E646="","",'BCL Calculations Table'!E646)</f>
        <v/>
      </c>
      <c r="F579" s="13" t="str">
        <f>IF('BCL Calculations Table'!F646="","",'BCL Calculations Table'!F646)</f>
        <v/>
      </c>
      <c r="G579" s="13">
        <f>IF('BCL Calculations Table'!G646="","",'BCL Calculations Table'!G646)</f>
        <v>6.3E-7</v>
      </c>
      <c r="H579" s="13" t="str">
        <f>IF('BCL Calculations Table'!H646="","",'BCL Calculations Table'!H646)</f>
        <v>CA</v>
      </c>
      <c r="I579" s="13" t="str">
        <f>IF('BCL Calculations Table'!I646="","",'BCL Calculations Table'!I646)</f>
        <v/>
      </c>
      <c r="J579" s="13" t="str">
        <f>IF('BCL Calculations Table'!J646="","",'BCL Calculations Table'!J646)</f>
        <v/>
      </c>
      <c r="K579" s="85" t="str">
        <f>IF('BCL Calculations Table'!K646="","",'BCL Calculations Table'!K646)</f>
        <v/>
      </c>
      <c r="L579" s="13" t="str">
        <f>IF('BCL Calculations Table'!L646="","",'BCL Calculations Table'!L646)</f>
        <v/>
      </c>
      <c r="M579" s="68">
        <f>IF('BCL Calculations Table'!N646="","",'BCL Calculations Table'!N646)</f>
        <v>0.1</v>
      </c>
      <c r="N579" s="13">
        <f>IF('BCL Calculations Table'!BP646="","",'BCL Calculations Table'!BP646)</f>
        <v>246.62024688038051</v>
      </c>
      <c r="O579" s="13" t="str">
        <f>IF('BCL Calculations Table'!BQ646="","",'BCL Calculations Table'!BQ646)</f>
        <v>C</v>
      </c>
      <c r="P579" s="13">
        <f>IF('BCL Calculations Table'!BR646="","",'BCL Calculations Table'!BR646)</f>
        <v>2972.712563855509</v>
      </c>
      <c r="Q579" s="13" t="str">
        <f>IF('BCL Calculations Table'!BS646="","",'BCL Calculations Table'!BS646)</f>
        <v>C</v>
      </c>
      <c r="R579" s="13">
        <f>IF('BCL Calculations Table'!BT646="","",'BCL Calculations Table'!BT646)</f>
        <v>1603.2608002930419</v>
      </c>
      <c r="S579" s="13" t="str">
        <f>IF('BCL Calculations Table'!BU646="","",'BCL Calculations Table'!BU646)</f>
        <v>C</v>
      </c>
      <c r="T579" s="13">
        <f>IF('BCL Calculations Table'!BV646="","",'BCL Calculations Table'!BV646)</f>
        <v>4.4566544566544568</v>
      </c>
      <c r="U579" s="13" t="str">
        <f>IF('BCL Calculations Table'!BW646="","",'BCL Calculations Table'!BW646)</f>
        <v>C</v>
      </c>
      <c r="V579" s="13">
        <f>IF('BCL Calculations Table'!BX646="","",'BCL Calculations Table'!BX646)</f>
        <v>35.412826234597837</v>
      </c>
      <c r="W579" s="13" t="str">
        <f>IF('BCL Calculations Table'!BY646="","",'BCL Calculations Table'!BY646)</f>
        <v>C</v>
      </c>
      <c r="X579" s="13" t="str">
        <f>IF('BCL Calculations Table'!BZ646="","",'BCL Calculations Table'!BZ646)</f>
        <v/>
      </c>
      <c r="Y579" s="70" t="str">
        <f>IF('BCL Calculations Table'!CB646="","",'BCL Calculations Table'!CB646)</f>
        <v/>
      </c>
    </row>
    <row r="580" spans="1:25" s="14" customFormat="1" x14ac:dyDescent="0.35">
      <c r="A580" s="71" t="str">
        <f>'BCL Calculations Table'!BN647</f>
        <v>Phenmedipham</v>
      </c>
      <c r="B580" s="72" t="str">
        <f>'BCL Calculations Table'!BM647</f>
        <v>13684-63-4</v>
      </c>
      <c r="C580" s="73" t="str">
        <f>IF('BCL Calculations Table'!C647="","",'BCL Calculations Table'!C647)</f>
        <v/>
      </c>
      <c r="D580" s="73" t="str">
        <f>IF('BCL Calculations Table'!D647="","",'BCL Calculations Table'!D647)</f>
        <v/>
      </c>
      <c r="E580" s="73">
        <f>IF('BCL Calculations Table'!E647="","",'BCL Calculations Table'!E647)</f>
        <v>0.24</v>
      </c>
      <c r="F580" s="73" t="str">
        <f>IF('BCL Calculations Table'!F647="","",'BCL Calculations Table'!F647)</f>
        <v>OP</v>
      </c>
      <c r="G580" s="73" t="str">
        <f>IF('BCL Calculations Table'!G647="","",'BCL Calculations Table'!G647)</f>
        <v/>
      </c>
      <c r="H580" s="73" t="str">
        <f>IF('BCL Calculations Table'!H647="","",'BCL Calculations Table'!H647)</f>
        <v/>
      </c>
      <c r="I580" s="73" t="str">
        <f>IF('BCL Calculations Table'!I647="","",'BCL Calculations Table'!I647)</f>
        <v/>
      </c>
      <c r="J580" s="73" t="str">
        <f>IF('BCL Calculations Table'!J647="","",'BCL Calculations Table'!J647)</f>
        <v/>
      </c>
      <c r="K580" s="86" t="str">
        <f>IF('BCL Calculations Table'!K647="","",'BCL Calculations Table'!K647)</f>
        <v/>
      </c>
      <c r="L580" s="73" t="str">
        <f>IF('BCL Calculations Table'!L647="","",'BCL Calculations Table'!L647)</f>
        <v/>
      </c>
      <c r="M580" s="72">
        <f>IF('BCL Calculations Table'!N647="","",'BCL Calculations Table'!N647)</f>
        <v>0.1</v>
      </c>
      <c r="N580" s="73">
        <f>IF('BCL Calculations Table'!BP647="","",'BCL Calculations Table'!BP647)</f>
        <v>15171.28309337151</v>
      </c>
      <c r="O580" s="73" t="str">
        <f>IF('BCL Calculations Table'!BQ647="","",'BCL Calculations Table'!BQ647)</f>
        <v>N</v>
      </c>
      <c r="P580" s="73">
        <f>IF('BCL Calculations Table'!BR647="","",'BCL Calculations Table'!BR647)</f>
        <v>100000</v>
      </c>
      <c r="Q580" s="73" t="str">
        <f>IF('BCL Calculations Table'!BS647="","",'BCL Calculations Table'!BS647)</f>
        <v>max</v>
      </c>
      <c r="R580" s="73">
        <f>IF('BCL Calculations Table'!BT647="","",'BCL Calculations Table'!BT647)</f>
        <v>100000</v>
      </c>
      <c r="S580" s="73" t="str">
        <f>IF('BCL Calculations Table'!BU647="","",'BCL Calculations Table'!BU647)</f>
        <v>max</v>
      </c>
      <c r="T580" s="73" t="str">
        <f>IF('BCL Calculations Table'!BV647="","",'BCL Calculations Table'!BV647)</f>
        <v/>
      </c>
      <c r="U580" s="73" t="str">
        <f>IF('BCL Calculations Table'!BW647="","",'BCL Calculations Table'!BW647)</f>
        <v/>
      </c>
      <c r="V580" s="73">
        <f>IF('BCL Calculations Table'!BX647="","",'BCL Calculations Table'!BX647)</f>
        <v>8009.1428571428569</v>
      </c>
      <c r="W580" s="73" t="str">
        <f>IF('BCL Calculations Table'!BY647="","",'BCL Calculations Table'!BY647)</f>
        <v>N</v>
      </c>
      <c r="X580" s="73" t="str">
        <f>IF('BCL Calculations Table'!BZ647="","",'BCL Calculations Table'!BZ647)</f>
        <v/>
      </c>
      <c r="Y580" s="79" t="str">
        <f>IF('BCL Calculations Table'!CB647="","",'BCL Calculations Table'!CB647)</f>
        <v/>
      </c>
    </row>
    <row r="581" spans="1:25" x14ac:dyDescent="0.35">
      <c r="A581" s="69" t="str">
        <f>'BCL Calculations Table'!BN648</f>
        <v>Phenol</v>
      </c>
      <c r="B581" s="68" t="str">
        <f>'BCL Calculations Table'!BM648</f>
        <v>108-95-2</v>
      </c>
      <c r="C581" s="13" t="str">
        <f>IF('BCL Calculations Table'!C648="","",'BCL Calculations Table'!C648)</f>
        <v/>
      </c>
      <c r="D581" s="13" t="str">
        <f>IF('BCL Calculations Table'!D648="","",'BCL Calculations Table'!D648)</f>
        <v/>
      </c>
      <c r="E581" s="13">
        <f>IF('BCL Calculations Table'!E648="","",'BCL Calculations Table'!E648)</f>
        <v>0.3</v>
      </c>
      <c r="F581" s="13" t="str">
        <f>IF('BCL Calculations Table'!F648="","",'BCL Calculations Table'!F648)</f>
        <v>I</v>
      </c>
      <c r="G581" s="13" t="str">
        <f>IF('BCL Calculations Table'!G648="","",'BCL Calculations Table'!G648)</f>
        <v/>
      </c>
      <c r="H581" s="13" t="str">
        <f>IF('BCL Calculations Table'!H648="","",'BCL Calculations Table'!H648)</f>
        <v/>
      </c>
      <c r="I581" s="13">
        <f>IF('BCL Calculations Table'!I648="","",'BCL Calculations Table'!I648)</f>
        <v>0.2</v>
      </c>
      <c r="J581" s="13" t="str">
        <f>IF('BCL Calculations Table'!J648="","",'BCL Calculations Table'!J648)</f>
        <v>CA</v>
      </c>
      <c r="K581" s="85" t="str">
        <f>IF('BCL Calculations Table'!K648="","",'BCL Calculations Table'!K648)</f>
        <v/>
      </c>
      <c r="L581" s="13" t="str">
        <f>IF('BCL Calculations Table'!L648="","",'BCL Calculations Table'!L648)</f>
        <v/>
      </c>
      <c r="M581" s="68">
        <f>IF('BCL Calculations Table'!N648="","",'BCL Calculations Table'!N648)</f>
        <v>0.1</v>
      </c>
      <c r="N581" s="13">
        <f>IF('BCL Calculations Table'!BP648="","",'BCL Calculations Table'!BP648)</f>
        <v>18962.667068817598</v>
      </c>
      <c r="O581" s="13" t="str">
        <f>IF('BCL Calculations Table'!BQ648="","",'BCL Calculations Table'!BQ648)</f>
        <v>N</v>
      </c>
      <c r="P581" s="13">
        <f>IF('BCL Calculations Table'!BR648="","",'BCL Calculations Table'!BR648)</f>
        <v>100000</v>
      </c>
      <c r="Q581" s="13" t="str">
        <f>IF('BCL Calculations Table'!BS648="","",'BCL Calculations Table'!BS648)</f>
        <v>max</v>
      </c>
      <c r="R581" s="13">
        <f>IF('BCL Calculations Table'!BT648="","",'BCL Calculations Table'!BT648)</f>
        <v>100000</v>
      </c>
      <c r="S581" s="13" t="str">
        <f>IF('BCL Calculations Table'!BU648="","",'BCL Calculations Table'!BU648)</f>
        <v>max</v>
      </c>
      <c r="T581" s="13">
        <f>IF('BCL Calculations Table'!BV648="","",'BCL Calculations Table'!BV648)</f>
        <v>208.57142857142858</v>
      </c>
      <c r="U581" s="13" t="str">
        <f>IF('BCL Calculations Table'!BW648="","",'BCL Calculations Table'!BW648)</f>
        <v>N</v>
      </c>
      <c r="V581" s="13">
        <f>IF('BCL Calculations Table'!BX648="","",'BCL Calculations Table'!BX648)</f>
        <v>10011.428571428571</v>
      </c>
      <c r="W581" s="13" t="str">
        <f>IF('BCL Calculations Table'!BY648="","",'BCL Calculations Table'!BY648)</f>
        <v>N</v>
      </c>
      <c r="X581" s="80">
        <f>IF('BCL Calculations Table'!BZ648="","",'BCL Calculations Table'!BZ648)</f>
        <v>5</v>
      </c>
      <c r="Y581" s="81">
        <f>IF('BCL Calculations Table'!CB648="","",'BCL Calculations Table'!CB648)</f>
        <v>100</v>
      </c>
    </row>
    <row r="582" spans="1:25" s="14" customFormat="1" x14ac:dyDescent="0.35">
      <c r="A582" s="69" t="str">
        <f>'BCL Calculations Table'!BN649</f>
        <v>Phenol, 2-(1-methylethoxy)-, methylcarbamate</v>
      </c>
      <c r="B582" s="68" t="str">
        <f>'BCL Calculations Table'!BM649</f>
        <v>114-26-1</v>
      </c>
      <c r="C582" s="13" t="str">
        <f>IF('BCL Calculations Table'!C649="","",'BCL Calculations Table'!C649)</f>
        <v/>
      </c>
      <c r="D582" s="13" t="str">
        <f>IF('BCL Calculations Table'!D649="","",'BCL Calculations Table'!D649)</f>
        <v/>
      </c>
      <c r="E582" s="13">
        <f>IF('BCL Calculations Table'!E649="","",'BCL Calculations Table'!E649)</f>
        <v>4.0000000000000001E-3</v>
      </c>
      <c r="F582" s="13" t="str">
        <f>IF('BCL Calculations Table'!F649="","",'BCL Calculations Table'!F649)</f>
        <v>I</v>
      </c>
      <c r="G582" s="13" t="str">
        <f>IF('BCL Calculations Table'!G649="","",'BCL Calculations Table'!G649)</f>
        <v/>
      </c>
      <c r="H582" s="13" t="str">
        <f>IF('BCL Calculations Table'!H649="","",'BCL Calculations Table'!H649)</f>
        <v/>
      </c>
      <c r="I582" s="13" t="str">
        <f>IF('BCL Calculations Table'!I649="","",'BCL Calculations Table'!I649)</f>
        <v/>
      </c>
      <c r="J582" s="13" t="str">
        <f>IF('BCL Calculations Table'!J649="","",'BCL Calculations Table'!J649)</f>
        <v/>
      </c>
      <c r="K582" s="85" t="str">
        <f>IF('BCL Calculations Table'!K649="","",'BCL Calculations Table'!K649)</f>
        <v/>
      </c>
      <c r="L582" s="13" t="str">
        <f>IF('BCL Calculations Table'!L649="","",'BCL Calculations Table'!L649)</f>
        <v/>
      </c>
      <c r="M582" s="68">
        <f>IF('BCL Calculations Table'!N649="","",'BCL Calculations Table'!N649)</f>
        <v>0.1</v>
      </c>
      <c r="N582" s="13">
        <f>IF('BCL Calculations Table'!BP649="","",'BCL Calculations Table'!BP649)</f>
        <v>252.85471822285854</v>
      </c>
      <c r="O582" s="13" t="str">
        <f>IF('BCL Calculations Table'!BQ649="","",'BCL Calculations Table'!BQ649)</f>
        <v>N</v>
      </c>
      <c r="P582" s="13">
        <f>IF('BCL Calculations Table'!BR649="","",'BCL Calculations Table'!BR649)</f>
        <v>9344</v>
      </c>
      <c r="Q582" s="13" t="str">
        <f>IF('BCL Calculations Table'!BS649="","",'BCL Calculations Table'!BS649)</f>
        <v>N</v>
      </c>
      <c r="R582" s="13">
        <f>IF('BCL Calculations Table'!BT649="","",'BCL Calculations Table'!BT649)</f>
        <v>3647.3898366481485</v>
      </c>
      <c r="S582" s="13" t="str">
        <f>IF('BCL Calculations Table'!BU649="","",'BCL Calculations Table'!BU649)</f>
        <v>N</v>
      </c>
      <c r="T582" s="13" t="str">
        <f>IF('BCL Calculations Table'!BV649="","",'BCL Calculations Table'!BV649)</f>
        <v/>
      </c>
      <c r="U582" s="13" t="str">
        <f>IF('BCL Calculations Table'!BW649="","",'BCL Calculations Table'!BW649)</f>
        <v/>
      </c>
      <c r="V582" s="13">
        <f>IF('BCL Calculations Table'!BX649="","",'BCL Calculations Table'!BX649)</f>
        <v>133.48571428571429</v>
      </c>
      <c r="W582" s="13" t="str">
        <f>IF('BCL Calculations Table'!BY649="","",'BCL Calculations Table'!BY649)</f>
        <v>N</v>
      </c>
      <c r="X582" s="13" t="str">
        <f>IF('BCL Calculations Table'!BZ649="","",'BCL Calculations Table'!BZ649)</f>
        <v/>
      </c>
      <c r="Y582" s="70" t="str">
        <f>IF('BCL Calculations Table'!CB649="","",'BCL Calculations Table'!CB649)</f>
        <v/>
      </c>
    </row>
    <row r="583" spans="1:25" x14ac:dyDescent="0.35">
      <c r="A583" s="69" t="str">
        <f>'BCL Calculations Table'!BN650</f>
        <v>Phenothiazine</v>
      </c>
      <c r="B583" s="68" t="str">
        <f>'BCL Calculations Table'!BM650</f>
        <v>92-84-2</v>
      </c>
      <c r="C583" s="13" t="str">
        <f>IF('BCL Calculations Table'!C650="","",'BCL Calculations Table'!C650)</f>
        <v/>
      </c>
      <c r="D583" s="13" t="str">
        <f>IF('BCL Calculations Table'!D650="","",'BCL Calculations Table'!D650)</f>
        <v/>
      </c>
      <c r="E583" s="13">
        <f>IF('BCL Calculations Table'!E650="","",'BCL Calculations Table'!E650)</f>
        <v>5.0000000000000001E-4</v>
      </c>
      <c r="F583" s="13" t="str">
        <f>IF('BCL Calculations Table'!F650="","",'BCL Calculations Table'!F650)</f>
        <v>X</v>
      </c>
      <c r="G583" s="13" t="str">
        <f>IF('BCL Calculations Table'!G650="","",'BCL Calculations Table'!G650)</f>
        <v/>
      </c>
      <c r="H583" s="13" t="str">
        <f>IF('BCL Calculations Table'!H650="","",'BCL Calculations Table'!H650)</f>
        <v/>
      </c>
      <c r="I583" s="13" t="str">
        <f>IF('BCL Calculations Table'!I650="","",'BCL Calculations Table'!I650)</f>
        <v/>
      </c>
      <c r="J583" s="13" t="str">
        <f>IF('BCL Calculations Table'!J650="","",'BCL Calculations Table'!J650)</f>
        <v/>
      </c>
      <c r="K583" s="85" t="str">
        <f>IF('BCL Calculations Table'!K650="","",'BCL Calculations Table'!K650)</f>
        <v/>
      </c>
      <c r="L583" s="13" t="str">
        <f>IF('BCL Calculations Table'!L650="","",'BCL Calculations Table'!L650)</f>
        <v/>
      </c>
      <c r="M583" s="68">
        <f>IF('BCL Calculations Table'!N650="","",'BCL Calculations Table'!N650)</f>
        <v>0.1</v>
      </c>
      <c r="N583" s="13">
        <f>IF('BCL Calculations Table'!BP650="","",'BCL Calculations Table'!BP650)</f>
        <v>31.606839777857317</v>
      </c>
      <c r="O583" s="13" t="str">
        <f>IF('BCL Calculations Table'!BQ650="","",'BCL Calculations Table'!BQ650)</f>
        <v>N</v>
      </c>
      <c r="P583" s="13">
        <f>IF('BCL Calculations Table'!BR650="","",'BCL Calculations Table'!BR650)</f>
        <v>1168</v>
      </c>
      <c r="Q583" s="13" t="str">
        <f>IF('BCL Calculations Table'!BS650="","",'BCL Calculations Table'!BS650)</f>
        <v>N</v>
      </c>
      <c r="R583" s="13">
        <f>IF('BCL Calculations Table'!BT650="","",'BCL Calculations Table'!BT650)</f>
        <v>455.92372958101856</v>
      </c>
      <c r="S583" s="13" t="str">
        <f>IF('BCL Calculations Table'!BU650="","",'BCL Calculations Table'!BU650)</f>
        <v>N</v>
      </c>
      <c r="T583" s="13" t="str">
        <f>IF('BCL Calculations Table'!BV650="","",'BCL Calculations Table'!BV650)</f>
        <v/>
      </c>
      <c r="U583" s="13" t="str">
        <f>IF('BCL Calculations Table'!BW650="","",'BCL Calculations Table'!BW650)</f>
        <v/>
      </c>
      <c r="V583" s="13">
        <f>IF('BCL Calculations Table'!BX650="","",'BCL Calculations Table'!BX650)</f>
        <v>16.685714285714287</v>
      </c>
      <c r="W583" s="13" t="str">
        <f>IF('BCL Calculations Table'!BY650="","",'BCL Calculations Table'!BY650)</f>
        <v>N</v>
      </c>
      <c r="X583" s="13" t="str">
        <f>IF('BCL Calculations Table'!BZ650="","",'BCL Calculations Table'!BZ650)</f>
        <v/>
      </c>
      <c r="Y583" s="70" t="str">
        <f>IF('BCL Calculations Table'!CB650="","",'BCL Calculations Table'!CB650)</f>
        <v/>
      </c>
    </row>
    <row r="584" spans="1:25" x14ac:dyDescent="0.35">
      <c r="A584" s="69" t="str">
        <f>'BCL Calculations Table'!BN651</f>
        <v>Phenylenediamine, m-</v>
      </c>
      <c r="B584" s="68" t="str">
        <f>'BCL Calculations Table'!BM651</f>
        <v>108-45-2</v>
      </c>
      <c r="C584" s="13" t="str">
        <f>IF('BCL Calculations Table'!C651="","",'BCL Calculations Table'!C651)</f>
        <v/>
      </c>
      <c r="D584" s="13" t="str">
        <f>IF('BCL Calculations Table'!D651="","",'BCL Calculations Table'!D651)</f>
        <v/>
      </c>
      <c r="E584" s="13">
        <f>IF('BCL Calculations Table'!E651="","",'BCL Calculations Table'!E651)</f>
        <v>6.0000000000000001E-3</v>
      </c>
      <c r="F584" s="13" t="str">
        <f>IF('BCL Calculations Table'!F651="","",'BCL Calculations Table'!F651)</f>
        <v>I</v>
      </c>
      <c r="G584" s="13" t="str">
        <f>IF('BCL Calculations Table'!G651="","",'BCL Calculations Table'!G651)</f>
        <v/>
      </c>
      <c r="H584" s="13" t="str">
        <f>IF('BCL Calculations Table'!H651="","",'BCL Calculations Table'!H651)</f>
        <v/>
      </c>
      <c r="I584" s="13" t="str">
        <f>IF('BCL Calculations Table'!I651="","",'BCL Calculations Table'!I651)</f>
        <v/>
      </c>
      <c r="J584" s="13" t="str">
        <f>IF('BCL Calculations Table'!J651="","",'BCL Calculations Table'!J651)</f>
        <v/>
      </c>
      <c r="K584" s="85" t="str">
        <f>IF('BCL Calculations Table'!K651="","",'BCL Calculations Table'!K651)</f>
        <v/>
      </c>
      <c r="L584" s="13" t="str">
        <f>IF('BCL Calculations Table'!L651="","",'BCL Calculations Table'!L651)</f>
        <v/>
      </c>
      <c r="M584" s="68">
        <f>IF('BCL Calculations Table'!N651="","",'BCL Calculations Table'!N651)</f>
        <v>0.1</v>
      </c>
      <c r="N584" s="13">
        <f>IF('BCL Calculations Table'!BP651="","",'BCL Calculations Table'!BP651)</f>
        <v>379.28207733428786</v>
      </c>
      <c r="O584" s="13" t="str">
        <f>IF('BCL Calculations Table'!BQ651="","",'BCL Calculations Table'!BQ651)</f>
        <v>N</v>
      </c>
      <c r="P584" s="13">
        <f>IF('BCL Calculations Table'!BR651="","",'BCL Calculations Table'!BR651)</f>
        <v>14016.000000000004</v>
      </c>
      <c r="Q584" s="13" t="str">
        <f>IF('BCL Calculations Table'!BS651="","",'BCL Calculations Table'!BS651)</f>
        <v>N</v>
      </c>
      <c r="R584" s="13">
        <f>IF('BCL Calculations Table'!BT651="","",'BCL Calculations Table'!BT651)</f>
        <v>5471.0847549722239</v>
      </c>
      <c r="S584" s="13" t="str">
        <f>IF('BCL Calculations Table'!BU651="","",'BCL Calculations Table'!BU651)</f>
        <v>N</v>
      </c>
      <c r="T584" s="13" t="str">
        <f>IF('BCL Calculations Table'!BV651="","",'BCL Calculations Table'!BV651)</f>
        <v/>
      </c>
      <c r="U584" s="13" t="str">
        <f>IF('BCL Calculations Table'!BW651="","",'BCL Calculations Table'!BW651)</f>
        <v/>
      </c>
      <c r="V584" s="13">
        <f>IF('BCL Calculations Table'!BX651="","",'BCL Calculations Table'!BX651)</f>
        <v>200.22857142857143</v>
      </c>
      <c r="W584" s="13" t="str">
        <f>IF('BCL Calculations Table'!BY651="","",'BCL Calculations Table'!BY651)</f>
        <v>N</v>
      </c>
      <c r="X584" s="13" t="str">
        <f>IF('BCL Calculations Table'!BZ651="","",'BCL Calculations Table'!BZ651)</f>
        <v/>
      </c>
      <c r="Y584" s="70" t="str">
        <f>IF('BCL Calculations Table'!CB651="","",'BCL Calculations Table'!CB651)</f>
        <v/>
      </c>
    </row>
    <row r="585" spans="1:25" s="14" customFormat="1" x14ac:dyDescent="0.35">
      <c r="A585" s="69" t="str">
        <f>'BCL Calculations Table'!BN652</f>
        <v>Phenylenediamine, o-</v>
      </c>
      <c r="B585" s="68" t="str">
        <f>'BCL Calculations Table'!BM652</f>
        <v>95-54-5</v>
      </c>
      <c r="C585" s="13">
        <f>IF('BCL Calculations Table'!C652="","",'BCL Calculations Table'!C652)</f>
        <v>0.12</v>
      </c>
      <c r="D585" s="13" t="str">
        <f>IF('BCL Calculations Table'!D652="","",'BCL Calculations Table'!D652)</f>
        <v>P</v>
      </c>
      <c r="E585" s="13">
        <f>IF('BCL Calculations Table'!E652="","",'BCL Calculations Table'!E652)</f>
        <v>4.0000000000000001E-3</v>
      </c>
      <c r="F585" s="13" t="str">
        <f>IF('BCL Calculations Table'!F652="","",'BCL Calculations Table'!F652)</f>
        <v>P</v>
      </c>
      <c r="G585" s="13" t="str">
        <f>IF('BCL Calculations Table'!G652="","",'BCL Calculations Table'!G652)</f>
        <v/>
      </c>
      <c r="H585" s="13" t="str">
        <f>IF('BCL Calculations Table'!H652="","",'BCL Calculations Table'!H652)</f>
        <v/>
      </c>
      <c r="I585" s="13" t="str">
        <f>IF('BCL Calculations Table'!I652="","",'BCL Calculations Table'!I652)</f>
        <v/>
      </c>
      <c r="J585" s="13" t="str">
        <f>IF('BCL Calculations Table'!J652="","",'BCL Calculations Table'!J652)</f>
        <v/>
      </c>
      <c r="K585" s="85" t="str">
        <f>IF('BCL Calculations Table'!K652="","",'BCL Calculations Table'!K652)</f>
        <v/>
      </c>
      <c r="L585" s="13" t="str">
        <f>IF('BCL Calculations Table'!L652="","",'BCL Calculations Table'!L652)</f>
        <v/>
      </c>
      <c r="M585" s="68">
        <f>IF('BCL Calculations Table'!N652="","",'BCL Calculations Table'!N652)</f>
        <v>0.1</v>
      </c>
      <c r="N585" s="13">
        <f>IF('BCL Calculations Table'!BP652="","",'BCL Calculations Table'!BP652)</f>
        <v>4.5215797036816801</v>
      </c>
      <c r="O585" s="13" t="str">
        <f>IF('BCL Calculations Table'!BQ652="","",'BCL Calculations Table'!BQ652)</f>
        <v>C</v>
      </c>
      <c r="P585" s="13">
        <f>IF('BCL Calculations Table'!BR652="","",'BCL Calculations Table'!BR652)</f>
        <v>54.506666666666661</v>
      </c>
      <c r="Q585" s="13" t="str">
        <f>IF('BCL Calculations Table'!BS652="","",'BCL Calculations Table'!BS652)</f>
        <v>C</v>
      </c>
      <c r="R585" s="13">
        <f>IF('BCL Calculations Table'!BT652="","",'BCL Calculations Table'!BT652)</f>
        <v>29.394930381184942</v>
      </c>
      <c r="S585" s="13" t="str">
        <f>IF('BCL Calculations Table'!BU652="","",'BCL Calculations Table'!BU652)</f>
        <v>C</v>
      </c>
      <c r="T585" s="13" t="str">
        <f>IF('BCL Calculations Table'!BV652="","",'BCL Calculations Table'!BV652)</f>
        <v/>
      </c>
      <c r="U585" s="13" t="str">
        <f>IF('BCL Calculations Table'!BW652="","",'BCL Calculations Table'!BW652)</f>
        <v/>
      </c>
      <c r="V585" s="13">
        <f>IF('BCL Calculations Table'!BX652="","",'BCL Calculations Table'!BX652)</f>
        <v>0.6492351476342938</v>
      </c>
      <c r="W585" s="13" t="str">
        <f>IF('BCL Calculations Table'!BY652="","",'BCL Calculations Table'!BY652)</f>
        <v>C</v>
      </c>
      <c r="X585" s="13" t="str">
        <f>IF('BCL Calculations Table'!BZ652="","",'BCL Calculations Table'!BZ652)</f>
        <v/>
      </c>
      <c r="Y585" s="70" t="str">
        <f>IF('BCL Calculations Table'!CB652="","",'BCL Calculations Table'!CB652)</f>
        <v/>
      </c>
    </row>
    <row r="586" spans="1:25" s="14" customFormat="1" x14ac:dyDescent="0.35">
      <c r="A586" s="71" t="str">
        <f>'BCL Calculations Table'!BN653</f>
        <v>Phenylenediamine, p-</v>
      </c>
      <c r="B586" s="72" t="str">
        <f>'BCL Calculations Table'!BM653</f>
        <v>106-50-3</v>
      </c>
      <c r="C586" s="73" t="str">
        <f>IF('BCL Calculations Table'!C653="","",'BCL Calculations Table'!C653)</f>
        <v/>
      </c>
      <c r="D586" s="73" t="str">
        <f>IF('BCL Calculations Table'!D653="","",'BCL Calculations Table'!D653)</f>
        <v/>
      </c>
      <c r="E586" s="73">
        <f>IF('BCL Calculations Table'!E653="","",'BCL Calculations Table'!E653)</f>
        <v>1E-3</v>
      </c>
      <c r="F586" s="73" t="str">
        <f>IF('BCL Calculations Table'!F653="","",'BCL Calculations Table'!F653)</f>
        <v>P</v>
      </c>
      <c r="G586" s="73" t="str">
        <f>IF('BCL Calculations Table'!G653="","",'BCL Calculations Table'!G653)</f>
        <v/>
      </c>
      <c r="H586" s="73" t="str">
        <f>IF('BCL Calculations Table'!H653="","",'BCL Calculations Table'!H653)</f>
        <v/>
      </c>
      <c r="I586" s="73" t="str">
        <f>IF('BCL Calculations Table'!I653="","",'BCL Calculations Table'!I653)</f>
        <v/>
      </c>
      <c r="J586" s="73" t="str">
        <f>IF('BCL Calculations Table'!J653="","",'BCL Calculations Table'!J653)</f>
        <v/>
      </c>
      <c r="K586" s="86" t="str">
        <f>IF('BCL Calculations Table'!K653="","",'BCL Calculations Table'!K653)</f>
        <v/>
      </c>
      <c r="L586" s="73" t="str">
        <f>IF('BCL Calculations Table'!L653="","",'BCL Calculations Table'!L653)</f>
        <v/>
      </c>
      <c r="M586" s="72">
        <f>IF('BCL Calculations Table'!N653="","",'BCL Calculations Table'!N653)</f>
        <v>0.1</v>
      </c>
      <c r="N586" s="73">
        <f>IF('BCL Calculations Table'!BP653="","",'BCL Calculations Table'!BP653)</f>
        <v>63.213679555714634</v>
      </c>
      <c r="O586" s="73" t="str">
        <f>IF('BCL Calculations Table'!BQ653="","",'BCL Calculations Table'!BQ653)</f>
        <v>N</v>
      </c>
      <c r="P586" s="73">
        <f>IF('BCL Calculations Table'!BR653="","",'BCL Calculations Table'!BR653)</f>
        <v>2336</v>
      </c>
      <c r="Q586" s="73" t="str">
        <f>IF('BCL Calculations Table'!BS653="","",'BCL Calculations Table'!BS653)</f>
        <v>N</v>
      </c>
      <c r="R586" s="73">
        <f>IF('BCL Calculations Table'!BT653="","",'BCL Calculations Table'!BT653)</f>
        <v>911.84745916203713</v>
      </c>
      <c r="S586" s="73" t="str">
        <f>IF('BCL Calculations Table'!BU653="","",'BCL Calculations Table'!BU653)</f>
        <v>N</v>
      </c>
      <c r="T586" s="73" t="str">
        <f>IF('BCL Calculations Table'!BV653="","",'BCL Calculations Table'!BV653)</f>
        <v/>
      </c>
      <c r="U586" s="73" t="str">
        <f>IF('BCL Calculations Table'!BW653="","",'BCL Calculations Table'!BW653)</f>
        <v/>
      </c>
      <c r="V586" s="73">
        <f>IF('BCL Calculations Table'!BX653="","",'BCL Calculations Table'!BX653)</f>
        <v>33.371428571428574</v>
      </c>
      <c r="W586" s="73" t="str">
        <f>IF('BCL Calculations Table'!BY653="","",'BCL Calculations Table'!BY653)</f>
        <v>N</v>
      </c>
      <c r="X586" s="73" t="str">
        <f>IF('BCL Calculations Table'!BZ653="","",'BCL Calculations Table'!BZ653)</f>
        <v/>
      </c>
      <c r="Y586" s="79" t="str">
        <f>IF('BCL Calculations Table'!CB653="","",'BCL Calculations Table'!CB653)</f>
        <v/>
      </c>
    </row>
    <row r="587" spans="1:25" x14ac:dyDescent="0.35">
      <c r="A587" s="94" t="str">
        <f>'BCL Calculations Table'!BN654</f>
        <v>Phenylphenol, 2-</v>
      </c>
      <c r="B587" s="82" t="str">
        <f>'BCL Calculations Table'!BM654</f>
        <v>90-43-7</v>
      </c>
      <c r="C587" s="80">
        <f>IF('BCL Calculations Table'!C654="","",'BCL Calculations Table'!C654)</f>
        <v>1.9E-3</v>
      </c>
      <c r="D587" s="80" t="str">
        <f>IF('BCL Calculations Table'!D654="","",'BCL Calculations Table'!D654)</f>
        <v>H</v>
      </c>
      <c r="E587" s="80" t="str">
        <f>IF('BCL Calculations Table'!E654="","",'BCL Calculations Table'!E654)</f>
        <v/>
      </c>
      <c r="F587" s="80" t="str">
        <f>IF('BCL Calculations Table'!F654="","",'BCL Calculations Table'!F654)</f>
        <v/>
      </c>
      <c r="G587" s="80" t="str">
        <f>IF('BCL Calculations Table'!G654="","",'BCL Calculations Table'!G654)</f>
        <v/>
      </c>
      <c r="H587" s="80" t="str">
        <f>IF('BCL Calculations Table'!H654="","",'BCL Calculations Table'!H654)</f>
        <v/>
      </c>
      <c r="I587" s="80" t="str">
        <f>IF('BCL Calculations Table'!I654="","",'BCL Calculations Table'!I654)</f>
        <v/>
      </c>
      <c r="J587" s="80" t="str">
        <f>IF('BCL Calculations Table'!J654="","",'BCL Calculations Table'!J654)</f>
        <v/>
      </c>
      <c r="K587" s="87" t="str">
        <f>IF('BCL Calculations Table'!K654="","",'BCL Calculations Table'!K654)</f>
        <v/>
      </c>
      <c r="L587" s="80" t="str">
        <f>IF('BCL Calculations Table'!L654="","",'BCL Calculations Table'!L654)</f>
        <v/>
      </c>
      <c r="M587" s="82">
        <f>IF('BCL Calculations Table'!N654="","",'BCL Calculations Table'!N654)</f>
        <v>0.1</v>
      </c>
      <c r="N587" s="80">
        <f>IF('BCL Calculations Table'!BP654="","",'BCL Calculations Table'!BP654)</f>
        <v>285.57345496936927</v>
      </c>
      <c r="O587" s="80" t="str">
        <f>IF('BCL Calculations Table'!BQ654="","",'BCL Calculations Table'!BQ654)</f>
        <v>C</v>
      </c>
      <c r="P587" s="80">
        <f>IF('BCL Calculations Table'!BR654="","",'BCL Calculations Table'!BR654)</f>
        <v>3442.5263157894733</v>
      </c>
      <c r="Q587" s="80" t="str">
        <f>IF('BCL Calculations Table'!BS654="","",'BCL Calculations Table'!BS654)</f>
        <v>C</v>
      </c>
      <c r="R587" s="80">
        <f>IF('BCL Calculations Table'!BT654="","",'BCL Calculations Table'!BT654)</f>
        <v>1856.5219188116801</v>
      </c>
      <c r="S587" s="80" t="str">
        <f>IF('BCL Calculations Table'!BU654="","",'BCL Calculations Table'!BU654)</f>
        <v>C</v>
      </c>
      <c r="T587" s="80" t="str">
        <f>IF('BCL Calculations Table'!BV654="","",'BCL Calculations Table'!BV654)</f>
        <v/>
      </c>
      <c r="U587" s="80" t="str">
        <f>IF('BCL Calculations Table'!BW654="","",'BCL Calculations Table'!BW654)</f>
        <v/>
      </c>
      <c r="V587" s="80">
        <f>IF('BCL Calculations Table'!BX654="","",'BCL Calculations Table'!BX654)</f>
        <v>41.004325113744862</v>
      </c>
      <c r="W587" s="80" t="str">
        <f>IF('BCL Calculations Table'!BY654="","",'BCL Calculations Table'!BY654)</f>
        <v>C</v>
      </c>
      <c r="X587" s="80" t="str">
        <f>IF('BCL Calculations Table'!BZ654="","",'BCL Calculations Table'!BZ654)</f>
        <v/>
      </c>
      <c r="Y587" s="81" t="str">
        <f>IF('BCL Calculations Table'!CB654="","",'BCL Calculations Table'!CB654)</f>
        <v/>
      </c>
    </row>
    <row r="588" spans="1:25" s="14" customFormat="1" x14ac:dyDescent="0.35">
      <c r="A588" s="69" t="str">
        <f>'BCL Calculations Table'!BN655</f>
        <v>Phorate</v>
      </c>
      <c r="B588" s="68" t="str">
        <f>'BCL Calculations Table'!BM655</f>
        <v>298-02-2</v>
      </c>
      <c r="C588" s="13" t="str">
        <f>IF('BCL Calculations Table'!C655="","",'BCL Calculations Table'!C655)</f>
        <v/>
      </c>
      <c r="D588" s="13" t="str">
        <f>IF('BCL Calculations Table'!D655="","",'BCL Calculations Table'!D655)</f>
        <v/>
      </c>
      <c r="E588" s="13">
        <f>IF('BCL Calculations Table'!E655="","",'BCL Calculations Table'!E655)</f>
        <v>2.0000000000000001E-4</v>
      </c>
      <c r="F588" s="13" t="str">
        <f>IF('BCL Calculations Table'!F655="","",'BCL Calculations Table'!F655)</f>
        <v>H</v>
      </c>
      <c r="G588" s="13" t="str">
        <f>IF('BCL Calculations Table'!G655="","",'BCL Calculations Table'!G655)</f>
        <v/>
      </c>
      <c r="H588" s="13" t="str">
        <f>IF('BCL Calculations Table'!H655="","",'BCL Calculations Table'!H655)</f>
        <v/>
      </c>
      <c r="I588" s="13" t="str">
        <f>IF('BCL Calculations Table'!I655="","",'BCL Calculations Table'!I655)</f>
        <v/>
      </c>
      <c r="J588" s="13" t="str">
        <f>IF('BCL Calculations Table'!J655="","",'BCL Calculations Table'!J655)</f>
        <v/>
      </c>
      <c r="K588" s="85" t="str">
        <f>IF('BCL Calculations Table'!K655="","",'BCL Calculations Table'!K655)</f>
        <v/>
      </c>
      <c r="L588" s="13" t="str">
        <f>IF('BCL Calculations Table'!L655="","",'BCL Calculations Table'!L655)</f>
        <v/>
      </c>
      <c r="M588" s="68">
        <f>IF('BCL Calculations Table'!N655="","",'BCL Calculations Table'!N655)</f>
        <v>0.1</v>
      </c>
      <c r="N588" s="13">
        <f>IF('BCL Calculations Table'!BP655="","",'BCL Calculations Table'!BP655)</f>
        <v>12.642735911142928</v>
      </c>
      <c r="O588" s="13" t="str">
        <f>IF('BCL Calculations Table'!BQ655="","",'BCL Calculations Table'!BQ655)</f>
        <v>N</v>
      </c>
      <c r="P588" s="13">
        <f>IF('BCL Calculations Table'!BR655="","",'BCL Calculations Table'!BR655)</f>
        <v>467.20000000000005</v>
      </c>
      <c r="Q588" s="13" t="str">
        <f>IF('BCL Calculations Table'!BS655="","",'BCL Calculations Table'!BS655)</f>
        <v>N</v>
      </c>
      <c r="R588" s="13">
        <f>IF('BCL Calculations Table'!BT655="","",'BCL Calculations Table'!BT655)</f>
        <v>182.36949183240745</v>
      </c>
      <c r="S588" s="13" t="str">
        <f>IF('BCL Calculations Table'!BU655="","",'BCL Calculations Table'!BU655)</f>
        <v>N</v>
      </c>
      <c r="T588" s="13" t="str">
        <f>IF('BCL Calculations Table'!BV655="","",'BCL Calculations Table'!BV655)</f>
        <v/>
      </c>
      <c r="U588" s="13" t="str">
        <f>IF('BCL Calculations Table'!BW655="","",'BCL Calculations Table'!BW655)</f>
        <v/>
      </c>
      <c r="V588" s="13">
        <f>IF('BCL Calculations Table'!BX655="","",'BCL Calculations Table'!BX655)</f>
        <v>6.6742857142857144</v>
      </c>
      <c r="W588" s="13" t="str">
        <f>IF('BCL Calculations Table'!BY655="","",'BCL Calculations Table'!BY655)</f>
        <v>N</v>
      </c>
      <c r="X588" s="13" t="str">
        <f>IF('BCL Calculations Table'!BZ655="","",'BCL Calculations Table'!BZ655)</f>
        <v/>
      </c>
      <c r="Y588" s="70" t="str">
        <f>IF('BCL Calculations Table'!CB655="","",'BCL Calculations Table'!CB655)</f>
        <v/>
      </c>
    </row>
    <row r="589" spans="1:25" x14ac:dyDescent="0.35">
      <c r="A589" s="69" t="str">
        <f>'BCL Calculations Table'!BN656</f>
        <v>Phosgene</v>
      </c>
      <c r="B589" s="68" t="str">
        <f>'BCL Calculations Table'!BM656</f>
        <v>75-44-5</v>
      </c>
      <c r="C589" s="13" t="str">
        <f>IF('BCL Calculations Table'!C656="","",'BCL Calculations Table'!C656)</f>
        <v/>
      </c>
      <c r="D589" s="13" t="str">
        <f>IF('BCL Calculations Table'!D656="","",'BCL Calculations Table'!D656)</f>
        <v/>
      </c>
      <c r="E589" s="13" t="str">
        <f>IF('BCL Calculations Table'!E656="","",'BCL Calculations Table'!E656)</f>
        <v/>
      </c>
      <c r="F589" s="13" t="str">
        <f>IF('BCL Calculations Table'!F656="","",'BCL Calculations Table'!F656)</f>
        <v/>
      </c>
      <c r="G589" s="13" t="str">
        <f>IF('BCL Calculations Table'!G656="","",'BCL Calculations Table'!G656)</f>
        <v/>
      </c>
      <c r="H589" s="13" t="str">
        <f>IF('BCL Calculations Table'!H656="","",'BCL Calculations Table'!H656)</f>
        <v/>
      </c>
      <c r="I589" s="13">
        <f>IF('BCL Calculations Table'!I656="","",'BCL Calculations Table'!I656)</f>
        <v>2.9999999999999997E-4</v>
      </c>
      <c r="J589" s="13" t="str">
        <f>IF('BCL Calculations Table'!J656="","",'BCL Calculations Table'!J656)</f>
        <v>I</v>
      </c>
      <c r="K589" s="85" t="str">
        <f>IF('BCL Calculations Table'!K656="","",'BCL Calculations Table'!K656)</f>
        <v/>
      </c>
      <c r="L589" s="13" t="str">
        <f>IF('BCL Calculations Table'!L656="","",'BCL Calculations Table'!L656)</f>
        <v>V</v>
      </c>
      <c r="M589" s="68" t="str">
        <f>IF('BCL Calculations Table'!N656="","",'BCL Calculations Table'!N656)</f>
        <v/>
      </c>
      <c r="N589" s="13">
        <f>IF('BCL Calculations Table'!BP656="","",'BCL Calculations Table'!BP656)</f>
        <v>0.30705194186121493</v>
      </c>
      <c r="O589" s="13" t="str">
        <f>IF('BCL Calculations Table'!BQ656="","",'BCL Calculations Table'!BQ656)</f>
        <v>N</v>
      </c>
      <c r="P589" s="13">
        <f>IF('BCL Calculations Table'!BR656="","",'BCL Calculations Table'!BR656)</f>
        <v>1.2896181558171027</v>
      </c>
      <c r="Q589" s="13" t="str">
        <f>IF('BCL Calculations Table'!BS656="","",'BCL Calculations Table'!BS656)</f>
        <v>N</v>
      </c>
      <c r="R589" s="13">
        <f>IF('BCL Calculations Table'!BT656="","",'BCL Calculations Table'!BT656)</f>
        <v>1.4329090620190028</v>
      </c>
      <c r="S589" s="13" t="str">
        <f>IF('BCL Calculations Table'!BU656="","",'BCL Calculations Table'!BU656)</f>
        <v>N</v>
      </c>
      <c r="T589" s="13">
        <f>IF('BCL Calculations Table'!BV656="","",'BCL Calculations Table'!BV656)</f>
        <v>0.31285714285714278</v>
      </c>
      <c r="U589" s="13" t="str">
        <f>IF('BCL Calculations Table'!BW656="","",'BCL Calculations Table'!BW656)</f>
        <v>N</v>
      </c>
      <c r="V589" s="13">
        <f>IF('BCL Calculations Table'!BX656="","",'BCL Calculations Table'!BX656)</f>
        <v>0.62571428571428567</v>
      </c>
      <c r="W589" s="13" t="str">
        <f>IF('BCL Calculations Table'!BY656="","",'BCL Calculations Table'!BY656)</f>
        <v>N</v>
      </c>
      <c r="X589" s="13" t="str">
        <f>IF('BCL Calculations Table'!BZ656="","",'BCL Calculations Table'!BZ656)</f>
        <v/>
      </c>
      <c r="Y589" s="70" t="str">
        <f>IF('BCL Calculations Table'!CB656="","",'BCL Calculations Table'!CB656)</f>
        <v/>
      </c>
    </row>
    <row r="590" spans="1:25" s="14" customFormat="1" x14ac:dyDescent="0.35">
      <c r="A590" s="71" t="str">
        <f>'BCL Calculations Table'!BN657</f>
        <v>Phosmet</v>
      </c>
      <c r="B590" s="72" t="str">
        <f>'BCL Calculations Table'!BM657</f>
        <v>732-11-6</v>
      </c>
      <c r="C590" s="73" t="str">
        <f>IF('BCL Calculations Table'!C657="","",'BCL Calculations Table'!C657)</f>
        <v/>
      </c>
      <c r="D590" s="73" t="str">
        <f>IF('BCL Calculations Table'!D657="","",'BCL Calculations Table'!D657)</f>
        <v/>
      </c>
      <c r="E590" s="73">
        <f>IF('BCL Calculations Table'!E657="","",'BCL Calculations Table'!E657)</f>
        <v>0.02</v>
      </c>
      <c r="F590" s="73" t="str">
        <f>IF('BCL Calculations Table'!F657="","",'BCL Calculations Table'!F657)</f>
        <v>I</v>
      </c>
      <c r="G590" s="73" t="str">
        <f>IF('BCL Calculations Table'!G657="","",'BCL Calculations Table'!G657)</f>
        <v/>
      </c>
      <c r="H590" s="73" t="str">
        <f>IF('BCL Calculations Table'!H657="","",'BCL Calculations Table'!H657)</f>
        <v/>
      </c>
      <c r="I590" s="73" t="str">
        <f>IF('BCL Calculations Table'!I657="","",'BCL Calculations Table'!I657)</f>
        <v/>
      </c>
      <c r="J590" s="73" t="str">
        <f>IF('BCL Calculations Table'!J657="","",'BCL Calculations Table'!J657)</f>
        <v/>
      </c>
      <c r="K590" s="86" t="str">
        <f>IF('BCL Calculations Table'!K657="","",'BCL Calculations Table'!K657)</f>
        <v/>
      </c>
      <c r="L590" s="73" t="str">
        <f>IF('BCL Calculations Table'!L657="","",'BCL Calculations Table'!L657)</f>
        <v/>
      </c>
      <c r="M590" s="72">
        <f>IF('BCL Calculations Table'!N657="","",'BCL Calculations Table'!N657)</f>
        <v>0.1</v>
      </c>
      <c r="N590" s="73">
        <f>IF('BCL Calculations Table'!BP657="","",'BCL Calculations Table'!BP657)</f>
        <v>1264.2735911142927</v>
      </c>
      <c r="O590" s="73" t="str">
        <f>IF('BCL Calculations Table'!BQ657="","",'BCL Calculations Table'!BQ657)</f>
        <v>N</v>
      </c>
      <c r="P590" s="73">
        <f>IF('BCL Calculations Table'!BR657="","",'BCL Calculations Table'!BR657)</f>
        <v>46720.000000000007</v>
      </c>
      <c r="Q590" s="73" t="str">
        <f>IF('BCL Calculations Table'!BS657="","",'BCL Calculations Table'!BS657)</f>
        <v>N</v>
      </c>
      <c r="R590" s="73">
        <f>IF('BCL Calculations Table'!BT657="","",'BCL Calculations Table'!BT657)</f>
        <v>18236.949183240744</v>
      </c>
      <c r="S590" s="73" t="str">
        <f>IF('BCL Calculations Table'!BU657="","",'BCL Calculations Table'!BU657)</f>
        <v>N</v>
      </c>
      <c r="T590" s="73" t="str">
        <f>IF('BCL Calculations Table'!BV657="","",'BCL Calculations Table'!BV657)</f>
        <v/>
      </c>
      <c r="U590" s="73" t="str">
        <f>IF('BCL Calculations Table'!BW657="","",'BCL Calculations Table'!BW657)</f>
        <v/>
      </c>
      <c r="V590" s="73">
        <f>IF('BCL Calculations Table'!BX657="","",'BCL Calculations Table'!BX657)</f>
        <v>667.42857142857144</v>
      </c>
      <c r="W590" s="73" t="str">
        <f>IF('BCL Calculations Table'!BY657="","",'BCL Calculations Table'!BY657)</f>
        <v>N</v>
      </c>
      <c r="X590" s="73" t="str">
        <f>IF('BCL Calculations Table'!BZ657="","",'BCL Calculations Table'!BZ657)</f>
        <v/>
      </c>
      <c r="Y590" s="79" t="str">
        <f>IF('BCL Calculations Table'!CB657="","",'BCL Calculations Table'!CB657)</f>
        <v/>
      </c>
    </row>
    <row r="591" spans="1:25" s="14" customFormat="1" x14ac:dyDescent="0.35">
      <c r="A591" s="69" t="str">
        <f>'BCL Calculations Table'!BN658</f>
        <v>Phosphates, Inorganic</v>
      </c>
      <c r="B591" s="68" t="str">
        <f>'BCL Calculations Table'!BM658</f>
        <v/>
      </c>
      <c r="C591" s="13" t="str">
        <f>IF('BCL Calculations Table'!C658="","",'BCL Calculations Table'!C658)</f>
        <v/>
      </c>
      <c r="D591" s="13" t="str">
        <f>IF('BCL Calculations Table'!D658="","",'BCL Calculations Table'!D658)</f>
        <v/>
      </c>
      <c r="E591" s="13" t="str">
        <f>IF('BCL Calculations Table'!E658="","",'BCL Calculations Table'!E658)</f>
        <v/>
      </c>
      <c r="F591" s="13" t="str">
        <f>IF('BCL Calculations Table'!F658="","",'BCL Calculations Table'!F658)</f>
        <v/>
      </c>
      <c r="G591" s="13" t="str">
        <f>IF('BCL Calculations Table'!G658="","",'BCL Calculations Table'!G658)</f>
        <v/>
      </c>
      <c r="H591" s="13" t="str">
        <f>IF('BCL Calculations Table'!H658="","",'BCL Calculations Table'!H658)</f>
        <v/>
      </c>
      <c r="I591" s="13" t="str">
        <f>IF('BCL Calculations Table'!I658="","",'BCL Calculations Table'!I658)</f>
        <v/>
      </c>
      <c r="J591" s="13" t="str">
        <f>IF('BCL Calculations Table'!J658="","",'BCL Calculations Table'!J658)</f>
        <v/>
      </c>
      <c r="K591" s="85" t="str">
        <f>IF('BCL Calculations Table'!K658="","",'BCL Calculations Table'!K658)</f>
        <v/>
      </c>
      <c r="L591" s="13" t="str">
        <f>IF('BCL Calculations Table'!L658="","",'BCL Calculations Table'!L658)</f>
        <v/>
      </c>
      <c r="M591" s="68" t="str">
        <f>IF('BCL Calculations Table'!N658="","",'BCL Calculations Table'!N658)</f>
        <v/>
      </c>
      <c r="N591" s="13" t="str">
        <f>IF('BCL Calculations Table'!BP658="","",'BCL Calculations Table'!BP658)</f>
        <v/>
      </c>
      <c r="O591" s="13" t="str">
        <f>IF('BCL Calculations Table'!BQ658="","",'BCL Calculations Table'!BQ658)</f>
        <v/>
      </c>
      <c r="P591" s="13" t="str">
        <f>IF('BCL Calculations Table'!BR658="","",'BCL Calculations Table'!BR658)</f>
        <v/>
      </c>
      <c r="Q591" s="13" t="str">
        <f>IF('BCL Calculations Table'!BS658="","",'BCL Calculations Table'!BS658)</f>
        <v/>
      </c>
      <c r="R591" s="13" t="str">
        <f>IF('BCL Calculations Table'!BT658="","",'BCL Calculations Table'!BT658)</f>
        <v/>
      </c>
      <c r="S591" s="13" t="str">
        <f>IF('BCL Calculations Table'!BU658="","",'BCL Calculations Table'!BU658)</f>
        <v/>
      </c>
      <c r="T591" s="13" t="str">
        <f>IF('BCL Calculations Table'!BV658="","",'BCL Calculations Table'!BV658)</f>
        <v/>
      </c>
      <c r="U591" s="13" t="str">
        <f>IF('BCL Calculations Table'!BW658="","",'BCL Calculations Table'!BW658)</f>
        <v/>
      </c>
      <c r="V591" s="13" t="str">
        <f>IF('BCL Calculations Table'!BX658="","",'BCL Calculations Table'!BX658)</f>
        <v/>
      </c>
      <c r="W591" s="13" t="str">
        <f>IF('BCL Calculations Table'!BY658="","",'BCL Calculations Table'!BY658)</f>
        <v/>
      </c>
      <c r="X591" s="80" t="str">
        <f>IF('BCL Calculations Table'!BZ658="","",'BCL Calculations Table'!BZ658)</f>
        <v/>
      </c>
      <c r="Y591" s="81" t="str">
        <f>IF('BCL Calculations Table'!CB658="","",'BCL Calculations Table'!CB658)</f>
        <v/>
      </c>
    </row>
    <row r="592" spans="1:25" x14ac:dyDescent="0.35">
      <c r="A592" s="77" t="str">
        <f>'BCL Calculations Table'!BN659</f>
        <v>Aluminum metaphosphate</v>
      </c>
      <c r="B592" s="68" t="str">
        <f>'BCL Calculations Table'!BM659</f>
        <v>13776-88-0</v>
      </c>
      <c r="C592" s="13" t="str">
        <f>IF('BCL Calculations Table'!C659="","",'BCL Calculations Table'!C659)</f>
        <v/>
      </c>
      <c r="D592" s="13" t="str">
        <f>IF('BCL Calculations Table'!D659="","",'BCL Calculations Table'!D659)</f>
        <v/>
      </c>
      <c r="E592" s="13">
        <f>IF('BCL Calculations Table'!E659="","",'BCL Calculations Table'!E659)</f>
        <v>49</v>
      </c>
      <c r="F592" s="13" t="str">
        <f>IF('BCL Calculations Table'!F659="","",'BCL Calculations Table'!F659)</f>
        <v>P</v>
      </c>
      <c r="G592" s="13" t="str">
        <f>IF('BCL Calculations Table'!G659="","",'BCL Calculations Table'!G659)</f>
        <v/>
      </c>
      <c r="H592" s="13" t="str">
        <f>IF('BCL Calculations Table'!H659="","",'BCL Calculations Table'!H659)</f>
        <v/>
      </c>
      <c r="I592" s="13" t="str">
        <f>IF('BCL Calculations Table'!I659="","",'BCL Calculations Table'!I659)</f>
        <v/>
      </c>
      <c r="J592" s="13" t="str">
        <f>IF('BCL Calculations Table'!J659="","",'BCL Calculations Table'!J659)</f>
        <v/>
      </c>
      <c r="K592" s="85" t="str">
        <f>IF('BCL Calculations Table'!K659="","",'BCL Calculations Table'!K659)</f>
        <v/>
      </c>
      <c r="L592" s="13" t="str">
        <f>IF('BCL Calculations Table'!L659="","",'BCL Calculations Table'!L659)</f>
        <v/>
      </c>
      <c r="M592" s="68" t="str">
        <f>IF('BCL Calculations Table'!N659="","",'BCL Calculations Table'!N659)</f>
        <v/>
      </c>
      <c r="N592" s="13">
        <f>IF('BCL Calculations Table'!BP659="","",'BCL Calculations Table'!BP659)</f>
        <v>100000</v>
      </c>
      <c r="O592" s="13" t="str">
        <f>IF('BCL Calculations Table'!BQ659="","",'BCL Calculations Table'!BQ659)</f>
        <v>max</v>
      </c>
      <c r="P592" s="13">
        <f>IF('BCL Calculations Table'!BR659="","",'BCL Calculations Table'!BR659)</f>
        <v>100000</v>
      </c>
      <c r="Q592" s="13" t="str">
        <f>IF('BCL Calculations Table'!BS659="","",'BCL Calculations Table'!BS659)</f>
        <v>max</v>
      </c>
      <c r="R592" s="13">
        <f>IF('BCL Calculations Table'!BT659="","",'BCL Calculations Table'!BT659)</f>
        <v>100000</v>
      </c>
      <c r="S592" s="13" t="str">
        <f>IF('BCL Calculations Table'!BU659="","",'BCL Calculations Table'!BU659)</f>
        <v>max</v>
      </c>
      <c r="T592" s="13" t="str">
        <f>IF('BCL Calculations Table'!BV659="","",'BCL Calculations Table'!BV659)</f>
        <v/>
      </c>
      <c r="U592" s="13" t="str">
        <f>IF('BCL Calculations Table'!BW659="","",'BCL Calculations Table'!BW659)</f>
        <v/>
      </c>
      <c r="V592" s="13">
        <f>IF('BCL Calculations Table'!BX659="","",'BCL Calculations Table'!BX659)</f>
        <v>1635200.0000000002</v>
      </c>
      <c r="W592" s="13" t="str">
        <f>IF('BCL Calculations Table'!BY659="","",'BCL Calculations Table'!BY659)</f>
        <v>N</v>
      </c>
      <c r="X592" s="13" t="str">
        <f>IF('BCL Calculations Table'!BZ659="","",'BCL Calculations Table'!BZ659)</f>
        <v/>
      </c>
      <c r="Y592" s="70" t="str">
        <f>IF('BCL Calculations Table'!CB659="","",'BCL Calculations Table'!CB659)</f>
        <v/>
      </c>
    </row>
    <row r="593" spans="1:25" x14ac:dyDescent="0.35">
      <c r="A593" s="77" t="str">
        <f>'BCL Calculations Table'!BN660</f>
        <v>Ammonium polyphosphate</v>
      </c>
      <c r="B593" s="68" t="str">
        <f>'BCL Calculations Table'!BM660</f>
        <v>68333-79-9</v>
      </c>
      <c r="C593" s="13" t="str">
        <f>IF('BCL Calculations Table'!C660="","",'BCL Calculations Table'!C660)</f>
        <v/>
      </c>
      <c r="D593" s="13" t="str">
        <f>IF('BCL Calculations Table'!D660="","",'BCL Calculations Table'!D660)</f>
        <v/>
      </c>
      <c r="E593" s="13">
        <f>IF('BCL Calculations Table'!E660="","",'BCL Calculations Table'!E660)</f>
        <v>49</v>
      </c>
      <c r="F593" s="13" t="str">
        <f>IF('BCL Calculations Table'!F660="","",'BCL Calculations Table'!F660)</f>
        <v>P</v>
      </c>
      <c r="G593" s="13" t="str">
        <f>IF('BCL Calculations Table'!G660="","",'BCL Calculations Table'!G660)</f>
        <v/>
      </c>
      <c r="H593" s="13" t="str">
        <f>IF('BCL Calculations Table'!H660="","",'BCL Calculations Table'!H660)</f>
        <v/>
      </c>
      <c r="I593" s="13" t="str">
        <f>IF('BCL Calculations Table'!I660="","",'BCL Calculations Table'!I660)</f>
        <v/>
      </c>
      <c r="J593" s="13" t="str">
        <f>IF('BCL Calculations Table'!J660="","",'BCL Calculations Table'!J660)</f>
        <v/>
      </c>
      <c r="K593" s="85" t="str">
        <f>IF('BCL Calculations Table'!K660="","",'BCL Calculations Table'!K660)</f>
        <v/>
      </c>
      <c r="L593" s="13" t="str">
        <f>IF('BCL Calculations Table'!L660="","",'BCL Calculations Table'!L660)</f>
        <v/>
      </c>
      <c r="M593" s="68" t="str">
        <f>IF('BCL Calculations Table'!N660="","",'BCL Calculations Table'!N660)</f>
        <v/>
      </c>
      <c r="N593" s="13">
        <f>IF('BCL Calculations Table'!BP660="","",'BCL Calculations Table'!BP660)</f>
        <v>100000</v>
      </c>
      <c r="O593" s="13" t="str">
        <f>IF('BCL Calculations Table'!BQ660="","",'BCL Calculations Table'!BQ660)</f>
        <v>max</v>
      </c>
      <c r="P593" s="13">
        <f>IF('BCL Calculations Table'!BR660="","",'BCL Calculations Table'!BR660)</f>
        <v>100000</v>
      </c>
      <c r="Q593" s="13" t="str">
        <f>IF('BCL Calculations Table'!BS660="","",'BCL Calculations Table'!BS660)</f>
        <v>max</v>
      </c>
      <c r="R593" s="13">
        <f>IF('BCL Calculations Table'!BT660="","",'BCL Calculations Table'!BT660)</f>
        <v>100000</v>
      </c>
      <c r="S593" s="13" t="str">
        <f>IF('BCL Calculations Table'!BU660="","",'BCL Calculations Table'!BU660)</f>
        <v>max</v>
      </c>
      <c r="T593" s="13" t="str">
        <f>IF('BCL Calculations Table'!BV660="","",'BCL Calculations Table'!BV660)</f>
        <v/>
      </c>
      <c r="U593" s="13" t="str">
        <f>IF('BCL Calculations Table'!BW660="","",'BCL Calculations Table'!BW660)</f>
        <v/>
      </c>
      <c r="V593" s="13">
        <f>IF('BCL Calculations Table'!BX660="","",'BCL Calculations Table'!BX660)</f>
        <v>1635200.0000000002</v>
      </c>
      <c r="W593" s="13" t="str">
        <f>IF('BCL Calculations Table'!BY660="","",'BCL Calculations Table'!BY660)</f>
        <v>N</v>
      </c>
      <c r="X593" s="13" t="str">
        <f>IF('BCL Calculations Table'!BZ660="","",'BCL Calculations Table'!BZ660)</f>
        <v/>
      </c>
      <c r="Y593" s="70" t="str">
        <f>IF('BCL Calculations Table'!CB660="","",'BCL Calculations Table'!CB660)</f>
        <v/>
      </c>
    </row>
    <row r="594" spans="1:25" s="14" customFormat="1" x14ac:dyDescent="0.35">
      <c r="A594" s="77" t="str">
        <f>'BCL Calculations Table'!BN661</f>
        <v>Calcium pyrophosphate</v>
      </c>
      <c r="B594" s="68" t="str">
        <f>'BCL Calculations Table'!BM661</f>
        <v>7790-76-3</v>
      </c>
      <c r="C594" s="13" t="str">
        <f>IF('BCL Calculations Table'!C661="","",'BCL Calculations Table'!C661)</f>
        <v/>
      </c>
      <c r="D594" s="13" t="str">
        <f>IF('BCL Calculations Table'!D661="","",'BCL Calculations Table'!D661)</f>
        <v/>
      </c>
      <c r="E594" s="13">
        <f>IF('BCL Calculations Table'!E661="","",'BCL Calculations Table'!E661)</f>
        <v>49</v>
      </c>
      <c r="F594" s="13" t="str">
        <f>IF('BCL Calculations Table'!F661="","",'BCL Calculations Table'!F661)</f>
        <v>P</v>
      </c>
      <c r="G594" s="13" t="str">
        <f>IF('BCL Calculations Table'!G661="","",'BCL Calculations Table'!G661)</f>
        <v/>
      </c>
      <c r="H594" s="13" t="str">
        <f>IF('BCL Calculations Table'!H661="","",'BCL Calculations Table'!H661)</f>
        <v/>
      </c>
      <c r="I594" s="13" t="str">
        <f>IF('BCL Calculations Table'!I661="","",'BCL Calculations Table'!I661)</f>
        <v/>
      </c>
      <c r="J594" s="13" t="str">
        <f>IF('BCL Calculations Table'!J661="","",'BCL Calculations Table'!J661)</f>
        <v/>
      </c>
      <c r="K594" s="85" t="str">
        <f>IF('BCL Calculations Table'!K661="","",'BCL Calculations Table'!K661)</f>
        <v/>
      </c>
      <c r="L594" s="13" t="str">
        <f>IF('BCL Calculations Table'!L661="","",'BCL Calculations Table'!L661)</f>
        <v/>
      </c>
      <c r="M594" s="68" t="str">
        <f>IF('BCL Calculations Table'!N661="","",'BCL Calculations Table'!N661)</f>
        <v/>
      </c>
      <c r="N594" s="13">
        <f>IF('BCL Calculations Table'!BP661="","",'BCL Calculations Table'!BP661)</f>
        <v>100000</v>
      </c>
      <c r="O594" s="13" t="str">
        <f>IF('BCL Calculations Table'!BQ661="","",'BCL Calculations Table'!BQ661)</f>
        <v>max</v>
      </c>
      <c r="P594" s="13">
        <f>IF('BCL Calculations Table'!BR661="","",'BCL Calculations Table'!BR661)</f>
        <v>100000</v>
      </c>
      <c r="Q594" s="13" t="str">
        <f>IF('BCL Calculations Table'!BS661="","",'BCL Calculations Table'!BS661)</f>
        <v>max</v>
      </c>
      <c r="R594" s="13">
        <f>IF('BCL Calculations Table'!BT661="","",'BCL Calculations Table'!BT661)</f>
        <v>100000</v>
      </c>
      <c r="S594" s="13" t="str">
        <f>IF('BCL Calculations Table'!BU661="","",'BCL Calculations Table'!BU661)</f>
        <v>max</v>
      </c>
      <c r="T594" s="13" t="str">
        <f>IF('BCL Calculations Table'!BV661="","",'BCL Calculations Table'!BV661)</f>
        <v/>
      </c>
      <c r="U594" s="13" t="str">
        <f>IF('BCL Calculations Table'!BW661="","",'BCL Calculations Table'!BW661)</f>
        <v/>
      </c>
      <c r="V594" s="13">
        <f>IF('BCL Calculations Table'!BX661="","",'BCL Calculations Table'!BX661)</f>
        <v>1635200.0000000002</v>
      </c>
      <c r="W594" s="13" t="str">
        <f>IF('BCL Calculations Table'!BY661="","",'BCL Calculations Table'!BY661)</f>
        <v>N</v>
      </c>
      <c r="X594" s="13" t="str">
        <f>IF('BCL Calculations Table'!BZ661="","",'BCL Calculations Table'!BZ661)</f>
        <v/>
      </c>
      <c r="Y594" s="70" t="str">
        <f>IF('BCL Calculations Table'!CB661="","",'BCL Calculations Table'!CB661)</f>
        <v/>
      </c>
    </row>
    <row r="595" spans="1:25" x14ac:dyDescent="0.35">
      <c r="A595" s="77" t="str">
        <f>'BCL Calculations Table'!BN662</f>
        <v>Diammonium phosphate</v>
      </c>
      <c r="B595" s="68" t="str">
        <f>'BCL Calculations Table'!BM662</f>
        <v>7783-28-0</v>
      </c>
      <c r="C595" s="13" t="str">
        <f>IF('BCL Calculations Table'!C662="","",'BCL Calculations Table'!C662)</f>
        <v/>
      </c>
      <c r="D595" s="13" t="str">
        <f>IF('BCL Calculations Table'!D662="","",'BCL Calculations Table'!D662)</f>
        <v/>
      </c>
      <c r="E595" s="13">
        <f>IF('BCL Calculations Table'!E662="","",'BCL Calculations Table'!E662)</f>
        <v>49</v>
      </c>
      <c r="F595" s="13" t="str">
        <f>IF('BCL Calculations Table'!F662="","",'BCL Calculations Table'!F662)</f>
        <v>P</v>
      </c>
      <c r="G595" s="13" t="str">
        <f>IF('BCL Calculations Table'!G662="","",'BCL Calculations Table'!G662)</f>
        <v/>
      </c>
      <c r="H595" s="13" t="str">
        <f>IF('BCL Calculations Table'!H662="","",'BCL Calculations Table'!H662)</f>
        <v/>
      </c>
      <c r="I595" s="13" t="str">
        <f>IF('BCL Calculations Table'!I662="","",'BCL Calculations Table'!I662)</f>
        <v/>
      </c>
      <c r="J595" s="13" t="str">
        <f>IF('BCL Calculations Table'!J662="","",'BCL Calculations Table'!J662)</f>
        <v/>
      </c>
      <c r="K595" s="85" t="str">
        <f>IF('BCL Calculations Table'!K662="","",'BCL Calculations Table'!K662)</f>
        <v/>
      </c>
      <c r="L595" s="13" t="str">
        <f>IF('BCL Calculations Table'!L662="","",'BCL Calculations Table'!L662)</f>
        <v/>
      </c>
      <c r="M595" s="68" t="str">
        <f>IF('BCL Calculations Table'!N662="","",'BCL Calculations Table'!N662)</f>
        <v/>
      </c>
      <c r="N595" s="13">
        <f>IF('BCL Calculations Table'!BP662="","",'BCL Calculations Table'!BP662)</f>
        <v>100000</v>
      </c>
      <c r="O595" s="13" t="str">
        <f>IF('BCL Calculations Table'!BQ662="","",'BCL Calculations Table'!BQ662)</f>
        <v>max</v>
      </c>
      <c r="P595" s="13">
        <f>IF('BCL Calculations Table'!BR662="","",'BCL Calculations Table'!BR662)</f>
        <v>100000</v>
      </c>
      <c r="Q595" s="13" t="str">
        <f>IF('BCL Calculations Table'!BS662="","",'BCL Calculations Table'!BS662)</f>
        <v>max</v>
      </c>
      <c r="R595" s="13">
        <f>IF('BCL Calculations Table'!BT662="","",'BCL Calculations Table'!BT662)</f>
        <v>100000</v>
      </c>
      <c r="S595" s="13" t="str">
        <f>IF('BCL Calculations Table'!BU662="","",'BCL Calculations Table'!BU662)</f>
        <v>max</v>
      </c>
      <c r="T595" s="13" t="str">
        <f>IF('BCL Calculations Table'!BV662="","",'BCL Calculations Table'!BV662)</f>
        <v/>
      </c>
      <c r="U595" s="13" t="str">
        <f>IF('BCL Calculations Table'!BW662="","",'BCL Calculations Table'!BW662)</f>
        <v/>
      </c>
      <c r="V595" s="13">
        <f>IF('BCL Calculations Table'!BX662="","",'BCL Calculations Table'!BX662)</f>
        <v>1635200.0000000002</v>
      </c>
      <c r="W595" s="13" t="str">
        <f>IF('BCL Calculations Table'!BY662="","",'BCL Calculations Table'!BY662)</f>
        <v>N</v>
      </c>
      <c r="X595" s="13" t="str">
        <f>IF('BCL Calculations Table'!BZ662="","",'BCL Calculations Table'!BZ662)</f>
        <v/>
      </c>
      <c r="Y595" s="70" t="str">
        <f>IF('BCL Calculations Table'!CB662="","",'BCL Calculations Table'!CB662)</f>
        <v/>
      </c>
    </row>
    <row r="596" spans="1:25" x14ac:dyDescent="0.35">
      <c r="A596" s="77" t="str">
        <f>'BCL Calculations Table'!BN663</f>
        <v>Dicalcium phosphate</v>
      </c>
      <c r="B596" s="68" t="str">
        <f>'BCL Calculations Table'!BM663</f>
        <v>7757-93-9</v>
      </c>
      <c r="C596" s="13" t="str">
        <f>IF('BCL Calculations Table'!C663="","",'BCL Calculations Table'!C663)</f>
        <v/>
      </c>
      <c r="D596" s="13" t="str">
        <f>IF('BCL Calculations Table'!D663="","",'BCL Calculations Table'!D663)</f>
        <v/>
      </c>
      <c r="E596" s="13">
        <f>IF('BCL Calculations Table'!E663="","",'BCL Calculations Table'!E663)</f>
        <v>49</v>
      </c>
      <c r="F596" s="13" t="str">
        <f>IF('BCL Calculations Table'!F663="","",'BCL Calculations Table'!F663)</f>
        <v>P</v>
      </c>
      <c r="G596" s="13" t="str">
        <f>IF('BCL Calculations Table'!G663="","",'BCL Calculations Table'!G663)</f>
        <v/>
      </c>
      <c r="H596" s="13" t="str">
        <f>IF('BCL Calculations Table'!H663="","",'BCL Calculations Table'!H663)</f>
        <v/>
      </c>
      <c r="I596" s="13" t="str">
        <f>IF('BCL Calculations Table'!I663="","",'BCL Calculations Table'!I663)</f>
        <v/>
      </c>
      <c r="J596" s="13" t="str">
        <f>IF('BCL Calculations Table'!J663="","",'BCL Calculations Table'!J663)</f>
        <v/>
      </c>
      <c r="K596" s="85" t="str">
        <f>IF('BCL Calculations Table'!K663="","",'BCL Calculations Table'!K663)</f>
        <v/>
      </c>
      <c r="L596" s="13" t="str">
        <f>IF('BCL Calculations Table'!L663="","",'BCL Calculations Table'!L663)</f>
        <v/>
      </c>
      <c r="M596" s="68" t="str">
        <f>IF('BCL Calculations Table'!N663="","",'BCL Calculations Table'!N663)</f>
        <v/>
      </c>
      <c r="N596" s="13">
        <f>IF('BCL Calculations Table'!BP663="","",'BCL Calculations Table'!BP663)</f>
        <v>100000</v>
      </c>
      <c r="O596" s="13" t="str">
        <f>IF('BCL Calculations Table'!BQ663="","",'BCL Calculations Table'!BQ663)</f>
        <v>max</v>
      </c>
      <c r="P596" s="13">
        <f>IF('BCL Calculations Table'!BR663="","",'BCL Calculations Table'!BR663)</f>
        <v>100000</v>
      </c>
      <c r="Q596" s="13" t="str">
        <f>IF('BCL Calculations Table'!BS663="","",'BCL Calculations Table'!BS663)</f>
        <v>max</v>
      </c>
      <c r="R596" s="13">
        <f>IF('BCL Calculations Table'!BT663="","",'BCL Calculations Table'!BT663)</f>
        <v>100000</v>
      </c>
      <c r="S596" s="13" t="str">
        <f>IF('BCL Calculations Table'!BU663="","",'BCL Calculations Table'!BU663)</f>
        <v>max</v>
      </c>
      <c r="T596" s="13" t="str">
        <f>IF('BCL Calculations Table'!BV663="","",'BCL Calculations Table'!BV663)</f>
        <v/>
      </c>
      <c r="U596" s="13" t="str">
        <f>IF('BCL Calculations Table'!BW663="","",'BCL Calculations Table'!BW663)</f>
        <v/>
      </c>
      <c r="V596" s="13">
        <f>IF('BCL Calculations Table'!BX663="","",'BCL Calculations Table'!BX663)</f>
        <v>1635200.0000000002</v>
      </c>
      <c r="W596" s="13" t="str">
        <f>IF('BCL Calculations Table'!BY663="","",'BCL Calculations Table'!BY663)</f>
        <v>N</v>
      </c>
      <c r="X596" s="13" t="str">
        <f>IF('BCL Calculations Table'!BZ663="","",'BCL Calculations Table'!BZ663)</f>
        <v/>
      </c>
      <c r="Y596" s="70" t="str">
        <f>IF('BCL Calculations Table'!CB663="","",'BCL Calculations Table'!CB663)</f>
        <v/>
      </c>
    </row>
    <row r="597" spans="1:25" s="14" customFormat="1" x14ac:dyDescent="0.35">
      <c r="A597" s="78" t="str">
        <f>'BCL Calculations Table'!BN664</f>
        <v>Dimagnesium phosphate</v>
      </c>
      <c r="B597" s="72" t="str">
        <f>'BCL Calculations Table'!BM664</f>
        <v>7782-75-4</v>
      </c>
      <c r="C597" s="73" t="str">
        <f>IF('BCL Calculations Table'!C664="","",'BCL Calculations Table'!C664)</f>
        <v/>
      </c>
      <c r="D597" s="73" t="str">
        <f>IF('BCL Calculations Table'!D664="","",'BCL Calculations Table'!D664)</f>
        <v/>
      </c>
      <c r="E597" s="73">
        <f>IF('BCL Calculations Table'!E664="","",'BCL Calculations Table'!E664)</f>
        <v>1</v>
      </c>
      <c r="F597" s="73" t="str">
        <f>IF('BCL Calculations Table'!F664="","",'BCL Calculations Table'!F664)</f>
        <v>P</v>
      </c>
      <c r="G597" s="73" t="str">
        <f>IF('BCL Calculations Table'!G664="","",'BCL Calculations Table'!G664)</f>
        <v/>
      </c>
      <c r="H597" s="73" t="str">
        <f>IF('BCL Calculations Table'!H664="","",'BCL Calculations Table'!H664)</f>
        <v/>
      </c>
      <c r="I597" s="73" t="str">
        <f>IF('BCL Calculations Table'!I664="","",'BCL Calculations Table'!I664)</f>
        <v/>
      </c>
      <c r="J597" s="73" t="str">
        <f>IF('BCL Calculations Table'!J664="","",'BCL Calculations Table'!J664)</f>
        <v/>
      </c>
      <c r="K597" s="86" t="str">
        <f>IF('BCL Calculations Table'!K664="","",'BCL Calculations Table'!K664)</f>
        <v/>
      </c>
      <c r="L597" s="73" t="str">
        <f>IF('BCL Calculations Table'!L664="","",'BCL Calculations Table'!L664)</f>
        <v/>
      </c>
      <c r="M597" s="72" t="str">
        <f>IF('BCL Calculations Table'!N664="","",'BCL Calculations Table'!N664)</f>
        <v/>
      </c>
      <c r="N597" s="73">
        <f>IF('BCL Calculations Table'!BP664="","",'BCL Calculations Table'!BP664)</f>
        <v>78214.28571428571</v>
      </c>
      <c r="O597" s="73" t="str">
        <f>IF('BCL Calculations Table'!BQ664="","",'BCL Calculations Table'!BQ664)</f>
        <v>N</v>
      </c>
      <c r="P597" s="73">
        <f>IF('BCL Calculations Table'!BR664="","",'BCL Calculations Table'!BR664)</f>
        <v>100000</v>
      </c>
      <c r="Q597" s="73" t="str">
        <f>IF('BCL Calculations Table'!BS664="","",'BCL Calculations Table'!BS664)</f>
        <v>max</v>
      </c>
      <c r="R597" s="73">
        <f>IF('BCL Calculations Table'!BT664="","",'BCL Calculations Table'!BT664)</f>
        <v>100000</v>
      </c>
      <c r="S597" s="73" t="str">
        <f>IF('BCL Calculations Table'!BU664="","",'BCL Calculations Table'!BU664)</f>
        <v>max</v>
      </c>
      <c r="T597" s="73" t="str">
        <f>IF('BCL Calculations Table'!BV664="","",'BCL Calculations Table'!BV664)</f>
        <v/>
      </c>
      <c r="U597" s="73" t="str">
        <f>IF('BCL Calculations Table'!BW664="","",'BCL Calculations Table'!BW664)</f>
        <v/>
      </c>
      <c r="V597" s="73">
        <f>IF('BCL Calculations Table'!BX664="","",'BCL Calculations Table'!BX664)</f>
        <v>33371.428571428572</v>
      </c>
      <c r="W597" s="73" t="str">
        <f>IF('BCL Calculations Table'!BY664="","",'BCL Calculations Table'!BY664)</f>
        <v>N</v>
      </c>
      <c r="X597" s="73" t="str">
        <f>IF('BCL Calculations Table'!BZ664="","",'BCL Calculations Table'!BZ664)</f>
        <v/>
      </c>
      <c r="Y597" s="79" t="str">
        <f>IF('BCL Calculations Table'!CB664="","",'BCL Calculations Table'!CB664)</f>
        <v/>
      </c>
    </row>
    <row r="598" spans="1:25" x14ac:dyDescent="0.35">
      <c r="A598" s="77" t="str">
        <f>'BCL Calculations Table'!BN665</f>
        <v>Dipotassium phosphate</v>
      </c>
      <c r="B598" s="68" t="str">
        <f>'BCL Calculations Table'!BM665</f>
        <v>7758-11-4</v>
      </c>
      <c r="C598" s="13" t="str">
        <f>IF('BCL Calculations Table'!C665="","",'BCL Calculations Table'!C665)</f>
        <v/>
      </c>
      <c r="D598" s="13" t="str">
        <f>IF('BCL Calculations Table'!D665="","",'BCL Calculations Table'!D665)</f>
        <v/>
      </c>
      <c r="E598" s="13">
        <f>IF('BCL Calculations Table'!E665="","",'BCL Calculations Table'!E665)</f>
        <v>1</v>
      </c>
      <c r="F598" s="13" t="str">
        <f>IF('BCL Calculations Table'!F665="","",'BCL Calculations Table'!F665)</f>
        <v>P</v>
      </c>
      <c r="G598" s="13" t="str">
        <f>IF('BCL Calculations Table'!G665="","",'BCL Calculations Table'!G665)</f>
        <v/>
      </c>
      <c r="H598" s="13" t="str">
        <f>IF('BCL Calculations Table'!H665="","",'BCL Calculations Table'!H665)</f>
        <v/>
      </c>
      <c r="I598" s="13" t="str">
        <f>IF('BCL Calculations Table'!I665="","",'BCL Calculations Table'!I665)</f>
        <v/>
      </c>
      <c r="J598" s="13" t="str">
        <f>IF('BCL Calculations Table'!J665="","",'BCL Calculations Table'!J665)</f>
        <v/>
      </c>
      <c r="K598" s="85" t="str">
        <f>IF('BCL Calculations Table'!K665="","",'BCL Calculations Table'!K665)</f>
        <v/>
      </c>
      <c r="L598" s="13" t="str">
        <f>IF('BCL Calculations Table'!L665="","",'BCL Calculations Table'!L665)</f>
        <v/>
      </c>
      <c r="M598" s="68" t="str">
        <f>IF('BCL Calculations Table'!N665="","",'BCL Calculations Table'!N665)</f>
        <v/>
      </c>
      <c r="N598" s="13">
        <f>IF('BCL Calculations Table'!BP665="","",'BCL Calculations Table'!BP665)</f>
        <v>78214.28571428571</v>
      </c>
      <c r="O598" s="13" t="str">
        <f>IF('BCL Calculations Table'!BQ665="","",'BCL Calculations Table'!BQ665)</f>
        <v>N</v>
      </c>
      <c r="P598" s="13">
        <f>IF('BCL Calculations Table'!BR665="","",'BCL Calculations Table'!BR665)</f>
        <v>100000</v>
      </c>
      <c r="Q598" s="13" t="str">
        <f>IF('BCL Calculations Table'!BS665="","",'BCL Calculations Table'!BS665)</f>
        <v>max</v>
      </c>
      <c r="R598" s="13">
        <f>IF('BCL Calculations Table'!BT665="","",'BCL Calculations Table'!BT665)</f>
        <v>100000</v>
      </c>
      <c r="S598" s="13" t="str">
        <f>IF('BCL Calculations Table'!BU665="","",'BCL Calculations Table'!BU665)</f>
        <v>max</v>
      </c>
      <c r="T598" s="13" t="str">
        <f>IF('BCL Calculations Table'!BV665="","",'BCL Calculations Table'!BV665)</f>
        <v/>
      </c>
      <c r="U598" s="13" t="str">
        <f>IF('BCL Calculations Table'!BW665="","",'BCL Calculations Table'!BW665)</f>
        <v/>
      </c>
      <c r="V598" s="13">
        <f>IF('BCL Calculations Table'!BX665="","",'BCL Calculations Table'!BX665)</f>
        <v>33371.428571428572</v>
      </c>
      <c r="W598" s="13" t="str">
        <f>IF('BCL Calculations Table'!BY665="","",'BCL Calculations Table'!BY665)</f>
        <v>N</v>
      </c>
      <c r="X598" s="80" t="str">
        <f>IF('BCL Calculations Table'!BZ665="","",'BCL Calculations Table'!BZ665)</f>
        <v/>
      </c>
      <c r="Y598" s="81" t="str">
        <f>IF('BCL Calculations Table'!CB665="","",'BCL Calculations Table'!CB665)</f>
        <v/>
      </c>
    </row>
    <row r="599" spans="1:25" x14ac:dyDescent="0.35">
      <c r="A599" s="77" t="str">
        <f>'BCL Calculations Table'!BN666</f>
        <v>Disodium phosphate</v>
      </c>
      <c r="B599" s="68" t="str">
        <f>'BCL Calculations Table'!BM666</f>
        <v>7558-79-4</v>
      </c>
      <c r="C599" s="13" t="str">
        <f>IF('BCL Calculations Table'!C666="","",'BCL Calculations Table'!C666)</f>
        <v/>
      </c>
      <c r="D599" s="13" t="str">
        <f>IF('BCL Calculations Table'!D666="","",'BCL Calculations Table'!D666)</f>
        <v/>
      </c>
      <c r="E599" s="13">
        <f>IF('BCL Calculations Table'!E666="","",'BCL Calculations Table'!E666)</f>
        <v>1</v>
      </c>
      <c r="F599" s="13" t="str">
        <f>IF('BCL Calculations Table'!F666="","",'BCL Calculations Table'!F666)</f>
        <v>P</v>
      </c>
      <c r="G599" s="13" t="str">
        <f>IF('BCL Calculations Table'!G666="","",'BCL Calculations Table'!G666)</f>
        <v/>
      </c>
      <c r="H599" s="13" t="str">
        <f>IF('BCL Calculations Table'!H666="","",'BCL Calculations Table'!H666)</f>
        <v/>
      </c>
      <c r="I599" s="13" t="str">
        <f>IF('BCL Calculations Table'!I666="","",'BCL Calculations Table'!I666)</f>
        <v/>
      </c>
      <c r="J599" s="13" t="str">
        <f>IF('BCL Calculations Table'!J666="","",'BCL Calculations Table'!J666)</f>
        <v/>
      </c>
      <c r="K599" s="85" t="str">
        <f>IF('BCL Calculations Table'!K666="","",'BCL Calculations Table'!K666)</f>
        <v/>
      </c>
      <c r="L599" s="13" t="str">
        <f>IF('BCL Calculations Table'!L666="","",'BCL Calculations Table'!L666)</f>
        <v/>
      </c>
      <c r="M599" s="68" t="str">
        <f>IF('BCL Calculations Table'!N666="","",'BCL Calculations Table'!N666)</f>
        <v/>
      </c>
      <c r="N599" s="13">
        <f>IF('BCL Calculations Table'!BP666="","",'BCL Calculations Table'!BP666)</f>
        <v>78214.28571428571</v>
      </c>
      <c r="O599" s="13" t="str">
        <f>IF('BCL Calculations Table'!BQ666="","",'BCL Calculations Table'!BQ666)</f>
        <v>N</v>
      </c>
      <c r="P599" s="13">
        <f>IF('BCL Calculations Table'!BR666="","",'BCL Calculations Table'!BR666)</f>
        <v>100000</v>
      </c>
      <c r="Q599" s="13" t="str">
        <f>IF('BCL Calculations Table'!BS666="","",'BCL Calculations Table'!BS666)</f>
        <v>max</v>
      </c>
      <c r="R599" s="13">
        <f>IF('BCL Calculations Table'!BT666="","",'BCL Calculations Table'!BT666)</f>
        <v>100000</v>
      </c>
      <c r="S599" s="13" t="str">
        <f>IF('BCL Calculations Table'!BU666="","",'BCL Calculations Table'!BU666)</f>
        <v>max</v>
      </c>
      <c r="T599" s="13" t="str">
        <f>IF('BCL Calculations Table'!BV666="","",'BCL Calculations Table'!BV666)</f>
        <v/>
      </c>
      <c r="U599" s="13" t="str">
        <f>IF('BCL Calculations Table'!BW666="","",'BCL Calculations Table'!BW666)</f>
        <v/>
      </c>
      <c r="V599" s="13">
        <f>IF('BCL Calculations Table'!BX666="","",'BCL Calculations Table'!BX666)</f>
        <v>33371.428571428572</v>
      </c>
      <c r="W599" s="13" t="str">
        <f>IF('BCL Calculations Table'!BY666="","",'BCL Calculations Table'!BY666)</f>
        <v>N</v>
      </c>
      <c r="X599" s="13" t="str">
        <f>IF('BCL Calculations Table'!BZ666="","",'BCL Calculations Table'!BZ666)</f>
        <v/>
      </c>
      <c r="Y599" s="70" t="str">
        <f>IF('BCL Calculations Table'!CB666="","",'BCL Calculations Table'!CB666)</f>
        <v/>
      </c>
    </row>
    <row r="600" spans="1:25" s="14" customFormat="1" x14ac:dyDescent="0.35">
      <c r="A600" s="77" t="str">
        <f>'BCL Calculations Table'!BN667</f>
        <v>Monoaluminum phosphate</v>
      </c>
      <c r="B600" s="68" t="str">
        <f>'BCL Calculations Table'!BM667</f>
        <v>13530-50-2</v>
      </c>
      <c r="C600" s="13" t="str">
        <f>IF('BCL Calculations Table'!C667="","",'BCL Calculations Table'!C667)</f>
        <v/>
      </c>
      <c r="D600" s="13" t="str">
        <f>IF('BCL Calculations Table'!D667="","",'BCL Calculations Table'!D667)</f>
        <v/>
      </c>
      <c r="E600" s="13">
        <f>IF('BCL Calculations Table'!E667="","",'BCL Calculations Table'!E667)</f>
        <v>49</v>
      </c>
      <c r="F600" s="13" t="str">
        <f>IF('BCL Calculations Table'!F667="","",'BCL Calculations Table'!F667)</f>
        <v>P</v>
      </c>
      <c r="G600" s="13" t="str">
        <f>IF('BCL Calculations Table'!G667="","",'BCL Calculations Table'!G667)</f>
        <v/>
      </c>
      <c r="H600" s="13" t="str">
        <f>IF('BCL Calculations Table'!H667="","",'BCL Calculations Table'!H667)</f>
        <v/>
      </c>
      <c r="I600" s="13" t="str">
        <f>IF('BCL Calculations Table'!I667="","",'BCL Calculations Table'!I667)</f>
        <v/>
      </c>
      <c r="J600" s="13" t="str">
        <f>IF('BCL Calculations Table'!J667="","",'BCL Calculations Table'!J667)</f>
        <v/>
      </c>
      <c r="K600" s="85" t="str">
        <f>IF('BCL Calculations Table'!K667="","",'BCL Calculations Table'!K667)</f>
        <v/>
      </c>
      <c r="L600" s="13" t="str">
        <f>IF('BCL Calculations Table'!L667="","",'BCL Calculations Table'!L667)</f>
        <v/>
      </c>
      <c r="M600" s="68" t="str">
        <f>IF('BCL Calculations Table'!N667="","",'BCL Calculations Table'!N667)</f>
        <v/>
      </c>
      <c r="N600" s="13">
        <f>IF('BCL Calculations Table'!BP667="","",'BCL Calculations Table'!BP667)</f>
        <v>100000</v>
      </c>
      <c r="O600" s="13" t="str">
        <f>IF('BCL Calculations Table'!BQ667="","",'BCL Calculations Table'!BQ667)</f>
        <v>max</v>
      </c>
      <c r="P600" s="13">
        <f>IF('BCL Calculations Table'!BR667="","",'BCL Calculations Table'!BR667)</f>
        <v>100000</v>
      </c>
      <c r="Q600" s="13" t="str">
        <f>IF('BCL Calculations Table'!BS667="","",'BCL Calculations Table'!BS667)</f>
        <v>max</v>
      </c>
      <c r="R600" s="13">
        <f>IF('BCL Calculations Table'!BT667="","",'BCL Calculations Table'!BT667)</f>
        <v>100000</v>
      </c>
      <c r="S600" s="13" t="str">
        <f>IF('BCL Calculations Table'!BU667="","",'BCL Calculations Table'!BU667)</f>
        <v>max</v>
      </c>
      <c r="T600" s="13" t="str">
        <f>IF('BCL Calculations Table'!BV667="","",'BCL Calculations Table'!BV667)</f>
        <v/>
      </c>
      <c r="U600" s="13" t="str">
        <f>IF('BCL Calculations Table'!BW667="","",'BCL Calculations Table'!BW667)</f>
        <v/>
      </c>
      <c r="V600" s="13">
        <f>IF('BCL Calculations Table'!BX667="","",'BCL Calculations Table'!BX667)</f>
        <v>1635200.0000000002</v>
      </c>
      <c r="W600" s="13" t="str">
        <f>IF('BCL Calculations Table'!BY667="","",'BCL Calculations Table'!BY667)</f>
        <v>N</v>
      </c>
      <c r="X600" s="13" t="str">
        <f>IF('BCL Calculations Table'!BZ667="","",'BCL Calculations Table'!BZ667)</f>
        <v/>
      </c>
      <c r="Y600" s="70" t="str">
        <f>IF('BCL Calculations Table'!CB667="","",'BCL Calculations Table'!CB667)</f>
        <v/>
      </c>
    </row>
    <row r="601" spans="1:25" x14ac:dyDescent="0.35">
      <c r="A601" s="77" t="str">
        <f>'BCL Calculations Table'!BN668</f>
        <v>Monoammonium phosphate</v>
      </c>
      <c r="B601" s="68" t="str">
        <f>'BCL Calculations Table'!BM668</f>
        <v>7722-76-1</v>
      </c>
      <c r="C601" s="13" t="str">
        <f>IF('BCL Calculations Table'!C668="","",'BCL Calculations Table'!C668)</f>
        <v/>
      </c>
      <c r="D601" s="13" t="str">
        <f>IF('BCL Calculations Table'!D668="","",'BCL Calculations Table'!D668)</f>
        <v/>
      </c>
      <c r="E601" s="13">
        <f>IF('BCL Calculations Table'!E668="","",'BCL Calculations Table'!E668)</f>
        <v>49</v>
      </c>
      <c r="F601" s="13" t="str">
        <f>IF('BCL Calculations Table'!F668="","",'BCL Calculations Table'!F668)</f>
        <v>P</v>
      </c>
      <c r="G601" s="13" t="str">
        <f>IF('BCL Calculations Table'!G668="","",'BCL Calculations Table'!G668)</f>
        <v/>
      </c>
      <c r="H601" s="13" t="str">
        <f>IF('BCL Calculations Table'!H668="","",'BCL Calculations Table'!H668)</f>
        <v/>
      </c>
      <c r="I601" s="13" t="str">
        <f>IF('BCL Calculations Table'!I668="","",'BCL Calculations Table'!I668)</f>
        <v/>
      </c>
      <c r="J601" s="13" t="str">
        <f>IF('BCL Calculations Table'!J668="","",'BCL Calculations Table'!J668)</f>
        <v/>
      </c>
      <c r="K601" s="85" t="str">
        <f>IF('BCL Calculations Table'!K668="","",'BCL Calculations Table'!K668)</f>
        <v/>
      </c>
      <c r="L601" s="13" t="str">
        <f>IF('BCL Calculations Table'!L668="","",'BCL Calculations Table'!L668)</f>
        <v/>
      </c>
      <c r="M601" s="68" t="str">
        <f>IF('BCL Calculations Table'!N668="","",'BCL Calculations Table'!N668)</f>
        <v/>
      </c>
      <c r="N601" s="13">
        <f>IF('BCL Calculations Table'!BP668="","",'BCL Calculations Table'!BP668)</f>
        <v>100000</v>
      </c>
      <c r="O601" s="13" t="str">
        <f>IF('BCL Calculations Table'!BQ668="","",'BCL Calculations Table'!BQ668)</f>
        <v>max</v>
      </c>
      <c r="P601" s="13">
        <f>IF('BCL Calculations Table'!BR668="","",'BCL Calculations Table'!BR668)</f>
        <v>100000</v>
      </c>
      <c r="Q601" s="13" t="str">
        <f>IF('BCL Calculations Table'!BS668="","",'BCL Calculations Table'!BS668)</f>
        <v>max</v>
      </c>
      <c r="R601" s="13">
        <f>IF('BCL Calculations Table'!BT668="","",'BCL Calculations Table'!BT668)</f>
        <v>100000</v>
      </c>
      <c r="S601" s="13" t="str">
        <f>IF('BCL Calculations Table'!BU668="","",'BCL Calculations Table'!BU668)</f>
        <v>max</v>
      </c>
      <c r="T601" s="13" t="str">
        <f>IF('BCL Calculations Table'!BV668="","",'BCL Calculations Table'!BV668)</f>
        <v/>
      </c>
      <c r="U601" s="13" t="str">
        <f>IF('BCL Calculations Table'!BW668="","",'BCL Calculations Table'!BW668)</f>
        <v/>
      </c>
      <c r="V601" s="13">
        <f>IF('BCL Calculations Table'!BX668="","",'BCL Calculations Table'!BX668)</f>
        <v>1635200.0000000002</v>
      </c>
      <c r="W601" s="13" t="str">
        <f>IF('BCL Calculations Table'!BY668="","",'BCL Calculations Table'!BY668)</f>
        <v>N</v>
      </c>
      <c r="X601" s="13" t="str">
        <f>IF('BCL Calculations Table'!BZ668="","",'BCL Calculations Table'!BZ668)</f>
        <v/>
      </c>
      <c r="Y601" s="70" t="str">
        <f>IF('BCL Calculations Table'!CB668="","",'BCL Calculations Table'!CB668)</f>
        <v/>
      </c>
    </row>
    <row r="602" spans="1:25" x14ac:dyDescent="0.35">
      <c r="A602" s="77" t="str">
        <f>'BCL Calculations Table'!BN669</f>
        <v>Monocalcium phosphate</v>
      </c>
      <c r="B602" s="68" t="str">
        <f>'BCL Calculations Table'!BM669</f>
        <v>7758-23-8</v>
      </c>
      <c r="C602" s="13" t="str">
        <f>IF('BCL Calculations Table'!C669="","",'BCL Calculations Table'!C669)</f>
        <v/>
      </c>
      <c r="D602" s="13" t="str">
        <f>IF('BCL Calculations Table'!D669="","",'BCL Calculations Table'!D669)</f>
        <v/>
      </c>
      <c r="E602" s="13">
        <f>IF('BCL Calculations Table'!E669="","",'BCL Calculations Table'!E669)</f>
        <v>49</v>
      </c>
      <c r="F602" s="13" t="str">
        <f>IF('BCL Calculations Table'!F669="","",'BCL Calculations Table'!F669)</f>
        <v>P</v>
      </c>
      <c r="G602" s="13" t="str">
        <f>IF('BCL Calculations Table'!G669="","",'BCL Calculations Table'!G669)</f>
        <v/>
      </c>
      <c r="H602" s="13" t="str">
        <f>IF('BCL Calculations Table'!H669="","",'BCL Calculations Table'!H669)</f>
        <v/>
      </c>
      <c r="I602" s="13" t="str">
        <f>IF('BCL Calculations Table'!I669="","",'BCL Calculations Table'!I669)</f>
        <v/>
      </c>
      <c r="J602" s="13" t="str">
        <f>IF('BCL Calculations Table'!J669="","",'BCL Calculations Table'!J669)</f>
        <v/>
      </c>
      <c r="K602" s="85" t="str">
        <f>IF('BCL Calculations Table'!K669="","",'BCL Calculations Table'!K669)</f>
        <v/>
      </c>
      <c r="L602" s="13" t="str">
        <f>IF('BCL Calculations Table'!L669="","",'BCL Calculations Table'!L669)</f>
        <v/>
      </c>
      <c r="M602" s="68" t="str">
        <f>IF('BCL Calculations Table'!N669="","",'BCL Calculations Table'!N669)</f>
        <v/>
      </c>
      <c r="N602" s="13">
        <f>IF('BCL Calculations Table'!BP669="","",'BCL Calculations Table'!BP669)</f>
        <v>100000</v>
      </c>
      <c r="O602" s="13" t="str">
        <f>IF('BCL Calculations Table'!BQ669="","",'BCL Calculations Table'!BQ669)</f>
        <v>max</v>
      </c>
      <c r="P602" s="13">
        <f>IF('BCL Calculations Table'!BR669="","",'BCL Calculations Table'!BR669)</f>
        <v>100000</v>
      </c>
      <c r="Q602" s="13" t="str">
        <f>IF('BCL Calculations Table'!BS669="","",'BCL Calculations Table'!BS669)</f>
        <v>max</v>
      </c>
      <c r="R602" s="13">
        <f>IF('BCL Calculations Table'!BT669="","",'BCL Calculations Table'!BT669)</f>
        <v>100000</v>
      </c>
      <c r="S602" s="13" t="str">
        <f>IF('BCL Calculations Table'!BU669="","",'BCL Calculations Table'!BU669)</f>
        <v>max</v>
      </c>
      <c r="T602" s="13" t="str">
        <f>IF('BCL Calculations Table'!BV669="","",'BCL Calculations Table'!BV669)</f>
        <v/>
      </c>
      <c r="U602" s="13" t="str">
        <f>IF('BCL Calculations Table'!BW669="","",'BCL Calculations Table'!BW669)</f>
        <v/>
      </c>
      <c r="V602" s="13">
        <f>IF('BCL Calculations Table'!BX669="","",'BCL Calculations Table'!BX669)</f>
        <v>1635200.0000000002</v>
      </c>
      <c r="W602" s="13" t="str">
        <f>IF('BCL Calculations Table'!BY669="","",'BCL Calculations Table'!BY669)</f>
        <v>N</v>
      </c>
      <c r="X602" s="13" t="str">
        <f>IF('BCL Calculations Table'!BZ669="","",'BCL Calculations Table'!BZ669)</f>
        <v/>
      </c>
      <c r="Y602" s="70" t="str">
        <f>IF('BCL Calculations Table'!CB669="","",'BCL Calculations Table'!CB669)</f>
        <v/>
      </c>
    </row>
    <row r="603" spans="1:25" s="14" customFormat="1" x14ac:dyDescent="0.35">
      <c r="A603" s="78" t="str">
        <f>'BCL Calculations Table'!BN670</f>
        <v>Monomagnesium phosphate</v>
      </c>
      <c r="B603" s="72" t="str">
        <f>'BCL Calculations Table'!BM670</f>
        <v>7757-86-0</v>
      </c>
      <c r="C603" s="73" t="str">
        <f>IF('BCL Calculations Table'!C670="","",'BCL Calculations Table'!C670)</f>
        <v/>
      </c>
      <c r="D603" s="73" t="str">
        <f>IF('BCL Calculations Table'!D670="","",'BCL Calculations Table'!D670)</f>
        <v/>
      </c>
      <c r="E603" s="73">
        <f>IF('BCL Calculations Table'!E670="","",'BCL Calculations Table'!E670)</f>
        <v>49</v>
      </c>
      <c r="F603" s="73" t="str">
        <f>IF('BCL Calculations Table'!F670="","",'BCL Calculations Table'!F670)</f>
        <v>P</v>
      </c>
      <c r="G603" s="73" t="str">
        <f>IF('BCL Calculations Table'!G670="","",'BCL Calculations Table'!G670)</f>
        <v/>
      </c>
      <c r="H603" s="73" t="str">
        <f>IF('BCL Calculations Table'!H670="","",'BCL Calculations Table'!H670)</f>
        <v/>
      </c>
      <c r="I603" s="73" t="str">
        <f>IF('BCL Calculations Table'!I670="","",'BCL Calculations Table'!I670)</f>
        <v/>
      </c>
      <c r="J603" s="73" t="str">
        <f>IF('BCL Calculations Table'!J670="","",'BCL Calculations Table'!J670)</f>
        <v/>
      </c>
      <c r="K603" s="86" t="str">
        <f>IF('BCL Calculations Table'!K670="","",'BCL Calculations Table'!K670)</f>
        <v/>
      </c>
      <c r="L603" s="73" t="str">
        <f>IF('BCL Calculations Table'!L670="","",'BCL Calculations Table'!L670)</f>
        <v/>
      </c>
      <c r="M603" s="72" t="str">
        <f>IF('BCL Calculations Table'!N670="","",'BCL Calculations Table'!N670)</f>
        <v/>
      </c>
      <c r="N603" s="73">
        <f>IF('BCL Calculations Table'!BP670="","",'BCL Calculations Table'!BP670)</f>
        <v>100000</v>
      </c>
      <c r="O603" s="73" t="str">
        <f>IF('BCL Calculations Table'!BQ670="","",'BCL Calculations Table'!BQ670)</f>
        <v>max</v>
      </c>
      <c r="P603" s="73">
        <f>IF('BCL Calculations Table'!BR670="","",'BCL Calculations Table'!BR670)</f>
        <v>100000</v>
      </c>
      <c r="Q603" s="73" t="str">
        <f>IF('BCL Calculations Table'!BS670="","",'BCL Calculations Table'!BS670)</f>
        <v>max</v>
      </c>
      <c r="R603" s="73">
        <f>IF('BCL Calculations Table'!BT670="","",'BCL Calculations Table'!BT670)</f>
        <v>100000</v>
      </c>
      <c r="S603" s="73" t="str">
        <f>IF('BCL Calculations Table'!BU670="","",'BCL Calculations Table'!BU670)</f>
        <v>max</v>
      </c>
      <c r="T603" s="73" t="str">
        <f>IF('BCL Calculations Table'!BV670="","",'BCL Calculations Table'!BV670)</f>
        <v/>
      </c>
      <c r="U603" s="73" t="str">
        <f>IF('BCL Calculations Table'!BW670="","",'BCL Calculations Table'!BW670)</f>
        <v/>
      </c>
      <c r="V603" s="73">
        <f>IF('BCL Calculations Table'!BX670="","",'BCL Calculations Table'!BX670)</f>
        <v>1635200.0000000002</v>
      </c>
      <c r="W603" s="73" t="str">
        <f>IF('BCL Calculations Table'!BY670="","",'BCL Calculations Table'!BY670)</f>
        <v>N</v>
      </c>
      <c r="X603" s="73" t="str">
        <f>IF('BCL Calculations Table'!BZ670="","",'BCL Calculations Table'!BZ670)</f>
        <v/>
      </c>
      <c r="Y603" s="79" t="str">
        <f>IF('BCL Calculations Table'!CB670="","",'BCL Calculations Table'!CB670)</f>
        <v/>
      </c>
    </row>
    <row r="604" spans="1:25" x14ac:dyDescent="0.35">
      <c r="A604" s="77" t="str">
        <f>'BCL Calculations Table'!BN671</f>
        <v>Monopotassium phosphate</v>
      </c>
      <c r="B604" s="68" t="str">
        <f>'BCL Calculations Table'!BM671</f>
        <v>7778-77-0</v>
      </c>
      <c r="C604" s="13" t="str">
        <f>IF('BCL Calculations Table'!C671="","",'BCL Calculations Table'!C671)</f>
        <v/>
      </c>
      <c r="D604" s="13" t="str">
        <f>IF('BCL Calculations Table'!D671="","",'BCL Calculations Table'!D671)</f>
        <v/>
      </c>
      <c r="E604" s="13">
        <f>IF('BCL Calculations Table'!E671="","",'BCL Calculations Table'!E671)</f>
        <v>1</v>
      </c>
      <c r="F604" s="13" t="str">
        <f>IF('BCL Calculations Table'!F671="","",'BCL Calculations Table'!F671)</f>
        <v>P</v>
      </c>
      <c r="G604" s="13" t="str">
        <f>IF('BCL Calculations Table'!G671="","",'BCL Calculations Table'!G671)</f>
        <v/>
      </c>
      <c r="H604" s="13" t="str">
        <f>IF('BCL Calculations Table'!H671="","",'BCL Calculations Table'!H671)</f>
        <v/>
      </c>
      <c r="I604" s="13" t="str">
        <f>IF('BCL Calculations Table'!I671="","",'BCL Calculations Table'!I671)</f>
        <v/>
      </c>
      <c r="J604" s="13" t="str">
        <f>IF('BCL Calculations Table'!J671="","",'BCL Calculations Table'!J671)</f>
        <v/>
      </c>
      <c r="K604" s="85" t="str">
        <f>IF('BCL Calculations Table'!K671="","",'BCL Calculations Table'!K671)</f>
        <v/>
      </c>
      <c r="L604" s="13" t="str">
        <f>IF('BCL Calculations Table'!L671="","",'BCL Calculations Table'!L671)</f>
        <v/>
      </c>
      <c r="M604" s="68" t="str">
        <f>IF('BCL Calculations Table'!N671="","",'BCL Calculations Table'!N671)</f>
        <v/>
      </c>
      <c r="N604" s="13">
        <f>IF('BCL Calculations Table'!BP671="","",'BCL Calculations Table'!BP671)</f>
        <v>78214.28571428571</v>
      </c>
      <c r="O604" s="13" t="str">
        <f>IF('BCL Calculations Table'!BQ671="","",'BCL Calculations Table'!BQ671)</f>
        <v>N</v>
      </c>
      <c r="P604" s="13">
        <f>IF('BCL Calculations Table'!BR671="","",'BCL Calculations Table'!BR671)</f>
        <v>100000</v>
      </c>
      <c r="Q604" s="13" t="str">
        <f>IF('BCL Calculations Table'!BS671="","",'BCL Calculations Table'!BS671)</f>
        <v>max</v>
      </c>
      <c r="R604" s="13">
        <f>IF('BCL Calculations Table'!BT671="","",'BCL Calculations Table'!BT671)</f>
        <v>100000</v>
      </c>
      <c r="S604" s="13" t="str">
        <f>IF('BCL Calculations Table'!BU671="","",'BCL Calculations Table'!BU671)</f>
        <v>max</v>
      </c>
      <c r="T604" s="13" t="str">
        <f>IF('BCL Calculations Table'!BV671="","",'BCL Calculations Table'!BV671)</f>
        <v/>
      </c>
      <c r="U604" s="13" t="str">
        <f>IF('BCL Calculations Table'!BW671="","",'BCL Calculations Table'!BW671)</f>
        <v/>
      </c>
      <c r="V604" s="13">
        <f>IF('BCL Calculations Table'!BX671="","",'BCL Calculations Table'!BX671)</f>
        <v>33371.428571428572</v>
      </c>
      <c r="W604" s="13" t="str">
        <f>IF('BCL Calculations Table'!BY671="","",'BCL Calculations Table'!BY671)</f>
        <v>N</v>
      </c>
      <c r="X604" s="80" t="str">
        <f>IF('BCL Calculations Table'!BZ671="","",'BCL Calculations Table'!BZ671)</f>
        <v/>
      </c>
      <c r="Y604" s="81" t="str">
        <f>IF('BCL Calculations Table'!CB671="","",'BCL Calculations Table'!CB671)</f>
        <v/>
      </c>
    </row>
    <row r="605" spans="1:25" x14ac:dyDescent="0.35">
      <c r="A605" s="77" t="str">
        <f>'BCL Calculations Table'!BN672</f>
        <v>Monosodium phosphate</v>
      </c>
      <c r="B605" s="68" t="str">
        <f>'BCL Calculations Table'!BM672</f>
        <v>7558-80-7</v>
      </c>
      <c r="C605" s="13" t="str">
        <f>IF('BCL Calculations Table'!C672="","",'BCL Calculations Table'!C672)</f>
        <v/>
      </c>
      <c r="D605" s="13" t="str">
        <f>IF('BCL Calculations Table'!D672="","",'BCL Calculations Table'!D672)</f>
        <v/>
      </c>
      <c r="E605" s="13">
        <f>IF('BCL Calculations Table'!E672="","",'BCL Calculations Table'!E672)</f>
        <v>1</v>
      </c>
      <c r="F605" s="13" t="str">
        <f>IF('BCL Calculations Table'!F672="","",'BCL Calculations Table'!F672)</f>
        <v>P</v>
      </c>
      <c r="G605" s="13" t="str">
        <f>IF('BCL Calculations Table'!G672="","",'BCL Calculations Table'!G672)</f>
        <v/>
      </c>
      <c r="H605" s="13" t="str">
        <f>IF('BCL Calculations Table'!H672="","",'BCL Calculations Table'!H672)</f>
        <v/>
      </c>
      <c r="I605" s="13" t="str">
        <f>IF('BCL Calculations Table'!I672="","",'BCL Calculations Table'!I672)</f>
        <v/>
      </c>
      <c r="J605" s="13" t="str">
        <f>IF('BCL Calculations Table'!J672="","",'BCL Calculations Table'!J672)</f>
        <v/>
      </c>
      <c r="K605" s="85" t="str">
        <f>IF('BCL Calculations Table'!K672="","",'BCL Calculations Table'!K672)</f>
        <v/>
      </c>
      <c r="L605" s="13" t="str">
        <f>IF('BCL Calculations Table'!L672="","",'BCL Calculations Table'!L672)</f>
        <v/>
      </c>
      <c r="M605" s="68" t="str">
        <f>IF('BCL Calculations Table'!N672="","",'BCL Calculations Table'!N672)</f>
        <v/>
      </c>
      <c r="N605" s="13">
        <f>IF('BCL Calculations Table'!BP672="","",'BCL Calculations Table'!BP672)</f>
        <v>78214.28571428571</v>
      </c>
      <c r="O605" s="13" t="str">
        <f>IF('BCL Calculations Table'!BQ672="","",'BCL Calculations Table'!BQ672)</f>
        <v>N</v>
      </c>
      <c r="P605" s="13">
        <f>IF('BCL Calculations Table'!BR672="","",'BCL Calculations Table'!BR672)</f>
        <v>100000</v>
      </c>
      <c r="Q605" s="13" t="str">
        <f>IF('BCL Calculations Table'!BS672="","",'BCL Calculations Table'!BS672)</f>
        <v>max</v>
      </c>
      <c r="R605" s="13">
        <f>IF('BCL Calculations Table'!BT672="","",'BCL Calculations Table'!BT672)</f>
        <v>100000</v>
      </c>
      <c r="S605" s="13" t="str">
        <f>IF('BCL Calculations Table'!BU672="","",'BCL Calculations Table'!BU672)</f>
        <v>max</v>
      </c>
      <c r="T605" s="13" t="str">
        <f>IF('BCL Calculations Table'!BV672="","",'BCL Calculations Table'!BV672)</f>
        <v/>
      </c>
      <c r="U605" s="13" t="str">
        <f>IF('BCL Calculations Table'!BW672="","",'BCL Calculations Table'!BW672)</f>
        <v/>
      </c>
      <c r="V605" s="13">
        <f>IF('BCL Calculations Table'!BX672="","",'BCL Calculations Table'!BX672)</f>
        <v>33371.428571428572</v>
      </c>
      <c r="W605" s="13" t="str">
        <f>IF('BCL Calculations Table'!BY672="","",'BCL Calculations Table'!BY672)</f>
        <v>N</v>
      </c>
      <c r="X605" s="13" t="str">
        <f>IF('BCL Calculations Table'!BZ672="","",'BCL Calculations Table'!BZ672)</f>
        <v/>
      </c>
      <c r="Y605" s="70" t="str">
        <f>IF('BCL Calculations Table'!CB672="","",'BCL Calculations Table'!CB672)</f>
        <v/>
      </c>
    </row>
    <row r="606" spans="1:25" s="14" customFormat="1" x14ac:dyDescent="0.35">
      <c r="A606" s="77" t="str">
        <f>'BCL Calculations Table'!BN673</f>
        <v>Polyphosphoric acid</v>
      </c>
      <c r="B606" s="68" t="str">
        <f>'BCL Calculations Table'!BM673</f>
        <v>8017-16-1</v>
      </c>
      <c r="C606" s="13" t="str">
        <f>IF('BCL Calculations Table'!C673="","",'BCL Calculations Table'!C673)</f>
        <v/>
      </c>
      <c r="D606" s="13" t="str">
        <f>IF('BCL Calculations Table'!D673="","",'BCL Calculations Table'!D673)</f>
        <v/>
      </c>
      <c r="E606" s="13">
        <f>IF('BCL Calculations Table'!E673="","",'BCL Calculations Table'!E673)</f>
        <v>1</v>
      </c>
      <c r="F606" s="13" t="str">
        <f>IF('BCL Calculations Table'!F673="","",'BCL Calculations Table'!F673)</f>
        <v>P</v>
      </c>
      <c r="G606" s="13" t="str">
        <f>IF('BCL Calculations Table'!G673="","",'BCL Calculations Table'!G673)</f>
        <v/>
      </c>
      <c r="H606" s="13" t="str">
        <f>IF('BCL Calculations Table'!H673="","",'BCL Calculations Table'!H673)</f>
        <v/>
      </c>
      <c r="I606" s="13" t="str">
        <f>IF('BCL Calculations Table'!I673="","",'BCL Calculations Table'!I673)</f>
        <v/>
      </c>
      <c r="J606" s="13" t="str">
        <f>IF('BCL Calculations Table'!J673="","",'BCL Calculations Table'!J673)</f>
        <v/>
      </c>
      <c r="K606" s="85" t="str">
        <f>IF('BCL Calculations Table'!K673="","",'BCL Calculations Table'!K673)</f>
        <v/>
      </c>
      <c r="L606" s="13" t="str">
        <f>IF('BCL Calculations Table'!L673="","",'BCL Calculations Table'!L673)</f>
        <v/>
      </c>
      <c r="M606" s="68" t="str">
        <f>IF('BCL Calculations Table'!N673="","",'BCL Calculations Table'!N673)</f>
        <v/>
      </c>
      <c r="N606" s="13">
        <f>IF('BCL Calculations Table'!BP673="","",'BCL Calculations Table'!BP673)</f>
        <v>78214.28571428571</v>
      </c>
      <c r="O606" s="13" t="str">
        <f>IF('BCL Calculations Table'!BQ673="","",'BCL Calculations Table'!BQ673)</f>
        <v>N</v>
      </c>
      <c r="P606" s="13">
        <f>IF('BCL Calculations Table'!BR673="","",'BCL Calculations Table'!BR673)</f>
        <v>100000</v>
      </c>
      <c r="Q606" s="13" t="str">
        <f>IF('BCL Calculations Table'!BS673="","",'BCL Calculations Table'!BS673)</f>
        <v>max</v>
      </c>
      <c r="R606" s="13">
        <f>IF('BCL Calculations Table'!BT673="","",'BCL Calculations Table'!BT673)</f>
        <v>100000</v>
      </c>
      <c r="S606" s="13" t="str">
        <f>IF('BCL Calculations Table'!BU673="","",'BCL Calculations Table'!BU673)</f>
        <v>max</v>
      </c>
      <c r="T606" s="13" t="str">
        <f>IF('BCL Calculations Table'!BV673="","",'BCL Calculations Table'!BV673)</f>
        <v/>
      </c>
      <c r="U606" s="13" t="str">
        <f>IF('BCL Calculations Table'!BW673="","",'BCL Calculations Table'!BW673)</f>
        <v/>
      </c>
      <c r="V606" s="13">
        <f>IF('BCL Calculations Table'!BX673="","",'BCL Calculations Table'!BX673)</f>
        <v>33371.428571428572</v>
      </c>
      <c r="W606" s="13" t="str">
        <f>IF('BCL Calculations Table'!BY673="","",'BCL Calculations Table'!BY673)</f>
        <v>N</v>
      </c>
      <c r="X606" s="13" t="str">
        <f>IF('BCL Calculations Table'!BZ673="","",'BCL Calculations Table'!BZ673)</f>
        <v/>
      </c>
      <c r="Y606" s="70" t="str">
        <f>IF('BCL Calculations Table'!CB673="","",'BCL Calculations Table'!CB673)</f>
        <v/>
      </c>
    </row>
    <row r="607" spans="1:25" x14ac:dyDescent="0.35">
      <c r="A607" s="77" t="str">
        <f>'BCL Calculations Table'!BN674</f>
        <v>Potassium tripolyphosphate</v>
      </c>
      <c r="B607" s="68" t="str">
        <f>'BCL Calculations Table'!BM674</f>
        <v>13845-36-8</v>
      </c>
      <c r="C607" s="13" t="str">
        <f>IF('BCL Calculations Table'!C674="","",'BCL Calculations Table'!C674)</f>
        <v/>
      </c>
      <c r="D607" s="13" t="str">
        <f>IF('BCL Calculations Table'!D674="","",'BCL Calculations Table'!D674)</f>
        <v/>
      </c>
      <c r="E607" s="13">
        <f>IF('BCL Calculations Table'!E674="","",'BCL Calculations Table'!E674)</f>
        <v>49</v>
      </c>
      <c r="F607" s="13" t="str">
        <f>IF('BCL Calculations Table'!F674="","",'BCL Calculations Table'!F674)</f>
        <v>P</v>
      </c>
      <c r="G607" s="13" t="str">
        <f>IF('BCL Calculations Table'!G674="","",'BCL Calculations Table'!G674)</f>
        <v/>
      </c>
      <c r="H607" s="13" t="str">
        <f>IF('BCL Calculations Table'!H674="","",'BCL Calculations Table'!H674)</f>
        <v/>
      </c>
      <c r="I607" s="13" t="str">
        <f>IF('BCL Calculations Table'!I674="","",'BCL Calculations Table'!I674)</f>
        <v/>
      </c>
      <c r="J607" s="13" t="str">
        <f>IF('BCL Calculations Table'!J674="","",'BCL Calculations Table'!J674)</f>
        <v/>
      </c>
      <c r="K607" s="85" t="str">
        <f>IF('BCL Calculations Table'!K674="","",'BCL Calculations Table'!K674)</f>
        <v/>
      </c>
      <c r="L607" s="13" t="str">
        <f>IF('BCL Calculations Table'!L674="","",'BCL Calculations Table'!L674)</f>
        <v/>
      </c>
      <c r="M607" s="68" t="str">
        <f>IF('BCL Calculations Table'!N674="","",'BCL Calculations Table'!N674)</f>
        <v/>
      </c>
      <c r="N607" s="13">
        <f>IF('BCL Calculations Table'!BP674="","",'BCL Calculations Table'!BP674)</f>
        <v>100000</v>
      </c>
      <c r="O607" s="13" t="str">
        <f>IF('BCL Calculations Table'!BQ674="","",'BCL Calculations Table'!BQ674)</f>
        <v>max</v>
      </c>
      <c r="P607" s="13">
        <f>IF('BCL Calculations Table'!BR674="","",'BCL Calculations Table'!BR674)</f>
        <v>100000</v>
      </c>
      <c r="Q607" s="13" t="str">
        <f>IF('BCL Calculations Table'!BS674="","",'BCL Calculations Table'!BS674)</f>
        <v>max</v>
      </c>
      <c r="R607" s="13">
        <f>IF('BCL Calculations Table'!BT674="","",'BCL Calculations Table'!BT674)</f>
        <v>100000</v>
      </c>
      <c r="S607" s="13" t="str">
        <f>IF('BCL Calculations Table'!BU674="","",'BCL Calculations Table'!BU674)</f>
        <v>max</v>
      </c>
      <c r="T607" s="13" t="str">
        <f>IF('BCL Calculations Table'!BV674="","",'BCL Calculations Table'!BV674)</f>
        <v/>
      </c>
      <c r="U607" s="13" t="str">
        <f>IF('BCL Calculations Table'!BW674="","",'BCL Calculations Table'!BW674)</f>
        <v/>
      </c>
      <c r="V607" s="13">
        <f>IF('BCL Calculations Table'!BX674="","",'BCL Calculations Table'!BX674)</f>
        <v>1635200.0000000002</v>
      </c>
      <c r="W607" s="13" t="str">
        <f>IF('BCL Calculations Table'!BY674="","",'BCL Calculations Table'!BY674)</f>
        <v>N</v>
      </c>
      <c r="X607" s="13" t="str">
        <f>IF('BCL Calculations Table'!BZ674="","",'BCL Calculations Table'!BZ674)</f>
        <v/>
      </c>
      <c r="Y607" s="70" t="str">
        <f>IF('BCL Calculations Table'!CB674="","",'BCL Calculations Table'!CB674)</f>
        <v/>
      </c>
    </row>
    <row r="608" spans="1:25" x14ac:dyDescent="0.35">
      <c r="A608" s="77" t="str">
        <f>'BCL Calculations Table'!BN675</f>
        <v>Sodium acid pyrophosphate</v>
      </c>
      <c r="B608" s="68" t="str">
        <f>'BCL Calculations Table'!BM675</f>
        <v>7758-16-9</v>
      </c>
      <c r="C608" s="13" t="str">
        <f>IF('BCL Calculations Table'!C675="","",'BCL Calculations Table'!C675)</f>
        <v/>
      </c>
      <c r="D608" s="13" t="str">
        <f>IF('BCL Calculations Table'!D675="","",'BCL Calculations Table'!D675)</f>
        <v/>
      </c>
      <c r="E608" s="13">
        <f>IF('BCL Calculations Table'!E675="","",'BCL Calculations Table'!E675)</f>
        <v>1</v>
      </c>
      <c r="F608" s="13" t="str">
        <f>IF('BCL Calculations Table'!F675="","",'BCL Calculations Table'!F675)</f>
        <v>P</v>
      </c>
      <c r="G608" s="13" t="str">
        <f>IF('BCL Calculations Table'!G675="","",'BCL Calculations Table'!G675)</f>
        <v/>
      </c>
      <c r="H608" s="13" t="str">
        <f>IF('BCL Calculations Table'!H675="","",'BCL Calculations Table'!H675)</f>
        <v/>
      </c>
      <c r="I608" s="13" t="str">
        <f>IF('BCL Calculations Table'!I675="","",'BCL Calculations Table'!I675)</f>
        <v/>
      </c>
      <c r="J608" s="13" t="str">
        <f>IF('BCL Calculations Table'!J675="","",'BCL Calculations Table'!J675)</f>
        <v/>
      </c>
      <c r="K608" s="85" t="str">
        <f>IF('BCL Calculations Table'!K675="","",'BCL Calculations Table'!K675)</f>
        <v/>
      </c>
      <c r="L608" s="13" t="str">
        <f>IF('BCL Calculations Table'!L675="","",'BCL Calculations Table'!L675)</f>
        <v/>
      </c>
      <c r="M608" s="68" t="str">
        <f>IF('BCL Calculations Table'!N675="","",'BCL Calculations Table'!N675)</f>
        <v/>
      </c>
      <c r="N608" s="13">
        <f>IF('BCL Calculations Table'!BP675="","",'BCL Calculations Table'!BP675)</f>
        <v>78214.28571428571</v>
      </c>
      <c r="O608" s="13" t="str">
        <f>IF('BCL Calculations Table'!BQ675="","",'BCL Calculations Table'!BQ675)</f>
        <v>N</v>
      </c>
      <c r="P608" s="13">
        <f>IF('BCL Calculations Table'!BR675="","",'BCL Calculations Table'!BR675)</f>
        <v>100000</v>
      </c>
      <c r="Q608" s="13" t="str">
        <f>IF('BCL Calculations Table'!BS675="","",'BCL Calculations Table'!BS675)</f>
        <v>max</v>
      </c>
      <c r="R608" s="13">
        <f>IF('BCL Calculations Table'!BT675="","",'BCL Calculations Table'!BT675)</f>
        <v>100000</v>
      </c>
      <c r="S608" s="13" t="str">
        <f>IF('BCL Calculations Table'!BU675="","",'BCL Calculations Table'!BU675)</f>
        <v>max</v>
      </c>
      <c r="T608" s="13" t="str">
        <f>IF('BCL Calculations Table'!BV675="","",'BCL Calculations Table'!BV675)</f>
        <v/>
      </c>
      <c r="U608" s="13" t="str">
        <f>IF('BCL Calculations Table'!BW675="","",'BCL Calculations Table'!BW675)</f>
        <v/>
      </c>
      <c r="V608" s="13">
        <f>IF('BCL Calculations Table'!BX675="","",'BCL Calculations Table'!BX675)</f>
        <v>33371.428571428572</v>
      </c>
      <c r="W608" s="13" t="str">
        <f>IF('BCL Calculations Table'!BY675="","",'BCL Calculations Table'!BY675)</f>
        <v>N</v>
      </c>
      <c r="X608" s="13" t="str">
        <f>IF('BCL Calculations Table'!BZ675="","",'BCL Calculations Table'!BZ675)</f>
        <v/>
      </c>
      <c r="Y608" s="70" t="str">
        <f>IF('BCL Calculations Table'!CB675="","",'BCL Calculations Table'!CB675)</f>
        <v/>
      </c>
    </row>
    <row r="609" spans="1:25" s="14" customFormat="1" x14ac:dyDescent="0.35">
      <c r="A609" s="78" t="str">
        <f>'BCL Calculations Table'!BN676</f>
        <v>Sodium aluminum phosphate (acidic)</v>
      </c>
      <c r="B609" s="72" t="str">
        <f>'BCL Calculations Table'!BM676</f>
        <v>7785-88-8</v>
      </c>
      <c r="C609" s="73" t="str">
        <f>IF('BCL Calculations Table'!C676="","",'BCL Calculations Table'!C676)</f>
        <v/>
      </c>
      <c r="D609" s="73" t="str">
        <f>IF('BCL Calculations Table'!D676="","",'BCL Calculations Table'!D676)</f>
        <v/>
      </c>
      <c r="E609" s="73">
        <f>IF('BCL Calculations Table'!E676="","",'BCL Calculations Table'!E676)</f>
        <v>49</v>
      </c>
      <c r="F609" s="73" t="str">
        <f>IF('BCL Calculations Table'!F676="","",'BCL Calculations Table'!F676)</f>
        <v>P</v>
      </c>
      <c r="G609" s="73" t="str">
        <f>IF('BCL Calculations Table'!G676="","",'BCL Calculations Table'!G676)</f>
        <v/>
      </c>
      <c r="H609" s="73" t="str">
        <f>IF('BCL Calculations Table'!H676="","",'BCL Calculations Table'!H676)</f>
        <v/>
      </c>
      <c r="I609" s="73" t="str">
        <f>IF('BCL Calculations Table'!I676="","",'BCL Calculations Table'!I676)</f>
        <v/>
      </c>
      <c r="J609" s="73" t="str">
        <f>IF('BCL Calculations Table'!J676="","",'BCL Calculations Table'!J676)</f>
        <v/>
      </c>
      <c r="K609" s="86" t="str">
        <f>IF('BCL Calculations Table'!K676="","",'BCL Calculations Table'!K676)</f>
        <v/>
      </c>
      <c r="L609" s="73" t="str">
        <f>IF('BCL Calculations Table'!L676="","",'BCL Calculations Table'!L676)</f>
        <v/>
      </c>
      <c r="M609" s="72" t="str">
        <f>IF('BCL Calculations Table'!N676="","",'BCL Calculations Table'!N676)</f>
        <v/>
      </c>
      <c r="N609" s="73">
        <f>IF('BCL Calculations Table'!BP676="","",'BCL Calculations Table'!BP676)</f>
        <v>100000</v>
      </c>
      <c r="O609" s="73" t="str">
        <f>IF('BCL Calculations Table'!BQ676="","",'BCL Calculations Table'!BQ676)</f>
        <v>max</v>
      </c>
      <c r="P609" s="73">
        <f>IF('BCL Calculations Table'!BR676="","",'BCL Calculations Table'!BR676)</f>
        <v>100000</v>
      </c>
      <c r="Q609" s="73" t="str">
        <f>IF('BCL Calculations Table'!BS676="","",'BCL Calculations Table'!BS676)</f>
        <v>max</v>
      </c>
      <c r="R609" s="73">
        <f>IF('BCL Calculations Table'!BT676="","",'BCL Calculations Table'!BT676)</f>
        <v>100000</v>
      </c>
      <c r="S609" s="73" t="str">
        <f>IF('BCL Calculations Table'!BU676="","",'BCL Calculations Table'!BU676)</f>
        <v>max</v>
      </c>
      <c r="T609" s="73" t="str">
        <f>IF('BCL Calculations Table'!BV676="","",'BCL Calculations Table'!BV676)</f>
        <v/>
      </c>
      <c r="U609" s="73" t="str">
        <f>IF('BCL Calculations Table'!BW676="","",'BCL Calculations Table'!BW676)</f>
        <v/>
      </c>
      <c r="V609" s="73">
        <f>IF('BCL Calculations Table'!BX676="","",'BCL Calculations Table'!BX676)</f>
        <v>1635200.0000000002</v>
      </c>
      <c r="W609" s="73" t="str">
        <f>IF('BCL Calculations Table'!BY676="","",'BCL Calculations Table'!BY676)</f>
        <v>N</v>
      </c>
      <c r="X609" s="73" t="str">
        <f>IF('BCL Calculations Table'!BZ676="","",'BCL Calculations Table'!BZ676)</f>
        <v/>
      </c>
      <c r="Y609" s="79" t="str">
        <f>IF('BCL Calculations Table'!CB676="","",'BCL Calculations Table'!CB676)</f>
        <v/>
      </c>
    </row>
    <row r="610" spans="1:25" x14ac:dyDescent="0.35">
      <c r="A610" s="77" t="str">
        <f>'BCL Calculations Table'!BN677</f>
        <v>Sodium aluminum phosphate (anhydrous)</v>
      </c>
      <c r="B610" s="68" t="str">
        <f>'BCL Calculations Table'!BM677</f>
        <v>10279-59-1</v>
      </c>
      <c r="C610" s="13" t="str">
        <f>IF('BCL Calculations Table'!C677="","",'BCL Calculations Table'!C677)</f>
        <v/>
      </c>
      <c r="D610" s="13" t="str">
        <f>IF('BCL Calculations Table'!D677="","",'BCL Calculations Table'!D677)</f>
        <v/>
      </c>
      <c r="E610" s="13">
        <f>IF('BCL Calculations Table'!E677="","",'BCL Calculations Table'!E677)</f>
        <v>49</v>
      </c>
      <c r="F610" s="13" t="str">
        <f>IF('BCL Calculations Table'!F677="","",'BCL Calculations Table'!F677)</f>
        <v>P</v>
      </c>
      <c r="G610" s="13" t="str">
        <f>IF('BCL Calculations Table'!G677="","",'BCL Calculations Table'!G677)</f>
        <v/>
      </c>
      <c r="H610" s="13" t="str">
        <f>IF('BCL Calculations Table'!H677="","",'BCL Calculations Table'!H677)</f>
        <v/>
      </c>
      <c r="I610" s="13" t="str">
        <f>IF('BCL Calculations Table'!I677="","",'BCL Calculations Table'!I677)</f>
        <v/>
      </c>
      <c r="J610" s="13" t="str">
        <f>IF('BCL Calculations Table'!J677="","",'BCL Calculations Table'!J677)</f>
        <v/>
      </c>
      <c r="K610" s="85" t="str">
        <f>IF('BCL Calculations Table'!K677="","",'BCL Calculations Table'!K677)</f>
        <v/>
      </c>
      <c r="L610" s="13" t="str">
        <f>IF('BCL Calculations Table'!L677="","",'BCL Calculations Table'!L677)</f>
        <v/>
      </c>
      <c r="M610" s="68" t="str">
        <f>IF('BCL Calculations Table'!N677="","",'BCL Calculations Table'!N677)</f>
        <v/>
      </c>
      <c r="N610" s="13">
        <f>IF('BCL Calculations Table'!BP677="","",'BCL Calculations Table'!BP677)</f>
        <v>100000</v>
      </c>
      <c r="O610" s="13" t="str">
        <f>IF('BCL Calculations Table'!BQ677="","",'BCL Calculations Table'!BQ677)</f>
        <v>max</v>
      </c>
      <c r="P610" s="13">
        <f>IF('BCL Calculations Table'!BR677="","",'BCL Calculations Table'!BR677)</f>
        <v>100000</v>
      </c>
      <c r="Q610" s="13" t="str">
        <f>IF('BCL Calculations Table'!BS677="","",'BCL Calculations Table'!BS677)</f>
        <v>max</v>
      </c>
      <c r="R610" s="13">
        <f>IF('BCL Calculations Table'!BT677="","",'BCL Calculations Table'!BT677)</f>
        <v>100000</v>
      </c>
      <c r="S610" s="13" t="str">
        <f>IF('BCL Calculations Table'!BU677="","",'BCL Calculations Table'!BU677)</f>
        <v>max</v>
      </c>
      <c r="T610" s="13" t="str">
        <f>IF('BCL Calculations Table'!BV677="","",'BCL Calculations Table'!BV677)</f>
        <v/>
      </c>
      <c r="U610" s="13" t="str">
        <f>IF('BCL Calculations Table'!BW677="","",'BCL Calculations Table'!BW677)</f>
        <v/>
      </c>
      <c r="V610" s="13">
        <f>IF('BCL Calculations Table'!BX677="","",'BCL Calculations Table'!BX677)</f>
        <v>1635200.0000000002</v>
      </c>
      <c r="W610" s="13" t="str">
        <f>IF('BCL Calculations Table'!BY677="","",'BCL Calculations Table'!BY677)</f>
        <v>N</v>
      </c>
      <c r="X610" s="80" t="str">
        <f>IF('BCL Calculations Table'!BZ677="","",'BCL Calculations Table'!BZ677)</f>
        <v/>
      </c>
      <c r="Y610" s="81" t="str">
        <f>IF('BCL Calculations Table'!CB677="","",'BCL Calculations Table'!CB677)</f>
        <v/>
      </c>
    </row>
    <row r="611" spans="1:25" x14ac:dyDescent="0.35">
      <c r="A611" s="77" t="str">
        <f>'BCL Calculations Table'!BN678</f>
        <v>Sodium aluminum phosphate (tetrahydrate)</v>
      </c>
      <c r="B611" s="68" t="str">
        <f>'BCL Calculations Table'!BM678</f>
        <v>10305-76-7</v>
      </c>
      <c r="C611" s="13" t="str">
        <f>IF('BCL Calculations Table'!C678="","",'BCL Calculations Table'!C678)</f>
        <v/>
      </c>
      <c r="D611" s="13" t="str">
        <f>IF('BCL Calculations Table'!D678="","",'BCL Calculations Table'!D678)</f>
        <v/>
      </c>
      <c r="E611" s="13">
        <f>IF('BCL Calculations Table'!E678="","",'BCL Calculations Table'!E678)</f>
        <v>49</v>
      </c>
      <c r="F611" s="13" t="str">
        <f>IF('BCL Calculations Table'!F678="","",'BCL Calculations Table'!F678)</f>
        <v>P</v>
      </c>
      <c r="G611" s="13" t="str">
        <f>IF('BCL Calculations Table'!G678="","",'BCL Calculations Table'!G678)</f>
        <v/>
      </c>
      <c r="H611" s="13" t="str">
        <f>IF('BCL Calculations Table'!H678="","",'BCL Calculations Table'!H678)</f>
        <v/>
      </c>
      <c r="I611" s="13" t="str">
        <f>IF('BCL Calculations Table'!I678="","",'BCL Calculations Table'!I678)</f>
        <v/>
      </c>
      <c r="J611" s="13" t="str">
        <f>IF('BCL Calculations Table'!J678="","",'BCL Calculations Table'!J678)</f>
        <v/>
      </c>
      <c r="K611" s="85" t="str">
        <f>IF('BCL Calculations Table'!K678="","",'BCL Calculations Table'!K678)</f>
        <v/>
      </c>
      <c r="L611" s="13" t="str">
        <f>IF('BCL Calculations Table'!L678="","",'BCL Calculations Table'!L678)</f>
        <v/>
      </c>
      <c r="M611" s="68" t="str">
        <f>IF('BCL Calculations Table'!N678="","",'BCL Calculations Table'!N678)</f>
        <v/>
      </c>
      <c r="N611" s="13">
        <f>IF('BCL Calculations Table'!BP678="","",'BCL Calculations Table'!BP678)</f>
        <v>100000</v>
      </c>
      <c r="O611" s="13" t="str">
        <f>IF('BCL Calculations Table'!BQ678="","",'BCL Calculations Table'!BQ678)</f>
        <v>max</v>
      </c>
      <c r="P611" s="13">
        <f>IF('BCL Calculations Table'!BR678="","",'BCL Calculations Table'!BR678)</f>
        <v>100000</v>
      </c>
      <c r="Q611" s="13" t="str">
        <f>IF('BCL Calculations Table'!BS678="","",'BCL Calculations Table'!BS678)</f>
        <v>max</v>
      </c>
      <c r="R611" s="13">
        <f>IF('BCL Calculations Table'!BT678="","",'BCL Calculations Table'!BT678)</f>
        <v>100000</v>
      </c>
      <c r="S611" s="13" t="str">
        <f>IF('BCL Calculations Table'!BU678="","",'BCL Calculations Table'!BU678)</f>
        <v>max</v>
      </c>
      <c r="T611" s="13" t="str">
        <f>IF('BCL Calculations Table'!BV678="","",'BCL Calculations Table'!BV678)</f>
        <v/>
      </c>
      <c r="U611" s="13" t="str">
        <f>IF('BCL Calculations Table'!BW678="","",'BCL Calculations Table'!BW678)</f>
        <v/>
      </c>
      <c r="V611" s="13">
        <f>IF('BCL Calculations Table'!BX678="","",'BCL Calculations Table'!BX678)</f>
        <v>1635200.0000000002</v>
      </c>
      <c r="W611" s="13" t="str">
        <f>IF('BCL Calculations Table'!BY678="","",'BCL Calculations Table'!BY678)</f>
        <v>N</v>
      </c>
      <c r="X611" s="13" t="str">
        <f>IF('BCL Calculations Table'!BZ678="","",'BCL Calculations Table'!BZ678)</f>
        <v/>
      </c>
      <c r="Y611" s="70" t="str">
        <f>IF('BCL Calculations Table'!CB678="","",'BCL Calculations Table'!CB678)</f>
        <v/>
      </c>
    </row>
    <row r="612" spans="1:25" s="14" customFormat="1" x14ac:dyDescent="0.35">
      <c r="A612" s="77" t="str">
        <f>'BCL Calculations Table'!BN679</f>
        <v>Sodium hexametaphosphate</v>
      </c>
      <c r="B612" s="68" t="str">
        <f>'BCL Calculations Table'!BM679</f>
        <v>10124-56-8</v>
      </c>
      <c r="C612" s="13" t="str">
        <f>IF('BCL Calculations Table'!C679="","",'BCL Calculations Table'!C679)</f>
        <v/>
      </c>
      <c r="D612" s="13" t="str">
        <f>IF('BCL Calculations Table'!D679="","",'BCL Calculations Table'!D679)</f>
        <v/>
      </c>
      <c r="E612" s="13">
        <f>IF('BCL Calculations Table'!E679="","",'BCL Calculations Table'!E679)</f>
        <v>49</v>
      </c>
      <c r="F612" s="13" t="str">
        <f>IF('BCL Calculations Table'!F679="","",'BCL Calculations Table'!F679)</f>
        <v>P</v>
      </c>
      <c r="G612" s="13" t="str">
        <f>IF('BCL Calculations Table'!G679="","",'BCL Calculations Table'!G679)</f>
        <v/>
      </c>
      <c r="H612" s="13" t="str">
        <f>IF('BCL Calculations Table'!H679="","",'BCL Calculations Table'!H679)</f>
        <v/>
      </c>
      <c r="I612" s="13" t="str">
        <f>IF('BCL Calculations Table'!I679="","",'BCL Calculations Table'!I679)</f>
        <v/>
      </c>
      <c r="J612" s="13" t="str">
        <f>IF('BCL Calculations Table'!J679="","",'BCL Calculations Table'!J679)</f>
        <v/>
      </c>
      <c r="K612" s="85" t="str">
        <f>IF('BCL Calculations Table'!K679="","",'BCL Calculations Table'!K679)</f>
        <v/>
      </c>
      <c r="L612" s="13" t="str">
        <f>IF('BCL Calculations Table'!L679="","",'BCL Calculations Table'!L679)</f>
        <v/>
      </c>
      <c r="M612" s="68" t="str">
        <f>IF('BCL Calculations Table'!N679="","",'BCL Calculations Table'!N679)</f>
        <v/>
      </c>
      <c r="N612" s="13">
        <f>IF('BCL Calculations Table'!BP679="","",'BCL Calculations Table'!BP679)</f>
        <v>100000</v>
      </c>
      <c r="O612" s="13" t="str">
        <f>IF('BCL Calculations Table'!BQ679="","",'BCL Calculations Table'!BQ679)</f>
        <v>max</v>
      </c>
      <c r="P612" s="13">
        <f>IF('BCL Calculations Table'!BR679="","",'BCL Calculations Table'!BR679)</f>
        <v>100000</v>
      </c>
      <c r="Q612" s="13" t="str">
        <f>IF('BCL Calculations Table'!BS679="","",'BCL Calculations Table'!BS679)</f>
        <v>max</v>
      </c>
      <c r="R612" s="13">
        <f>IF('BCL Calculations Table'!BT679="","",'BCL Calculations Table'!BT679)</f>
        <v>100000</v>
      </c>
      <c r="S612" s="13" t="str">
        <f>IF('BCL Calculations Table'!BU679="","",'BCL Calculations Table'!BU679)</f>
        <v>max</v>
      </c>
      <c r="T612" s="13" t="str">
        <f>IF('BCL Calculations Table'!BV679="","",'BCL Calculations Table'!BV679)</f>
        <v/>
      </c>
      <c r="U612" s="13" t="str">
        <f>IF('BCL Calculations Table'!BW679="","",'BCL Calculations Table'!BW679)</f>
        <v/>
      </c>
      <c r="V612" s="13">
        <f>IF('BCL Calculations Table'!BX679="","",'BCL Calculations Table'!BX679)</f>
        <v>1635200.0000000002</v>
      </c>
      <c r="W612" s="13" t="str">
        <f>IF('BCL Calculations Table'!BY679="","",'BCL Calculations Table'!BY679)</f>
        <v>N</v>
      </c>
      <c r="X612" s="13" t="str">
        <f>IF('BCL Calculations Table'!BZ679="","",'BCL Calculations Table'!BZ679)</f>
        <v/>
      </c>
      <c r="Y612" s="70" t="str">
        <f>IF('BCL Calculations Table'!CB679="","",'BCL Calculations Table'!CB679)</f>
        <v/>
      </c>
    </row>
    <row r="613" spans="1:25" x14ac:dyDescent="0.35">
      <c r="A613" s="77" t="str">
        <f>'BCL Calculations Table'!BN680</f>
        <v>Sodium polyphosphate</v>
      </c>
      <c r="B613" s="68" t="str">
        <f>'BCL Calculations Table'!BM680</f>
        <v>68915-31-1</v>
      </c>
      <c r="C613" s="13" t="str">
        <f>IF('BCL Calculations Table'!C680="","",'BCL Calculations Table'!C680)</f>
        <v/>
      </c>
      <c r="D613" s="13" t="str">
        <f>IF('BCL Calculations Table'!D680="","",'BCL Calculations Table'!D680)</f>
        <v/>
      </c>
      <c r="E613" s="13">
        <f>IF('BCL Calculations Table'!E680="","",'BCL Calculations Table'!E680)</f>
        <v>1</v>
      </c>
      <c r="F613" s="13" t="str">
        <f>IF('BCL Calculations Table'!F680="","",'BCL Calculations Table'!F680)</f>
        <v>P</v>
      </c>
      <c r="G613" s="13" t="str">
        <f>IF('BCL Calculations Table'!G680="","",'BCL Calculations Table'!G680)</f>
        <v/>
      </c>
      <c r="H613" s="13" t="str">
        <f>IF('BCL Calculations Table'!H680="","",'BCL Calculations Table'!H680)</f>
        <v/>
      </c>
      <c r="I613" s="13" t="str">
        <f>IF('BCL Calculations Table'!I680="","",'BCL Calculations Table'!I680)</f>
        <v/>
      </c>
      <c r="J613" s="13" t="str">
        <f>IF('BCL Calculations Table'!J680="","",'BCL Calculations Table'!J680)</f>
        <v/>
      </c>
      <c r="K613" s="85" t="str">
        <f>IF('BCL Calculations Table'!K680="","",'BCL Calculations Table'!K680)</f>
        <v/>
      </c>
      <c r="L613" s="13" t="str">
        <f>IF('BCL Calculations Table'!L680="","",'BCL Calculations Table'!L680)</f>
        <v/>
      </c>
      <c r="M613" s="68" t="str">
        <f>IF('BCL Calculations Table'!N680="","",'BCL Calculations Table'!N680)</f>
        <v/>
      </c>
      <c r="N613" s="13">
        <f>IF('BCL Calculations Table'!BP680="","",'BCL Calculations Table'!BP680)</f>
        <v>78214.28571428571</v>
      </c>
      <c r="O613" s="13" t="str">
        <f>IF('BCL Calculations Table'!BQ680="","",'BCL Calculations Table'!BQ680)</f>
        <v>N</v>
      </c>
      <c r="P613" s="13">
        <f>IF('BCL Calculations Table'!BR680="","",'BCL Calculations Table'!BR680)</f>
        <v>100000</v>
      </c>
      <c r="Q613" s="13" t="str">
        <f>IF('BCL Calculations Table'!BS680="","",'BCL Calculations Table'!BS680)</f>
        <v>max</v>
      </c>
      <c r="R613" s="13">
        <f>IF('BCL Calculations Table'!BT680="","",'BCL Calculations Table'!BT680)</f>
        <v>100000</v>
      </c>
      <c r="S613" s="13" t="str">
        <f>IF('BCL Calculations Table'!BU680="","",'BCL Calculations Table'!BU680)</f>
        <v>max</v>
      </c>
      <c r="T613" s="13" t="str">
        <f>IF('BCL Calculations Table'!BV680="","",'BCL Calculations Table'!BV680)</f>
        <v/>
      </c>
      <c r="U613" s="13" t="str">
        <f>IF('BCL Calculations Table'!BW680="","",'BCL Calculations Table'!BW680)</f>
        <v/>
      </c>
      <c r="V613" s="13">
        <f>IF('BCL Calculations Table'!BX680="","",'BCL Calculations Table'!BX680)</f>
        <v>33371.428571428572</v>
      </c>
      <c r="W613" s="13" t="str">
        <f>IF('BCL Calculations Table'!BY680="","",'BCL Calculations Table'!BY680)</f>
        <v>N</v>
      </c>
      <c r="X613" s="13" t="str">
        <f>IF('BCL Calculations Table'!BZ680="","",'BCL Calculations Table'!BZ680)</f>
        <v/>
      </c>
      <c r="Y613" s="70" t="str">
        <f>IF('BCL Calculations Table'!CB680="","",'BCL Calculations Table'!CB680)</f>
        <v/>
      </c>
    </row>
    <row r="614" spans="1:25" x14ac:dyDescent="0.35">
      <c r="A614" s="77" t="str">
        <f>'BCL Calculations Table'!BN681</f>
        <v>Sodium trimetaphosphate</v>
      </c>
      <c r="B614" s="68" t="str">
        <f>'BCL Calculations Table'!BM681</f>
        <v>7785-84-4</v>
      </c>
      <c r="C614" s="13" t="str">
        <f>IF('BCL Calculations Table'!C681="","",'BCL Calculations Table'!C681)</f>
        <v/>
      </c>
      <c r="D614" s="13" t="str">
        <f>IF('BCL Calculations Table'!D681="","",'BCL Calculations Table'!D681)</f>
        <v/>
      </c>
      <c r="E614" s="13">
        <f>IF('BCL Calculations Table'!E681="","",'BCL Calculations Table'!E681)</f>
        <v>1</v>
      </c>
      <c r="F614" s="13" t="str">
        <f>IF('BCL Calculations Table'!F681="","",'BCL Calculations Table'!F681)</f>
        <v>P</v>
      </c>
      <c r="G614" s="13" t="str">
        <f>IF('BCL Calculations Table'!G681="","",'BCL Calculations Table'!G681)</f>
        <v/>
      </c>
      <c r="H614" s="13" t="str">
        <f>IF('BCL Calculations Table'!H681="","",'BCL Calculations Table'!H681)</f>
        <v/>
      </c>
      <c r="I614" s="13" t="str">
        <f>IF('BCL Calculations Table'!I681="","",'BCL Calculations Table'!I681)</f>
        <v/>
      </c>
      <c r="J614" s="13" t="str">
        <f>IF('BCL Calculations Table'!J681="","",'BCL Calculations Table'!J681)</f>
        <v/>
      </c>
      <c r="K614" s="85" t="str">
        <f>IF('BCL Calculations Table'!K681="","",'BCL Calculations Table'!K681)</f>
        <v/>
      </c>
      <c r="L614" s="13" t="str">
        <f>IF('BCL Calculations Table'!L681="","",'BCL Calculations Table'!L681)</f>
        <v/>
      </c>
      <c r="M614" s="68" t="str">
        <f>IF('BCL Calculations Table'!N681="","",'BCL Calculations Table'!N681)</f>
        <v/>
      </c>
      <c r="N614" s="13">
        <f>IF('BCL Calculations Table'!BP681="","",'BCL Calculations Table'!BP681)</f>
        <v>78214.28571428571</v>
      </c>
      <c r="O614" s="13" t="str">
        <f>IF('BCL Calculations Table'!BQ681="","",'BCL Calculations Table'!BQ681)</f>
        <v>N</v>
      </c>
      <c r="P614" s="13">
        <f>IF('BCL Calculations Table'!BR681="","",'BCL Calculations Table'!BR681)</f>
        <v>100000</v>
      </c>
      <c r="Q614" s="13" t="str">
        <f>IF('BCL Calculations Table'!BS681="","",'BCL Calculations Table'!BS681)</f>
        <v>max</v>
      </c>
      <c r="R614" s="13">
        <f>IF('BCL Calculations Table'!BT681="","",'BCL Calculations Table'!BT681)</f>
        <v>100000</v>
      </c>
      <c r="S614" s="13" t="str">
        <f>IF('BCL Calculations Table'!BU681="","",'BCL Calculations Table'!BU681)</f>
        <v>max</v>
      </c>
      <c r="T614" s="13" t="str">
        <f>IF('BCL Calculations Table'!BV681="","",'BCL Calculations Table'!BV681)</f>
        <v/>
      </c>
      <c r="U614" s="13" t="str">
        <f>IF('BCL Calculations Table'!BW681="","",'BCL Calculations Table'!BW681)</f>
        <v/>
      </c>
      <c r="V614" s="13">
        <f>IF('BCL Calculations Table'!BX681="","",'BCL Calculations Table'!BX681)</f>
        <v>33371.428571428572</v>
      </c>
      <c r="W614" s="13" t="str">
        <f>IF('BCL Calculations Table'!BY681="","",'BCL Calculations Table'!BY681)</f>
        <v>N</v>
      </c>
      <c r="X614" s="13" t="str">
        <f>IF('BCL Calculations Table'!BZ681="","",'BCL Calculations Table'!BZ681)</f>
        <v/>
      </c>
      <c r="Y614" s="70" t="str">
        <f>IF('BCL Calculations Table'!CB681="","",'BCL Calculations Table'!CB681)</f>
        <v/>
      </c>
    </row>
    <row r="615" spans="1:25" s="14" customFormat="1" x14ac:dyDescent="0.35">
      <c r="A615" s="78" t="str">
        <f>'BCL Calculations Table'!BN682</f>
        <v>Sodium tripolyphosphate</v>
      </c>
      <c r="B615" s="72" t="str">
        <f>'BCL Calculations Table'!BM682</f>
        <v>7758-29-4</v>
      </c>
      <c r="C615" s="73" t="str">
        <f>IF('BCL Calculations Table'!C682="","",'BCL Calculations Table'!C682)</f>
        <v/>
      </c>
      <c r="D615" s="73" t="str">
        <f>IF('BCL Calculations Table'!D682="","",'BCL Calculations Table'!D682)</f>
        <v/>
      </c>
      <c r="E615" s="73">
        <f>IF('BCL Calculations Table'!E682="","",'BCL Calculations Table'!E682)</f>
        <v>1</v>
      </c>
      <c r="F615" s="73" t="str">
        <f>IF('BCL Calculations Table'!F682="","",'BCL Calculations Table'!F682)</f>
        <v>P</v>
      </c>
      <c r="G615" s="73" t="str">
        <f>IF('BCL Calculations Table'!G682="","",'BCL Calculations Table'!G682)</f>
        <v/>
      </c>
      <c r="H615" s="73" t="str">
        <f>IF('BCL Calculations Table'!H682="","",'BCL Calculations Table'!H682)</f>
        <v/>
      </c>
      <c r="I615" s="73" t="str">
        <f>IF('BCL Calculations Table'!I682="","",'BCL Calculations Table'!I682)</f>
        <v/>
      </c>
      <c r="J615" s="73" t="str">
        <f>IF('BCL Calculations Table'!J682="","",'BCL Calculations Table'!J682)</f>
        <v/>
      </c>
      <c r="K615" s="86" t="str">
        <f>IF('BCL Calculations Table'!K682="","",'BCL Calculations Table'!K682)</f>
        <v/>
      </c>
      <c r="L615" s="73" t="str">
        <f>IF('BCL Calculations Table'!L682="","",'BCL Calculations Table'!L682)</f>
        <v/>
      </c>
      <c r="M615" s="72" t="str">
        <f>IF('BCL Calculations Table'!N682="","",'BCL Calculations Table'!N682)</f>
        <v/>
      </c>
      <c r="N615" s="73">
        <f>IF('BCL Calculations Table'!BP682="","",'BCL Calculations Table'!BP682)</f>
        <v>78214.28571428571</v>
      </c>
      <c r="O615" s="73" t="str">
        <f>IF('BCL Calculations Table'!BQ682="","",'BCL Calculations Table'!BQ682)</f>
        <v>N</v>
      </c>
      <c r="P615" s="73">
        <f>IF('BCL Calculations Table'!BR682="","",'BCL Calculations Table'!BR682)</f>
        <v>100000</v>
      </c>
      <c r="Q615" s="73" t="str">
        <f>IF('BCL Calculations Table'!BS682="","",'BCL Calculations Table'!BS682)</f>
        <v>max</v>
      </c>
      <c r="R615" s="73">
        <f>IF('BCL Calculations Table'!BT682="","",'BCL Calculations Table'!BT682)</f>
        <v>100000</v>
      </c>
      <c r="S615" s="73" t="str">
        <f>IF('BCL Calculations Table'!BU682="","",'BCL Calculations Table'!BU682)</f>
        <v>max</v>
      </c>
      <c r="T615" s="73" t="str">
        <f>IF('BCL Calculations Table'!BV682="","",'BCL Calculations Table'!BV682)</f>
        <v/>
      </c>
      <c r="U615" s="73" t="str">
        <f>IF('BCL Calculations Table'!BW682="","",'BCL Calculations Table'!BW682)</f>
        <v/>
      </c>
      <c r="V615" s="73">
        <f>IF('BCL Calculations Table'!BX682="","",'BCL Calculations Table'!BX682)</f>
        <v>33371.428571428572</v>
      </c>
      <c r="W615" s="73" t="str">
        <f>IF('BCL Calculations Table'!BY682="","",'BCL Calculations Table'!BY682)</f>
        <v>N</v>
      </c>
      <c r="X615" s="73" t="str">
        <f>IF('BCL Calculations Table'!BZ682="","",'BCL Calculations Table'!BZ682)</f>
        <v/>
      </c>
      <c r="Y615" s="79" t="str">
        <f>IF('BCL Calculations Table'!CB682="","",'BCL Calculations Table'!CB682)</f>
        <v/>
      </c>
    </row>
    <row r="616" spans="1:25" x14ac:dyDescent="0.35">
      <c r="A616" s="77" t="str">
        <f>'BCL Calculations Table'!BN683</f>
        <v>Tetrapotassium phosphate</v>
      </c>
      <c r="B616" s="68" t="str">
        <f>'BCL Calculations Table'!BM683</f>
        <v>7320-34-5</v>
      </c>
      <c r="C616" s="13" t="str">
        <f>IF('BCL Calculations Table'!C683="","",'BCL Calculations Table'!C683)</f>
        <v/>
      </c>
      <c r="D616" s="13" t="str">
        <f>IF('BCL Calculations Table'!D683="","",'BCL Calculations Table'!D683)</f>
        <v/>
      </c>
      <c r="E616" s="13">
        <f>IF('BCL Calculations Table'!E683="","",'BCL Calculations Table'!E683)</f>
        <v>1</v>
      </c>
      <c r="F616" s="13" t="str">
        <f>IF('BCL Calculations Table'!F683="","",'BCL Calculations Table'!F683)</f>
        <v>P</v>
      </c>
      <c r="G616" s="13" t="str">
        <f>IF('BCL Calculations Table'!G683="","",'BCL Calculations Table'!G683)</f>
        <v/>
      </c>
      <c r="H616" s="13" t="str">
        <f>IF('BCL Calculations Table'!H683="","",'BCL Calculations Table'!H683)</f>
        <v/>
      </c>
      <c r="I616" s="13" t="str">
        <f>IF('BCL Calculations Table'!I683="","",'BCL Calculations Table'!I683)</f>
        <v/>
      </c>
      <c r="J616" s="13" t="str">
        <f>IF('BCL Calculations Table'!J683="","",'BCL Calculations Table'!J683)</f>
        <v/>
      </c>
      <c r="K616" s="85" t="str">
        <f>IF('BCL Calculations Table'!K683="","",'BCL Calculations Table'!K683)</f>
        <v/>
      </c>
      <c r="L616" s="13" t="str">
        <f>IF('BCL Calculations Table'!L683="","",'BCL Calculations Table'!L683)</f>
        <v/>
      </c>
      <c r="M616" s="68" t="str">
        <f>IF('BCL Calculations Table'!N683="","",'BCL Calculations Table'!N683)</f>
        <v/>
      </c>
      <c r="N616" s="13">
        <f>IF('BCL Calculations Table'!BP683="","",'BCL Calculations Table'!BP683)</f>
        <v>78214.28571428571</v>
      </c>
      <c r="O616" s="13" t="str">
        <f>IF('BCL Calculations Table'!BQ683="","",'BCL Calculations Table'!BQ683)</f>
        <v>N</v>
      </c>
      <c r="P616" s="13">
        <f>IF('BCL Calculations Table'!BR683="","",'BCL Calculations Table'!BR683)</f>
        <v>100000</v>
      </c>
      <c r="Q616" s="13" t="str">
        <f>IF('BCL Calculations Table'!BS683="","",'BCL Calculations Table'!BS683)</f>
        <v>max</v>
      </c>
      <c r="R616" s="13">
        <f>IF('BCL Calculations Table'!BT683="","",'BCL Calculations Table'!BT683)</f>
        <v>100000</v>
      </c>
      <c r="S616" s="13" t="str">
        <f>IF('BCL Calculations Table'!BU683="","",'BCL Calculations Table'!BU683)</f>
        <v>max</v>
      </c>
      <c r="T616" s="13" t="str">
        <f>IF('BCL Calculations Table'!BV683="","",'BCL Calculations Table'!BV683)</f>
        <v/>
      </c>
      <c r="U616" s="13" t="str">
        <f>IF('BCL Calculations Table'!BW683="","",'BCL Calculations Table'!BW683)</f>
        <v/>
      </c>
      <c r="V616" s="13">
        <f>IF('BCL Calculations Table'!BX683="","",'BCL Calculations Table'!BX683)</f>
        <v>33371.428571428572</v>
      </c>
      <c r="W616" s="13" t="str">
        <f>IF('BCL Calculations Table'!BY683="","",'BCL Calculations Table'!BY683)</f>
        <v>N</v>
      </c>
      <c r="X616" s="80" t="str">
        <f>IF('BCL Calculations Table'!BZ683="","",'BCL Calculations Table'!BZ683)</f>
        <v/>
      </c>
      <c r="Y616" s="81" t="str">
        <f>IF('BCL Calculations Table'!CB683="","",'BCL Calculations Table'!CB683)</f>
        <v/>
      </c>
    </row>
    <row r="617" spans="1:25" x14ac:dyDescent="0.35">
      <c r="A617" s="77" t="str">
        <f>'BCL Calculations Table'!BN684</f>
        <v>Tetrasodium pyrophosphate</v>
      </c>
      <c r="B617" s="68" t="str">
        <f>'BCL Calculations Table'!BM684</f>
        <v>7722-88-5</v>
      </c>
      <c r="C617" s="13" t="str">
        <f>IF('BCL Calculations Table'!C684="","",'BCL Calculations Table'!C684)</f>
        <v/>
      </c>
      <c r="D617" s="13" t="str">
        <f>IF('BCL Calculations Table'!D684="","",'BCL Calculations Table'!D684)</f>
        <v/>
      </c>
      <c r="E617" s="13">
        <f>IF('BCL Calculations Table'!E684="","",'BCL Calculations Table'!E684)</f>
        <v>1</v>
      </c>
      <c r="F617" s="13" t="str">
        <f>IF('BCL Calculations Table'!F684="","",'BCL Calculations Table'!F684)</f>
        <v>P</v>
      </c>
      <c r="G617" s="13" t="str">
        <f>IF('BCL Calculations Table'!G684="","",'BCL Calculations Table'!G684)</f>
        <v/>
      </c>
      <c r="H617" s="13" t="str">
        <f>IF('BCL Calculations Table'!H684="","",'BCL Calculations Table'!H684)</f>
        <v/>
      </c>
      <c r="I617" s="13" t="str">
        <f>IF('BCL Calculations Table'!I684="","",'BCL Calculations Table'!I684)</f>
        <v/>
      </c>
      <c r="J617" s="13" t="str">
        <f>IF('BCL Calculations Table'!J684="","",'BCL Calculations Table'!J684)</f>
        <v/>
      </c>
      <c r="K617" s="85" t="str">
        <f>IF('BCL Calculations Table'!K684="","",'BCL Calculations Table'!K684)</f>
        <v/>
      </c>
      <c r="L617" s="13" t="str">
        <f>IF('BCL Calculations Table'!L684="","",'BCL Calculations Table'!L684)</f>
        <v/>
      </c>
      <c r="M617" s="68" t="str">
        <f>IF('BCL Calculations Table'!N684="","",'BCL Calculations Table'!N684)</f>
        <v/>
      </c>
      <c r="N617" s="13">
        <f>IF('BCL Calculations Table'!BP684="","",'BCL Calculations Table'!BP684)</f>
        <v>78214.28571428571</v>
      </c>
      <c r="O617" s="13" t="str">
        <f>IF('BCL Calculations Table'!BQ684="","",'BCL Calculations Table'!BQ684)</f>
        <v>N</v>
      </c>
      <c r="P617" s="13">
        <f>IF('BCL Calculations Table'!BR684="","",'BCL Calculations Table'!BR684)</f>
        <v>100000</v>
      </c>
      <c r="Q617" s="13" t="str">
        <f>IF('BCL Calculations Table'!BS684="","",'BCL Calculations Table'!BS684)</f>
        <v>max</v>
      </c>
      <c r="R617" s="13">
        <f>IF('BCL Calculations Table'!BT684="","",'BCL Calculations Table'!BT684)</f>
        <v>100000</v>
      </c>
      <c r="S617" s="13" t="str">
        <f>IF('BCL Calculations Table'!BU684="","",'BCL Calculations Table'!BU684)</f>
        <v>max</v>
      </c>
      <c r="T617" s="13" t="str">
        <f>IF('BCL Calculations Table'!BV684="","",'BCL Calculations Table'!BV684)</f>
        <v/>
      </c>
      <c r="U617" s="13" t="str">
        <f>IF('BCL Calculations Table'!BW684="","",'BCL Calculations Table'!BW684)</f>
        <v/>
      </c>
      <c r="V617" s="13">
        <f>IF('BCL Calculations Table'!BX684="","",'BCL Calculations Table'!BX684)</f>
        <v>33371.428571428572</v>
      </c>
      <c r="W617" s="13" t="str">
        <f>IF('BCL Calculations Table'!BY684="","",'BCL Calculations Table'!BY684)</f>
        <v>N</v>
      </c>
      <c r="X617" s="13" t="str">
        <f>IF('BCL Calculations Table'!BZ684="","",'BCL Calculations Table'!BZ684)</f>
        <v/>
      </c>
      <c r="Y617" s="70" t="str">
        <f>IF('BCL Calculations Table'!CB684="","",'BCL Calculations Table'!CB684)</f>
        <v/>
      </c>
    </row>
    <row r="618" spans="1:25" s="14" customFormat="1" x14ac:dyDescent="0.35">
      <c r="A618" s="77" t="str">
        <f>'BCL Calculations Table'!BN685</f>
        <v>Trialuminum sodium tetra decahydrogenoctaorthophosphate (dihydrate)</v>
      </c>
      <c r="B618" s="68" t="str">
        <f>'BCL Calculations Table'!BM685</f>
        <v>15136-87-5</v>
      </c>
      <c r="C618" s="13" t="str">
        <f>IF('BCL Calculations Table'!C685="","",'BCL Calculations Table'!C685)</f>
        <v/>
      </c>
      <c r="D618" s="13" t="str">
        <f>IF('BCL Calculations Table'!D685="","",'BCL Calculations Table'!D685)</f>
        <v/>
      </c>
      <c r="E618" s="13">
        <f>IF('BCL Calculations Table'!E685="","",'BCL Calculations Table'!E685)</f>
        <v>49</v>
      </c>
      <c r="F618" s="13" t="str">
        <f>IF('BCL Calculations Table'!F685="","",'BCL Calculations Table'!F685)</f>
        <v>P</v>
      </c>
      <c r="G618" s="13" t="str">
        <f>IF('BCL Calculations Table'!G685="","",'BCL Calculations Table'!G685)</f>
        <v/>
      </c>
      <c r="H618" s="13" t="str">
        <f>IF('BCL Calculations Table'!H685="","",'BCL Calculations Table'!H685)</f>
        <v/>
      </c>
      <c r="I618" s="13" t="str">
        <f>IF('BCL Calculations Table'!I685="","",'BCL Calculations Table'!I685)</f>
        <v/>
      </c>
      <c r="J618" s="13" t="str">
        <f>IF('BCL Calculations Table'!J685="","",'BCL Calculations Table'!J685)</f>
        <v/>
      </c>
      <c r="K618" s="85" t="str">
        <f>IF('BCL Calculations Table'!K685="","",'BCL Calculations Table'!K685)</f>
        <v/>
      </c>
      <c r="L618" s="13" t="str">
        <f>IF('BCL Calculations Table'!L685="","",'BCL Calculations Table'!L685)</f>
        <v/>
      </c>
      <c r="M618" s="68" t="str">
        <f>IF('BCL Calculations Table'!N685="","",'BCL Calculations Table'!N685)</f>
        <v/>
      </c>
      <c r="N618" s="13">
        <f>IF('BCL Calculations Table'!BP685="","",'BCL Calculations Table'!BP685)</f>
        <v>100000</v>
      </c>
      <c r="O618" s="13" t="str">
        <f>IF('BCL Calculations Table'!BQ685="","",'BCL Calculations Table'!BQ685)</f>
        <v>max</v>
      </c>
      <c r="P618" s="13">
        <f>IF('BCL Calculations Table'!BR685="","",'BCL Calculations Table'!BR685)</f>
        <v>100000</v>
      </c>
      <c r="Q618" s="13" t="str">
        <f>IF('BCL Calculations Table'!BS685="","",'BCL Calculations Table'!BS685)</f>
        <v>max</v>
      </c>
      <c r="R618" s="13">
        <f>IF('BCL Calculations Table'!BT685="","",'BCL Calculations Table'!BT685)</f>
        <v>100000</v>
      </c>
      <c r="S618" s="13" t="str">
        <f>IF('BCL Calculations Table'!BU685="","",'BCL Calculations Table'!BU685)</f>
        <v>max</v>
      </c>
      <c r="T618" s="13" t="str">
        <f>IF('BCL Calculations Table'!BV685="","",'BCL Calculations Table'!BV685)</f>
        <v/>
      </c>
      <c r="U618" s="13" t="str">
        <f>IF('BCL Calculations Table'!BW685="","",'BCL Calculations Table'!BW685)</f>
        <v/>
      </c>
      <c r="V618" s="13">
        <f>IF('BCL Calculations Table'!BX685="","",'BCL Calculations Table'!BX685)</f>
        <v>1635200.0000000002</v>
      </c>
      <c r="W618" s="13" t="str">
        <f>IF('BCL Calculations Table'!BY685="","",'BCL Calculations Table'!BY685)</f>
        <v>N</v>
      </c>
      <c r="X618" s="13" t="str">
        <f>IF('BCL Calculations Table'!BZ685="","",'BCL Calculations Table'!BZ685)</f>
        <v/>
      </c>
      <c r="Y618" s="70" t="str">
        <f>IF('BCL Calculations Table'!CB685="","",'BCL Calculations Table'!CB685)</f>
        <v/>
      </c>
    </row>
    <row r="619" spans="1:25" x14ac:dyDescent="0.35">
      <c r="A619" s="77" t="str">
        <f>'BCL Calculations Table'!BN686</f>
        <v>Tricalcium phosphate</v>
      </c>
      <c r="B619" s="68" t="str">
        <f>'BCL Calculations Table'!BM686</f>
        <v>7758-87-4</v>
      </c>
      <c r="C619" s="13" t="str">
        <f>IF('BCL Calculations Table'!C686="","",'BCL Calculations Table'!C686)</f>
        <v/>
      </c>
      <c r="D619" s="13" t="str">
        <f>IF('BCL Calculations Table'!D686="","",'BCL Calculations Table'!D686)</f>
        <v/>
      </c>
      <c r="E619" s="13">
        <f>IF('BCL Calculations Table'!E686="","",'BCL Calculations Table'!E686)</f>
        <v>49</v>
      </c>
      <c r="F619" s="13" t="str">
        <f>IF('BCL Calculations Table'!F686="","",'BCL Calculations Table'!F686)</f>
        <v>P</v>
      </c>
      <c r="G619" s="13" t="str">
        <f>IF('BCL Calculations Table'!G686="","",'BCL Calculations Table'!G686)</f>
        <v/>
      </c>
      <c r="H619" s="13" t="str">
        <f>IF('BCL Calculations Table'!H686="","",'BCL Calculations Table'!H686)</f>
        <v/>
      </c>
      <c r="I619" s="13" t="str">
        <f>IF('BCL Calculations Table'!I686="","",'BCL Calculations Table'!I686)</f>
        <v/>
      </c>
      <c r="J619" s="13" t="str">
        <f>IF('BCL Calculations Table'!J686="","",'BCL Calculations Table'!J686)</f>
        <v/>
      </c>
      <c r="K619" s="85" t="str">
        <f>IF('BCL Calculations Table'!K686="","",'BCL Calculations Table'!K686)</f>
        <v/>
      </c>
      <c r="L619" s="13" t="str">
        <f>IF('BCL Calculations Table'!L686="","",'BCL Calculations Table'!L686)</f>
        <v/>
      </c>
      <c r="M619" s="68" t="str">
        <f>IF('BCL Calculations Table'!N686="","",'BCL Calculations Table'!N686)</f>
        <v/>
      </c>
      <c r="N619" s="13">
        <f>IF('BCL Calculations Table'!BP686="","",'BCL Calculations Table'!BP686)</f>
        <v>100000</v>
      </c>
      <c r="O619" s="13" t="str">
        <f>IF('BCL Calculations Table'!BQ686="","",'BCL Calculations Table'!BQ686)</f>
        <v>max</v>
      </c>
      <c r="P619" s="13">
        <f>IF('BCL Calculations Table'!BR686="","",'BCL Calculations Table'!BR686)</f>
        <v>100000</v>
      </c>
      <c r="Q619" s="13" t="str">
        <f>IF('BCL Calculations Table'!BS686="","",'BCL Calculations Table'!BS686)</f>
        <v>max</v>
      </c>
      <c r="R619" s="13">
        <f>IF('BCL Calculations Table'!BT686="","",'BCL Calculations Table'!BT686)</f>
        <v>100000</v>
      </c>
      <c r="S619" s="13" t="str">
        <f>IF('BCL Calculations Table'!BU686="","",'BCL Calculations Table'!BU686)</f>
        <v>max</v>
      </c>
      <c r="T619" s="13" t="str">
        <f>IF('BCL Calculations Table'!BV686="","",'BCL Calculations Table'!BV686)</f>
        <v/>
      </c>
      <c r="U619" s="13" t="str">
        <f>IF('BCL Calculations Table'!BW686="","",'BCL Calculations Table'!BW686)</f>
        <v/>
      </c>
      <c r="V619" s="13">
        <f>IF('BCL Calculations Table'!BX686="","",'BCL Calculations Table'!BX686)</f>
        <v>1635200.0000000002</v>
      </c>
      <c r="W619" s="13" t="str">
        <f>IF('BCL Calculations Table'!BY686="","",'BCL Calculations Table'!BY686)</f>
        <v>N</v>
      </c>
      <c r="X619" s="13" t="str">
        <f>IF('BCL Calculations Table'!BZ686="","",'BCL Calculations Table'!BZ686)</f>
        <v/>
      </c>
      <c r="Y619" s="70" t="str">
        <f>IF('BCL Calculations Table'!CB686="","",'BCL Calculations Table'!CB686)</f>
        <v/>
      </c>
    </row>
    <row r="620" spans="1:25" x14ac:dyDescent="0.35">
      <c r="A620" s="77" t="str">
        <f>'BCL Calculations Table'!BN687</f>
        <v>Trimagnesium phosphate</v>
      </c>
      <c r="B620" s="68" t="str">
        <f>'BCL Calculations Table'!BM687</f>
        <v>7757-87-1</v>
      </c>
      <c r="C620" s="13" t="str">
        <f>IF('BCL Calculations Table'!C687="","",'BCL Calculations Table'!C687)</f>
        <v/>
      </c>
      <c r="D620" s="13" t="str">
        <f>IF('BCL Calculations Table'!D687="","",'BCL Calculations Table'!D687)</f>
        <v/>
      </c>
      <c r="E620" s="13">
        <f>IF('BCL Calculations Table'!E687="","",'BCL Calculations Table'!E687)</f>
        <v>49</v>
      </c>
      <c r="F620" s="13" t="str">
        <f>IF('BCL Calculations Table'!F687="","",'BCL Calculations Table'!F687)</f>
        <v>P</v>
      </c>
      <c r="G620" s="13" t="str">
        <f>IF('BCL Calculations Table'!G687="","",'BCL Calculations Table'!G687)</f>
        <v/>
      </c>
      <c r="H620" s="13" t="str">
        <f>IF('BCL Calculations Table'!H687="","",'BCL Calculations Table'!H687)</f>
        <v/>
      </c>
      <c r="I620" s="13" t="str">
        <f>IF('BCL Calculations Table'!I687="","",'BCL Calculations Table'!I687)</f>
        <v/>
      </c>
      <c r="J620" s="13" t="str">
        <f>IF('BCL Calculations Table'!J687="","",'BCL Calculations Table'!J687)</f>
        <v/>
      </c>
      <c r="K620" s="85" t="str">
        <f>IF('BCL Calculations Table'!K687="","",'BCL Calculations Table'!K687)</f>
        <v/>
      </c>
      <c r="L620" s="13" t="str">
        <f>IF('BCL Calculations Table'!L687="","",'BCL Calculations Table'!L687)</f>
        <v/>
      </c>
      <c r="M620" s="68" t="str">
        <f>IF('BCL Calculations Table'!N687="","",'BCL Calculations Table'!N687)</f>
        <v/>
      </c>
      <c r="N620" s="13">
        <f>IF('BCL Calculations Table'!BP687="","",'BCL Calculations Table'!BP687)</f>
        <v>100000</v>
      </c>
      <c r="O620" s="13" t="str">
        <f>IF('BCL Calculations Table'!BQ687="","",'BCL Calculations Table'!BQ687)</f>
        <v>max</v>
      </c>
      <c r="P620" s="13">
        <f>IF('BCL Calculations Table'!BR687="","",'BCL Calculations Table'!BR687)</f>
        <v>100000</v>
      </c>
      <c r="Q620" s="13" t="str">
        <f>IF('BCL Calculations Table'!BS687="","",'BCL Calculations Table'!BS687)</f>
        <v>max</v>
      </c>
      <c r="R620" s="13">
        <f>IF('BCL Calculations Table'!BT687="","",'BCL Calculations Table'!BT687)</f>
        <v>100000</v>
      </c>
      <c r="S620" s="13" t="str">
        <f>IF('BCL Calculations Table'!BU687="","",'BCL Calculations Table'!BU687)</f>
        <v>max</v>
      </c>
      <c r="T620" s="13" t="str">
        <f>IF('BCL Calculations Table'!BV687="","",'BCL Calculations Table'!BV687)</f>
        <v/>
      </c>
      <c r="U620" s="13" t="str">
        <f>IF('BCL Calculations Table'!BW687="","",'BCL Calculations Table'!BW687)</f>
        <v/>
      </c>
      <c r="V620" s="13">
        <f>IF('BCL Calculations Table'!BX687="","",'BCL Calculations Table'!BX687)</f>
        <v>1635200.0000000002</v>
      </c>
      <c r="W620" s="13" t="str">
        <f>IF('BCL Calculations Table'!BY687="","",'BCL Calculations Table'!BY687)</f>
        <v>N</v>
      </c>
      <c r="X620" s="13" t="str">
        <f>IF('BCL Calculations Table'!BZ687="","",'BCL Calculations Table'!BZ687)</f>
        <v/>
      </c>
      <c r="Y620" s="70" t="str">
        <f>IF('BCL Calculations Table'!CB687="","",'BCL Calculations Table'!CB687)</f>
        <v/>
      </c>
    </row>
    <row r="621" spans="1:25" s="14" customFormat="1" x14ac:dyDescent="0.35">
      <c r="A621" s="77" t="str">
        <f>'BCL Calculations Table'!BN688</f>
        <v>Tripotassium phosphate</v>
      </c>
      <c r="B621" s="68" t="str">
        <f>'BCL Calculations Table'!BM688</f>
        <v>7778-53-2</v>
      </c>
      <c r="C621" s="13" t="str">
        <f>IF('BCL Calculations Table'!C688="","",'BCL Calculations Table'!C688)</f>
        <v/>
      </c>
      <c r="D621" s="13" t="str">
        <f>IF('BCL Calculations Table'!D688="","",'BCL Calculations Table'!D688)</f>
        <v/>
      </c>
      <c r="E621" s="13">
        <f>IF('BCL Calculations Table'!E688="","",'BCL Calculations Table'!E688)</f>
        <v>1</v>
      </c>
      <c r="F621" s="13" t="str">
        <f>IF('BCL Calculations Table'!F688="","",'BCL Calculations Table'!F688)</f>
        <v>P</v>
      </c>
      <c r="G621" s="13" t="str">
        <f>IF('BCL Calculations Table'!G688="","",'BCL Calculations Table'!G688)</f>
        <v/>
      </c>
      <c r="H621" s="13" t="str">
        <f>IF('BCL Calculations Table'!H688="","",'BCL Calculations Table'!H688)</f>
        <v/>
      </c>
      <c r="I621" s="13" t="str">
        <f>IF('BCL Calculations Table'!I688="","",'BCL Calculations Table'!I688)</f>
        <v/>
      </c>
      <c r="J621" s="13" t="str">
        <f>IF('BCL Calculations Table'!J688="","",'BCL Calculations Table'!J688)</f>
        <v/>
      </c>
      <c r="K621" s="85" t="str">
        <f>IF('BCL Calculations Table'!K688="","",'BCL Calculations Table'!K688)</f>
        <v/>
      </c>
      <c r="L621" s="13" t="str">
        <f>IF('BCL Calculations Table'!L688="","",'BCL Calculations Table'!L688)</f>
        <v/>
      </c>
      <c r="M621" s="68" t="str">
        <f>IF('BCL Calculations Table'!N688="","",'BCL Calculations Table'!N688)</f>
        <v/>
      </c>
      <c r="N621" s="13">
        <f>IF('BCL Calculations Table'!BP688="","",'BCL Calculations Table'!BP688)</f>
        <v>78214.28571428571</v>
      </c>
      <c r="O621" s="13" t="str">
        <f>IF('BCL Calculations Table'!BQ688="","",'BCL Calculations Table'!BQ688)</f>
        <v>N</v>
      </c>
      <c r="P621" s="13">
        <f>IF('BCL Calculations Table'!BR688="","",'BCL Calculations Table'!BR688)</f>
        <v>100000</v>
      </c>
      <c r="Q621" s="13" t="str">
        <f>IF('BCL Calculations Table'!BS688="","",'BCL Calculations Table'!BS688)</f>
        <v>max</v>
      </c>
      <c r="R621" s="13">
        <f>IF('BCL Calculations Table'!BT688="","",'BCL Calculations Table'!BT688)</f>
        <v>100000</v>
      </c>
      <c r="S621" s="13" t="str">
        <f>IF('BCL Calculations Table'!BU688="","",'BCL Calculations Table'!BU688)</f>
        <v>max</v>
      </c>
      <c r="T621" s="13" t="str">
        <f>IF('BCL Calculations Table'!BV688="","",'BCL Calculations Table'!BV688)</f>
        <v/>
      </c>
      <c r="U621" s="13" t="str">
        <f>IF('BCL Calculations Table'!BW688="","",'BCL Calculations Table'!BW688)</f>
        <v/>
      </c>
      <c r="V621" s="13">
        <f>IF('BCL Calculations Table'!BX688="","",'BCL Calculations Table'!BX688)</f>
        <v>33371.428571428572</v>
      </c>
      <c r="W621" s="13" t="str">
        <f>IF('BCL Calculations Table'!BY688="","",'BCL Calculations Table'!BY688)</f>
        <v>N</v>
      </c>
      <c r="X621" s="13" t="str">
        <f>IF('BCL Calculations Table'!BZ688="","",'BCL Calculations Table'!BZ688)</f>
        <v/>
      </c>
      <c r="Y621" s="70" t="str">
        <f>IF('BCL Calculations Table'!CB688="","",'BCL Calculations Table'!CB688)</f>
        <v/>
      </c>
    </row>
    <row r="622" spans="1:25" s="14" customFormat="1" x14ac:dyDescent="0.35">
      <c r="A622" s="78" t="str">
        <f>'BCL Calculations Table'!BN689</f>
        <v>Trisodium phosphate</v>
      </c>
      <c r="B622" s="72" t="str">
        <f>'BCL Calculations Table'!BM689</f>
        <v>7601-54-9</v>
      </c>
      <c r="C622" s="73" t="str">
        <f>IF('BCL Calculations Table'!C689="","",'BCL Calculations Table'!C689)</f>
        <v/>
      </c>
      <c r="D622" s="73" t="str">
        <f>IF('BCL Calculations Table'!D689="","",'BCL Calculations Table'!D689)</f>
        <v/>
      </c>
      <c r="E622" s="73">
        <f>IF('BCL Calculations Table'!E689="","",'BCL Calculations Table'!E689)</f>
        <v>1</v>
      </c>
      <c r="F622" s="73" t="str">
        <f>IF('BCL Calculations Table'!F689="","",'BCL Calculations Table'!F689)</f>
        <v>P</v>
      </c>
      <c r="G622" s="73" t="str">
        <f>IF('BCL Calculations Table'!G689="","",'BCL Calculations Table'!G689)</f>
        <v/>
      </c>
      <c r="H622" s="73" t="str">
        <f>IF('BCL Calculations Table'!H689="","",'BCL Calculations Table'!H689)</f>
        <v/>
      </c>
      <c r="I622" s="73" t="str">
        <f>IF('BCL Calculations Table'!I689="","",'BCL Calculations Table'!I689)</f>
        <v/>
      </c>
      <c r="J622" s="73" t="str">
        <f>IF('BCL Calculations Table'!J689="","",'BCL Calculations Table'!J689)</f>
        <v/>
      </c>
      <c r="K622" s="86" t="str">
        <f>IF('BCL Calculations Table'!K689="","",'BCL Calculations Table'!K689)</f>
        <v/>
      </c>
      <c r="L622" s="73" t="str">
        <f>IF('BCL Calculations Table'!L689="","",'BCL Calculations Table'!L689)</f>
        <v/>
      </c>
      <c r="M622" s="72" t="str">
        <f>IF('BCL Calculations Table'!N689="","",'BCL Calculations Table'!N689)</f>
        <v/>
      </c>
      <c r="N622" s="73">
        <f>IF('BCL Calculations Table'!BP689="","",'BCL Calculations Table'!BP689)</f>
        <v>78214.28571428571</v>
      </c>
      <c r="O622" s="73" t="str">
        <f>IF('BCL Calculations Table'!BQ689="","",'BCL Calculations Table'!BQ689)</f>
        <v>N</v>
      </c>
      <c r="P622" s="73">
        <f>IF('BCL Calculations Table'!BR689="","",'BCL Calculations Table'!BR689)</f>
        <v>100000</v>
      </c>
      <c r="Q622" s="73" t="str">
        <f>IF('BCL Calculations Table'!BS689="","",'BCL Calculations Table'!BS689)</f>
        <v>max</v>
      </c>
      <c r="R622" s="73">
        <f>IF('BCL Calculations Table'!BT689="","",'BCL Calculations Table'!BT689)</f>
        <v>100000</v>
      </c>
      <c r="S622" s="73" t="str">
        <f>IF('BCL Calculations Table'!BU689="","",'BCL Calculations Table'!BU689)</f>
        <v>max</v>
      </c>
      <c r="T622" s="73" t="str">
        <f>IF('BCL Calculations Table'!BV689="","",'BCL Calculations Table'!BV689)</f>
        <v/>
      </c>
      <c r="U622" s="73" t="str">
        <f>IF('BCL Calculations Table'!BW689="","",'BCL Calculations Table'!BW689)</f>
        <v/>
      </c>
      <c r="V622" s="73">
        <f>IF('BCL Calculations Table'!BX689="","",'BCL Calculations Table'!BX689)</f>
        <v>33371.428571428572</v>
      </c>
      <c r="W622" s="73" t="str">
        <f>IF('BCL Calculations Table'!BY689="","",'BCL Calculations Table'!BY689)</f>
        <v>N</v>
      </c>
      <c r="X622" s="73" t="str">
        <f>IF('BCL Calculations Table'!BZ689="","",'BCL Calculations Table'!BZ689)</f>
        <v/>
      </c>
      <c r="Y622" s="79" t="str">
        <f>IF('BCL Calculations Table'!CB689="","",'BCL Calculations Table'!CB689)</f>
        <v/>
      </c>
    </row>
    <row r="623" spans="1:25" x14ac:dyDescent="0.35">
      <c r="A623" s="69" t="str">
        <f>'BCL Calculations Table'!BN690</f>
        <v>Phosphine</v>
      </c>
      <c r="B623" s="68" t="str">
        <f>'BCL Calculations Table'!BM690</f>
        <v>7803-51-2</v>
      </c>
      <c r="C623" s="13" t="str">
        <f>IF('BCL Calculations Table'!C690="","",'BCL Calculations Table'!C690)</f>
        <v/>
      </c>
      <c r="D623" s="13" t="str">
        <f>IF('BCL Calculations Table'!D690="","",'BCL Calculations Table'!D690)</f>
        <v/>
      </c>
      <c r="E623" s="13">
        <f>IF('BCL Calculations Table'!E690="","",'BCL Calculations Table'!E690)</f>
        <v>2.9999999999999997E-4</v>
      </c>
      <c r="F623" s="13" t="str">
        <f>IF('BCL Calculations Table'!F690="","",'BCL Calculations Table'!F690)</f>
        <v>I</v>
      </c>
      <c r="G623" s="13" t="str">
        <f>IF('BCL Calculations Table'!G690="","",'BCL Calculations Table'!G690)</f>
        <v/>
      </c>
      <c r="H623" s="13" t="str">
        <f>IF('BCL Calculations Table'!H690="","",'BCL Calculations Table'!H690)</f>
        <v/>
      </c>
      <c r="I623" s="13">
        <f>IF('BCL Calculations Table'!I690="","",'BCL Calculations Table'!I690)</f>
        <v>2.9999999999999997E-4</v>
      </c>
      <c r="J623" s="13" t="str">
        <f>IF('BCL Calculations Table'!J690="","",'BCL Calculations Table'!J690)</f>
        <v>I</v>
      </c>
      <c r="K623" s="85" t="str">
        <f>IF('BCL Calculations Table'!K690="","",'BCL Calculations Table'!K690)</f>
        <v/>
      </c>
      <c r="L623" s="13" t="str">
        <f>IF('BCL Calculations Table'!L690="","",'BCL Calculations Table'!L690)</f>
        <v/>
      </c>
      <c r="M623" s="68" t="str">
        <f>IF('BCL Calculations Table'!N690="","",'BCL Calculations Table'!N690)</f>
        <v/>
      </c>
      <c r="N623" s="13">
        <f>IF('BCL Calculations Table'!BP690="","",'BCL Calculations Table'!BP690)</f>
        <v>23.462819288080212</v>
      </c>
      <c r="O623" s="13" t="str">
        <f>IF('BCL Calculations Table'!BQ690="","",'BCL Calculations Table'!BQ690)</f>
        <v>N</v>
      </c>
      <c r="P623" s="13">
        <f>IF('BCL Calculations Table'!BR690="","",'BCL Calculations Table'!BR690)</f>
        <v>700.48867170146605</v>
      </c>
      <c r="Q623" s="13" t="str">
        <f>IF('BCL Calculations Table'!BS690="","",'BCL Calculations Table'!BS690)</f>
        <v>N</v>
      </c>
      <c r="R623" s="13">
        <f>IF('BCL Calculations Table'!BT690="","",'BCL Calculations Table'!BT690)</f>
        <v>389.24683403688067</v>
      </c>
      <c r="S623" s="13" t="str">
        <f>IF('BCL Calculations Table'!BU690="","",'BCL Calculations Table'!BU690)</f>
        <v>N</v>
      </c>
      <c r="T623" s="13">
        <f>IF('BCL Calculations Table'!BV690="","",'BCL Calculations Table'!BV690)</f>
        <v>0.31285714285714278</v>
      </c>
      <c r="U623" s="13" t="str">
        <f>IF('BCL Calculations Table'!BW690="","",'BCL Calculations Table'!BW690)</f>
        <v>N</v>
      </c>
      <c r="V623" s="13">
        <f>IF('BCL Calculations Table'!BX690="","",'BCL Calculations Table'!BX690)</f>
        <v>10.011428571428571</v>
      </c>
      <c r="W623" s="13" t="str">
        <f>IF('BCL Calculations Table'!BY690="","",'BCL Calculations Table'!BY690)</f>
        <v>N</v>
      </c>
      <c r="X623" s="80" t="str">
        <f>IF('BCL Calculations Table'!BZ690="","",'BCL Calculations Table'!BZ690)</f>
        <v/>
      </c>
      <c r="Y623" s="81" t="str">
        <f>IF('BCL Calculations Table'!CB690="","",'BCL Calculations Table'!CB690)</f>
        <v/>
      </c>
    </row>
    <row r="624" spans="1:25" s="14" customFormat="1" x14ac:dyDescent="0.35">
      <c r="A624" s="69" t="str">
        <f>'BCL Calculations Table'!BN691</f>
        <v>Phosphoric Acid</v>
      </c>
      <c r="B624" s="68" t="str">
        <f>'BCL Calculations Table'!BM691</f>
        <v>7664-38-2</v>
      </c>
      <c r="C624" s="13" t="str">
        <f>IF('BCL Calculations Table'!C691="","",'BCL Calculations Table'!C691)</f>
        <v/>
      </c>
      <c r="D624" s="13" t="str">
        <f>IF('BCL Calculations Table'!D691="","",'BCL Calculations Table'!D691)</f>
        <v/>
      </c>
      <c r="E624" s="13">
        <f>IF('BCL Calculations Table'!E691="","",'BCL Calculations Table'!E691)</f>
        <v>1</v>
      </c>
      <c r="F624" s="13" t="str">
        <f>IF('BCL Calculations Table'!F691="","",'BCL Calculations Table'!F691)</f>
        <v>P</v>
      </c>
      <c r="G624" s="13" t="str">
        <f>IF('BCL Calculations Table'!G691="","",'BCL Calculations Table'!G691)</f>
        <v/>
      </c>
      <c r="H624" s="13" t="str">
        <f>IF('BCL Calculations Table'!H691="","",'BCL Calculations Table'!H691)</f>
        <v/>
      </c>
      <c r="I624" s="13">
        <f>IF('BCL Calculations Table'!I691="","",'BCL Calculations Table'!I691)</f>
        <v>0.01</v>
      </c>
      <c r="J624" s="13" t="str">
        <f>IF('BCL Calculations Table'!J691="","",'BCL Calculations Table'!J691)</f>
        <v>I</v>
      </c>
      <c r="K624" s="85" t="str">
        <f>IF('BCL Calculations Table'!K691="","",'BCL Calculations Table'!K691)</f>
        <v/>
      </c>
      <c r="L624" s="13" t="str">
        <f>IF('BCL Calculations Table'!L691="","",'BCL Calculations Table'!L691)</f>
        <v/>
      </c>
      <c r="M624" s="68" t="str">
        <f>IF('BCL Calculations Table'!N691="","",'BCL Calculations Table'!N691)</f>
        <v/>
      </c>
      <c r="N624" s="13">
        <f>IF('BCL Calculations Table'!BP691="","",'BCL Calculations Table'!BP691)</f>
        <v>77728.482697426793</v>
      </c>
      <c r="O624" s="13" t="str">
        <f>IF('BCL Calculations Table'!BQ691="","",'BCL Calculations Table'!BQ691)</f>
        <v>N</v>
      </c>
      <c r="P624" s="13">
        <f>IF('BCL Calculations Table'!BR691="","",'BCL Calculations Table'!BR691)</f>
        <v>100000</v>
      </c>
      <c r="Q624" s="13" t="str">
        <f>IF('BCL Calculations Table'!BS691="","",'BCL Calculations Table'!BS691)</f>
        <v>max</v>
      </c>
      <c r="R624" s="13">
        <f>IF('BCL Calculations Table'!BT691="","",'BCL Calculations Table'!BT691)</f>
        <v>100000</v>
      </c>
      <c r="S624" s="13" t="str">
        <f>IF('BCL Calculations Table'!BU691="","",'BCL Calculations Table'!BU691)</f>
        <v>max</v>
      </c>
      <c r="T624" s="13">
        <f>IF('BCL Calculations Table'!BV691="","",'BCL Calculations Table'!BV691)</f>
        <v>10.428571428571427</v>
      </c>
      <c r="U624" s="13" t="str">
        <f>IF('BCL Calculations Table'!BW691="","",'BCL Calculations Table'!BW691)</f>
        <v>N</v>
      </c>
      <c r="V624" s="13">
        <f>IF('BCL Calculations Table'!BX691="","",'BCL Calculations Table'!BX691)</f>
        <v>33371.428571428572</v>
      </c>
      <c r="W624" s="13" t="str">
        <f>IF('BCL Calculations Table'!BY691="","",'BCL Calculations Table'!BY691)</f>
        <v>N</v>
      </c>
      <c r="X624" s="13" t="str">
        <f>IF('BCL Calculations Table'!BZ691="","",'BCL Calculations Table'!BZ691)</f>
        <v/>
      </c>
      <c r="Y624" s="70" t="str">
        <f>IF('BCL Calculations Table'!CB691="","",'BCL Calculations Table'!CB691)</f>
        <v/>
      </c>
    </row>
    <row r="625" spans="1:25" s="14" customFormat="1" x14ac:dyDescent="0.35">
      <c r="A625" s="71" t="str">
        <f>'BCL Calculations Table'!BN692</f>
        <v>Phosphorus, White</v>
      </c>
      <c r="B625" s="72" t="str">
        <f>'BCL Calculations Table'!BM692</f>
        <v>7723-14-0</v>
      </c>
      <c r="C625" s="73" t="str">
        <f>IF('BCL Calculations Table'!C692="","",'BCL Calculations Table'!C692)</f>
        <v/>
      </c>
      <c r="D625" s="73" t="str">
        <f>IF('BCL Calculations Table'!D692="","",'BCL Calculations Table'!D692)</f>
        <v/>
      </c>
      <c r="E625" s="73">
        <f>IF('BCL Calculations Table'!E692="","",'BCL Calculations Table'!E692)</f>
        <v>2.0000000000000002E-5</v>
      </c>
      <c r="F625" s="73" t="str">
        <f>IF('BCL Calculations Table'!F692="","",'BCL Calculations Table'!F692)</f>
        <v>I</v>
      </c>
      <c r="G625" s="73" t="str">
        <f>IF('BCL Calculations Table'!G692="","",'BCL Calculations Table'!G692)</f>
        <v/>
      </c>
      <c r="H625" s="73" t="str">
        <f>IF('BCL Calculations Table'!H692="","",'BCL Calculations Table'!H692)</f>
        <v/>
      </c>
      <c r="I625" s="73" t="str">
        <f>IF('BCL Calculations Table'!I692="","",'BCL Calculations Table'!I692)</f>
        <v/>
      </c>
      <c r="J625" s="73" t="str">
        <f>IF('BCL Calculations Table'!J692="","",'BCL Calculations Table'!J692)</f>
        <v/>
      </c>
      <c r="K625" s="86" t="str">
        <f>IF('BCL Calculations Table'!K692="","",'BCL Calculations Table'!K692)</f>
        <v/>
      </c>
      <c r="L625" s="73" t="str">
        <f>IF('BCL Calculations Table'!L692="","",'BCL Calculations Table'!L692)</f>
        <v>V</v>
      </c>
      <c r="M625" s="72" t="str">
        <f>IF('BCL Calculations Table'!N692="","",'BCL Calculations Table'!N692)</f>
        <v/>
      </c>
      <c r="N625" s="73">
        <f>IF('BCL Calculations Table'!BP692="","",'BCL Calculations Table'!BP692)</f>
        <v>1.5642857142857143</v>
      </c>
      <c r="O625" s="73" t="str">
        <f>IF('BCL Calculations Table'!BQ692="","",'BCL Calculations Table'!BQ692)</f>
        <v>N</v>
      </c>
      <c r="P625" s="73">
        <f>IF('BCL Calculations Table'!BR692="","",'BCL Calculations Table'!BR692)</f>
        <v>20.544841509433965</v>
      </c>
      <c r="Q625" s="73" t="str">
        <f>IF('BCL Calculations Table'!BS692="","",'BCL Calculations Table'!BS692)</f>
        <v>sat</v>
      </c>
      <c r="R625" s="73">
        <f>IF('BCL Calculations Table'!BT692="","",'BCL Calculations Table'!BT692)</f>
        <v>20.544841509433965</v>
      </c>
      <c r="S625" s="73" t="str">
        <f>IF('BCL Calculations Table'!BU692="","",'BCL Calculations Table'!BU692)</f>
        <v>sat</v>
      </c>
      <c r="T625" s="73" t="str">
        <f>IF('BCL Calculations Table'!BV692="","",'BCL Calculations Table'!BV692)</f>
        <v/>
      </c>
      <c r="U625" s="73" t="str">
        <f>IF('BCL Calculations Table'!BW692="","",'BCL Calculations Table'!BW692)</f>
        <v/>
      </c>
      <c r="V625" s="73">
        <f>IF('BCL Calculations Table'!BX692="","",'BCL Calculations Table'!BX692)</f>
        <v>0.66742857142857148</v>
      </c>
      <c r="W625" s="73" t="str">
        <f>IF('BCL Calculations Table'!BY692="","",'BCL Calculations Table'!BY692)</f>
        <v>N</v>
      </c>
      <c r="X625" s="73" t="str">
        <f>IF('BCL Calculations Table'!BZ692="","",'BCL Calculations Table'!BZ692)</f>
        <v/>
      </c>
      <c r="Y625" s="79" t="str">
        <f>IF('BCL Calculations Table'!CB692="","",'BCL Calculations Table'!CB692)</f>
        <v/>
      </c>
    </row>
    <row r="626" spans="1:25" x14ac:dyDescent="0.35">
      <c r="A626" s="69" t="str">
        <f>'BCL Calculations Table'!BN693</f>
        <v>Phthalates</v>
      </c>
      <c r="B626" s="68" t="str">
        <f>'BCL Calculations Table'!BM693</f>
        <v/>
      </c>
      <c r="C626" s="13" t="str">
        <f>IF('BCL Calculations Table'!C693="","",'BCL Calculations Table'!C693)</f>
        <v/>
      </c>
      <c r="D626" s="13" t="str">
        <f>IF('BCL Calculations Table'!D693="","",'BCL Calculations Table'!D693)</f>
        <v/>
      </c>
      <c r="E626" s="13" t="str">
        <f>IF('BCL Calculations Table'!E693="","",'BCL Calculations Table'!E693)</f>
        <v/>
      </c>
      <c r="F626" s="13" t="str">
        <f>IF('BCL Calculations Table'!F693="","",'BCL Calculations Table'!F693)</f>
        <v/>
      </c>
      <c r="G626" s="13" t="str">
        <f>IF('BCL Calculations Table'!G693="","",'BCL Calculations Table'!G693)</f>
        <v/>
      </c>
      <c r="H626" s="13" t="str">
        <f>IF('BCL Calculations Table'!H693="","",'BCL Calculations Table'!H693)</f>
        <v/>
      </c>
      <c r="I626" s="13" t="str">
        <f>IF('BCL Calculations Table'!I693="","",'BCL Calculations Table'!I693)</f>
        <v/>
      </c>
      <c r="J626" s="13" t="str">
        <f>IF('BCL Calculations Table'!J693="","",'BCL Calculations Table'!J693)</f>
        <v/>
      </c>
      <c r="K626" s="85" t="str">
        <f>IF('BCL Calculations Table'!K693="","",'BCL Calculations Table'!K693)</f>
        <v/>
      </c>
      <c r="L626" s="13" t="str">
        <f>IF('BCL Calculations Table'!L693="","",'BCL Calculations Table'!L693)</f>
        <v/>
      </c>
      <c r="M626" s="68" t="str">
        <f>IF('BCL Calculations Table'!N693="","",'BCL Calculations Table'!N693)</f>
        <v/>
      </c>
      <c r="N626" s="13" t="str">
        <f>IF('BCL Calculations Table'!BP693="","",'BCL Calculations Table'!BP693)</f>
        <v/>
      </c>
      <c r="O626" s="13" t="str">
        <f>IF('BCL Calculations Table'!BQ693="","",'BCL Calculations Table'!BQ693)</f>
        <v/>
      </c>
      <c r="P626" s="13" t="str">
        <f>IF('BCL Calculations Table'!BR693="","",'BCL Calculations Table'!BR693)</f>
        <v/>
      </c>
      <c r="Q626" s="13" t="str">
        <f>IF('BCL Calculations Table'!BS693="","",'BCL Calculations Table'!BS693)</f>
        <v/>
      </c>
      <c r="R626" s="13" t="str">
        <f>IF('BCL Calculations Table'!BT693="","",'BCL Calculations Table'!BT693)</f>
        <v/>
      </c>
      <c r="S626" s="13" t="str">
        <f>IF('BCL Calculations Table'!BU693="","",'BCL Calculations Table'!BU693)</f>
        <v/>
      </c>
      <c r="T626" s="13" t="str">
        <f>IF('BCL Calculations Table'!BV693="","",'BCL Calculations Table'!BV693)</f>
        <v/>
      </c>
      <c r="U626" s="13" t="str">
        <f>IF('BCL Calculations Table'!BW693="","",'BCL Calculations Table'!BW693)</f>
        <v/>
      </c>
      <c r="V626" s="13" t="str">
        <f>IF('BCL Calculations Table'!BX693="","",'BCL Calculations Table'!BX693)</f>
        <v/>
      </c>
      <c r="W626" s="13" t="str">
        <f>IF('BCL Calculations Table'!BY693="","",'BCL Calculations Table'!BY693)</f>
        <v/>
      </c>
      <c r="X626" s="80" t="str">
        <f>IF('BCL Calculations Table'!BZ693="","",'BCL Calculations Table'!BZ693)</f>
        <v/>
      </c>
      <c r="Y626" s="81" t="str">
        <f>IF('BCL Calculations Table'!CB693="","",'BCL Calculations Table'!CB693)</f>
        <v/>
      </c>
    </row>
    <row r="627" spans="1:25" s="14" customFormat="1" x14ac:dyDescent="0.35">
      <c r="A627" s="77" t="str">
        <f>'BCL Calculations Table'!BN694</f>
        <v>Bis(2-ethylhexyl)phthalate</v>
      </c>
      <c r="B627" s="68" t="str">
        <f>'BCL Calculations Table'!BM694</f>
        <v>117-81-7</v>
      </c>
      <c r="C627" s="13">
        <f>IF('BCL Calculations Table'!C694="","",'BCL Calculations Table'!C694)</f>
        <v>1.4E-2</v>
      </c>
      <c r="D627" s="13" t="str">
        <f>IF('BCL Calculations Table'!D694="","",'BCL Calculations Table'!D694)</f>
        <v>I</v>
      </c>
      <c r="E627" s="13">
        <f>IF('BCL Calculations Table'!E694="","",'BCL Calculations Table'!E694)</f>
        <v>0.02</v>
      </c>
      <c r="F627" s="13" t="str">
        <f>IF('BCL Calculations Table'!F694="","",'BCL Calculations Table'!F694)</f>
        <v>I</v>
      </c>
      <c r="G627" s="13">
        <f>IF('BCL Calculations Table'!G694="","",'BCL Calculations Table'!G694)</f>
        <v>2.3999999999999999E-6</v>
      </c>
      <c r="H627" s="13" t="str">
        <f>IF('BCL Calculations Table'!H694="","",'BCL Calculations Table'!H694)</f>
        <v>CA</v>
      </c>
      <c r="I627" s="13" t="str">
        <f>IF('BCL Calculations Table'!I694="","",'BCL Calculations Table'!I694)</f>
        <v/>
      </c>
      <c r="J627" s="13" t="str">
        <f>IF('BCL Calculations Table'!J694="","",'BCL Calculations Table'!J694)</f>
        <v/>
      </c>
      <c r="K627" s="85" t="str">
        <f>IF('BCL Calculations Table'!K694="","",'BCL Calculations Table'!K694)</f>
        <v/>
      </c>
      <c r="L627" s="13" t="str">
        <f>IF('BCL Calculations Table'!L694="","",'BCL Calculations Table'!L694)</f>
        <v/>
      </c>
      <c r="M627" s="68">
        <f>IF('BCL Calculations Table'!N694="","",'BCL Calculations Table'!N694)</f>
        <v>0.1</v>
      </c>
      <c r="N627" s="13">
        <f>IF('BCL Calculations Table'!BP694="","",'BCL Calculations Table'!BP694)</f>
        <v>38.75532753029816</v>
      </c>
      <c r="O627" s="13" t="str">
        <f>IF('BCL Calculations Table'!BQ694="","",'BCL Calculations Table'!BQ694)</f>
        <v>C</v>
      </c>
      <c r="P627" s="13">
        <f>IF('BCL Calculations Table'!BR694="","",'BCL Calculations Table'!BR694)</f>
        <v>467.16440652140778</v>
      </c>
      <c r="Q627" s="13" t="str">
        <f>IF('BCL Calculations Table'!BS694="","",'BCL Calculations Table'!BS694)</f>
        <v>C</v>
      </c>
      <c r="R627" s="13">
        <f>IF('BCL Calculations Table'!BT694="","",'BCL Calculations Table'!BT694)</f>
        <v>251.94722913515778</v>
      </c>
      <c r="S627" s="13" t="str">
        <f>IF('BCL Calculations Table'!BU694="","",'BCL Calculations Table'!BU694)</f>
        <v>C</v>
      </c>
      <c r="T627" s="13">
        <f>IF('BCL Calculations Table'!BV694="","",'BCL Calculations Table'!BV694)</f>
        <v>1.1698717948717949</v>
      </c>
      <c r="U627" s="13" t="str">
        <f>IF('BCL Calculations Table'!BW694="","",'BCL Calculations Table'!BW694)</f>
        <v>C</v>
      </c>
      <c r="V627" s="13">
        <f>IF('BCL Calculations Table'!BX694="","",'BCL Calculations Table'!BX694)</f>
        <v>6</v>
      </c>
      <c r="W627" s="13" t="str">
        <f>IF('BCL Calculations Table'!BY694="","",'BCL Calculations Table'!BY694)</f>
        <v>mcl</v>
      </c>
      <c r="X627" s="13">
        <f>IF('BCL Calculations Table'!BZ694="","",'BCL Calculations Table'!BZ694)</f>
        <v>180</v>
      </c>
      <c r="Y627" s="70">
        <f>IF('BCL Calculations Table'!CB694="","",'BCL Calculations Table'!CB694)</f>
        <v>3600</v>
      </c>
    </row>
    <row r="628" spans="1:25" x14ac:dyDescent="0.35">
      <c r="A628" s="77" t="str">
        <f>'BCL Calculations Table'!BN695</f>
        <v>Butyl Benzyl Phthalate</v>
      </c>
      <c r="B628" s="68" t="str">
        <f>'BCL Calculations Table'!BM695</f>
        <v>85-68-7</v>
      </c>
      <c r="C628" s="13">
        <f>IF('BCL Calculations Table'!C695="","",'BCL Calculations Table'!C695)</f>
        <v>1.9E-3</v>
      </c>
      <c r="D628" s="13" t="str">
        <f>IF('BCL Calculations Table'!D695="","",'BCL Calculations Table'!D695)</f>
        <v>P</v>
      </c>
      <c r="E628" s="13">
        <f>IF('BCL Calculations Table'!E695="","",'BCL Calculations Table'!E695)</f>
        <v>0.2</v>
      </c>
      <c r="F628" s="13" t="str">
        <f>IF('BCL Calculations Table'!F695="","",'BCL Calculations Table'!F695)</f>
        <v>I</v>
      </c>
      <c r="G628" s="13" t="str">
        <f>IF('BCL Calculations Table'!G695="","",'BCL Calculations Table'!G695)</f>
        <v/>
      </c>
      <c r="H628" s="13" t="str">
        <f>IF('BCL Calculations Table'!H695="","",'BCL Calculations Table'!H695)</f>
        <v/>
      </c>
      <c r="I628" s="13" t="str">
        <f>IF('BCL Calculations Table'!I695="","",'BCL Calculations Table'!I695)</f>
        <v/>
      </c>
      <c r="J628" s="13" t="str">
        <f>IF('BCL Calculations Table'!J695="","",'BCL Calculations Table'!J695)</f>
        <v/>
      </c>
      <c r="K628" s="85" t="str">
        <f>IF('BCL Calculations Table'!K695="","",'BCL Calculations Table'!K695)</f>
        <v/>
      </c>
      <c r="L628" s="13" t="str">
        <f>IF('BCL Calculations Table'!L695="","",'BCL Calculations Table'!L695)</f>
        <v/>
      </c>
      <c r="M628" s="68">
        <f>IF('BCL Calculations Table'!N695="","",'BCL Calculations Table'!N695)</f>
        <v>0.1</v>
      </c>
      <c r="N628" s="13">
        <f>IF('BCL Calculations Table'!BP695="","",'BCL Calculations Table'!BP695)</f>
        <v>285.57345496936927</v>
      </c>
      <c r="O628" s="13" t="str">
        <f>IF('BCL Calculations Table'!BQ695="","",'BCL Calculations Table'!BQ695)</f>
        <v>C</v>
      </c>
      <c r="P628" s="13">
        <f>IF('BCL Calculations Table'!BR695="","",'BCL Calculations Table'!BR695)</f>
        <v>3442.5263157894733</v>
      </c>
      <c r="Q628" s="13" t="str">
        <f>IF('BCL Calculations Table'!BS695="","",'BCL Calculations Table'!BS695)</f>
        <v>C</v>
      </c>
      <c r="R628" s="13">
        <f>IF('BCL Calculations Table'!BT695="","",'BCL Calculations Table'!BT695)</f>
        <v>1856.5219188116801</v>
      </c>
      <c r="S628" s="13" t="str">
        <f>IF('BCL Calculations Table'!BU695="","",'BCL Calculations Table'!BU695)</f>
        <v>C</v>
      </c>
      <c r="T628" s="13" t="str">
        <f>IF('BCL Calculations Table'!BV695="","",'BCL Calculations Table'!BV695)</f>
        <v/>
      </c>
      <c r="U628" s="13" t="str">
        <f>IF('BCL Calculations Table'!BW695="","",'BCL Calculations Table'!BW695)</f>
        <v/>
      </c>
      <c r="V628" s="13">
        <f>IF('BCL Calculations Table'!BX695="","",'BCL Calculations Table'!BX695)</f>
        <v>41.004325113744862</v>
      </c>
      <c r="W628" s="13" t="str">
        <f>IF('BCL Calculations Table'!BY695="","",'BCL Calculations Table'!BY695)</f>
        <v>C</v>
      </c>
      <c r="X628" s="13">
        <f>IF('BCL Calculations Table'!BZ695="","",'BCL Calculations Table'!BZ695)</f>
        <v>810</v>
      </c>
      <c r="Y628" s="70">
        <f>IF('BCL Calculations Table'!CB695="","",'BCL Calculations Table'!CB695)</f>
        <v>16200</v>
      </c>
    </row>
    <row r="629" spans="1:25" x14ac:dyDescent="0.35">
      <c r="A629" s="77" t="str">
        <f>'BCL Calculations Table'!BN696</f>
        <v>Butylphthalyl Butylglycolate</v>
      </c>
      <c r="B629" s="68" t="str">
        <f>'BCL Calculations Table'!BM696</f>
        <v>85-70-1</v>
      </c>
      <c r="C629" s="13" t="str">
        <f>IF('BCL Calculations Table'!C696="","",'BCL Calculations Table'!C696)</f>
        <v/>
      </c>
      <c r="D629" s="13" t="str">
        <f>IF('BCL Calculations Table'!D696="","",'BCL Calculations Table'!D696)</f>
        <v/>
      </c>
      <c r="E629" s="13">
        <f>IF('BCL Calculations Table'!E696="","",'BCL Calculations Table'!E696)</f>
        <v>1</v>
      </c>
      <c r="F629" s="13" t="str">
        <f>IF('BCL Calculations Table'!F696="","",'BCL Calculations Table'!F696)</f>
        <v>I</v>
      </c>
      <c r="G629" s="13" t="str">
        <f>IF('BCL Calculations Table'!G696="","",'BCL Calculations Table'!G696)</f>
        <v/>
      </c>
      <c r="H629" s="13" t="str">
        <f>IF('BCL Calculations Table'!H696="","",'BCL Calculations Table'!H696)</f>
        <v/>
      </c>
      <c r="I629" s="13" t="str">
        <f>IF('BCL Calculations Table'!I696="","",'BCL Calculations Table'!I696)</f>
        <v/>
      </c>
      <c r="J629" s="13" t="str">
        <f>IF('BCL Calculations Table'!J696="","",'BCL Calculations Table'!J696)</f>
        <v/>
      </c>
      <c r="K629" s="85" t="str">
        <f>IF('BCL Calculations Table'!K696="","",'BCL Calculations Table'!K696)</f>
        <v/>
      </c>
      <c r="L629" s="13" t="str">
        <f>IF('BCL Calculations Table'!L696="","",'BCL Calculations Table'!L696)</f>
        <v/>
      </c>
      <c r="M629" s="68">
        <f>IF('BCL Calculations Table'!N696="","",'BCL Calculations Table'!N696)</f>
        <v>0.1</v>
      </c>
      <c r="N629" s="13">
        <f>IF('BCL Calculations Table'!BP696="","",'BCL Calculations Table'!BP696)</f>
        <v>63213.679555714625</v>
      </c>
      <c r="O629" s="13" t="str">
        <f>IF('BCL Calculations Table'!BQ696="","",'BCL Calculations Table'!BQ696)</f>
        <v>N</v>
      </c>
      <c r="P629" s="13">
        <f>IF('BCL Calculations Table'!BR696="","",'BCL Calculations Table'!BR696)</f>
        <v>100000</v>
      </c>
      <c r="Q629" s="13" t="str">
        <f>IF('BCL Calculations Table'!BS696="","",'BCL Calculations Table'!BS696)</f>
        <v>max</v>
      </c>
      <c r="R629" s="13">
        <f>IF('BCL Calculations Table'!BT696="","",'BCL Calculations Table'!BT696)</f>
        <v>100000</v>
      </c>
      <c r="S629" s="13" t="str">
        <f>IF('BCL Calculations Table'!BU696="","",'BCL Calculations Table'!BU696)</f>
        <v>max</v>
      </c>
      <c r="T629" s="13" t="str">
        <f>IF('BCL Calculations Table'!BV696="","",'BCL Calculations Table'!BV696)</f>
        <v/>
      </c>
      <c r="U629" s="13" t="str">
        <f>IF('BCL Calculations Table'!BW696="","",'BCL Calculations Table'!BW696)</f>
        <v/>
      </c>
      <c r="V629" s="13">
        <f>IF('BCL Calculations Table'!BX696="","",'BCL Calculations Table'!BX696)</f>
        <v>33371.428571428572</v>
      </c>
      <c r="W629" s="13" t="str">
        <f>IF('BCL Calculations Table'!BY696="","",'BCL Calculations Table'!BY696)</f>
        <v>N</v>
      </c>
      <c r="X629" s="13" t="str">
        <f>IF('BCL Calculations Table'!BZ696="","",'BCL Calculations Table'!BZ696)</f>
        <v/>
      </c>
      <c r="Y629" s="70" t="str">
        <f>IF('BCL Calculations Table'!CB696="","",'BCL Calculations Table'!CB696)</f>
        <v/>
      </c>
    </row>
    <row r="630" spans="1:25" s="14" customFormat="1" x14ac:dyDescent="0.35">
      <c r="A630" s="77" t="str">
        <f>'BCL Calculations Table'!BN697</f>
        <v>Dibutyl Phthalate</v>
      </c>
      <c r="B630" s="68" t="str">
        <f>'BCL Calculations Table'!BM697</f>
        <v>84-74-2</v>
      </c>
      <c r="C630" s="13" t="str">
        <f>IF('BCL Calculations Table'!C697="","",'BCL Calculations Table'!C697)</f>
        <v/>
      </c>
      <c r="D630" s="13" t="str">
        <f>IF('BCL Calculations Table'!D697="","",'BCL Calculations Table'!D697)</f>
        <v/>
      </c>
      <c r="E630" s="13">
        <f>IF('BCL Calculations Table'!E697="","",'BCL Calculations Table'!E697)</f>
        <v>0.1</v>
      </c>
      <c r="F630" s="13" t="str">
        <f>IF('BCL Calculations Table'!F697="","",'BCL Calculations Table'!F697)</f>
        <v>I</v>
      </c>
      <c r="G630" s="13" t="str">
        <f>IF('BCL Calculations Table'!G697="","",'BCL Calculations Table'!G697)</f>
        <v/>
      </c>
      <c r="H630" s="13" t="str">
        <f>IF('BCL Calculations Table'!H697="","",'BCL Calculations Table'!H697)</f>
        <v/>
      </c>
      <c r="I630" s="13" t="str">
        <f>IF('BCL Calculations Table'!I697="","",'BCL Calculations Table'!I697)</f>
        <v/>
      </c>
      <c r="J630" s="13" t="str">
        <f>IF('BCL Calculations Table'!J697="","",'BCL Calculations Table'!J697)</f>
        <v/>
      </c>
      <c r="K630" s="85" t="str">
        <f>IF('BCL Calculations Table'!K697="","",'BCL Calculations Table'!K697)</f>
        <v/>
      </c>
      <c r="L630" s="13" t="str">
        <f>IF('BCL Calculations Table'!L697="","",'BCL Calculations Table'!L697)</f>
        <v/>
      </c>
      <c r="M630" s="68">
        <f>IF('BCL Calculations Table'!N697="","",'BCL Calculations Table'!N697)</f>
        <v>0.1</v>
      </c>
      <c r="N630" s="13">
        <f>IF('BCL Calculations Table'!BP697="","",'BCL Calculations Table'!BP697)</f>
        <v>6321.3679555714625</v>
      </c>
      <c r="O630" s="13" t="str">
        <f>IF('BCL Calculations Table'!BQ697="","",'BCL Calculations Table'!BQ697)</f>
        <v>N</v>
      </c>
      <c r="P630" s="13">
        <f>IF('BCL Calculations Table'!BR697="","",'BCL Calculations Table'!BR697)</f>
        <v>100000</v>
      </c>
      <c r="Q630" s="13" t="str">
        <f>IF('BCL Calculations Table'!BS697="","",'BCL Calculations Table'!BS697)</f>
        <v>max</v>
      </c>
      <c r="R630" s="13">
        <f>IF('BCL Calculations Table'!BT697="","",'BCL Calculations Table'!BT697)</f>
        <v>91184.745916203712</v>
      </c>
      <c r="S630" s="13" t="str">
        <f>IF('BCL Calculations Table'!BU697="","",'BCL Calculations Table'!BU697)</f>
        <v>N</v>
      </c>
      <c r="T630" s="13" t="str">
        <f>IF('BCL Calculations Table'!BV697="","",'BCL Calculations Table'!BV697)</f>
        <v/>
      </c>
      <c r="U630" s="13" t="str">
        <f>IF('BCL Calculations Table'!BW697="","",'BCL Calculations Table'!BW697)</f>
        <v/>
      </c>
      <c r="V630" s="13">
        <f>IF('BCL Calculations Table'!BX697="","",'BCL Calculations Table'!BX697)</f>
        <v>3337.1428571428573</v>
      </c>
      <c r="W630" s="13" t="str">
        <f>IF('BCL Calculations Table'!BY697="","",'BCL Calculations Table'!BY697)</f>
        <v>N</v>
      </c>
      <c r="X630" s="13">
        <f>IF('BCL Calculations Table'!BZ697="","",'BCL Calculations Table'!BZ697)</f>
        <v>270</v>
      </c>
      <c r="Y630" s="70">
        <f>IF('BCL Calculations Table'!CB697="","",'BCL Calculations Table'!CB697)</f>
        <v>5400</v>
      </c>
    </row>
    <row r="631" spans="1:25" x14ac:dyDescent="0.35">
      <c r="A631" s="77" t="str">
        <f>'BCL Calculations Table'!BN698</f>
        <v>Diethyl Phthalate</v>
      </c>
      <c r="B631" s="68" t="str">
        <f>'BCL Calculations Table'!BM698</f>
        <v>84-66-2</v>
      </c>
      <c r="C631" s="13" t="str">
        <f>IF('BCL Calculations Table'!C698="","",'BCL Calculations Table'!C698)</f>
        <v/>
      </c>
      <c r="D631" s="13" t="str">
        <f>IF('BCL Calculations Table'!D698="","",'BCL Calculations Table'!D698)</f>
        <v/>
      </c>
      <c r="E631" s="13">
        <f>IF('BCL Calculations Table'!E698="","",'BCL Calculations Table'!E698)</f>
        <v>0.8</v>
      </c>
      <c r="F631" s="13" t="str">
        <f>IF('BCL Calculations Table'!F698="","",'BCL Calculations Table'!F698)</f>
        <v>I</v>
      </c>
      <c r="G631" s="13" t="str">
        <f>IF('BCL Calculations Table'!G698="","",'BCL Calculations Table'!G698)</f>
        <v/>
      </c>
      <c r="H631" s="13" t="str">
        <f>IF('BCL Calculations Table'!H698="","",'BCL Calculations Table'!H698)</f>
        <v/>
      </c>
      <c r="I631" s="13" t="str">
        <f>IF('BCL Calculations Table'!I698="","",'BCL Calculations Table'!I698)</f>
        <v/>
      </c>
      <c r="J631" s="13" t="str">
        <f>IF('BCL Calculations Table'!J698="","",'BCL Calculations Table'!J698)</f>
        <v/>
      </c>
      <c r="K631" s="85" t="str">
        <f>IF('BCL Calculations Table'!K698="","",'BCL Calculations Table'!K698)</f>
        <v/>
      </c>
      <c r="L631" s="13" t="str">
        <f>IF('BCL Calculations Table'!L698="","",'BCL Calculations Table'!L698)</f>
        <v/>
      </c>
      <c r="M631" s="68">
        <f>IF('BCL Calculations Table'!N698="","",'BCL Calculations Table'!N698)</f>
        <v>0.1</v>
      </c>
      <c r="N631" s="13">
        <f>IF('BCL Calculations Table'!BP698="","",'BCL Calculations Table'!BP698)</f>
        <v>50570.9436445717</v>
      </c>
      <c r="O631" s="13" t="str">
        <f>IF('BCL Calculations Table'!BQ698="","",'BCL Calculations Table'!BQ698)</f>
        <v>N</v>
      </c>
      <c r="P631" s="13">
        <f>IF('BCL Calculations Table'!BR698="","",'BCL Calculations Table'!BR698)</f>
        <v>100000</v>
      </c>
      <c r="Q631" s="13" t="str">
        <f>IF('BCL Calculations Table'!BS698="","",'BCL Calculations Table'!BS698)</f>
        <v>max</v>
      </c>
      <c r="R631" s="13">
        <f>IF('BCL Calculations Table'!BT698="","",'BCL Calculations Table'!BT698)</f>
        <v>100000</v>
      </c>
      <c r="S631" s="13" t="str">
        <f>IF('BCL Calculations Table'!BU698="","",'BCL Calculations Table'!BU698)</f>
        <v>max</v>
      </c>
      <c r="T631" s="13" t="str">
        <f>IF('BCL Calculations Table'!BV698="","",'BCL Calculations Table'!BV698)</f>
        <v/>
      </c>
      <c r="U631" s="13" t="str">
        <f>IF('BCL Calculations Table'!BW698="","",'BCL Calculations Table'!BW698)</f>
        <v/>
      </c>
      <c r="V631" s="13">
        <f>IF('BCL Calculations Table'!BX698="","",'BCL Calculations Table'!BX698)</f>
        <v>26697.142857142859</v>
      </c>
      <c r="W631" s="13" t="str">
        <f>IF('BCL Calculations Table'!BY698="","",'BCL Calculations Table'!BY698)</f>
        <v>N</v>
      </c>
      <c r="X631" s="13" t="str">
        <f>IF('BCL Calculations Table'!BZ698="","",'BCL Calculations Table'!BZ698)</f>
        <v/>
      </c>
      <c r="Y631" s="70" t="str">
        <f>IF('BCL Calculations Table'!CB698="","",'BCL Calculations Table'!CB698)</f>
        <v/>
      </c>
    </row>
    <row r="632" spans="1:25" s="14" customFormat="1" x14ac:dyDescent="0.35">
      <c r="A632" s="78" t="str">
        <f>'BCL Calculations Table'!BN699</f>
        <v>Dimethylterephthalate</v>
      </c>
      <c r="B632" s="72" t="str">
        <f>'BCL Calculations Table'!BM699</f>
        <v>120-61-6</v>
      </c>
      <c r="C632" s="73" t="str">
        <f>IF('BCL Calculations Table'!C699="","",'BCL Calculations Table'!C699)</f>
        <v/>
      </c>
      <c r="D632" s="73" t="str">
        <f>IF('BCL Calculations Table'!D699="","",'BCL Calculations Table'!D699)</f>
        <v/>
      </c>
      <c r="E632" s="73">
        <f>IF('BCL Calculations Table'!E699="","",'BCL Calculations Table'!E699)</f>
        <v>0.1</v>
      </c>
      <c r="F632" s="73" t="str">
        <f>IF('BCL Calculations Table'!F699="","",'BCL Calculations Table'!F699)</f>
        <v>I</v>
      </c>
      <c r="G632" s="73" t="str">
        <f>IF('BCL Calculations Table'!G699="","",'BCL Calculations Table'!G699)</f>
        <v/>
      </c>
      <c r="H632" s="73" t="str">
        <f>IF('BCL Calculations Table'!H699="","",'BCL Calculations Table'!H699)</f>
        <v/>
      </c>
      <c r="I632" s="73" t="str">
        <f>IF('BCL Calculations Table'!I699="","",'BCL Calculations Table'!I699)</f>
        <v/>
      </c>
      <c r="J632" s="73" t="str">
        <f>IF('BCL Calculations Table'!J699="","",'BCL Calculations Table'!J699)</f>
        <v/>
      </c>
      <c r="K632" s="86" t="str">
        <f>IF('BCL Calculations Table'!K699="","",'BCL Calculations Table'!K699)</f>
        <v/>
      </c>
      <c r="L632" s="73" t="str">
        <f>IF('BCL Calculations Table'!L699="","",'BCL Calculations Table'!L699)</f>
        <v>V</v>
      </c>
      <c r="M632" s="72" t="str">
        <f>IF('BCL Calculations Table'!N699="","",'BCL Calculations Table'!N699)</f>
        <v/>
      </c>
      <c r="N632" s="73">
        <f>IF('BCL Calculations Table'!BP699="","",'BCL Calculations Table'!BP699)</f>
        <v>5.4491446526415093</v>
      </c>
      <c r="O632" s="73" t="str">
        <f>IF('BCL Calculations Table'!BQ699="","",'BCL Calculations Table'!BQ699)</f>
        <v>sat</v>
      </c>
      <c r="P632" s="73">
        <f>IF('BCL Calculations Table'!BR699="","",'BCL Calculations Table'!BR699)</f>
        <v>5.4491446526415093</v>
      </c>
      <c r="Q632" s="73" t="str">
        <f>IF('BCL Calculations Table'!BS699="","",'BCL Calculations Table'!BS699)</f>
        <v>sat</v>
      </c>
      <c r="R632" s="73">
        <f>IF('BCL Calculations Table'!BT699="","",'BCL Calculations Table'!BT699)</f>
        <v>5.4491446526415093</v>
      </c>
      <c r="S632" s="73" t="str">
        <f>IF('BCL Calculations Table'!BU699="","",'BCL Calculations Table'!BU699)</f>
        <v>sat</v>
      </c>
      <c r="T632" s="73" t="str">
        <f>IF('BCL Calculations Table'!BV699="","",'BCL Calculations Table'!BV699)</f>
        <v/>
      </c>
      <c r="U632" s="73" t="str">
        <f>IF('BCL Calculations Table'!BW699="","",'BCL Calculations Table'!BW699)</f>
        <v/>
      </c>
      <c r="V632" s="73">
        <f>IF('BCL Calculations Table'!BX699="","",'BCL Calculations Table'!BX699)</f>
        <v>3337.1428571428573</v>
      </c>
      <c r="W632" s="73" t="str">
        <f>IF('BCL Calculations Table'!BY699="","",'BCL Calculations Table'!BY699)</f>
        <v>N</v>
      </c>
      <c r="X632" s="73" t="str">
        <f>IF('BCL Calculations Table'!BZ699="","",'BCL Calculations Table'!BZ699)</f>
        <v/>
      </c>
      <c r="Y632" s="79" t="str">
        <f>IF('BCL Calculations Table'!CB699="","",'BCL Calculations Table'!CB699)</f>
        <v/>
      </c>
    </row>
    <row r="633" spans="1:25" s="14" customFormat="1" x14ac:dyDescent="0.35">
      <c r="A633" s="77" t="str">
        <f>'BCL Calculations Table'!BN700</f>
        <v>Octyl Phthalate, di-N-</v>
      </c>
      <c r="B633" s="68" t="str">
        <f>'BCL Calculations Table'!BM700</f>
        <v>117-84-0</v>
      </c>
      <c r="C633" s="13" t="str">
        <f>IF('BCL Calculations Table'!C700="","",'BCL Calculations Table'!C700)</f>
        <v/>
      </c>
      <c r="D633" s="13" t="str">
        <f>IF('BCL Calculations Table'!D700="","",'BCL Calculations Table'!D700)</f>
        <v/>
      </c>
      <c r="E633" s="13">
        <f>IF('BCL Calculations Table'!E700="","",'BCL Calculations Table'!E700)</f>
        <v>0.01</v>
      </c>
      <c r="F633" s="13" t="str">
        <f>IF('BCL Calculations Table'!F700="","",'BCL Calculations Table'!F700)</f>
        <v>P</v>
      </c>
      <c r="G633" s="13" t="str">
        <f>IF('BCL Calculations Table'!G700="","",'BCL Calculations Table'!G700)</f>
        <v/>
      </c>
      <c r="H633" s="13" t="str">
        <f>IF('BCL Calculations Table'!H700="","",'BCL Calculations Table'!H700)</f>
        <v/>
      </c>
      <c r="I633" s="13" t="str">
        <f>IF('BCL Calculations Table'!I700="","",'BCL Calculations Table'!I700)</f>
        <v/>
      </c>
      <c r="J633" s="13" t="str">
        <f>IF('BCL Calculations Table'!J700="","",'BCL Calculations Table'!J700)</f>
        <v/>
      </c>
      <c r="K633" s="85" t="str">
        <f>IF('BCL Calculations Table'!K700="","",'BCL Calculations Table'!K700)</f>
        <v/>
      </c>
      <c r="L633" s="13" t="str">
        <f>IF('BCL Calculations Table'!L700="","",'BCL Calculations Table'!L700)</f>
        <v/>
      </c>
      <c r="M633" s="68">
        <f>IF('BCL Calculations Table'!N700="","",'BCL Calculations Table'!N700)</f>
        <v>0.1</v>
      </c>
      <c r="N633" s="13">
        <f>IF('BCL Calculations Table'!BP700="","",'BCL Calculations Table'!BP700)</f>
        <v>632.13679555714634</v>
      </c>
      <c r="O633" s="13" t="str">
        <f>IF('BCL Calculations Table'!BQ700="","",'BCL Calculations Table'!BQ700)</f>
        <v>N</v>
      </c>
      <c r="P633" s="13">
        <f>IF('BCL Calculations Table'!BR700="","",'BCL Calculations Table'!BR700)</f>
        <v>23360.000000000004</v>
      </c>
      <c r="Q633" s="13" t="str">
        <f>IF('BCL Calculations Table'!BS700="","",'BCL Calculations Table'!BS700)</f>
        <v>N</v>
      </c>
      <c r="R633" s="13">
        <f>IF('BCL Calculations Table'!BT700="","",'BCL Calculations Table'!BT700)</f>
        <v>9118.4745916203719</v>
      </c>
      <c r="S633" s="13" t="str">
        <f>IF('BCL Calculations Table'!BU700="","",'BCL Calculations Table'!BU700)</f>
        <v>N</v>
      </c>
      <c r="T633" s="13" t="str">
        <f>IF('BCL Calculations Table'!BV700="","",'BCL Calculations Table'!BV700)</f>
        <v/>
      </c>
      <c r="U633" s="13" t="str">
        <f>IF('BCL Calculations Table'!BW700="","",'BCL Calculations Table'!BW700)</f>
        <v/>
      </c>
      <c r="V633" s="13">
        <f>IF('BCL Calculations Table'!BX700="","",'BCL Calculations Table'!BX700)</f>
        <v>333.71428571428572</v>
      </c>
      <c r="W633" s="13" t="str">
        <f>IF('BCL Calculations Table'!BY700="","",'BCL Calculations Table'!BY700)</f>
        <v>N</v>
      </c>
      <c r="X633" s="80" t="str">
        <f>IF('BCL Calculations Table'!BZ700="","",'BCL Calculations Table'!BZ700)</f>
        <v/>
      </c>
      <c r="Y633" s="81" t="str">
        <f>IF('BCL Calculations Table'!CB700="","",'BCL Calculations Table'!CB700)</f>
        <v/>
      </c>
    </row>
    <row r="634" spans="1:25" x14ac:dyDescent="0.35">
      <c r="A634" s="77" t="str">
        <f>'BCL Calculations Table'!BN701</f>
        <v>Phthalic acid, M-</v>
      </c>
      <c r="B634" s="68" t="str">
        <f>'BCL Calculations Table'!BM701</f>
        <v>121-91-5</v>
      </c>
      <c r="C634" s="13" t="str">
        <f>IF('BCL Calculations Table'!C701="","",'BCL Calculations Table'!C701)</f>
        <v/>
      </c>
      <c r="D634" s="13" t="str">
        <f>IF('BCL Calculations Table'!D701="","",'BCL Calculations Table'!D701)</f>
        <v/>
      </c>
      <c r="E634" s="13">
        <f>IF('BCL Calculations Table'!E701="","",'BCL Calculations Table'!E701)</f>
        <v>2</v>
      </c>
      <c r="F634" s="13" t="str">
        <f>IF('BCL Calculations Table'!F701="","",'BCL Calculations Table'!F701)</f>
        <v>S</v>
      </c>
      <c r="G634" s="13" t="str">
        <f>IF('BCL Calculations Table'!G701="","",'BCL Calculations Table'!G701)</f>
        <v/>
      </c>
      <c r="H634" s="13" t="str">
        <f>IF('BCL Calculations Table'!H701="","",'BCL Calculations Table'!H701)</f>
        <v/>
      </c>
      <c r="I634" s="13" t="str">
        <f>IF('BCL Calculations Table'!I701="","",'BCL Calculations Table'!I701)</f>
        <v/>
      </c>
      <c r="J634" s="13" t="str">
        <f>IF('BCL Calculations Table'!J701="","",'BCL Calculations Table'!J701)</f>
        <v/>
      </c>
      <c r="K634" s="85" t="str">
        <f>IF('BCL Calculations Table'!K701="","",'BCL Calculations Table'!K701)</f>
        <v/>
      </c>
      <c r="L634" s="13" t="str">
        <f>IF('BCL Calculations Table'!L701="","",'BCL Calculations Table'!L701)</f>
        <v/>
      </c>
      <c r="M634" s="68">
        <f>IF('BCL Calculations Table'!N701="","",'BCL Calculations Table'!N701)</f>
        <v>0.1</v>
      </c>
      <c r="N634" s="13">
        <f>IF('BCL Calculations Table'!BP701="","",'BCL Calculations Table'!BP701)</f>
        <v>100000</v>
      </c>
      <c r="O634" s="13" t="str">
        <f>IF('BCL Calculations Table'!BQ701="","",'BCL Calculations Table'!BQ701)</f>
        <v>max</v>
      </c>
      <c r="P634" s="13">
        <f>IF('BCL Calculations Table'!BR701="","",'BCL Calculations Table'!BR701)</f>
        <v>100000</v>
      </c>
      <c r="Q634" s="13" t="str">
        <f>IF('BCL Calculations Table'!BS701="","",'BCL Calculations Table'!BS701)</f>
        <v>max</v>
      </c>
      <c r="R634" s="13">
        <f>IF('BCL Calculations Table'!BT701="","",'BCL Calculations Table'!BT701)</f>
        <v>100000</v>
      </c>
      <c r="S634" s="13" t="str">
        <f>IF('BCL Calculations Table'!BU701="","",'BCL Calculations Table'!BU701)</f>
        <v>max</v>
      </c>
      <c r="T634" s="13" t="str">
        <f>IF('BCL Calculations Table'!BV701="","",'BCL Calculations Table'!BV701)</f>
        <v/>
      </c>
      <c r="U634" s="13" t="str">
        <f>IF('BCL Calculations Table'!BW701="","",'BCL Calculations Table'!BW701)</f>
        <v/>
      </c>
      <c r="V634" s="13">
        <f>IF('BCL Calculations Table'!BX701="","",'BCL Calculations Table'!BX701)</f>
        <v>66742.857142857145</v>
      </c>
      <c r="W634" s="13" t="str">
        <f>IF('BCL Calculations Table'!BY701="","",'BCL Calculations Table'!BY701)</f>
        <v>N</v>
      </c>
      <c r="X634" s="13" t="str">
        <f>IF('BCL Calculations Table'!BZ701="","",'BCL Calculations Table'!BZ701)</f>
        <v/>
      </c>
      <c r="Y634" s="70" t="str">
        <f>IF('BCL Calculations Table'!CB701="","",'BCL Calculations Table'!CB701)</f>
        <v/>
      </c>
    </row>
    <row r="635" spans="1:25" x14ac:dyDescent="0.35">
      <c r="A635" s="77" t="str">
        <f>'BCL Calculations Table'!BN702</f>
        <v>Phthalic acid, O-</v>
      </c>
      <c r="B635" s="68" t="str">
        <f>'BCL Calculations Table'!BM702</f>
        <v>88-99-3</v>
      </c>
      <c r="C635" s="13" t="str">
        <f>IF('BCL Calculations Table'!C702="","",'BCL Calculations Table'!C702)</f>
        <v/>
      </c>
      <c r="D635" s="13" t="str">
        <f>IF('BCL Calculations Table'!D702="","",'BCL Calculations Table'!D702)</f>
        <v/>
      </c>
      <c r="E635" s="13">
        <f>IF('BCL Calculations Table'!E702="","",'BCL Calculations Table'!E702)</f>
        <v>2</v>
      </c>
      <c r="F635" s="13" t="str">
        <f>IF('BCL Calculations Table'!F702="","",'BCL Calculations Table'!F702)</f>
        <v>S</v>
      </c>
      <c r="G635" s="13" t="str">
        <f>IF('BCL Calculations Table'!G702="","",'BCL Calculations Table'!G702)</f>
        <v/>
      </c>
      <c r="H635" s="13" t="str">
        <f>IF('BCL Calculations Table'!H702="","",'BCL Calculations Table'!H702)</f>
        <v/>
      </c>
      <c r="I635" s="13" t="str">
        <f>IF('BCL Calculations Table'!I702="","",'BCL Calculations Table'!I702)</f>
        <v/>
      </c>
      <c r="J635" s="13" t="str">
        <f>IF('BCL Calculations Table'!J702="","",'BCL Calculations Table'!J702)</f>
        <v/>
      </c>
      <c r="K635" s="85" t="str">
        <f>IF('BCL Calculations Table'!K702="","",'BCL Calculations Table'!K702)</f>
        <v/>
      </c>
      <c r="L635" s="13" t="str">
        <f>IF('BCL Calculations Table'!L702="","",'BCL Calculations Table'!L702)</f>
        <v/>
      </c>
      <c r="M635" s="68">
        <f>IF('BCL Calculations Table'!N702="","",'BCL Calculations Table'!N702)</f>
        <v>0.1</v>
      </c>
      <c r="N635" s="13">
        <f>IF('BCL Calculations Table'!BP702="","",'BCL Calculations Table'!BP702)</f>
        <v>100000</v>
      </c>
      <c r="O635" s="13" t="str">
        <f>IF('BCL Calculations Table'!BQ702="","",'BCL Calculations Table'!BQ702)</f>
        <v>max</v>
      </c>
      <c r="P635" s="13">
        <f>IF('BCL Calculations Table'!BR702="","",'BCL Calculations Table'!BR702)</f>
        <v>100000</v>
      </c>
      <c r="Q635" s="13" t="str">
        <f>IF('BCL Calculations Table'!BS702="","",'BCL Calculations Table'!BS702)</f>
        <v>max</v>
      </c>
      <c r="R635" s="13">
        <f>IF('BCL Calculations Table'!BT702="","",'BCL Calculations Table'!BT702)</f>
        <v>100000</v>
      </c>
      <c r="S635" s="13" t="str">
        <f>IF('BCL Calculations Table'!BU702="","",'BCL Calculations Table'!BU702)</f>
        <v>max</v>
      </c>
      <c r="T635" s="13" t="str">
        <f>IF('BCL Calculations Table'!BV702="","",'BCL Calculations Table'!BV702)</f>
        <v/>
      </c>
      <c r="U635" s="13" t="str">
        <f>IF('BCL Calculations Table'!BW702="","",'BCL Calculations Table'!BW702)</f>
        <v/>
      </c>
      <c r="V635" s="13">
        <f>IF('BCL Calculations Table'!BX702="","",'BCL Calculations Table'!BX702)</f>
        <v>66742.857142857145</v>
      </c>
      <c r="W635" s="13" t="str">
        <f>IF('BCL Calculations Table'!BY702="","",'BCL Calculations Table'!BY702)</f>
        <v>N</v>
      </c>
      <c r="X635" s="13" t="str">
        <f>IF('BCL Calculations Table'!BZ702="","",'BCL Calculations Table'!BZ702)</f>
        <v/>
      </c>
      <c r="Y635" s="70" t="str">
        <f>IF('BCL Calculations Table'!CB702="","",'BCL Calculations Table'!CB702)</f>
        <v/>
      </c>
    </row>
    <row r="636" spans="1:25" s="14" customFormat="1" x14ac:dyDescent="0.35">
      <c r="A636" s="77" t="str">
        <f>'BCL Calculations Table'!BN703</f>
        <v>Phthalic Acid, P-</v>
      </c>
      <c r="B636" s="68" t="str">
        <f>'BCL Calculations Table'!BM703</f>
        <v>100-21-0</v>
      </c>
      <c r="C636" s="13" t="str">
        <f>IF('BCL Calculations Table'!C703="","",'BCL Calculations Table'!C703)</f>
        <v/>
      </c>
      <c r="D636" s="13" t="str">
        <f>IF('BCL Calculations Table'!D703="","",'BCL Calculations Table'!D703)</f>
        <v/>
      </c>
      <c r="E636" s="13">
        <f>IF('BCL Calculations Table'!E703="","",'BCL Calculations Table'!E703)</f>
        <v>0.5</v>
      </c>
      <c r="F636" s="13" t="str">
        <f>IF('BCL Calculations Table'!F703="","",'BCL Calculations Table'!F703)</f>
        <v>X</v>
      </c>
      <c r="G636" s="13" t="str">
        <f>IF('BCL Calculations Table'!G703="","",'BCL Calculations Table'!G703)</f>
        <v/>
      </c>
      <c r="H636" s="13" t="str">
        <f>IF('BCL Calculations Table'!H703="","",'BCL Calculations Table'!H703)</f>
        <v/>
      </c>
      <c r="I636" s="13" t="str">
        <f>IF('BCL Calculations Table'!I703="","",'BCL Calculations Table'!I703)</f>
        <v/>
      </c>
      <c r="J636" s="13" t="str">
        <f>IF('BCL Calculations Table'!J703="","",'BCL Calculations Table'!J703)</f>
        <v/>
      </c>
      <c r="K636" s="85" t="str">
        <f>IF('BCL Calculations Table'!K703="","",'BCL Calculations Table'!K703)</f>
        <v/>
      </c>
      <c r="L636" s="13" t="str">
        <f>IF('BCL Calculations Table'!L703="","",'BCL Calculations Table'!L703)</f>
        <v/>
      </c>
      <c r="M636" s="68">
        <f>IF('BCL Calculations Table'!N703="","",'BCL Calculations Table'!N703)</f>
        <v>0.1</v>
      </c>
      <c r="N636" s="13">
        <f>IF('BCL Calculations Table'!BP703="","",'BCL Calculations Table'!BP703)</f>
        <v>31606.839777857313</v>
      </c>
      <c r="O636" s="13" t="str">
        <f>IF('BCL Calculations Table'!BQ703="","",'BCL Calculations Table'!BQ703)</f>
        <v>N</v>
      </c>
      <c r="P636" s="13">
        <f>IF('BCL Calculations Table'!BR703="","",'BCL Calculations Table'!BR703)</f>
        <v>100000</v>
      </c>
      <c r="Q636" s="13" t="str">
        <f>IF('BCL Calculations Table'!BS703="","",'BCL Calculations Table'!BS703)</f>
        <v>max</v>
      </c>
      <c r="R636" s="13">
        <f>IF('BCL Calculations Table'!BT703="","",'BCL Calculations Table'!BT703)</f>
        <v>100000</v>
      </c>
      <c r="S636" s="13" t="str">
        <f>IF('BCL Calculations Table'!BU703="","",'BCL Calculations Table'!BU703)</f>
        <v>max</v>
      </c>
      <c r="T636" s="13" t="str">
        <f>IF('BCL Calculations Table'!BV703="","",'BCL Calculations Table'!BV703)</f>
        <v/>
      </c>
      <c r="U636" s="13" t="str">
        <f>IF('BCL Calculations Table'!BW703="","",'BCL Calculations Table'!BW703)</f>
        <v/>
      </c>
      <c r="V636" s="13">
        <f>IF('BCL Calculations Table'!BX703="","",'BCL Calculations Table'!BX703)</f>
        <v>16685.714285714286</v>
      </c>
      <c r="W636" s="13" t="str">
        <f>IF('BCL Calculations Table'!BY703="","",'BCL Calculations Table'!BY703)</f>
        <v>N</v>
      </c>
      <c r="X636" s="13" t="str">
        <f>IF('BCL Calculations Table'!BZ703="","",'BCL Calculations Table'!BZ703)</f>
        <v/>
      </c>
      <c r="Y636" s="70" t="str">
        <f>IF('BCL Calculations Table'!CB703="","",'BCL Calculations Table'!CB703)</f>
        <v/>
      </c>
    </row>
    <row r="637" spans="1:25" s="14" customFormat="1" x14ac:dyDescent="0.35">
      <c r="A637" s="78" t="str">
        <f>'BCL Calculations Table'!BN704</f>
        <v>Phthalic Anhydride</v>
      </c>
      <c r="B637" s="72" t="str">
        <f>'BCL Calculations Table'!BM704</f>
        <v>85-44-9</v>
      </c>
      <c r="C637" s="73" t="str">
        <f>IF('BCL Calculations Table'!C704="","",'BCL Calculations Table'!C704)</f>
        <v/>
      </c>
      <c r="D637" s="73" t="str">
        <f>IF('BCL Calculations Table'!D704="","",'BCL Calculations Table'!D704)</f>
        <v/>
      </c>
      <c r="E637" s="73">
        <f>IF('BCL Calculations Table'!E704="","",'BCL Calculations Table'!E704)</f>
        <v>2</v>
      </c>
      <c r="F637" s="73" t="str">
        <f>IF('BCL Calculations Table'!F704="","",'BCL Calculations Table'!F704)</f>
        <v>I</v>
      </c>
      <c r="G637" s="73" t="str">
        <f>IF('BCL Calculations Table'!G704="","",'BCL Calculations Table'!G704)</f>
        <v/>
      </c>
      <c r="H637" s="73" t="str">
        <f>IF('BCL Calculations Table'!H704="","",'BCL Calculations Table'!H704)</f>
        <v/>
      </c>
      <c r="I637" s="73">
        <f>IF('BCL Calculations Table'!I704="","",'BCL Calculations Table'!I704)</f>
        <v>0.02</v>
      </c>
      <c r="J637" s="73" t="str">
        <f>IF('BCL Calculations Table'!J704="","",'BCL Calculations Table'!J704)</f>
        <v>CA</v>
      </c>
      <c r="K637" s="86" t="str">
        <f>IF('BCL Calculations Table'!K704="","",'BCL Calculations Table'!K704)</f>
        <v/>
      </c>
      <c r="L637" s="73" t="str">
        <f>IF('BCL Calculations Table'!L704="","",'BCL Calculations Table'!L704)</f>
        <v/>
      </c>
      <c r="M637" s="72">
        <f>IF('BCL Calculations Table'!N704="","",'BCL Calculations Table'!N704)</f>
        <v>0.1</v>
      </c>
      <c r="N637" s="73">
        <f>IF('BCL Calculations Table'!BP704="","",'BCL Calculations Table'!BP704)</f>
        <v>100000</v>
      </c>
      <c r="O637" s="73" t="str">
        <f>IF('BCL Calculations Table'!BQ704="","",'BCL Calculations Table'!BQ704)</f>
        <v>max</v>
      </c>
      <c r="P637" s="73">
        <f>IF('BCL Calculations Table'!BR704="","",'BCL Calculations Table'!BR704)</f>
        <v>100000</v>
      </c>
      <c r="Q637" s="73" t="str">
        <f>IF('BCL Calculations Table'!BS704="","",'BCL Calculations Table'!BS704)</f>
        <v>max</v>
      </c>
      <c r="R637" s="73">
        <f>IF('BCL Calculations Table'!BT704="","",'BCL Calculations Table'!BT704)</f>
        <v>100000</v>
      </c>
      <c r="S637" s="73" t="str">
        <f>IF('BCL Calculations Table'!BU704="","",'BCL Calculations Table'!BU704)</f>
        <v>max</v>
      </c>
      <c r="T637" s="73">
        <f>IF('BCL Calculations Table'!BV704="","",'BCL Calculations Table'!BV704)</f>
        <v>20.857142857142854</v>
      </c>
      <c r="U637" s="73" t="str">
        <f>IF('BCL Calculations Table'!BW704="","",'BCL Calculations Table'!BW704)</f>
        <v>N</v>
      </c>
      <c r="V637" s="73">
        <f>IF('BCL Calculations Table'!BX704="","",'BCL Calculations Table'!BX704)</f>
        <v>66742.857142857145</v>
      </c>
      <c r="W637" s="73" t="str">
        <f>IF('BCL Calculations Table'!BY704="","",'BCL Calculations Table'!BY704)</f>
        <v>N</v>
      </c>
      <c r="X637" s="73" t="str">
        <f>IF('BCL Calculations Table'!BZ704="","",'BCL Calculations Table'!BZ704)</f>
        <v/>
      </c>
      <c r="Y637" s="79" t="str">
        <f>IF('BCL Calculations Table'!CB704="","",'BCL Calculations Table'!CB704)</f>
        <v/>
      </c>
    </row>
    <row r="638" spans="1:25" x14ac:dyDescent="0.35">
      <c r="A638" s="69" t="str">
        <f>'BCL Calculations Table'!BN705</f>
        <v>Picloram</v>
      </c>
      <c r="B638" s="68" t="str">
        <f>'BCL Calculations Table'!BM705</f>
        <v>1918-02-1</v>
      </c>
      <c r="C638" s="13" t="str">
        <f>IF('BCL Calculations Table'!C705="","",'BCL Calculations Table'!C705)</f>
        <v/>
      </c>
      <c r="D638" s="13" t="str">
        <f>IF('BCL Calculations Table'!D705="","",'BCL Calculations Table'!D705)</f>
        <v/>
      </c>
      <c r="E638" s="13">
        <f>IF('BCL Calculations Table'!E705="","",'BCL Calculations Table'!E705)</f>
        <v>7.0000000000000007E-2</v>
      </c>
      <c r="F638" s="13" t="str">
        <f>IF('BCL Calculations Table'!F705="","",'BCL Calculations Table'!F705)</f>
        <v>I</v>
      </c>
      <c r="G638" s="13" t="str">
        <f>IF('BCL Calculations Table'!G705="","",'BCL Calculations Table'!G705)</f>
        <v/>
      </c>
      <c r="H638" s="13" t="str">
        <f>IF('BCL Calculations Table'!H705="","",'BCL Calculations Table'!H705)</f>
        <v/>
      </c>
      <c r="I638" s="13" t="str">
        <f>IF('BCL Calculations Table'!I705="","",'BCL Calculations Table'!I705)</f>
        <v/>
      </c>
      <c r="J638" s="13" t="str">
        <f>IF('BCL Calculations Table'!J705="","",'BCL Calculations Table'!J705)</f>
        <v/>
      </c>
      <c r="K638" s="85" t="str">
        <f>IF('BCL Calculations Table'!K705="","",'BCL Calculations Table'!K705)</f>
        <v/>
      </c>
      <c r="L638" s="13" t="str">
        <f>IF('BCL Calculations Table'!L705="","",'BCL Calculations Table'!L705)</f>
        <v/>
      </c>
      <c r="M638" s="68">
        <f>IF('BCL Calculations Table'!N705="","",'BCL Calculations Table'!N705)</f>
        <v>0.1</v>
      </c>
      <c r="N638" s="13">
        <f>IF('BCL Calculations Table'!BP705="","",'BCL Calculations Table'!BP705)</f>
        <v>4424.9575689000249</v>
      </c>
      <c r="O638" s="13" t="str">
        <f>IF('BCL Calculations Table'!BQ705="","",'BCL Calculations Table'!BQ705)</f>
        <v>N</v>
      </c>
      <c r="P638" s="13">
        <f>IF('BCL Calculations Table'!BR705="","",'BCL Calculations Table'!BR705)</f>
        <v>100000</v>
      </c>
      <c r="Q638" s="13" t="str">
        <f>IF('BCL Calculations Table'!BS705="","",'BCL Calculations Table'!BS705)</f>
        <v>max</v>
      </c>
      <c r="R638" s="13">
        <f>IF('BCL Calculations Table'!BT705="","",'BCL Calculations Table'!BT705)</f>
        <v>63829.322141342607</v>
      </c>
      <c r="S638" s="13" t="str">
        <f>IF('BCL Calculations Table'!BU705="","",'BCL Calculations Table'!BU705)</f>
        <v>N</v>
      </c>
      <c r="T638" s="13" t="str">
        <f>IF('BCL Calculations Table'!BV705="","",'BCL Calculations Table'!BV705)</f>
        <v/>
      </c>
      <c r="U638" s="13" t="str">
        <f>IF('BCL Calculations Table'!BW705="","",'BCL Calculations Table'!BW705)</f>
        <v/>
      </c>
      <c r="V638" s="13">
        <f>IF('BCL Calculations Table'!BX705="","",'BCL Calculations Table'!BX705)</f>
        <v>500</v>
      </c>
      <c r="W638" s="13" t="str">
        <f>IF('BCL Calculations Table'!BY705="","",'BCL Calculations Table'!BY705)</f>
        <v>mcl</v>
      </c>
      <c r="X638" s="80" t="str">
        <f>IF('BCL Calculations Table'!BZ705="","",'BCL Calculations Table'!BZ705)</f>
        <v/>
      </c>
      <c r="Y638" s="81" t="str">
        <f>IF('BCL Calculations Table'!CB705="","",'BCL Calculations Table'!CB705)</f>
        <v/>
      </c>
    </row>
    <row r="639" spans="1:25" s="14" customFormat="1" x14ac:dyDescent="0.35">
      <c r="A639" s="69" t="str">
        <f>'BCL Calculations Table'!BN706</f>
        <v>Picramic Acid (2-Amino-4,6-dinitrophenol)</v>
      </c>
      <c r="B639" s="68" t="str">
        <f>'BCL Calculations Table'!BM706</f>
        <v>96-91-3</v>
      </c>
      <c r="C639" s="13" t="str">
        <f>IF('BCL Calculations Table'!C706="","",'BCL Calculations Table'!C706)</f>
        <v/>
      </c>
      <c r="D639" s="13" t="str">
        <f>IF('BCL Calculations Table'!D706="","",'BCL Calculations Table'!D706)</f>
        <v/>
      </c>
      <c r="E639" s="13">
        <f>IF('BCL Calculations Table'!E706="","",'BCL Calculations Table'!E706)</f>
        <v>1E-4</v>
      </c>
      <c r="F639" s="13" t="str">
        <f>IF('BCL Calculations Table'!F706="","",'BCL Calculations Table'!F706)</f>
        <v>X</v>
      </c>
      <c r="G639" s="13" t="str">
        <f>IF('BCL Calculations Table'!G706="","",'BCL Calculations Table'!G706)</f>
        <v/>
      </c>
      <c r="H639" s="13" t="str">
        <f>IF('BCL Calculations Table'!H706="","",'BCL Calculations Table'!H706)</f>
        <v/>
      </c>
      <c r="I639" s="13" t="str">
        <f>IF('BCL Calculations Table'!I706="","",'BCL Calculations Table'!I706)</f>
        <v/>
      </c>
      <c r="J639" s="13" t="str">
        <f>IF('BCL Calculations Table'!J706="","",'BCL Calculations Table'!J706)</f>
        <v/>
      </c>
      <c r="K639" s="85" t="str">
        <f>IF('BCL Calculations Table'!K706="","",'BCL Calculations Table'!K706)</f>
        <v/>
      </c>
      <c r="L639" s="13" t="str">
        <f>IF('BCL Calculations Table'!L706="","",'BCL Calculations Table'!L706)</f>
        <v/>
      </c>
      <c r="M639" s="68">
        <f>IF('BCL Calculations Table'!N706="","",'BCL Calculations Table'!N706)</f>
        <v>0.1</v>
      </c>
      <c r="N639" s="13">
        <f>IF('BCL Calculations Table'!BP706="","",'BCL Calculations Table'!BP706)</f>
        <v>6.3213679555714641</v>
      </c>
      <c r="O639" s="13" t="str">
        <f>IF('BCL Calculations Table'!BQ706="","",'BCL Calculations Table'!BQ706)</f>
        <v>N</v>
      </c>
      <c r="P639" s="13">
        <f>IF('BCL Calculations Table'!BR706="","",'BCL Calculations Table'!BR706)</f>
        <v>233.60000000000002</v>
      </c>
      <c r="Q639" s="13" t="str">
        <f>IF('BCL Calculations Table'!BS706="","",'BCL Calculations Table'!BS706)</f>
        <v>N</v>
      </c>
      <c r="R639" s="13">
        <f>IF('BCL Calculations Table'!BT706="","",'BCL Calculations Table'!BT706)</f>
        <v>91.184745916203724</v>
      </c>
      <c r="S639" s="13" t="str">
        <f>IF('BCL Calculations Table'!BU706="","",'BCL Calculations Table'!BU706)</f>
        <v>N</v>
      </c>
      <c r="T639" s="13" t="str">
        <f>IF('BCL Calculations Table'!BV706="","",'BCL Calculations Table'!BV706)</f>
        <v/>
      </c>
      <c r="U639" s="13" t="str">
        <f>IF('BCL Calculations Table'!BW706="","",'BCL Calculations Table'!BW706)</f>
        <v/>
      </c>
      <c r="V639" s="13">
        <f>IF('BCL Calculations Table'!BX706="","",'BCL Calculations Table'!BX706)</f>
        <v>3.3371428571428572</v>
      </c>
      <c r="W639" s="13" t="str">
        <f>IF('BCL Calculations Table'!BY706="","",'BCL Calculations Table'!BY706)</f>
        <v>N</v>
      </c>
      <c r="X639" s="13" t="str">
        <f>IF('BCL Calculations Table'!BZ706="","",'BCL Calculations Table'!BZ706)</f>
        <v/>
      </c>
      <c r="Y639" s="70" t="str">
        <f>IF('BCL Calculations Table'!CB706="","",'BCL Calculations Table'!CB706)</f>
        <v/>
      </c>
    </row>
    <row r="640" spans="1:25" x14ac:dyDescent="0.35">
      <c r="A640" s="69" t="str">
        <f>'BCL Calculations Table'!BN707</f>
        <v>Picric Acid (2,4,6-Trinitrophenol)</v>
      </c>
      <c r="B640" s="68" t="str">
        <f>'BCL Calculations Table'!BM707</f>
        <v>88-89-1</v>
      </c>
      <c r="C640" s="13" t="str">
        <f>IF('BCL Calculations Table'!C707="","",'BCL Calculations Table'!C707)</f>
        <v/>
      </c>
      <c r="D640" s="13" t="str">
        <f>IF('BCL Calculations Table'!D707="","",'BCL Calculations Table'!D707)</f>
        <v/>
      </c>
      <c r="E640" s="13">
        <f>IF('BCL Calculations Table'!E707="","",'BCL Calculations Table'!E707)</f>
        <v>2E-3</v>
      </c>
      <c r="F640" s="13" t="str">
        <f>IF('BCL Calculations Table'!F707="","",'BCL Calculations Table'!F707)</f>
        <v>X</v>
      </c>
      <c r="G640" s="13" t="str">
        <f>IF('BCL Calculations Table'!G707="","",'BCL Calculations Table'!G707)</f>
        <v/>
      </c>
      <c r="H640" s="13" t="str">
        <f>IF('BCL Calculations Table'!H707="","",'BCL Calculations Table'!H707)</f>
        <v/>
      </c>
      <c r="I640" s="13" t="str">
        <f>IF('BCL Calculations Table'!I707="","",'BCL Calculations Table'!I707)</f>
        <v/>
      </c>
      <c r="J640" s="13" t="str">
        <f>IF('BCL Calculations Table'!J707="","",'BCL Calculations Table'!J707)</f>
        <v/>
      </c>
      <c r="K640" s="85" t="str">
        <f>IF('BCL Calculations Table'!K707="","",'BCL Calculations Table'!K707)</f>
        <v/>
      </c>
      <c r="L640" s="13" t="str">
        <f>IF('BCL Calculations Table'!L707="","",'BCL Calculations Table'!L707)</f>
        <v/>
      </c>
      <c r="M640" s="68">
        <f>IF('BCL Calculations Table'!N707="","",'BCL Calculations Table'!N707)</f>
        <v>0.1</v>
      </c>
      <c r="N640" s="13">
        <f>IF('BCL Calculations Table'!BP707="","",'BCL Calculations Table'!BP707)</f>
        <v>126.42735911142927</v>
      </c>
      <c r="O640" s="13" t="str">
        <f>IF('BCL Calculations Table'!BQ707="","",'BCL Calculations Table'!BQ707)</f>
        <v>N</v>
      </c>
      <c r="P640" s="13">
        <f>IF('BCL Calculations Table'!BR707="","",'BCL Calculations Table'!BR707)</f>
        <v>4672</v>
      </c>
      <c r="Q640" s="13" t="str">
        <f>IF('BCL Calculations Table'!BS707="","",'BCL Calculations Table'!BS707)</f>
        <v>N</v>
      </c>
      <c r="R640" s="13">
        <f>IF('BCL Calculations Table'!BT707="","",'BCL Calculations Table'!BT707)</f>
        <v>1823.6949183240743</v>
      </c>
      <c r="S640" s="13" t="str">
        <f>IF('BCL Calculations Table'!BU707="","",'BCL Calculations Table'!BU707)</f>
        <v>N</v>
      </c>
      <c r="T640" s="13" t="str">
        <f>IF('BCL Calculations Table'!BV707="","",'BCL Calculations Table'!BV707)</f>
        <v/>
      </c>
      <c r="U640" s="13" t="str">
        <f>IF('BCL Calculations Table'!BW707="","",'BCL Calculations Table'!BW707)</f>
        <v/>
      </c>
      <c r="V640" s="13">
        <f>IF('BCL Calculations Table'!BX707="","",'BCL Calculations Table'!BX707)</f>
        <v>66.742857142857147</v>
      </c>
      <c r="W640" s="13" t="str">
        <f>IF('BCL Calculations Table'!BY707="","",'BCL Calculations Table'!BY707)</f>
        <v>N</v>
      </c>
      <c r="X640" s="13" t="str">
        <f>IF('BCL Calculations Table'!BZ707="","",'BCL Calculations Table'!BZ707)</f>
        <v/>
      </c>
      <c r="Y640" s="70" t="str">
        <f>IF('BCL Calculations Table'!CB707="","",'BCL Calculations Table'!CB707)</f>
        <v/>
      </c>
    </row>
    <row r="641" spans="1:25" s="14" customFormat="1" x14ac:dyDescent="0.35">
      <c r="A641" s="69" t="str">
        <f>'BCL Calculations Table'!BN708</f>
        <v>Pirimiphos, Methyl</v>
      </c>
      <c r="B641" s="68" t="str">
        <f>'BCL Calculations Table'!BM708</f>
        <v>29232-93-7</v>
      </c>
      <c r="C641" s="13" t="str">
        <f>IF('BCL Calculations Table'!C708="","",'BCL Calculations Table'!C708)</f>
        <v/>
      </c>
      <c r="D641" s="13" t="str">
        <f>IF('BCL Calculations Table'!D708="","",'BCL Calculations Table'!D708)</f>
        <v/>
      </c>
      <c r="E641" s="13">
        <f>IF('BCL Calculations Table'!E708="","",'BCL Calculations Table'!E708)</f>
        <v>7.2999999999999996E-4</v>
      </c>
      <c r="F641" s="13" t="str">
        <f>IF('BCL Calculations Table'!F708="","",'BCL Calculations Table'!F708)</f>
        <v>OP</v>
      </c>
      <c r="G641" s="13" t="str">
        <f>IF('BCL Calculations Table'!G708="","",'BCL Calculations Table'!G708)</f>
        <v/>
      </c>
      <c r="H641" s="13" t="str">
        <f>IF('BCL Calculations Table'!H708="","",'BCL Calculations Table'!H708)</f>
        <v/>
      </c>
      <c r="I641" s="13" t="str">
        <f>IF('BCL Calculations Table'!I708="","",'BCL Calculations Table'!I708)</f>
        <v/>
      </c>
      <c r="J641" s="13" t="str">
        <f>IF('BCL Calculations Table'!J708="","",'BCL Calculations Table'!J708)</f>
        <v/>
      </c>
      <c r="K641" s="85" t="str">
        <f>IF('BCL Calculations Table'!K708="","",'BCL Calculations Table'!K708)</f>
        <v/>
      </c>
      <c r="L641" s="13" t="str">
        <f>IF('BCL Calculations Table'!L708="","",'BCL Calculations Table'!L708)</f>
        <v/>
      </c>
      <c r="M641" s="68">
        <f>IF('BCL Calculations Table'!N708="","",'BCL Calculations Table'!N708)</f>
        <v>0.1</v>
      </c>
      <c r="N641" s="13">
        <f>IF('BCL Calculations Table'!BP708="","",'BCL Calculations Table'!BP708)</f>
        <v>46.145986075671672</v>
      </c>
      <c r="O641" s="13" t="str">
        <f>IF('BCL Calculations Table'!BQ708="","",'BCL Calculations Table'!BQ708)</f>
        <v>N</v>
      </c>
      <c r="P641" s="13">
        <f>IF('BCL Calculations Table'!BR708="","",'BCL Calculations Table'!BR708)</f>
        <v>1705.28</v>
      </c>
      <c r="Q641" s="13" t="str">
        <f>IF('BCL Calculations Table'!BS708="","",'BCL Calculations Table'!BS708)</f>
        <v>N</v>
      </c>
      <c r="R641" s="13">
        <f>IF('BCL Calculations Table'!BT708="","",'BCL Calculations Table'!BT708)</f>
        <v>665.64864518828711</v>
      </c>
      <c r="S641" s="13" t="str">
        <f>IF('BCL Calculations Table'!BU708="","",'BCL Calculations Table'!BU708)</f>
        <v>N</v>
      </c>
      <c r="T641" s="13" t="str">
        <f>IF('BCL Calculations Table'!BV708="","",'BCL Calculations Table'!BV708)</f>
        <v/>
      </c>
      <c r="U641" s="13" t="str">
        <f>IF('BCL Calculations Table'!BW708="","",'BCL Calculations Table'!BW708)</f>
        <v/>
      </c>
      <c r="V641" s="13">
        <f>IF('BCL Calculations Table'!BX708="","",'BCL Calculations Table'!BX708)</f>
        <v>24.361142857142855</v>
      </c>
      <c r="W641" s="13" t="str">
        <f>IF('BCL Calculations Table'!BY708="","",'BCL Calculations Table'!BY708)</f>
        <v>N</v>
      </c>
      <c r="X641" s="13" t="str">
        <f>IF('BCL Calculations Table'!BZ708="","",'BCL Calculations Table'!BZ708)</f>
        <v/>
      </c>
      <c r="Y641" s="70" t="str">
        <f>IF('BCL Calculations Table'!CB708="","",'BCL Calculations Table'!CB708)</f>
        <v/>
      </c>
    </row>
    <row r="642" spans="1:25" x14ac:dyDescent="0.35">
      <c r="A642" s="69" t="str">
        <f>'BCL Calculations Table'!BN709</f>
        <v>Platinum</v>
      </c>
      <c r="B642" s="68" t="str">
        <f>'BCL Calculations Table'!BM709</f>
        <v>7440-06-4</v>
      </c>
      <c r="C642" s="13" t="str">
        <f>IF('BCL Calculations Table'!C709="","",'BCL Calculations Table'!C709)</f>
        <v/>
      </c>
      <c r="D642" s="13" t="str">
        <f>IF('BCL Calculations Table'!D709="","",'BCL Calculations Table'!D709)</f>
        <v/>
      </c>
      <c r="E642" s="13">
        <f>IF('BCL Calculations Table'!E709="","",'BCL Calculations Table'!E709)</f>
        <v>4.0000000000000001E-3</v>
      </c>
      <c r="F642" s="13" t="str">
        <f>IF('BCL Calculations Table'!F709="","",'BCL Calculations Table'!F709)</f>
        <v>O</v>
      </c>
      <c r="G642" s="13" t="str">
        <f>IF('BCL Calculations Table'!G709="","",'BCL Calculations Table'!G709)</f>
        <v/>
      </c>
      <c r="H642" s="13" t="str">
        <f>IF('BCL Calculations Table'!H709="","",'BCL Calculations Table'!H709)</f>
        <v/>
      </c>
      <c r="I642" s="13" t="str">
        <f>IF('BCL Calculations Table'!I709="","",'BCL Calculations Table'!I709)</f>
        <v/>
      </c>
      <c r="J642" s="13" t="str">
        <f>IF('BCL Calculations Table'!J709="","",'BCL Calculations Table'!J709)</f>
        <v/>
      </c>
      <c r="K642" s="85" t="str">
        <f>IF('BCL Calculations Table'!K709="","",'BCL Calculations Table'!K709)</f>
        <v/>
      </c>
      <c r="L642" s="13" t="str">
        <f>IF('BCL Calculations Table'!L709="","",'BCL Calculations Table'!L709)</f>
        <v/>
      </c>
      <c r="M642" s="68" t="str">
        <f>IF('BCL Calculations Table'!N709="","",'BCL Calculations Table'!N709)</f>
        <v/>
      </c>
      <c r="N642" s="13">
        <f>IF('BCL Calculations Table'!BP709="","",'BCL Calculations Table'!BP709)</f>
        <v>312.85714285714289</v>
      </c>
      <c r="O642" s="13" t="str">
        <f>IF('BCL Calculations Table'!BQ709="","",'BCL Calculations Table'!BQ709)</f>
        <v>N</v>
      </c>
      <c r="P642" s="13">
        <f>IF('BCL Calculations Table'!BR709="","",'BCL Calculations Table'!BR709)</f>
        <v>9344</v>
      </c>
      <c r="Q642" s="13" t="str">
        <f>IF('BCL Calculations Table'!BS709="","",'BCL Calculations Table'!BS709)</f>
        <v>N</v>
      </c>
      <c r="R642" s="13">
        <f>IF('BCL Calculations Table'!BT709="","",'BCL Calculations Table'!BT709)</f>
        <v>5191.1111111111113</v>
      </c>
      <c r="S642" s="13" t="str">
        <f>IF('BCL Calculations Table'!BU709="","",'BCL Calculations Table'!BU709)</f>
        <v>N</v>
      </c>
      <c r="T642" s="13" t="str">
        <f>IF('BCL Calculations Table'!BV709="","",'BCL Calculations Table'!BV709)</f>
        <v/>
      </c>
      <c r="U642" s="13" t="str">
        <f>IF('BCL Calculations Table'!BW709="","",'BCL Calculations Table'!BW709)</f>
        <v/>
      </c>
      <c r="V642" s="13">
        <f>IF('BCL Calculations Table'!BX709="","",'BCL Calculations Table'!BX709)</f>
        <v>133.48571428571429</v>
      </c>
      <c r="W642" s="13" t="str">
        <f>IF('BCL Calculations Table'!BY709="","",'BCL Calculations Table'!BY709)</f>
        <v>N</v>
      </c>
      <c r="X642" s="13">
        <f>IF('BCL Calculations Table'!BZ709="","",'BCL Calculations Table'!BZ709)</f>
        <v>12.04041142857143</v>
      </c>
      <c r="Y642" s="70">
        <f>IF('BCL Calculations Table'!CB709="","",'BCL Calculations Table'!CB709)</f>
        <v>240.8082285714286</v>
      </c>
    </row>
    <row r="643" spans="1:25" s="14" customFormat="1" x14ac:dyDescent="0.35">
      <c r="A643" s="71" t="str">
        <f>'BCL Calculations Table'!BN710</f>
        <v>Polybrominated Biphenyls</v>
      </c>
      <c r="B643" s="72" t="str">
        <f>'BCL Calculations Table'!BM710</f>
        <v>36355-01-8</v>
      </c>
      <c r="C643" s="73">
        <f>IF('BCL Calculations Table'!C710="","",'BCL Calculations Table'!C710)</f>
        <v>30</v>
      </c>
      <c r="D643" s="73" t="str">
        <f>IF('BCL Calculations Table'!D710="","",'BCL Calculations Table'!D710)</f>
        <v>CA</v>
      </c>
      <c r="E643" s="73">
        <f>IF('BCL Calculations Table'!E710="","",'BCL Calculations Table'!E710)</f>
        <v>6.9999999999999999E-6</v>
      </c>
      <c r="F643" s="73" t="str">
        <f>IF('BCL Calculations Table'!F710="","",'BCL Calculations Table'!F710)</f>
        <v>H</v>
      </c>
      <c r="G643" s="73">
        <f>IF('BCL Calculations Table'!G710="","",'BCL Calculations Table'!G710)</f>
        <v>8.6E-3</v>
      </c>
      <c r="H643" s="73" t="str">
        <f>IF('BCL Calculations Table'!H710="","",'BCL Calculations Table'!H710)</f>
        <v>CA</v>
      </c>
      <c r="I643" s="73" t="str">
        <f>IF('BCL Calculations Table'!I710="","",'BCL Calculations Table'!I710)</f>
        <v/>
      </c>
      <c r="J643" s="73" t="str">
        <f>IF('BCL Calculations Table'!J710="","",'BCL Calculations Table'!J710)</f>
        <v/>
      </c>
      <c r="K643" s="86" t="str">
        <f>IF('BCL Calculations Table'!K710="","",'BCL Calculations Table'!K710)</f>
        <v/>
      </c>
      <c r="L643" s="73" t="str">
        <f>IF('BCL Calculations Table'!L710="","",'BCL Calculations Table'!L710)</f>
        <v/>
      </c>
      <c r="M643" s="72">
        <f>IF('BCL Calculations Table'!N710="","",'BCL Calculations Table'!N710)</f>
        <v>0.1</v>
      </c>
      <c r="N643" s="73">
        <f>IF('BCL Calculations Table'!BP710="","",'BCL Calculations Table'!BP710)</f>
        <v>1.8085483888682932E-2</v>
      </c>
      <c r="O643" s="73" t="str">
        <f>IF('BCL Calculations Table'!BQ710="","",'BCL Calculations Table'!BQ710)</f>
        <v>C</v>
      </c>
      <c r="P643" s="73">
        <f>IF('BCL Calculations Table'!BR710="","",'BCL Calculations Table'!BR710)</f>
        <v>0.21799889199302008</v>
      </c>
      <c r="Q643" s="73" t="str">
        <f>IF('BCL Calculations Table'!BS710="","",'BCL Calculations Table'!BS710)</f>
        <v>C</v>
      </c>
      <c r="R643" s="73">
        <f>IF('BCL Calculations Table'!BT710="","",'BCL Calculations Table'!BT710)</f>
        <v>0.11757245100309029</v>
      </c>
      <c r="S643" s="73" t="str">
        <f>IF('BCL Calculations Table'!BU710="","",'BCL Calculations Table'!BU710)</f>
        <v>C</v>
      </c>
      <c r="T643" s="73">
        <f>IF('BCL Calculations Table'!BV710="","",'BCL Calculations Table'!BV710)</f>
        <v>3.2647584973166367E-4</v>
      </c>
      <c r="U643" s="73" t="str">
        <f>IF('BCL Calculations Table'!BW710="","",'BCL Calculations Table'!BW710)</f>
        <v>C</v>
      </c>
      <c r="V643" s="73">
        <f>IF('BCL Calculations Table'!BX710="","",'BCL Calculations Table'!BX710)</f>
        <v>2.5969405905371746E-3</v>
      </c>
      <c r="W643" s="73" t="str">
        <f>IF('BCL Calculations Table'!BY710="","",'BCL Calculations Table'!BY710)</f>
        <v>C</v>
      </c>
      <c r="X643" s="73" t="str">
        <f>IF('BCL Calculations Table'!BZ710="","",'BCL Calculations Table'!BZ710)</f>
        <v/>
      </c>
      <c r="Y643" s="79" t="str">
        <f>IF('BCL Calculations Table'!CB710="","",'BCL Calculations Table'!CB710)</f>
        <v/>
      </c>
    </row>
    <row r="644" spans="1:25" s="14" customFormat="1" x14ac:dyDescent="0.35">
      <c r="A644" s="69" t="str">
        <f>'BCL Calculations Table'!BN711</f>
        <v>Polychlorinated Biphenyls (PCBs)</v>
      </c>
      <c r="B644" s="68" t="str">
        <f>'BCL Calculations Table'!BM711</f>
        <v/>
      </c>
      <c r="C644" s="13" t="str">
        <f>IF('BCL Calculations Table'!C711="","",'BCL Calculations Table'!C711)</f>
        <v/>
      </c>
      <c r="D644" s="13" t="str">
        <f>IF('BCL Calculations Table'!D711="","",'BCL Calculations Table'!D711)</f>
        <v/>
      </c>
      <c r="E644" s="13" t="str">
        <f>IF('BCL Calculations Table'!E711="","",'BCL Calculations Table'!E711)</f>
        <v/>
      </c>
      <c r="F644" s="13" t="str">
        <f>IF('BCL Calculations Table'!F711="","",'BCL Calculations Table'!F711)</f>
        <v/>
      </c>
      <c r="G644" s="13" t="str">
        <f>IF('BCL Calculations Table'!G711="","",'BCL Calculations Table'!G711)</f>
        <v/>
      </c>
      <c r="H644" s="13" t="str">
        <f>IF('BCL Calculations Table'!H711="","",'BCL Calculations Table'!H711)</f>
        <v/>
      </c>
      <c r="I644" s="13" t="str">
        <f>IF('BCL Calculations Table'!I711="","",'BCL Calculations Table'!I711)</f>
        <v/>
      </c>
      <c r="J644" s="13" t="str">
        <f>IF('BCL Calculations Table'!J711="","",'BCL Calculations Table'!J711)</f>
        <v/>
      </c>
      <c r="K644" s="85" t="str">
        <f>IF('BCL Calculations Table'!K711="","",'BCL Calculations Table'!K711)</f>
        <v/>
      </c>
      <c r="L644" s="13" t="str">
        <f>IF('BCL Calculations Table'!L711="","",'BCL Calculations Table'!L711)</f>
        <v/>
      </c>
      <c r="M644" s="68" t="str">
        <f>IF('BCL Calculations Table'!N711="","",'BCL Calculations Table'!N711)</f>
        <v/>
      </c>
      <c r="N644" s="13" t="str">
        <f>IF('BCL Calculations Table'!BP711="","",'BCL Calculations Table'!BP711)</f>
        <v/>
      </c>
      <c r="O644" s="13" t="str">
        <f>IF('BCL Calculations Table'!BQ711="","",'BCL Calculations Table'!BQ711)</f>
        <v/>
      </c>
      <c r="P644" s="13" t="str">
        <f>IF('BCL Calculations Table'!BR711="","",'BCL Calculations Table'!BR711)</f>
        <v/>
      </c>
      <c r="Q644" s="13" t="str">
        <f>IF('BCL Calculations Table'!BS711="","",'BCL Calculations Table'!BS711)</f>
        <v/>
      </c>
      <c r="R644" s="13" t="str">
        <f>IF('BCL Calculations Table'!BT711="","",'BCL Calculations Table'!BT711)</f>
        <v/>
      </c>
      <c r="S644" s="13" t="str">
        <f>IF('BCL Calculations Table'!BU711="","",'BCL Calculations Table'!BU711)</f>
        <v/>
      </c>
      <c r="T644" s="13" t="str">
        <f>IF('BCL Calculations Table'!BV711="","",'BCL Calculations Table'!BV711)</f>
        <v/>
      </c>
      <c r="U644" s="13" t="str">
        <f>IF('BCL Calculations Table'!BW711="","",'BCL Calculations Table'!BW711)</f>
        <v/>
      </c>
      <c r="V644" s="13" t="str">
        <f>IF('BCL Calculations Table'!BX711="","",'BCL Calculations Table'!BX711)</f>
        <v/>
      </c>
      <c r="W644" s="13" t="str">
        <f>IF('BCL Calculations Table'!BY711="","",'BCL Calculations Table'!BY711)</f>
        <v/>
      </c>
      <c r="X644" s="80" t="str">
        <f>IF('BCL Calculations Table'!BZ711="","",'BCL Calculations Table'!BZ711)</f>
        <v/>
      </c>
      <c r="Y644" s="81" t="str">
        <f>IF('BCL Calculations Table'!CB711="","",'BCL Calculations Table'!CB711)</f>
        <v/>
      </c>
    </row>
    <row r="645" spans="1:25" x14ac:dyDescent="0.35">
      <c r="A645" s="77" t="str">
        <f>'BCL Calculations Table'!BN712</f>
        <v>Aroclor 1016</v>
      </c>
      <c r="B645" s="68" t="str">
        <f>'BCL Calculations Table'!BM712</f>
        <v>12674-11-2</v>
      </c>
      <c r="C645" s="13">
        <f>IF('BCL Calculations Table'!C712="","",'BCL Calculations Table'!C712)</f>
        <v>7.0000000000000007E-2</v>
      </c>
      <c r="D645" s="13" t="str">
        <f>IF('BCL Calculations Table'!D712="","",'BCL Calculations Table'!D712)</f>
        <v>S</v>
      </c>
      <c r="E645" s="13">
        <f>IF('BCL Calculations Table'!E712="","",'BCL Calculations Table'!E712)</f>
        <v>6.9999999999999994E-5</v>
      </c>
      <c r="F645" s="13" t="str">
        <f>IF('BCL Calculations Table'!F712="","",'BCL Calculations Table'!F712)</f>
        <v>I</v>
      </c>
      <c r="G645" s="13">
        <f>IF('BCL Calculations Table'!G712="","",'BCL Calculations Table'!G712)</f>
        <v>2.0000000000000002E-5</v>
      </c>
      <c r="H645" s="13" t="str">
        <f>IF('BCL Calculations Table'!H712="","",'BCL Calculations Table'!H712)</f>
        <v>S</v>
      </c>
      <c r="I645" s="13" t="str">
        <f>IF('BCL Calculations Table'!I712="","",'BCL Calculations Table'!I712)</f>
        <v/>
      </c>
      <c r="J645" s="13" t="str">
        <f>IF('BCL Calculations Table'!J712="","",'BCL Calculations Table'!J712)</f>
        <v/>
      </c>
      <c r="K645" s="85" t="str">
        <f>IF('BCL Calculations Table'!K712="","",'BCL Calculations Table'!K712)</f>
        <v/>
      </c>
      <c r="L645" s="13" t="str">
        <f>IF('BCL Calculations Table'!L712="","",'BCL Calculations Table'!L712)</f>
        <v>V</v>
      </c>
      <c r="M645" s="68">
        <f>IF('BCL Calculations Table'!N712="","",'BCL Calculations Table'!N712)</f>
        <v>0.14000000000000001</v>
      </c>
      <c r="N645" s="13">
        <f>IF('BCL Calculations Table'!BP712="","",'BCL Calculations Table'!BP712)</f>
        <v>4.1096815841227423</v>
      </c>
      <c r="O645" s="13" t="str">
        <f>IF('BCL Calculations Table'!BQ712="","",'BCL Calculations Table'!BQ712)</f>
        <v>N</v>
      </c>
      <c r="P645" s="13">
        <f>IF('BCL Calculations Table'!BR712="","",'BCL Calculations Table'!BR712)</f>
        <v>77.002287637861599</v>
      </c>
      <c r="Q645" s="13" t="str">
        <f>IF('BCL Calculations Table'!BS712="","",'BCL Calculations Table'!BS712)</f>
        <v>C</v>
      </c>
      <c r="R645" s="13">
        <f>IF('BCL Calculations Table'!BT712="","",'BCL Calculations Table'!BT712)</f>
        <v>45.180986554343789</v>
      </c>
      <c r="S645" s="13" t="str">
        <f>IF('BCL Calculations Table'!BU712="","",'BCL Calculations Table'!BU712)</f>
        <v>C</v>
      </c>
      <c r="T645" s="13">
        <f>IF('BCL Calculations Table'!BV712="","",'BCL Calculations Table'!BV712)</f>
        <v>0.14038461538461536</v>
      </c>
      <c r="U645" s="13" t="str">
        <f>IF('BCL Calculations Table'!BW712="","",'BCL Calculations Table'!BW712)</f>
        <v>C</v>
      </c>
      <c r="V645" s="13">
        <f>IF('BCL Calculations Table'!BX712="","",'BCL Calculations Table'!BX712)</f>
        <v>0.22420836020762303</v>
      </c>
      <c r="W645" s="13" t="str">
        <f>IF('BCL Calculations Table'!BY712="","",'BCL Calculations Table'!BY712)</f>
        <v>C</v>
      </c>
      <c r="X645" s="13" t="str">
        <f>IF('BCL Calculations Table'!BZ712="","",'BCL Calculations Table'!BZ712)</f>
        <v/>
      </c>
      <c r="Y645" s="70" t="str">
        <f>IF('BCL Calculations Table'!CB712="","",'BCL Calculations Table'!CB712)</f>
        <v/>
      </c>
    </row>
    <row r="646" spans="1:25" x14ac:dyDescent="0.35">
      <c r="A646" s="77" t="str">
        <f>'BCL Calculations Table'!BN713</f>
        <v>Aroclor 1221</v>
      </c>
      <c r="B646" s="68" t="str">
        <f>'BCL Calculations Table'!BM713</f>
        <v>11104-28-2</v>
      </c>
      <c r="C646" s="13">
        <f>IF('BCL Calculations Table'!C713="","",'BCL Calculations Table'!C713)</f>
        <v>2</v>
      </c>
      <c r="D646" s="13" t="str">
        <f>IF('BCL Calculations Table'!D713="","",'BCL Calculations Table'!D713)</f>
        <v>S</v>
      </c>
      <c r="E646" s="13" t="str">
        <f>IF('BCL Calculations Table'!E713="","",'BCL Calculations Table'!E713)</f>
        <v/>
      </c>
      <c r="F646" s="13" t="str">
        <f>IF('BCL Calculations Table'!F713="","",'BCL Calculations Table'!F713)</f>
        <v/>
      </c>
      <c r="G646" s="13">
        <f>IF('BCL Calculations Table'!G713="","",'BCL Calculations Table'!G713)</f>
        <v>5.6999999999999998E-4</v>
      </c>
      <c r="H646" s="13" t="str">
        <f>IF('BCL Calculations Table'!H713="","",'BCL Calculations Table'!H713)</f>
        <v>S</v>
      </c>
      <c r="I646" s="13" t="str">
        <f>IF('BCL Calculations Table'!I713="","",'BCL Calculations Table'!I713)</f>
        <v/>
      </c>
      <c r="J646" s="13" t="str">
        <f>IF('BCL Calculations Table'!J713="","",'BCL Calculations Table'!J713)</f>
        <v/>
      </c>
      <c r="K646" s="85" t="str">
        <f>IF('BCL Calculations Table'!K713="","",'BCL Calculations Table'!K713)</f>
        <v/>
      </c>
      <c r="L646" s="13" t="str">
        <f>IF('BCL Calculations Table'!L713="","",'BCL Calculations Table'!L713)</f>
        <v>V</v>
      </c>
      <c r="M646" s="68">
        <f>IF('BCL Calculations Table'!N713="","",'BCL Calculations Table'!N713)</f>
        <v>0.14000000000000001</v>
      </c>
      <c r="N646" s="13">
        <f>IF('BCL Calculations Table'!BP713="","",'BCL Calculations Table'!BP713)</f>
        <v>0.19977239084480342</v>
      </c>
      <c r="O646" s="13" t="str">
        <f>IF('BCL Calculations Table'!BQ713="","",'BCL Calculations Table'!BQ713)</f>
        <v>C</v>
      </c>
      <c r="P646" s="13">
        <f>IF('BCL Calculations Table'!BR713="","",'BCL Calculations Table'!BR713)</f>
        <v>1.8734240224934202</v>
      </c>
      <c r="Q646" s="13" t="str">
        <f>IF('BCL Calculations Table'!BS713="","",'BCL Calculations Table'!BS713)</f>
        <v>C</v>
      </c>
      <c r="R646" s="13">
        <f>IF('BCL Calculations Table'!BT713="","",'BCL Calculations Table'!BT713)</f>
        <v>1.2839620638940523</v>
      </c>
      <c r="S646" s="13" t="str">
        <f>IF('BCL Calculations Table'!BU713="","",'BCL Calculations Table'!BU713)</f>
        <v>C</v>
      </c>
      <c r="T646" s="13">
        <f>IF('BCL Calculations Table'!BV713="","",'BCL Calculations Table'!BV713)</f>
        <v>4.9257759784075575E-3</v>
      </c>
      <c r="U646" s="13" t="str">
        <f>IF('BCL Calculations Table'!BW713="","",'BCL Calculations Table'!BW713)</f>
        <v>C</v>
      </c>
      <c r="V646" s="13">
        <f>IF('BCL Calculations Table'!BX713="","",'BCL Calculations Table'!BX713)</f>
        <v>7.8629900904782415E-3</v>
      </c>
      <c r="W646" s="13" t="str">
        <f>IF('BCL Calculations Table'!BY713="","",'BCL Calculations Table'!BY713)</f>
        <v>C</v>
      </c>
      <c r="X646" s="13" t="str">
        <f>IF('BCL Calculations Table'!BZ713="","",'BCL Calculations Table'!BZ713)</f>
        <v/>
      </c>
      <c r="Y646" s="70" t="str">
        <f>IF('BCL Calculations Table'!CB713="","",'BCL Calculations Table'!CB713)</f>
        <v/>
      </c>
    </row>
    <row r="647" spans="1:25" s="14" customFormat="1" x14ac:dyDescent="0.35">
      <c r="A647" s="77" t="str">
        <f>'BCL Calculations Table'!BN714</f>
        <v>Aroclor 1232</v>
      </c>
      <c r="B647" s="68" t="str">
        <f>'BCL Calculations Table'!BM714</f>
        <v>11141-16-5</v>
      </c>
      <c r="C647" s="13">
        <f>IF('BCL Calculations Table'!C714="","",'BCL Calculations Table'!C714)</f>
        <v>2</v>
      </c>
      <c r="D647" s="13" t="str">
        <f>IF('BCL Calculations Table'!D714="","",'BCL Calculations Table'!D714)</f>
        <v>S</v>
      </c>
      <c r="E647" s="13" t="str">
        <f>IF('BCL Calculations Table'!E714="","",'BCL Calculations Table'!E714)</f>
        <v/>
      </c>
      <c r="F647" s="13" t="str">
        <f>IF('BCL Calculations Table'!F714="","",'BCL Calculations Table'!F714)</f>
        <v/>
      </c>
      <c r="G647" s="13">
        <f>IF('BCL Calculations Table'!G714="","",'BCL Calculations Table'!G714)</f>
        <v>5.6999999999999998E-4</v>
      </c>
      <c r="H647" s="13" t="str">
        <f>IF('BCL Calculations Table'!H714="","",'BCL Calculations Table'!H714)</f>
        <v>S</v>
      </c>
      <c r="I647" s="13" t="str">
        <f>IF('BCL Calculations Table'!I714="","",'BCL Calculations Table'!I714)</f>
        <v/>
      </c>
      <c r="J647" s="13" t="str">
        <f>IF('BCL Calculations Table'!J714="","",'BCL Calculations Table'!J714)</f>
        <v/>
      </c>
      <c r="K647" s="85" t="str">
        <f>IF('BCL Calculations Table'!K714="","",'BCL Calculations Table'!K714)</f>
        <v/>
      </c>
      <c r="L647" s="13" t="str">
        <f>IF('BCL Calculations Table'!L714="","",'BCL Calculations Table'!L714)</f>
        <v>V</v>
      </c>
      <c r="M647" s="68">
        <f>IF('BCL Calculations Table'!N714="","",'BCL Calculations Table'!N714)</f>
        <v>0.14000000000000001</v>
      </c>
      <c r="N647" s="13">
        <f>IF('BCL Calculations Table'!BP714="","",'BCL Calculations Table'!BP714)</f>
        <v>0.1716926351831477</v>
      </c>
      <c r="O647" s="13" t="str">
        <f>IF('BCL Calculations Table'!BQ714="","",'BCL Calculations Table'!BQ714)</f>
        <v>C</v>
      </c>
      <c r="P647" s="13">
        <f>IF('BCL Calculations Table'!BR714="","",'BCL Calculations Table'!BR714)</f>
        <v>1.3865677740117097</v>
      </c>
      <c r="Q647" s="13" t="str">
        <f>IF('BCL Calculations Table'!BS714="","",'BCL Calculations Table'!BS714)</f>
        <v>C</v>
      </c>
      <c r="R647" s="13">
        <f>IF('BCL Calculations Table'!BT714="","",'BCL Calculations Table'!BT714)</f>
        <v>1.0553865010551982</v>
      </c>
      <c r="S647" s="13" t="str">
        <f>IF('BCL Calculations Table'!BU714="","",'BCL Calculations Table'!BU714)</f>
        <v>C</v>
      </c>
      <c r="T647" s="13">
        <f>IF('BCL Calculations Table'!BV714="","",'BCL Calculations Table'!BV714)</f>
        <v>4.9257759784075575E-3</v>
      </c>
      <c r="U647" s="13" t="str">
        <f>IF('BCL Calculations Table'!BW714="","",'BCL Calculations Table'!BW714)</f>
        <v>C</v>
      </c>
      <c r="V647" s="13">
        <f>IF('BCL Calculations Table'!BX714="","",'BCL Calculations Table'!BX714)</f>
        <v>7.8629900904782415E-3</v>
      </c>
      <c r="W647" s="13" t="str">
        <f>IF('BCL Calculations Table'!BY714="","",'BCL Calculations Table'!BY714)</f>
        <v>C</v>
      </c>
      <c r="X647" s="13" t="str">
        <f>IF('BCL Calculations Table'!BZ714="","",'BCL Calculations Table'!BZ714)</f>
        <v/>
      </c>
      <c r="Y647" s="70" t="str">
        <f>IF('BCL Calculations Table'!CB714="","",'BCL Calculations Table'!CB714)</f>
        <v/>
      </c>
    </row>
    <row r="648" spans="1:25" x14ac:dyDescent="0.35">
      <c r="A648" s="77" t="str">
        <f>'BCL Calculations Table'!BN715</f>
        <v>Aroclor 1242</v>
      </c>
      <c r="B648" s="68" t="str">
        <f>'BCL Calculations Table'!BM715</f>
        <v>53469-21-9</v>
      </c>
      <c r="C648" s="13">
        <f>IF('BCL Calculations Table'!C715="","",'BCL Calculations Table'!C715)</f>
        <v>2</v>
      </c>
      <c r="D648" s="13" t="str">
        <f>IF('BCL Calculations Table'!D715="","",'BCL Calculations Table'!D715)</f>
        <v>S</v>
      </c>
      <c r="E648" s="13" t="str">
        <f>IF('BCL Calculations Table'!E715="","",'BCL Calculations Table'!E715)</f>
        <v/>
      </c>
      <c r="F648" s="13" t="str">
        <f>IF('BCL Calculations Table'!F715="","",'BCL Calculations Table'!F715)</f>
        <v/>
      </c>
      <c r="G648" s="13">
        <f>IF('BCL Calculations Table'!G715="","",'BCL Calculations Table'!G715)</f>
        <v>5.6999999999999998E-4</v>
      </c>
      <c r="H648" s="13" t="str">
        <f>IF('BCL Calculations Table'!H715="","",'BCL Calculations Table'!H715)</f>
        <v>S</v>
      </c>
      <c r="I648" s="13" t="str">
        <f>IF('BCL Calculations Table'!I715="","",'BCL Calculations Table'!I715)</f>
        <v/>
      </c>
      <c r="J648" s="13" t="str">
        <f>IF('BCL Calculations Table'!J715="","",'BCL Calculations Table'!J715)</f>
        <v/>
      </c>
      <c r="K648" s="85" t="str">
        <f>IF('BCL Calculations Table'!K715="","",'BCL Calculations Table'!K715)</f>
        <v/>
      </c>
      <c r="L648" s="13" t="str">
        <f>IF('BCL Calculations Table'!L715="","",'BCL Calculations Table'!L715)</f>
        <v>V</v>
      </c>
      <c r="M648" s="68">
        <f>IF('BCL Calculations Table'!N715="","",'BCL Calculations Table'!N715)</f>
        <v>0.14000000000000001</v>
      </c>
      <c r="N648" s="13">
        <f>IF('BCL Calculations Table'!BP715="","",'BCL Calculations Table'!BP715)</f>
        <v>0.2297085472402523</v>
      </c>
      <c r="O648" s="13" t="str">
        <f>IF('BCL Calculations Table'!BQ715="","",'BCL Calculations Table'!BQ715)</f>
        <v>C</v>
      </c>
      <c r="P648" s="13">
        <f>IF('BCL Calculations Table'!BR715="","",'BCL Calculations Table'!BR715)</f>
        <v>2.6012300178676226</v>
      </c>
      <c r="Q648" s="13" t="str">
        <f>IF('BCL Calculations Table'!BS715="","",'BCL Calculations Table'!BS715)</f>
        <v>C</v>
      </c>
      <c r="R648" s="13">
        <f>IF('BCL Calculations Table'!BT715="","",'BCL Calculations Table'!BT715)</f>
        <v>1.5517695509969376</v>
      </c>
      <c r="S648" s="13" t="str">
        <f>IF('BCL Calculations Table'!BU715="","",'BCL Calculations Table'!BU715)</f>
        <v>C</v>
      </c>
      <c r="T648" s="13">
        <f>IF('BCL Calculations Table'!BV715="","",'BCL Calculations Table'!BV715)</f>
        <v>4.9257759784075575E-3</v>
      </c>
      <c r="U648" s="13" t="str">
        <f>IF('BCL Calculations Table'!BW715="","",'BCL Calculations Table'!BW715)</f>
        <v>C</v>
      </c>
      <c r="V648" s="13">
        <f>IF('BCL Calculations Table'!BX715="","",'BCL Calculations Table'!BX715)</f>
        <v>7.8629900904782415E-3</v>
      </c>
      <c r="W648" s="13" t="str">
        <f>IF('BCL Calculations Table'!BY715="","",'BCL Calculations Table'!BY715)</f>
        <v>C</v>
      </c>
      <c r="X648" s="13" t="str">
        <f>IF('BCL Calculations Table'!BZ715="","",'BCL Calculations Table'!BZ715)</f>
        <v/>
      </c>
      <c r="Y648" s="70" t="str">
        <f>IF('BCL Calculations Table'!CB715="","",'BCL Calculations Table'!CB715)</f>
        <v/>
      </c>
    </row>
    <row r="649" spans="1:25" s="14" customFormat="1" x14ac:dyDescent="0.35">
      <c r="A649" s="78" t="str">
        <f>'BCL Calculations Table'!BN716</f>
        <v>Aroclor 1248</v>
      </c>
      <c r="B649" s="72" t="str">
        <f>'BCL Calculations Table'!BM716</f>
        <v>12672-29-6</v>
      </c>
      <c r="C649" s="73">
        <f>IF('BCL Calculations Table'!C716="","",'BCL Calculations Table'!C716)</f>
        <v>2</v>
      </c>
      <c r="D649" s="73" t="str">
        <f>IF('BCL Calculations Table'!D716="","",'BCL Calculations Table'!D716)</f>
        <v>S</v>
      </c>
      <c r="E649" s="73" t="str">
        <f>IF('BCL Calculations Table'!E716="","",'BCL Calculations Table'!E716)</f>
        <v/>
      </c>
      <c r="F649" s="73" t="str">
        <f>IF('BCL Calculations Table'!F716="","",'BCL Calculations Table'!F716)</f>
        <v/>
      </c>
      <c r="G649" s="73">
        <f>IF('BCL Calculations Table'!G716="","",'BCL Calculations Table'!G716)</f>
        <v>5.6999999999999998E-4</v>
      </c>
      <c r="H649" s="73" t="str">
        <f>IF('BCL Calculations Table'!H716="","",'BCL Calculations Table'!H716)</f>
        <v>S</v>
      </c>
      <c r="I649" s="73" t="str">
        <f>IF('BCL Calculations Table'!I716="","",'BCL Calculations Table'!I716)</f>
        <v/>
      </c>
      <c r="J649" s="73" t="str">
        <f>IF('BCL Calculations Table'!J716="","",'BCL Calculations Table'!J716)</f>
        <v/>
      </c>
      <c r="K649" s="86" t="str">
        <f>IF('BCL Calculations Table'!K716="","",'BCL Calculations Table'!K716)</f>
        <v/>
      </c>
      <c r="L649" s="73" t="str">
        <f>IF('BCL Calculations Table'!L716="","",'BCL Calculations Table'!L716)</f>
        <v>V</v>
      </c>
      <c r="M649" s="72">
        <f>IF('BCL Calculations Table'!N716="","",'BCL Calculations Table'!N716)</f>
        <v>0.14000000000000001</v>
      </c>
      <c r="N649" s="73">
        <f>IF('BCL Calculations Table'!BP716="","",'BCL Calculations Table'!BP716)</f>
        <v>0.23071467867990508</v>
      </c>
      <c r="O649" s="73" t="str">
        <f>IF('BCL Calculations Table'!BQ716="","",'BCL Calculations Table'!BQ716)</f>
        <v>C</v>
      </c>
      <c r="P649" s="73">
        <f>IF('BCL Calculations Table'!BR716="","",'BCL Calculations Table'!BR716)</f>
        <v>2.6309751021693519</v>
      </c>
      <c r="Q649" s="73" t="str">
        <f>IF('BCL Calculations Table'!BS716="","",'BCL Calculations Table'!BS716)</f>
        <v>C</v>
      </c>
      <c r="R649" s="73">
        <f>IF('BCL Calculations Table'!BT716="","",'BCL Calculations Table'!BT716)</f>
        <v>1.5612463326679957</v>
      </c>
      <c r="S649" s="73" t="str">
        <f>IF('BCL Calculations Table'!BU716="","",'BCL Calculations Table'!BU716)</f>
        <v>C</v>
      </c>
      <c r="T649" s="73">
        <f>IF('BCL Calculations Table'!BV716="","",'BCL Calculations Table'!BV716)</f>
        <v>4.9257759784075575E-3</v>
      </c>
      <c r="U649" s="73" t="str">
        <f>IF('BCL Calculations Table'!BW716="","",'BCL Calculations Table'!BW716)</f>
        <v>C</v>
      </c>
      <c r="V649" s="73">
        <f>IF('BCL Calculations Table'!BX716="","",'BCL Calculations Table'!BX716)</f>
        <v>7.8629900904782415E-3</v>
      </c>
      <c r="W649" s="73" t="str">
        <f>IF('BCL Calculations Table'!BY716="","",'BCL Calculations Table'!BY716)</f>
        <v>C</v>
      </c>
      <c r="X649" s="73" t="str">
        <f>IF('BCL Calculations Table'!BZ716="","",'BCL Calculations Table'!BZ716)</f>
        <v/>
      </c>
      <c r="Y649" s="79" t="str">
        <f>IF('BCL Calculations Table'!CB716="","",'BCL Calculations Table'!CB716)</f>
        <v/>
      </c>
    </row>
    <row r="650" spans="1:25" s="14" customFormat="1" x14ac:dyDescent="0.35">
      <c r="A650" s="77" t="str">
        <f>'BCL Calculations Table'!BN717</f>
        <v>Aroclor 1254</v>
      </c>
      <c r="B650" s="68" t="str">
        <f>'BCL Calculations Table'!BM717</f>
        <v>11097-69-1</v>
      </c>
      <c r="C650" s="13">
        <f>IF('BCL Calculations Table'!C717="","",'BCL Calculations Table'!C717)</f>
        <v>2</v>
      </c>
      <c r="D650" s="13" t="str">
        <f>IF('BCL Calculations Table'!D717="","",'BCL Calculations Table'!D717)</f>
        <v>S</v>
      </c>
      <c r="E650" s="13">
        <f>IF('BCL Calculations Table'!E717="","",'BCL Calculations Table'!E717)</f>
        <v>2.0000000000000002E-5</v>
      </c>
      <c r="F650" s="13" t="str">
        <f>IF('BCL Calculations Table'!F717="","",'BCL Calculations Table'!F717)</f>
        <v>I</v>
      </c>
      <c r="G650" s="13">
        <f>IF('BCL Calculations Table'!G717="","",'BCL Calculations Table'!G717)</f>
        <v>5.6999999999999998E-4</v>
      </c>
      <c r="H650" s="13" t="str">
        <f>IF('BCL Calculations Table'!H717="","",'BCL Calculations Table'!H717)</f>
        <v>S</v>
      </c>
      <c r="I650" s="13" t="str">
        <f>IF('BCL Calculations Table'!I717="","",'BCL Calculations Table'!I717)</f>
        <v/>
      </c>
      <c r="J650" s="13" t="str">
        <f>IF('BCL Calculations Table'!J717="","",'BCL Calculations Table'!J717)</f>
        <v/>
      </c>
      <c r="K650" s="85" t="str">
        <f>IF('BCL Calculations Table'!K717="","",'BCL Calculations Table'!K717)</f>
        <v/>
      </c>
      <c r="L650" s="13" t="str">
        <f>IF('BCL Calculations Table'!L717="","",'BCL Calculations Table'!L717)</f>
        <v>V</v>
      </c>
      <c r="M650" s="68">
        <f>IF('BCL Calculations Table'!N717="","",'BCL Calculations Table'!N717)</f>
        <v>0.14000000000000001</v>
      </c>
      <c r="N650" s="13">
        <f>IF('BCL Calculations Table'!BP717="","",'BCL Calculations Table'!BP717)</f>
        <v>0.23526254983128625</v>
      </c>
      <c r="O650" s="13" t="str">
        <f>IF('BCL Calculations Table'!BQ717="","",'BCL Calculations Table'!BQ717)</f>
        <v>C</v>
      </c>
      <c r="P650" s="13">
        <f>IF('BCL Calculations Table'!BR717="","",'BCL Calculations Table'!BR717)</f>
        <v>2.7708118349597437</v>
      </c>
      <c r="Q650" s="13" t="str">
        <f>IF('BCL Calculations Table'!BS717="","",'BCL Calculations Table'!BS717)</f>
        <v>C</v>
      </c>
      <c r="R650" s="13">
        <f>IF('BCL Calculations Table'!BT717="","",'BCL Calculations Table'!BT717)</f>
        <v>1.6044926538955329</v>
      </c>
      <c r="S650" s="13" t="str">
        <f>IF('BCL Calculations Table'!BU717="","",'BCL Calculations Table'!BU717)</f>
        <v>C</v>
      </c>
      <c r="T650" s="13">
        <f>IF('BCL Calculations Table'!BV717="","",'BCL Calculations Table'!BV717)</f>
        <v>4.9257759784075575E-3</v>
      </c>
      <c r="U650" s="13" t="str">
        <f>IF('BCL Calculations Table'!BW717="","",'BCL Calculations Table'!BW717)</f>
        <v>C</v>
      </c>
      <c r="V650" s="13">
        <f>IF('BCL Calculations Table'!BX717="","",'BCL Calculations Table'!BX717)</f>
        <v>7.8629900904782415E-3</v>
      </c>
      <c r="W650" s="13" t="str">
        <f>IF('BCL Calculations Table'!BY717="","",'BCL Calculations Table'!BY717)</f>
        <v>C</v>
      </c>
      <c r="X650" s="80" t="str">
        <f>IF('BCL Calculations Table'!BZ717="","",'BCL Calculations Table'!BZ717)</f>
        <v/>
      </c>
      <c r="Y650" s="81" t="str">
        <f>IF('BCL Calculations Table'!CB717="","",'BCL Calculations Table'!CB717)</f>
        <v/>
      </c>
    </row>
    <row r="651" spans="1:25" x14ac:dyDescent="0.35">
      <c r="A651" s="77" t="str">
        <f>'BCL Calculations Table'!BN718</f>
        <v>Aroclor 1260</v>
      </c>
      <c r="B651" s="68" t="str">
        <f>'BCL Calculations Table'!BM718</f>
        <v>11096-82-5</v>
      </c>
      <c r="C651" s="13">
        <f>IF('BCL Calculations Table'!C718="","",'BCL Calculations Table'!C718)</f>
        <v>2</v>
      </c>
      <c r="D651" s="13" t="str">
        <f>IF('BCL Calculations Table'!D718="","",'BCL Calculations Table'!D718)</f>
        <v>S</v>
      </c>
      <c r="E651" s="13" t="str">
        <f>IF('BCL Calculations Table'!E718="","",'BCL Calculations Table'!E718)</f>
        <v/>
      </c>
      <c r="F651" s="13" t="str">
        <f>IF('BCL Calculations Table'!F718="","",'BCL Calculations Table'!F718)</f>
        <v/>
      </c>
      <c r="G651" s="13">
        <f>IF('BCL Calculations Table'!G718="","",'BCL Calculations Table'!G718)</f>
        <v>5.6999999999999998E-4</v>
      </c>
      <c r="H651" s="13" t="str">
        <f>IF('BCL Calculations Table'!H718="","",'BCL Calculations Table'!H718)</f>
        <v>S</v>
      </c>
      <c r="I651" s="13" t="str">
        <f>IF('BCL Calculations Table'!I718="","",'BCL Calculations Table'!I718)</f>
        <v/>
      </c>
      <c r="J651" s="13" t="str">
        <f>IF('BCL Calculations Table'!J718="","",'BCL Calculations Table'!J718)</f>
        <v/>
      </c>
      <c r="K651" s="85" t="str">
        <f>IF('BCL Calculations Table'!K718="","",'BCL Calculations Table'!K718)</f>
        <v/>
      </c>
      <c r="L651" s="13" t="str">
        <f>IF('BCL Calculations Table'!L718="","",'BCL Calculations Table'!L718)</f>
        <v>V</v>
      </c>
      <c r="M651" s="68">
        <f>IF('BCL Calculations Table'!N718="","",'BCL Calculations Table'!N718)</f>
        <v>0.14000000000000001</v>
      </c>
      <c r="N651" s="13">
        <f>IF('BCL Calculations Table'!BP718="","",'BCL Calculations Table'!BP718)</f>
        <v>0.24014319224614478</v>
      </c>
      <c r="O651" s="13" t="str">
        <f>IF('BCL Calculations Table'!BQ718="","",'BCL Calculations Table'!BQ718)</f>
        <v>C</v>
      </c>
      <c r="P651" s="13">
        <f>IF('BCL Calculations Table'!BR718="","",'BCL Calculations Table'!BR718)</f>
        <v>2.9314547239516262</v>
      </c>
      <c r="Q651" s="13" t="str">
        <f>IF('BCL Calculations Table'!BS718="","",'BCL Calculations Table'!BS718)</f>
        <v>C</v>
      </c>
      <c r="R651" s="13">
        <f>IF('BCL Calculations Table'!BT718="","",'BCL Calculations Table'!BT718)</f>
        <v>1.6516634361145959</v>
      </c>
      <c r="S651" s="13" t="str">
        <f>IF('BCL Calculations Table'!BU718="","",'BCL Calculations Table'!BU718)</f>
        <v>C</v>
      </c>
      <c r="T651" s="13">
        <f>IF('BCL Calculations Table'!BV718="","",'BCL Calculations Table'!BV718)</f>
        <v>4.9257759784075575E-3</v>
      </c>
      <c r="U651" s="13" t="str">
        <f>IF('BCL Calculations Table'!BW718="","",'BCL Calculations Table'!BW718)</f>
        <v>C</v>
      </c>
      <c r="V651" s="13">
        <f>IF('BCL Calculations Table'!BX718="","",'BCL Calculations Table'!BX718)</f>
        <v>7.8629900904782415E-3</v>
      </c>
      <c r="W651" s="13" t="str">
        <f>IF('BCL Calculations Table'!BY718="","",'BCL Calculations Table'!BY718)</f>
        <v>C</v>
      </c>
      <c r="X651" s="13" t="str">
        <f>IF('BCL Calculations Table'!BZ718="","",'BCL Calculations Table'!BZ718)</f>
        <v/>
      </c>
      <c r="Y651" s="70" t="str">
        <f>IF('BCL Calculations Table'!CB718="","",'BCL Calculations Table'!CB718)</f>
        <v/>
      </c>
    </row>
    <row r="652" spans="1:25" x14ac:dyDescent="0.35">
      <c r="A652" s="77" t="str">
        <f>'BCL Calculations Table'!BN719</f>
        <v>Aroclor 5460</v>
      </c>
      <c r="B652" s="68" t="str">
        <f>'BCL Calculations Table'!BM719</f>
        <v>11126-42-4</v>
      </c>
      <c r="C652" s="13" t="str">
        <f>IF('BCL Calculations Table'!C719="","",'BCL Calculations Table'!C719)</f>
        <v/>
      </c>
      <c r="D652" s="13" t="str">
        <f>IF('BCL Calculations Table'!D719="","",'BCL Calculations Table'!D719)</f>
        <v/>
      </c>
      <c r="E652" s="13">
        <f>IF('BCL Calculations Table'!E719="","",'BCL Calculations Table'!E719)</f>
        <v>5.9999999999999995E-4</v>
      </c>
      <c r="F652" s="13" t="str">
        <f>IF('BCL Calculations Table'!F719="","",'BCL Calculations Table'!F719)</f>
        <v>X</v>
      </c>
      <c r="G652" s="13" t="str">
        <f>IF('BCL Calculations Table'!G719="","",'BCL Calculations Table'!G719)</f>
        <v/>
      </c>
      <c r="H652" s="13" t="str">
        <f>IF('BCL Calculations Table'!H719="","",'BCL Calculations Table'!H719)</f>
        <v/>
      </c>
      <c r="I652" s="13" t="str">
        <f>IF('BCL Calculations Table'!I719="","",'BCL Calculations Table'!I719)</f>
        <v/>
      </c>
      <c r="J652" s="13" t="str">
        <f>IF('BCL Calculations Table'!J719="","",'BCL Calculations Table'!J719)</f>
        <v/>
      </c>
      <c r="K652" s="85" t="str">
        <f>IF('BCL Calculations Table'!K719="","",'BCL Calculations Table'!K719)</f>
        <v/>
      </c>
      <c r="L652" s="13" t="str">
        <f>IF('BCL Calculations Table'!L719="","",'BCL Calculations Table'!L719)</f>
        <v>V</v>
      </c>
      <c r="M652" s="68">
        <f>IF('BCL Calculations Table'!N719="","",'BCL Calculations Table'!N719)</f>
        <v>0.14000000000000001</v>
      </c>
      <c r="N652" s="13">
        <f>IF('BCL Calculations Table'!BP719="","",'BCL Calculations Table'!BP719)</f>
        <v>25.962715467834769</v>
      </c>
      <c r="O652" s="13" t="str">
        <f>IF('BCL Calculations Table'!BQ719="","",'BCL Calculations Table'!BQ719)</f>
        <v>sat</v>
      </c>
      <c r="P652" s="13">
        <f>IF('BCL Calculations Table'!BR719="","",'BCL Calculations Table'!BR719)</f>
        <v>25.962715467834769</v>
      </c>
      <c r="Q652" s="13" t="str">
        <f>IF('BCL Calculations Table'!BS719="","",'BCL Calculations Table'!BS719)</f>
        <v>sat</v>
      </c>
      <c r="R652" s="13">
        <f>IF('BCL Calculations Table'!BT719="","",'BCL Calculations Table'!BT719)</f>
        <v>25.962715467834769</v>
      </c>
      <c r="S652" s="13" t="str">
        <f>IF('BCL Calculations Table'!BU719="","",'BCL Calculations Table'!BU719)</f>
        <v>sat</v>
      </c>
      <c r="T652" s="13" t="str">
        <f>IF('BCL Calculations Table'!BV719="","",'BCL Calculations Table'!BV719)</f>
        <v/>
      </c>
      <c r="U652" s="13" t="str">
        <f>IF('BCL Calculations Table'!BW719="","",'BCL Calculations Table'!BW719)</f>
        <v/>
      </c>
      <c r="V652" s="13">
        <f>IF('BCL Calculations Table'!BX719="","",'BCL Calculations Table'!BX719)</f>
        <v>20.022857142857141</v>
      </c>
      <c r="W652" s="13" t="str">
        <f>IF('BCL Calculations Table'!BY719="","",'BCL Calculations Table'!BY719)</f>
        <v>N</v>
      </c>
      <c r="X652" s="13" t="str">
        <f>IF('BCL Calculations Table'!BZ719="","",'BCL Calculations Table'!BZ719)</f>
        <v/>
      </c>
      <c r="Y652" s="70" t="str">
        <f>IF('BCL Calculations Table'!CB719="","",'BCL Calculations Table'!CB719)</f>
        <v/>
      </c>
    </row>
    <row r="653" spans="1:25" s="14" customFormat="1" x14ac:dyDescent="0.35">
      <c r="A653" s="77" t="str">
        <f>'BCL Calculations Table'!BN720</f>
        <v>Heptachlorobiphenyl, 2,3,3',4,4',5,5'- (PCB 189)</v>
      </c>
      <c r="B653" s="68" t="str">
        <f>'BCL Calculations Table'!BM720</f>
        <v>39635-31-9</v>
      </c>
      <c r="C653" s="13">
        <f>IF('BCL Calculations Table'!C720="","",'BCL Calculations Table'!C720)</f>
        <v>3.9</v>
      </c>
      <c r="D653" s="13" t="str">
        <f>IF('BCL Calculations Table'!D720="","",'BCL Calculations Table'!D720)</f>
        <v>E</v>
      </c>
      <c r="E653" s="13">
        <f>IF('BCL Calculations Table'!E720="","",'BCL Calculations Table'!E720)</f>
        <v>2.3E-5</v>
      </c>
      <c r="F653" s="13" t="str">
        <f>IF('BCL Calculations Table'!F720="","",'BCL Calculations Table'!F720)</f>
        <v>E</v>
      </c>
      <c r="G653" s="13">
        <f>IF('BCL Calculations Table'!G720="","",'BCL Calculations Table'!G720)</f>
        <v>1.1000000000000001E-3</v>
      </c>
      <c r="H653" s="13" t="str">
        <f>IF('BCL Calculations Table'!H720="","",'BCL Calculations Table'!H720)</f>
        <v>E</v>
      </c>
      <c r="I653" s="13">
        <f>IF('BCL Calculations Table'!I720="","",'BCL Calculations Table'!I720)</f>
        <v>1.2999999999999999E-3</v>
      </c>
      <c r="J653" s="13" t="str">
        <f>IF('BCL Calculations Table'!J720="","",'BCL Calculations Table'!J720)</f>
        <v>E</v>
      </c>
      <c r="K653" s="85" t="str">
        <f>IF('BCL Calculations Table'!K720="","",'BCL Calculations Table'!K720)</f>
        <v/>
      </c>
      <c r="L653" s="13" t="str">
        <f>IF('BCL Calculations Table'!L720="","",'BCL Calculations Table'!L720)</f>
        <v>V</v>
      </c>
      <c r="M653" s="68">
        <f>IF('BCL Calculations Table'!N720="","",'BCL Calculations Table'!N720)</f>
        <v>0.14000000000000001</v>
      </c>
      <c r="N653" s="13">
        <f>IF('BCL Calculations Table'!BP720="","",'BCL Calculations Table'!BP720)</f>
        <v>0.12531069595475619</v>
      </c>
      <c r="O653" s="13" t="str">
        <f>IF('BCL Calculations Table'!BQ720="","",'BCL Calculations Table'!BQ720)</f>
        <v>C</v>
      </c>
      <c r="P653" s="13">
        <f>IF('BCL Calculations Table'!BR720="","",'BCL Calculations Table'!BR720)</f>
        <v>1.5794054568430929</v>
      </c>
      <c r="Q653" s="13" t="str">
        <f>IF('BCL Calculations Table'!BS720="","",'BCL Calculations Table'!BS720)</f>
        <v>C</v>
      </c>
      <c r="R653" s="13">
        <f>IF('BCL Calculations Table'!BT720="","",'BCL Calculations Table'!BT720)</f>
        <v>0.8682185360820277</v>
      </c>
      <c r="S653" s="13" t="str">
        <f>IF('BCL Calculations Table'!BU720="","",'BCL Calculations Table'!BU720)</f>
        <v>C</v>
      </c>
      <c r="T653" s="13">
        <f>IF('BCL Calculations Table'!BV720="","",'BCL Calculations Table'!BV720)</f>
        <v>2.5524475524475523E-3</v>
      </c>
      <c r="U653" s="13" t="str">
        <f>IF('BCL Calculations Table'!BW720="","",'BCL Calculations Table'!BW720)</f>
        <v>C</v>
      </c>
      <c r="V653" s="13">
        <f>IF('BCL Calculations Table'!BX720="","",'BCL Calculations Table'!BX720)</f>
        <v>4.0658783689701073E-3</v>
      </c>
      <c r="W653" s="13" t="str">
        <f>IF('BCL Calculations Table'!BY720="","",'BCL Calculations Table'!BY720)</f>
        <v>C</v>
      </c>
      <c r="X653" s="13" t="str">
        <f>IF('BCL Calculations Table'!BZ720="","",'BCL Calculations Table'!BZ720)</f>
        <v/>
      </c>
      <c r="Y653" s="70" t="str">
        <f>IF('BCL Calculations Table'!CB720="","",'BCL Calculations Table'!CB720)</f>
        <v/>
      </c>
    </row>
    <row r="654" spans="1:25" x14ac:dyDescent="0.35">
      <c r="A654" s="77" t="str">
        <f>'BCL Calculations Table'!BN721</f>
        <v>Hexachlorobiphenyl, 2,3',4,4',5,5'- (PCB 167)</v>
      </c>
      <c r="B654" s="68" t="str">
        <f>'BCL Calculations Table'!BM721</f>
        <v>52663-72-6</v>
      </c>
      <c r="C654" s="13">
        <f>IF('BCL Calculations Table'!C721="","",'BCL Calculations Table'!C721)</f>
        <v>3.9</v>
      </c>
      <c r="D654" s="13" t="str">
        <f>IF('BCL Calculations Table'!D721="","",'BCL Calculations Table'!D721)</f>
        <v>E</v>
      </c>
      <c r="E654" s="13">
        <f>IF('BCL Calculations Table'!E721="","",'BCL Calculations Table'!E721)</f>
        <v>2.3E-5</v>
      </c>
      <c r="F654" s="13" t="str">
        <f>IF('BCL Calculations Table'!F721="","",'BCL Calculations Table'!F721)</f>
        <v>E</v>
      </c>
      <c r="G654" s="13">
        <f>IF('BCL Calculations Table'!G721="","",'BCL Calculations Table'!G721)</f>
        <v>1.1000000000000001E-3</v>
      </c>
      <c r="H654" s="13" t="str">
        <f>IF('BCL Calculations Table'!H721="","",'BCL Calculations Table'!H721)</f>
        <v>E</v>
      </c>
      <c r="I654" s="13">
        <f>IF('BCL Calculations Table'!I721="","",'BCL Calculations Table'!I721)</f>
        <v>1.2999999999999999E-3</v>
      </c>
      <c r="J654" s="13" t="str">
        <f>IF('BCL Calculations Table'!J721="","",'BCL Calculations Table'!J721)</f>
        <v>E</v>
      </c>
      <c r="K654" s="85" t="str">
        <f>IF('BCL Calculations Table'!K721="","",'BCL Calculations Table'!K721)</f>
        <v/>
      </c>
      <c r="L654" s="13" t="str">
        <f>IF('BCL Calculations Table'!L721="","",'BCL Calculations Table'!L721)</f>
        <v>V</v>
      </c>
      <c r="M654" s="68">
        <f>IF('BCL Calculations Table'!N721="","",'BCL Calculations Table'!N721)</f>
        <v>0.14000000000000001</v>
      </c>
      <c r="N654" s="13">
        <f>IF('BCL Calculations Table'!BP721="","",'BCL Calculations Table'!BP721)</f>
        <v>0.12397018992705781</v>
      </c>
      <c r="O654" s="13" t="str">
        <f>IF('BCL Calculations Table'!BQ721="","",'BCL Calculations Table'!BQ721)</f>
        <v>C</v>
      </c>
      <c r="P654" s="13">
        <f>IF('BCL Calculations Table'!BR721="","",'BCL Calculations Table'!BR721)</f>
        <v>1.5316168358384754</v>
      </c>
      <c r="Q654" s="13" t="str">
        <f>IF('BCL Calculations Table'!BS721="","",'BCL Calculations Table'!BS721)</f>
        <v>C</v>
      </c>
      <c r="R654" s="13">
        <f>IF('BCL Calculations Table'!BT721="","",'BCL Calculations Table'!BT721)</f>
        <v>0.85501991603549687</v>
      </c>
      <c r="S654" s="13" t="str">
        <f>IF('BCL Calculations Table'!BU721="","",'BCL Calculations Table'!BU721)</f>
        <v>C</v>
      </c>
      <c r="T654" s="13">
        <f>IF('BCL Calculations Table'!BV721="","",'BCL Calculations Table'!BV721)</f>
        <v>2.5524475524475523E-3</v>
      </c>
      <c r="U654" s="13" t="str">
        <f>IF('BCL Calculations Table'!BW721="","",'BCL Calculations Table'!BW721)</f>
        <v>C</v>
      </c>
      <c r="V654" s="13">
        <f>IF('BCL Calculations Table'!BX721="","",'BCL Calculations Table'!BX721)</f>
        <v>4.0658783689701073E-3</v>
      </c>
      <c r="W654" s="13" t="str">
        <f>IF('BCL Calculations Table'!BY721="","",'BCL Calculations Table'!BY721)</f>
        <v>C</v>
      </c>
      <c r="X654" s="13" t="str">
        <f>IF('BCL Calculations Table'!BZ721="","",'BCL Calculations Table'!BZ721)</f>
        <v/>
      </c>
      <c r="Y654" s="70" t="str">
        <f>IF('BCL Calculations Table'!CB721="","",'BCL Calculations Table'!CB721)</f>
        <v/>
      </c>
    </row>
    <row r="655" spans="1:25" s="14" customFormat="1" x14ac:dyDescent="0.35">
      <c r="A655" s="78" t="str">
        <f>'BCL Calculations Table'!BN722</f>
        <v>Hexachlorobiphenyl, 2,3,3',4,4',5'- (PCB 157)</v>
      </c>
      <c r="B655" s="72" t="str">
        <f>'BCL Calculations Table'!BM722</f>
        <v>69782-90-7</v>
      </c>
      <c r="C655" s="73">
        <f>IF('BCL Calculations Table'!C722="","",'BCL Calculations Table'!C722)</f>
        <v>3.9</v>
      </c>
      <c r="D655" s="73" t="str">
        <f>IF('BCL Calculations Table'!D722="","",'BCL Calculations Table'!D722)</f>
        <v>E</v>
      </c>
      <c r="E655" s="73">
        <f>IF('BCL Calculations Table'!E722="","",'BCL Calculations Table'!E722)</f>
        <v>2.3E-5</v>
      </c>
      <c r="F655" s="73" t="str">
        <f>IF('BCL Calculations Table'!F722="","",'BCL Calculations Table'!F722)</f>
        <v>E</v>
      </c>
      <c r="G655" s="73">
        <f>IF('BCL Calculations Table'!G722="","",'BCL Calculations Table'!G722)</f>
        <v>1.1000000000000001E-3</v>
      </c>
      <c r="H655" s="73" t="str">
        <f>IF('BCL Calculations Table'!H722="","",'BCL Calculations Table'!H722)</f>
        <v>E</v>
      </c>
      <c r="I655" s="73">
        <f>IF('BCL Calculations Table'!I722="","",'BCL Calculations Table'!I722)</f>
        <v>1.2999999999999999E-3</v>
      </c>
      <c r="J655" s="73" t="str">
        <f>IF('BCL Calculations Table'!J722="","",'BCL Calculations Table'!J722)</f>
        <v>E</v>
      </c>
      <c r="K655" s="86" t="str">
        <f>IF('BCL Calculations Table'!K722="","",'BCL Calculations Table'!K722)</f>
        <v/>
      </c>
      <c r="L655" s="73" t="str">
        <f>IF('BCL Calculations Table'!L722="","",'BCL Calculations Table'!L722)</f>
        <v>V</v>
      </c>
      <c r="M655" s="72">
        <f>IF('BCL Calculations Table'!N722="","",'BCL Calculations Table'!N722)</f>
        <v>0.14000000000000001</v>
      </c>
      <c r="N655" s="73">
        <f>IF('BCL Calculations Table'!BP722="","",'BCL Calculations Table'!BP722)</f>
        <v>0.12202442065202139</v>
      </c>
      <c r="O655" s="73" t="str">
        <f>IF('BCL Calculations Table'!BQ722="","",'BCL Calculations Table'!BQ722)</f>
        <v>C</v>
      </c>
      <c r="P655" s="73">
        <f>IF('BCL Calculations Table'!BR722="","",'BCL Calculations Table'!BR722)</f>
        <v>1.4655191404737073</v>
      </c>
      <c r="Q655" s="73" t="str">
        <f>IF('BCL Calculations Table'!BS722="","",'BCL Calculations Table'!BS722)</f>
        <v>C</v>
      </c>
      <c r="R655" s="73">
        <f>IF('BCL Calculations Table'!BT722="","",'BCL Calculations Table'!BT722)</f>
        <v>0.83607431819088296</v>
      </c>
      <c r="S655" s="73" t="str">
        <f>IF('BCL Calculations Table'!BU722="","",'BCL Calculations Table'!BU722)</f>
        <v>C</v>
      </c>
      <c r="T655" s="73">
        <f>IF('BCL Calculations Table'!BV722="","",'BCL Calculations Table'!BV722)</f>
        <v>2.5524475524475523E-3</v>
      </c>
      <c r="U655" s="73" t="str">
        <f>IF('BCL Calculations Table'!BW722="","",'BCL Calculations Table'!BW722)</f>
        <v>C</v>
      </c>
      <c r="V655" s="73">
        <f>IF('BCL Calculations Table'!BX722="","",'BCL Calculations Table'!BX722)</f>
        <v>4.0658783689701073E-3</v>
      </c>
      <c r="W655" s="73" t="str">
        <f>IF('BCL Calculations Table'!BY722="","",'BCL Calculations Table'!BY722)</f>
        <v>C</v>
      </c>
      <c r="X655" s="73" t="str">
        <f>IF('BCL Calculations Table'!BZ722="","",'BCL Calculations Table'!BZ722)</f>
        <v/>
      </c>
      <c r="Y655" s="79" t="str">
        <f>IF('BCL Calculations Table'!CB722="","",'BCL Calculations Table'!CB722)</f>
        <v/>
      </c>
    </row>
    <row r="656" spans="1:25" s="14" customFormat="1" x14ac:dyDescent="0.35">
      <c r="A656" s="77" t="str">
        <f>'BCL Calculations Table'!BN723</f>
        <v>Hexachlorobiphenyl, 2,3,3',4,4',5- (PCB 156)</v>
      </c>
      <c r="B656" s="68" t="str">
        <f>'BCL Calculations Table'!BM723</f>
        <v>38380-08-4</v>
      </c>
      <c r="C656" s="13">
        <f>IF('BCL Calculations Table'!C723="","",'BCL Calculations Table'!C723)</f>
        <v>3.9</v>
      </c>
      <c r="D656" s="13" t="str">
        <f>IF('BCL Calculations Table'!D723="","",'BCL Calculations Table'!D723)</f>
        <v>E</v>
      </c>
      <c r="E656" s="13">
        <f>IF('BCL Calculations Table'!E723="","",'BCL Calculations Table'!E723)</f>
        <v>2.3E-5</v>
      </c>
      <c r="F656" s="13" t="str">
        <f>IF('BCL Calculations Table'!F723="","",'BCL Calculations Table'!F723)</f>
        <v>E</v>
      </c>
      <c r="G656" s="13">
        <f>IF('BCL Calculations Table'!G723="","",'BCL Calculations Table'!G723)</f>
        <v>1.1000000000000001E-3</v>
      </c>
      <c r="H656" s="13" t="str">
        <f>IF('BCL Calculations Table'!H723="","",'BCL Calculations Table'!H723)</f>
        <v>E</v>
      </c>
      <c r="I656" s="13">
        <f>IF('BCL Calculations Table'!I723="","",'BCL Calculations Table'!I723)</f>
        <v>1.2999999999999999E-3</v>
      </c>
      <c r="J656" s="13" t="str">
        <f>IF('BCL Calculations Table'!J723="","",'BCL Calculations Table'!J723)</f>
        <v>E</v>
      </c>
      <c r="K656" s="85" t="str">
        <f>IF('BCL Calculations Table'!K723="","",'BCL Calculations Table'!K723)</f>
        <v/>
      </c>
      <c r="L656" s="13" t="str">
        <f>IF('BCL Calculations Table'!L723="","",'BCL Calculations Table'!L723)</f>
        <v>V</v>
      </c>
      <c r="M656" s="68">
        <f>IF('BCL Calculations Table'!N723="","",'BCL Calculations Table'!N723)</f>
        <v>0.14000000000000001</v>
      </c>
      <c r="N656" s="13">
        <f>IF('BCL Calculations Table'!BP723="","",'BCL Calculations Table'!BP723)</f>
        <v>0.12236314360343457</v>
      </c>
      <c r="O656" s="13" t="str">
        <f>IF('BCL Calculations Table'!BQ723="","",'BCL Calculations Table'!BQ723)</f>
        <v>C</v>
      </c>
      <c r="P656" s="13">
        <f>IF('BCL Calculations Table'!BR723="","",'BCL Calculations Table'!BR723)</f>
        <v>1.4767591265544706</v>
      </c>
      <c r="Q656" s="13" t="str">
        <f>IF('BCL Calculations Table'!BS723="","",'BCL Calculations Table'!BS723)</f>
        <v>C</v>
      </c>
      <c r="R656" s="13">
        <f>IF('BCL Calculations Table'!BT723="","",'BCL Calculations Table'!BT723)</f>
        <v>0.83935449632298242</v>
      </c>
      <c r="S656" s="13" t="str">
        <f>IF('BCL Calculations Table'!BU723="","",'BCL Calculations Table'!BU723)</f>
        <v>C</v>
      </c>
      <c r="T656" s="13">
        <f>IF('BCL Calculations Table'!BV723="","",'BCL Calculations Table'!BV723)</f>
        <v>2.5524475524475523E-3</v>
      </c>
      <c r="U656" s="13" t="str">
        <f>IF('BCL Calculations Table'!BW723="","",'BCL Calculations Table'!BW723)</f>
        <v>C</v>
      </c>
      <c r="V656" s="13">
        <f>IF('BCL Calculations Table'!BX723="","",'BCL Calculations Table'!BX723)</f>
        <v>4.0658783689701073E-3</v>
      </c>
      <c r="W656" s="13" t="str">
        <f>IF('BCL Calculations Table'!BY723="","",'BCL Calculations Table'!BY723)</f>
        <v>C</v>
      </c>
      <c r="X656" s="80" t="str">
        <f>IF('BCL Calculations Table'!BZ723="","",'BCL Calculations Table'!BZ723)</f>
        <v/>
      </c>
      <c r="Y656" s="81" t="str">
        <f>IF('BCL Calculations Table'!CB723="","",'BCL Calculations Table'!CB723)</f>
        <v/>
      </c>
    </row>
    <row r="657" spans="1:25" x14ac:dyDescent="0.35">
      <c r="A657" s="77" t="str">
        <f>'BCL Calculations Table'!BN724</f>
        <v>Hexachlorobiphenyl, 3,3',4,4',5,5'- (PCB 169)</v>
      </c>
      <c r="B657" s="68" t="str">
        <f>'BCL Calculations Table'!BM724</f>
        <v>32774-16-6</v>
      </c>
      <c r="C657" s="13">
        <f>IF('BCL Calculations Table'!C724="","",'BCL Calculations Table'!C724)</f>
        <v>3900</v>
      </c>
      <c r="D657" s="13" t="str">
        <f>IF('BCL Calculations Table'!D724="","",'BCL Calculations Table'!D724)</f>
        <v>E</v>
      </c>
      <c r="E657" s="13">
        <f>IF('BCL Calculations Table'!E724="","",'BCL Calculations Table'!E724)</f>
        <v>2.3000000000000001E-8</v>
      </c>
      <c r="F657" s="13" t="str">
        <f>IF('BCL Calculations Table'!F724="","",'BCL Calculations Table'!F724)</f>
        <v>E</v>
      </c>
      <c r="G657" s="13">
        <f>IF('BCL Calculations Table'!G724="","",'BCL Calculations Table'!G724)</f>
        <v>1.1000000000000001</v>
      </c>
      <c r="H657" s="13" t="str">
        <f>IF('BCL Calculations Table'!H724="","",'BCL Calculations Table'!H724)</f>
        <v>E</v>
      </c>
      <c r="I657" s="13">
        <f>IF('BCL Calculations Table'!I724="","",'BCL Calculations Table'!I724)</f>
        <v>1.3E-6</v>
      </c>
      <c r="J657" s="13" t="str">
        <f>IF('BCL Calculations Table'!J724="","",'BCL Calculations Table'!J724)</f>
        <v>E</v>
      </c>
      <c r="K657" s="85" t="str">
        <f>IF('BCL Calculations Table'!K724="","",'BCL Calculations Table'!K724)</f>
        <v/>
      </c>
      <c r="L657" s="13" t="str">
        <f>IF('BCL Calculations Table'!L724="","",'BCL Calculations Table'!L724)</f>
        <v>V</v>
      </c>
      <c r="M657" s="68">
        <f>IF('BCL Calculations Table'!N724="","",'BCL Calculations Table'!N724)</f>
        <v>0.14000000000000001</v>
      </c>
      <c r="N657" s="13">
        <f>IF('BCL Calculations Table'!BP724="","",'BCL Calculations Table'!BP724)</f>
        <v>1.239701899270578E-4</v>
      </c>
      <c r="O657" s="13" t="str">
        <f>IF('BCL Calculations Table'!BQ724="","",'BCL Calculations Table'!BQ724)</f>
        <v>C</v>
      </c>
      <c r="P657" s="13">
        <f>IF('BCL Calculations Table'!BR724="","",'BCL Calculations Table'!BR724)</f>
        <v>1.5316168358384754E-3</v>
      </c>
      <c r="Q657" s="13" t="str">
        <f>IF('BCL Calculations Table'!BS724="","",'BCL Calculations Table'!BS724)</f>
        <v>C</v>
      </c>
      <c r="R657" s="13">
        <f>IF('BCL Calculations Table'!BT724="","",'BCL Calculations Table'!BT724)</f>
        <v>8.5501991603549685E-4</v>
      </c>
      <c r="S657" s="13" t="str">
        <f>IF('BCL Calculations Table'!BU724="","",'BCL Calculations Table'!BU724)</f>
        <v>C</v>
      </c>
      <c r="T657" s="13">
        <f>IF('BCL Calculations Table'!BV724="","",'BCL Calculations Table'!BV724)</f>
        <v>2.5524475524475519E-6</v>
      </c>
      <c r="U657" s="13" t="str">
        <f>IF('BCL Calculations Table'!BW724="","",'BCL Calculations Table'!BW724)</f>
        <v>C</v>
      </c>
      <c r="V657" s="13">
        <f>IF('BCL Calculations Table'!BX724="","",'BCL Calculations Table'!BX724)</f>
        <v>4.0658783689701066E-6</v>
      </c>
      <c r="W657" s="13" t="str">
        <f>IF('BCL Calculations Table'!BY724="","",'BCL Calculations Table'!BY724)</f>
        <v>C</v>
      </c>
      <c r="X657" s="13" t="str">
        <f>IF('BCL Calculations Table'!BZ724="","",'BCL Calculations Table'!BZ724)</f>
        <v/>
      </c>
      <c r="Y657" s="70" t="str">
        <f>IF('BCL Calculations Table'!CB724="","",'BCL Calculations Table'!CB724)</f>
        <v/>
      </c>
    </row>
    <row r="658" spans="1:25" x14ac:dyDescent="0.35">
      <c r="A658" s="77" t="str">
        <f>'BCL Calculations Table'!BN725</f>
        <v>Pentachlorobiphenyl, 2',3,4,4',5- (PCB 123)</v>
      </c>
      <c r="B658" s="68" t="str">
        <f>'BCL Calculations Table'!BM725</f>
        <v>65510-44-3</v>
      </c>
      <c r="C658" s="13">
        <f>IF('BCL Calculations Table'!C725="","",'BCL Calculations Table'!C725)</f>
        <v>3.9</v>
      </c>
      <c r="D658" s="13" t="str">
        <f>IF('BCL Calculations Table'!D725="","",'BCL Calculations Table'!D725)</f>
        <v>E</v>
      </c>
      <c r="E658" s="13">
        <f>IF('BCL Calculations Table'!E725="","",'BCL Calculations Table'!E725)</f>
        <v>2.3E-5</v>
      </c>
      <c r="F658" s="13" t="str">
        <f>IF('BCL Calculations Table'!F725="","",'BCL Calculations Table'!F725)</f>
        <v>E</v>
      </c>
      <c r="G658" s="13">
        <f>IF('BCL Calculations Table'!G725="","",'BCL Calculations Table'!G725)</f>
        <v>1.1000000000000001E-3</v>
      </c>
      <c r="H658" s="13" t="str">
        <f>IF('BCL Calculations Table'!H725="","",'BCL Calculations Table'!H725)</f>
        <v>E</v>
      </c>
      <c r="I658" s="13">
        <f>IF('BCL Calculations Table'!I725="","",'BCL Calculations Table'!I725)</f>
        <v>1.2999999999999999E-3</v>
      </c>
      <c r="J658" s="13" t="str">
        <f>IF('BCL Calculations Table'!J725="","",'BCL Calculations Table'!J725)</f>
        <v>E</v>
      </c>
      <c r="K658" s="85" t="str">
        <f>IF('BCL Calculations Table'!K725="","",'BCL Calculations Table'!K725)</f>
        <v/>
      </c>
      <c r="L658" s="13" t="str">
        <f>IF('BCL Calculations Table'!L725="","",'BCL Calculations Table'!L725)</f>
        <v>V</v>
      </c>
      <c r="M658" s="68">
        <f>IF('BCL Calculations Table'!N725="","",'BCL Calculations Table'!N725)</f>
        <v>0.14000000000000001</v>
      </c>
      <c r="N658" s="13">
        <f>IF('BCL Calculations Table'!BP725="","",'BCL Calculations Table'!BP725)</f>
        <v>0.11971495170373815</v>
      </c>
      <c r="O658" s="13" t="str">
        <f>IF('BCL Calculations Table'!BQ725="","",'BCL Calculations Table'!BQ725)</f>
        <v>C</v>
      </c>
      <c r="P658" s="13">
        <f>IF('BCL Calculations Table'!BR725="","",'BCL Calculations Table'!BR725)</f>
        <v>1.3916995986152796</v>
      </c>
      <c r="Q658" s="13" t="str">
        <f>IF('BCL Calculations Table'!BS725="","",'BCL Calculations Table'!BS725)</f>
        <v>C</v>
      </c>
      <c r="R658" s="13">
        <f>IF('BCL Calculations Table'!BT725="","",'BCL Calculations Table'!BT725)</f>
        <v>0.81390782631783609</v>
      </c>
      <c r="S658" s="13" t="str">
        <f>IF('BCL Calculations Table'!BU725="","",'BCL Calculations Table'!BU725)</f>
        <v>C</v>
      </c>
      <c r="T658" s="13">
        <f>IF('BCL Calculations Table'!BV725="","",'BCL Calculations Table'!BV725)</f>
        <v>2.5524475524475523E-3</v>
      </c>
      <c r="U658" s="13" t="str">
        <f>IF('BCL Calculations Table'!BW725="","",'BCL Calculations Table'!BW725)</f>
        <v>C</v>
      </c>
      <c r="V658" s="13">
        <f>IF('BCL Calculations Table'!BX725="","",'BCL Calculations Table'!BX725)</f>
        <v>4.0658783689701073E-3</v>
      </c>
      <c r="W658" s="13" t="str">
        <f>IF('BCL Calculations Table'!BY725="","",'BCL Calculations Table'!BY725)</f>
        <v>C</v>
      </c>
      <c r="X658" s="13" t="str">
        <f>IF('BCL Calculations Table'!BZ725="","",'BCL Calculations Table'!BZ725)</f>
        <v/>
      </c>
      <c r="Y658" s="70" t="str">
        <f>IF('BCL Calculations Table'!CB725="","",'BCL Calculations Table'!CB725)</f>
        <v/>
      </c>
    </row>
    <row r="659" spans="1:25" s="14" customFormat="1" x14ac:dyDescent="0.35">
      <c r="A659" s="77" t="str">
        <f>'BCL Calculations Table'!BN726</f>
        <v>Pentachlorobiphenyl, 2,3',4,4',5- (PCB 118)</v>
      </c>
      <c r="B659" s="68" t="str">
        <f>'BCL Calculations Table'!BM726</f>
        <v>31508-00-6</v>
      </c>
      <c r="C659" s="13">
        <f>IF('BCL Calculations Table'!C726="","",'BCL Calculations Table'!C726)</f>
        <v>3.9</v>
      </c>
      <c r="D659" s="13" t="str">
        <f>IF('BCL Calculations Table'!D726="","",'BCL Calculations Table'!D726)</f>
        <v>E</v>
      </c>
      <c r="E659" s="13">
        <f>IF('BCL Calculations Table'!E726="","",'BCL Calculations Table'!E726)</f>
        <v>2.3E-5</v>
      </c>
      <c r="F659" s="13" t="str">
        <f>IF('BCL Calculations Table'!F726="","",'BCL Calculations Table'!F726)</f>
        <v>E</v>
      </c>
      <c r="G659" s="13">
        <f>IF('BCL Calculations Table'!G726="","",'BCL Calculations Table'!G726)</f>
        <v>1.1000000000000001E-3</v>
      </c>
      <c r="H659" s="13" t="str">
        <f>IF('BCL Calculations Table'!H726="","",'BCL Calculations Table'!H726)</f>
        <v>E</v>
      </c>
      <c r="I659" s="13">
        <f>IF('BCL Calculations Table'!I726="","",'BCL Calculations Table'!I726)</f>
        <v>1.2999999999999999E-3</v>
      </c>
      <c r="J659" s="13" t="str">
        <f>IF('BCL Calculations Table'!J726="","",'BCL Calculations Table'!J726)</f>
        <v>E</v>
      </c>
      <c r="K659" s="85" t="str">
        <f>IF('BCL Calculations Table'!K726="","",'BCL Calculations Table'!K726)</f>
        <v/>
      </c>
      <c r="L659" s="13" t="str">
        <f>IF('BCL Calculations Table'!L726="","",'BCL Calculations Table'!L726)</f>
        <v>V</v>
      </c>
      <c r="M659" s="68">
        <f>IF('BCL Calculations Table'!N726="","",'BCL Calculations Table'!N726)</f>
        <v>0.14000000000000001</v>
      </c>
      <c r="N659" s="13">
        <f>IF('BCL Calculations Table'!BP726="","",'BCL Calculations Table'!BP726)</f>
        <v>0.11788168245909898</v>
      </c>
      <c r="O659" s="13" t="str">
        <f>IF('BCL Calculations Table'!BQ726="","",'BCL Calculations Table'!BQ726)</f>
        <v>C</v>
      </c>
      <c r="P659" s="13">
        <f>IF('BCL Calculations Table'!BR726="","",'BCL Calculations Table'!BR726)</f>
        <v>1.336386683903261</v>
      </c>
      <c r="Q659" s="13" t="str">
        <f>IF('BCL Calculations Table'!BS726="","",'BCL Calculations Table'!BS726)</f>
        <v>C</v>
      </c>
      <c r="R659" s="13">
        <f>IF('BCL Calculations Table'!BT726="","",'BCL Calculations Table'!BT726)</f>
        <v>0.79655452351747835</v>
      </c>
      <c r="S659" s="13" t="str">
        <f>IF('BCL Calculations Table'!BU726="","",'BCL Calculations Table'!BU726)</f>
        <v>C</v>
      </c>
      <c r="T659" s="13">
        <f>IF('BCL Calculations Table'!BV726="","",'BCL Calculations Table'!BV726)</f>
        <v>2.5524475524475523E-3</v>
      </c>
      <c r="U659" s="13" t="str">
        <f>IF('BCL Calculations Table'!BW726="","",'BCL Calculations Table'!BW726)</f>
        <v>C</v>
      </c>
      <c r="V659" s="13">
        <f>IF('BCL Calculations Table'!BX726="","",'BCL Calculations Table'!BX726)</f>
        <v>4.0658783689701073E-3</v>
      </c>
      <c r="W659" s="13" t="str">
        <f>IF('BCL Calculations Table'!BY726="","",'BCL Calculations Table'!BY726)</f>
        <v>C</v>
      </c>
      <c r="X659" s="13" t="str">
        <f>IF('BCL Calculations Table'!BZ726="","",'BCL Calculations Table'!BZ726)</f>
        <v/>
      </c>
      <c r="Y659" s="70" t="str">
        <f>IF('BCL Calculations Table'!CB726="","",'BCL Calculations Table'!CB726)</f>
        <v/>
      </c>
    </row>
    <row r="660" spans="1:25" x14ac:dyDescent="0.35">
      <c r="A660" s="77" t="str">
        <f>'BCL Calculations Table'!BN727</f>
        <v>Pentachlorobiphenyl, 2,3,3',4,4'- (PCB 105)</v>
      </c>
      <c r="B660" s="68" t="str">
        <f>'BCL Calculations Table'!BM727</f>
        <v>32598-14-4</v>
      </c>
      <c r="C660" s="13">
        <f>IF('BCL Calculations Table'!C727="","",'BCL Calculations Table'!C727)</f>
        <v>3.9</v>
      </c>
      <c r="D660" s="13" t="str">
        <f>IF('BCL Calculations Table'!D727="","",'BCL Calculations Table'!D727)</f>
        <v>E</v>
      </c>
      <c r="E660" s="13">
        <f>IF('BCL Calculations Table'!E727="","",'BCL Calculations Table'!E727)</f>
        <v>2.3E-5</v>
      </c>
      <c r="F660" s="13" t="str">
        <f>IF('BCL Calculations Table'!F727="","",'BCL Calculations Table'!F727)</f>
        <v>E</v>
      </c>
      <c r="G660" s="13">
        <f>IF('BCL Calculations Table'!G727="","",'BCL Calculations Table'!G727)</f>
        <v>1.1000000000000001E-3</v>
      </c>
      <c r="H660" s="13" t="str">
        <f>IF('BCL Calculations Table'!H727="","",'BCL Calculations Table'!H727)</f>
        <v>E</v>
      </c>
      <c r="I660" s="13">
        <f>IF('BCL Calculations Table'!I727="","",'BCL Calculations Table'!I727)</f>
        <v>1.2999999999999999E-3</v>
      </c>
      <c r="J660" s="13" t="str">
        <f>IF('BCL Calculations Table'!J727="","",'BCL Calculations Table'!J727)</f>
        <v>E</v>
      </c>
      <c r="K660" s="85" t="str">
        <f>IF('BCL Calculations Table'!K727="","",'BCL Calculations Table'!K727)</f>
        <v/>
      </c>
      <c r="L660" s="13" t="str">
        <f>IF('BCL Calculations Table'!L727="","",'BCL Calculations Table'!L727)</f>
        <v>V</v>
      </c>
      <c r="M660" s="68">
        <f>IF('BCL Calculations Table'!N727="","",'BCL Calculations Table'!N727)</f>
        <v>0.14000000000000001</v>
      </c>
      <c r="N660" s="13">
        <f>IF('BCL Calculations Table'!BP727="","",'BCL Calculations Table'!BP727)</f>
        <v>0.11805384664963899</v>
      </c>
      <c r="O660" s="13" t="str">
        <f>IF('BCL Calculations Table'!BQ727="","",'BCL Calculations Table'!BQ727)</f>
        <v>C</v>
      </c>
      <c r="P660" s="13">
        <f>IF('BCL Calculations Table'!BR727="","",'BCL Calculations Table'!BR727)</f>
        <v>1.3414641254161614</v>
      </c>
      <c r="Q660" s="13" t="str">
        <f>IF('BCL Calculations Table'!BS727="","",'BCL Calculations Table'!BS727)</f>
        <v>C</v>
      </c>
      <c r="R660" s="13">
        <f>IF('BCL Calculations Table'!BT727="","",'BCL Calculations Table'!BT727)</f>
        <v>0.79817517623405798</v>
      </c>
      <c r="S660" s="13" t="str">
        <f>IF('BCL Calculations Table'!BU727="","",'BCL Calculations Table'!BU727)</f>
        <v>C</v>
      </c>
      <c r="T660" s="13">
        <f>IF('BCL Calculations Table'!BV727="","",'BCL Calculations Table'!BV727)</f>
        <v>2.5524475524475523E-3</v>
      </c>
      <c r="U660" s="13" t="str">
        <f>IF('BCL Calculations Table'!BW727="","",'BCL Calculations Table'!BW727)</f>
        <v>C</v>
      </c>
      <c r="V660" s="13">
        <f>IF('BCL Calculations Table'!BX727="","",'BCL Calculations Table'!BX727)</f>
        <v>4.0658783689701073E-3</v>
      </c>
      <c r="W660" s="13" t="str">
        <f>IF('BCL Calculations Table'!BY727="","",'BCL Calculations Table'!BY727)</f>
        <v>C</v>
      </c>
      <c r="X660" s="13" t="str">
        <f>IF('BCL Calculations Table'!BZ727="","",'BCL Calculations Table'!BZ727)</f>
        <v/>
      </c>
      <c r="Y660" s="70" t="str">
        <f>IF('BCL Calculations Table'!CB727="","",'BCL Calculations Table'!CB727)</f>
        <v/>
      </c>
    </row>
    <row r="661" spans="1:25" s="14" customFormat="1" x14ac:dyDescent="0.35">
      <c r="A661" s="78" t="str">
        <f>'BCL Calculations Table'!BN728</f>
        <v>Pentachlorobiphenyl, 2,3,4,4',5- (PCB 114)</v>
      </c>
      <c r="B661" s="72" t="str">
        <f>'BCL Calculations Table'!BM728</f>
        <v>74472-37-0</v>
      </c>
      <c r="C661" s="73">
        <f>IF('BCL Calculations Table'!C728="","",'BCL Calculations Table'!C728)</f>
        <v>3.9</v>
      </c>
      <c r="D661" s="73" t="str">
        <f>IF('BCL Calculations Table'!D728="","",'BCL Calculations Table'!D728)</f>
        <v>E</v>
      </c>
      <c r="E661" s="73">
        <f>IF('BCL Calculations Table'!E728="","",'BCL Calculations Table'!E728)</f>
        <v>2.3E-5</v>
      </c>
      <c r="F661" s="73" t="str">
        <f>IF('BCL Calculations Table'!F728="","",'BCL Calculations Table'!F728)</f>
        <v>E</v>
      </c>
      <c r="G661" s="73">
        <f>IF('BCL Calculations Table'!G728="","",'BCL Calculations Table'!G728)</f>
        <v>1.1000000000000001E-3</v>
      </c>
      <c r="H661" s="73" t="str">
        <f>IF('BCL Calculations Table'!H728="","",'BCL Calculations Table'!H728)</f>
        <v>E</v>
      </c>
      <c r="I661" s="73">
        <f>IF('BCL Calculations Table'!I728="","",'BCL Calculations Table'!I728)</f>
        <v>1.2999999999999999E-3</v>
      </c>
      <c r="J661" s="73" t="str">
        <f>IF('BCL Calculations Table'!J728="","",'BCL Calculations Table'!J728)</f>
        <v>E</v>
      </c>
      <c r="K661" s="86" t="str">
        <f>IF('BCL Calculations Table'!K728="","",'BCL Calculations Table'!K728)</f>
        <v/>
      </c>
      <c r="L661" s="73" t="str">
        <f>IF('BCL Calculations Table'!L728="","",'BCL Calculations Table'!L728)</f>
        <v>V</v>
      </c>
      <c r="M661" s="72">
        <f>IF('BCL Calculations Table'!N728="","",'BCL Calculations Table'!N728)</f>
        <v>0.14000000000000001</v>
      </c>
      <c r="N661" s="73">
        <f>IF('BCL Calculations Table'!BP728="","",'BCL Calculations Table'!BP728)</f>
        <v>0.12207164179196771</v>
      </c>
      <c r="O661" s="73" t="str">
        <f>IF('BCL Calculations Table'!BQ728="","",'BCL Calculations Table'!BQ728)</f>
        <v>C</v>
      </c>
      <c r="P661" s="73">
        <f>IF('BCL Calculations Table'!BR728="","",'BCL Calculations Table'!BR728)</f>
        <v>1.4670795459090185</v>
      </c>
      <c r="Q661" s="73" t="str">
        <f>IF('BCL Calculations Table'!BS728="","",'BCL Calculations Table'!BS728)</f>
        <v>C</v>
      </c>
      <c r="R661" s="73">
        <f>IF('BCL Calculations Table'!BT728="","",'BCL Calculations Table'!BT728)</f>
        <v>0.83653115575853376</v>
      </c>
      <c r="S661" s="73" t="str">
        <f>IF('BCL Calculations Table'!BU728="","",'BCL Calculations Table'!BU728)</f>
        <v>C</v>
      </c>
      <c r="T661" s="73">
        <f>IF('BCL Calculations Table'!BV728="","",'BCL Calculations Table'!BV728)</f>
        <v>2.5524475524475523E-3</v>
      </c>
      <c r="U661" s="73" t="str">
        <f>IF('BCL Calculations Table'!BW728="","",'BCL Calculations Table'!BW728)</f>
        <v>C</v>
      </c>
      <c r="V661" s="73">
        <f>IF('BCL Calculations Table'!BX728="","",'BCL Calculations Table'!BX728)</f>
        <v>4.0658783689701073E-3</v>
      </c>
      <c r="W661" s="73" t="str">
        <f>IF('BCL Calculations Table'!BY728="","",'BCL Calculations Table'!BY728)</f>
        <v>C</v>
      </c>
      <c r="X661" s="73" t="str">
        <f>IF('BCL Calculations Table'!BZ728="","",'BCL Calculations Table'!BZ728)</f>
        <v/>
      </c>
      <c r="Y661" s="79" t="str">
        <f>IF('BCL Calculations Table'!CB728="","",'BCL Calculations Table'!CB728)</f>
        <v/>
      </c>
    </row>
    <row r="662" spans="1:25" s="14" customFormat="1" x14ac:dyDescent="0.35">
      <c r="A662" s="77" t="str">
        <f>'BCL Calculations Table'!BN729</f>
        <v>Pentachlorobiphenyl, 3,3',4,4',5- (PCB 126)</v>
      </c>
      <c r="B662" s="68" t="str">
        <f>'BCL Calculations Table'!BM729</f>
        <v>57465-28-8</v>
      </c>
      <c r="C662" s="13">
        <f>IF('BCL Calculations Table'!C729="","",'BCL Calculations Table'!C729)</f>
        <v>13000</v>
      </c>
      <c r="D662" s="13" t="str">
        <f>IF('BCL Calculations Table'!D729="","",'BCL Calculations Table'!D729)</f>
        <v>E</v>
      </c>
      <c r="E662" s="13">
        <f>IF('BCL Calculations Table'!E729="","",'BCL Calculations Table'!E729)</f>
        <v>6.9999999999999998E-9</v>
      </c>
      <c r="F662" s="13" t="str">
        <f>IF('BCL Calculations Table'!F729="","",'BCL Calculations Table'!F729)</f>
        <v>E</v>
      </c>
      <c r="G662" s="13">
        <f>IF('BCL Calculations Table'!G729="","",'BCL Calculations Table'!G729)</f>
        <v>3.8</v>
      </c>
      <c r="H662" s="13" t="str">
        <f>IF('BCL Calculations Table'!H729="","",'BCL Calculations Table'!H729)</f>
        <v>E</v>
      </c>
      <c r="I662" s="13">
        <f>IF('BCL Calculations Table'!I729="","",'BCL Calculations Table'!I729)</f>
        <v>3.9999999999999998E-7</v>
      </c>
      <c r="J662" s="13" t="str">
        <f>IF('BCL Calculations Table'!J729="","",'BCL Calculations Table'!J729)</f>
        <v>E</v>
      </c>
      <c r="K662" s="85" t="str">
        <f>IF('BCL Calculations Table'!K729="","",'BCL Calculations Table'!K729)</f>
        <v/>
      </c>
      <c r="L662" s="13" t="str">
        <f>IF('BCL Calculations Table'!L729="","",'BCL Calculations Table'!L729)</f>
        <v>V</v>
      </c>
      <c r="M662" s="68">
        <f>IF('BCL Calculations Table'!N729="","",'BCL Calculations Table'!N729)</f>
        <v>0.14000000000000001</v>
      </c>
      <c r="N662" s="13">
        <f>IF('BCL Calculations Table'!BP729="","",'BCL Calculations Table'!BP729)</f>
        <v>3.5807226771139977E-5</v>
      </c>
      <c r="O662" s="13" t="str">
        <f>IF('BCL Calculations Table'!BQ729="","",'BCL Calculations Table'!BQ729)</f>
        <v>C</v>
      </c>
      <c r="P662" s="13">
        <f>IF('BCL Calculations Table'!BR729="","",'BCL Calculations Table'!BR729)</f>
        <v>4.1420774554927188E-4</v>
      </c>
      <c r="Q662" s="13" t="str">
        <f>IF('BCL Calculations Table'!BS729="","",'BCL Calculations Table'!BS729)</f>
        <v>C</v>
      </c>
      <c r="R662" s="13">
        <f>IF('BCL Calculations Table'!BT729="","",'BCL Calculations Table'!BT729)</f>
        <v>2.4315205079924741E-4</v>
      </c>
      <c r="S662" s="13" t="str">
        <f>IF('BCL Calculations Table'!BU729="","",'BCL Calculations Table'!BU729)</f>
        <v>C</v>
      </c>
      <c r="T662" s="13">
        <f>IF('BCL Calculations Table'!BV729="","",'BCL Calculations Table'!BV729)</f>
        <v>7.3886639676113354E-7</v>
      </c>
      <c r="U662" s="13" t="str">
        <f>IF('BCL Calculations Table'!BW729="","",'BCL Calculations Table'!BW729)</f>
        <v>C</v>
      </c>
      <c r="V662" s="13">
        <f>IF('BCL Calculations Table'!BX729="","",'BCL Calculations Table'!BX729)</f>
        <v>1.1854305711177147E-6</v>
      </c>
      <c r="W662" s="13" t="str">
        <f>IF('BCL Calculations Table'!BY729="","",'BCL Calculations Table'!BY729)</f>
        <v>C</v>
      </c>
      <c r="X662" s="80" t="str">
        <f>IF('BCL Calculations Table'!BZ729="","",'BCL Calculations Table'!BZ729)</f>
        <v/>
      </c>
      <c r="Y662" s="81" t="str">
        <f>IF('BCL Calculations Table'!CB729="","",'BCL Calculations Table'!CB729)</f>
        <v/>
      </c>
    </row>
    <row r="663" spans="1:25" x14ac:dyDescent="0.35">
      <c r="A663" s="77" t="str">
        <f>'BCL Calculations Table'!BN730</f>
        <v>Polychlorinated Biphenyls (high risk)</v>
      </c>
      <c r="B663" s="68" t="str">
        <f>'BCL Calculations Table'!BM730</f>
        <v>1336-36-3</v>
      </c>
      <c r="C663" s="13">
        <f>IF('BCL Calculations Table'!C730="","",'BCL Calculations Table'!C730)</f>
        <v>2</v>
      </c>
      <c r="D663" s="13" t="str">
        <f>IF('BCL Calculations Table'!D730="","",'BCL Calculations Table'!D730)</f>
        <v>I</v>
      </c>
      <c r="E663" s="13" t="str">
        <f>IF('BCL Calculations Table'!E730="","",'BCL Calculations Table'!E730)</f>
        <v/>
      </c>
      <c r="F663" s="13" t="str">
        <f>IF('BCL Calculations Table'!F730="","",'BCL Calculations Table'!F730)</f>
        <v/>
      </c>
      <c r="G663" s="13">
        <f>IF('BCL Calculations Table'!G730="","",'BCL Calculations Table'!G730)</f>
        <v>5.6999999999999998E-4</v>
      </c>
      <c r="H663" s="13" t="str">
        <f>IF('BCL Calculations Table'!H730="","",'BCL Calculations Table'!H730)</f>
        <v>I</v>
      </c>
      <c r="I663" s="13" t="str">
        <f>IF('BCL Calculations Table'!I730="","",'BCL Calculations Table'!I730)</f>
        <v/>
      </c>
      <c r="J663" s="13" t="str">
        <f>IF('BCL Calculations Table'!J730="","",'BCL Calculations Table'!J730)</f>
        <v/>
      </c>
      <c r="K663" s="85" t="str">
        <f>IF('BCL Calculations Table'!K730="","",'BCL Calculations Table'!K730)</f>
        <v/>
      </c>
      <c r="L663" s="13" t="str">
        <f>IF('BCL Calculations Table'!L730="","",'BCL Calculations Table'!L730)</f>
        <v>V</v>
      </c>
      <c r="M663" s="68">
        <f>IF('BCL Calculations Table'!N730="","",'BCL Calculations Table'!N730)</f>
        <v>0.14000000000000001</v>
      </c>
      <c r="N663" s="13">
        <f>IF('BCL Calculations Table'!BP730="","",'BCL Calculations Table'!BP730)</f>
        <v>0.22771642127637057</v>
      </c>
      <c r="O663" s="13" t="str">
        <f>IF('BCL Calculations Table'!BQ730="","",'BCL Calculations Table'!BQ730)</f>
        <v>C</v>
      </c>
      <c r="P663" s="13">
        <f>IF('BCL Calculations Table'!BR730="","",'BCL Calculations Table'!BR730)</f>
        <v>2.5435426865433066</v>
      </c>
      <c r="Q663" s="13" t="str">
        <f>IF('BCL Calculations Table'!BS730="","",'BCL Calculations Table'!BS730)</f>
        <v>C</v>
      </c>
      <c r="R663" s="13">
        <f>IF('BCL Calculations Table'!BT730="","",'BCL Calculations Table'!BT730)</f>
        <v>1.5331013162766569</v>
      </c>
      <c r="S663" s="13" t="str">
        <f>IF('BCL Calculations Table'!BU730="","",'BCL Calculations Table'!BU730)</f>
        <v>C</v>
      </c>
      <c r="T663" s="13">
        <f>IF('BCL Calculations Table'!BV730="","",'BCL Calculations Table'!BV730)</f>
        <v>4.9257759784075575E-3</v>
      </c>
      <c r="U663" s="13" t="str">
        <f>IF('BCL Calculations Table'!BW730="","",'BCL Calculations Table'!BW730)</f>
        <v>C</v>
      </c>
      <c r="V663" s="13">
        <f>IF('BCL Calculations Table'!BX730="","",'BCL Calculations Table'!BX730)</f>
        <v>0.5</v>
      </c>
      <c r="W663" s="13" t="str">
        <f>IF('BCL Calculations Table'!BY730="","",'BCL Calculations Table'!BY730)</f>
        <v>mcl</v>
      </c>
      <c r="X663" s="13" t="str">
        <f>IF('BCL Calculations Table'!BZ730="","",'BCL Calculations Table'!BZ730)</f>
        <v/>
      </c>
      <c r="Y663" s="70" t="str">
        <f>IF('BCL Calculations Table'!CB730="","",'BCL Calculations Table'!CB730)</f>
        <v/>
      </c>
    </row>
    <row r="664" spans="1:25" x14ac:dyDescent="0.35">
      <c r="A664" s="77" t="str">
        <f>'BCL Calculations Table'!BN731</f>
        <v>Polychlorinated Biphenyls (low risk)</v>
      </c>
      <c r="B664" s="68" t="str">
        <f>'BCL Calculations Table'!BM731</f>
        <v>1336-36-3</v>
      </c>
      <c r="C664" s="13">
        <f>IF('BCL Calculations Table'!C731="","",'BCL Calculations Table'!C731)</f>
        <v>0.4</v>
      </c>
      <c r="D664" s="13" t="str">
        <f>IF('BCL Calculations Table'!D731="","",'BCL Calculations Table'!D731)</f>
        <v>I</v>
      </c>
      <c r="E664" s="13" t="str">
        <f>IF('BCL Calculations Table'!E731="","",'BCL Calculations Table'!E731)</f>
        <v/>
      </c>
      <c r="F664" s="13" t="str">
        <f>IF('BCL Calculations Table'!F731="","",'BCL Calculations Table'!F731)</f>
        <v/>
      </c>
      <c r="G664" s="13">
        <f>IF('BCL Calculations Table'!G731="","",'BCL Calculations Table'!G731)</f>
        <v>1E-4</v>
      </c>
      <c r="H664" s="13" t="str">
        <f>IF('BCL Calculations Table'!H731="","",'BCL Calculations Table'!H731)</f>
        <v>I</v>
      </c>
      <c r="I664" s="13" t="str">
        <f>IF('BCL Calculations Table'!I731="","",'BCL Calculations Table'!I731)</f>
        <v/>
      </c>
      <c r="J664" s="13" t="str">
        <f>IF('BCL Calculations Table'!J731="","",'BCL Calculations Table'!J731)</f>
        <v/>
      </c>
      <c r="K664" s="85" t="str">
        <f>IF('BCL Calculations Table'!K731="","",'BCL Calculations Table'!K731)</f>
        <v/>
      </c>
      <c r="L664" s="13" t="str">
        <f>IF('BCL Calculations Table'!L731="","",'BCL Calculations Table'!L731)</f>
        <v>V</v>
      </c>
      <c r="M664" s="68">
        <f>IF('BCL Calculations Table'!N731="","",'BCL Calculations Table'!N731)</f>
        <v>0.14000000000000001</v>
      </c>
      <c r="N664" s="13">
        <f>IF('BCL Calculations Table'!BP731="","",'BCL Calculations Table'!BP731)</f>
        <v>1.1508659467416693</v>
      </c>
      <c r="O664" s="13" t="str">
        <f>IF('BCL Calculations Table'!BQ731="","",'BCL Calculations Table'!BQ731)</f>
        <v>C</v>
      </c>
      <c r="P664" s="13">
        <f>IF('BCL Calculations Table'!BR731="","",'BCL Calculations Table'!BR731)</f>
        <v>13.074574389184029</v>
      </c>
      <c r="Q664" s="13" t="str">
        <f>IF('BCL Calculations Table'!BS731="","",'BCL Calculations Table'!BS731)</f>
        <v>C</v>
      </c>
      <c r="R664" s="13">
        <f>IF('BCL Calculations Table'!BT731="","",'BCL Calculations Table'!BT731)</f>
        <v>7.7807099117338536</v>
      </c>
      <c r="S664" s="13" t="str">
        <f>IF('BCL Calculations Table'!BU731="","",'BCL Calculations Table'!BU731)</f>
        <v>C</v>
      </c>
      <c r="T664" s="13">
        <f>IF('BCL Calculations Table'!BV731="","",'BCL Calculations Table'!BV731)</f>
        <v>2.8076923076923076E-2</v>
      </c>
      <c r="U664" s="13" t="str">
        <f>IF('BCL Calculations Table'!BW731="","",'BCL Calculations Table'!BW731)</f>
        <v>C</v>
      </c>
      <c r="V664" s="13">
        <f>IF('BCL Calculations Table'!BX731="","",'BCL Calculations Table'!BX731)</f>
        <v>0.5</v>
      </c>
      <c r="W664" s="13" t="str">
        <f>IF('BCL Calculations Table'!BY731="","",'BCL Calculations Table'!BY731)</f>
        <v>mcl</v>
      </c>
      <c r="X664" s="13" t="str">
        <f>IF('BCL Calculations Table'!BZ731="","",'BCL Calculations Table'!BZ731)</f>
        <v/>
      </c>
      <c r="Y664" s="70" t="str">
        <f>IF('BCL Calculations Table'!CB731="","",'BCL Calculations Table'!CB731)</f>
        <v/>
      </c>
    </row>
    <row r="665" spans="1:25" s="14" customFormat="1" x14ac:dyDescent="0.35">
      <c r="A665" s="77" t="str">
        <f>'BCL Calculations Table'!BN732</f>
        <v>Polychlorinated Biphenyls (lowest risk)</v>
      </c>
      <c r="B665" s="68" t="str">
        <f>'BCL Calculations Table'!BM732</f>
        <v>1336-36-3</v>
      </c>
      <c r="C665" s="13">
        <f>IF('BCL Calculations Table'!C732="","",'BCL Calculations Table'!C732)</f>
        <v>7.0000000000000007E-2</v>
      </c>
      <c r="D665" s="13" t="str">
        <f>IF('BCL Calculations Table'!D732="","",'BCL Calculations Table'!D732)</f>
        <v>I</v>
      </c>
      <c r="E665" s="13" t="str">
        <f>IF('BCL Calculations Table'!E732="","",'BCL Calculations Table'!E732)</f>
        <v/>
      </c>
      <c r="F665" s="13" t="str">
        <f>IF('BCL Calculations Table'!F732="","",'BCL Calculations Table'!F732)</f>
        <v/>
      </c>
      <c r="G665" s="13">
        <f>IF('BCL Calculations Table'!G732="","",'BCL Calculations Table'!G732)</f>
        <v>2.0000000000000002E-5</v>
      </c>
      <c r="H665" s="13" t="str">
        <f>IF('BCL Calculations Table'!H732="","",'BCL Calculations Table'!H732)</f>
        <v>I</v>
      </c>
      <c r="I665" s="13" t="str">
        <f>IF('BCL Calculations Table'!I732="","",'BCL Calculations Table'!I732)</f>
        <v/>
      </c>
      <c r="J665" s="13" t="str">
        <f>IF('BCL Calculations Table'!J732="","",'BCL Calculations Table'!J732)</f>
        <v/>
      </c>
      <c r="K665" s="85" t="str">
        <f>IF('BCL Calculations Table'!K732="","",'BCL Calculations Table'!K732)</f>
        <v/>
      </c>
      <c r="L665" s="13" t="str">
        <f>IF('BCL Calculations Table'!L732="","",'BCL Calculations Table'!L732)</f>
        <v>V</v>
      </c>
      <c r="M665" s="68">
        <f>IF('BCL Calculations Table'!N732="","",'BCL Calculations Table'!N732)</f>
        <v>0.14000000000000001</v>
      </c>
      <c r="N665" s="13">
        <f>IF('BCL Calculations Table'!BP732="","",'BCL Calculations Table'!BP732)</f>
        <v>6.504766545926822</v>
      </c>
      <c r="O665" s="13" t="str">
        <f>IF('BCL Calculations Table'!BQ732="","",'BCL Calculations Table'!BQ732)</f>
        <v>C</v>
      </c>
      <c r="P665" s="13">
        <f>IF('BCL Calculations Table'!BR732="","",'BCL Calculations Table'!BR732)</f>
        <v>72.632190175314989</v>
      </c>
      <c r="Q665" s="13" t="str">
        <f>IF('BCL Calculations Table'!BS732="","",'BCL Calculations Table'!BS732)</f>
        <v>C</v>
      </c>
      <c r="R665" s="13">
        <f>IF('BCL Calculations Table'!BT732="","",'BCL Calculations Table'!BT732)</f>
        <v>43.789662877515788</v>
      </c>
      <c r="S665" s="13" t="str">
        <f>IF('BCL Calculations Table'!BU732="","",'BCL Calculations Table'!BU732)</f>
        <v>C</v>
      </c>
      <c r="T665" s="13">
        <f>IF('BCL Calculations Table'!BV732="","",'BCL Calculations Table'!BV732)</f>
        <v>0.14038461538461536</v>
      </c>
      <c r="U665" s="13" t="str">
        <f>IF('BCL Calculations Table'!BW732="","",'BCL Calculations Table'!BW732)</f>
        <v>C</v>
      </c>
      <c r="V665" s="13">
        <f>IF('BCL Calculations Table'!BX732="","",'BCL Calculations Table'!BX732)</f>
        <v>0.5</v>
      </c>
      <c r="W665" s="13" t="str">
        <f>IF('BCL Calculations Table'!BY732="","",'BCL Calculations Table'!BY732)</f>
        <v>mcl</v>
      </c>
      <c r="X665" s="13" t="str">
        <f>IF('BCL Calculations Table'!BZ732="","",'BCL Calculations Table'!BZ732)</f>
        <v/>
      </c>
      <c r="Y665" s="70" t="str">
        <f>IF('BCL Calculations Table'!CB732="","",'BCL Calculations Table'!CB732)</f>
        <v/>
      </c>
    </row>
    <row r="666" spans="1:25" x14ac:dyDescent="0.35">
      <c r="A666" s="77" t="str">
        <f>'BCL Calculations Table'!BN733</f>
        <v>Tetrachlorobiphenyl, 3,3',4,4'- (PCB 77)</v>
      </c>
      <c r="B666" s="68" t="str">
        <f>'BCL Calculations Table'!BM733</f>
        <v>32598-13-3</v>
      </c>
      <c r="C666" s="13">
        <f>IF('BCL Calculations Table'!C733="","",'BCL Calculations Table'!C733)</f>
        <v>13</v>
      </c>
      <c r="D666" s="13" t="str">
        <f>IF('BCL Calculations Table'!D733="","",'BCL Calculations Table'!D733)</f>
        <v>E</v>
      </c>
      <c r="E666" s="13">
        <f>IF('BCL Calculations Table'!E733="","",'BCL Calculations Table'!E733)</f>
        <v>6.9999999999999999E-6</v>
      </c>
      <c r="F666" s="13" t="str">
        <f>IF('BCL Calculations Table'!F733="","",'BCL Calculations Table'!F733)</f>
        <v>E</v>
      </c>
      <c r="G666" s="13">
        <f>IF('BCL Calculations Table'!G733="","",'BCL Calculations Table'!G733)</f>
        <v>3.8E-3</v>
      </c>
      <c r="H666" s="13" t="str">
        <f>IF('BCL Calculations Table'!H733="","",'BCL Calculations Table'!H733)</f>
        <v>E</v>
      </c>
      <c r="I666" s="13">
        <f>IF('BCL Calculations Table'!I733="","",'BCL Calculations Table'!I733)</f>
        <v>4.0000000000000002E-4</v>
      </c>
      <c r="J666" s="13" t="str">
        <f>IF('BCL Calculations Table'!J733="","",'BCL Calculations Table'!J733)</f>
        <v>E</v>
      </c>
      <c r="K666" s="85" t="str">
        <f>IF('BCL Calculations Table'!K733="","",'BCL Calculations Table'!K733)</f>
        <v/>
      </c>
      <c r="L666" s="13" t="str">
        <f>IF('BCL Calculations Table'!L733="","",'BCL Calculations Table'!L733)</f>
        <v/>
      </c>
      <c r="M666" s="68">
        <f>IF('BCL Calculations Table'!N733="","",'BCL Calculations Table'!N733)</f>
        <v>0.14000000000000001</v>
      </c>
      <c r="N666" s="13">
        <f>IF('BCL Calculations Table'!BP733="","",'BCL Calculations Table'!BP733)</f>
        <v>3.8366323407784432E-2</v>
      </c>
      <c r="O666" s="13" t="str">
        <f>IF('BCL Calculations Table'!BQ733="","",'BCL Calculations Table'!BQ733)</f>
        <v>C</v>
      </c>
      <c r="P666" s="13">
        <f>IF('BCL Calculations Table'!BR733="","",'BCL Calculations Table'!BR733)</f>
        <v>0.50307310503250846</v>
      </c>
      <c r="Q666" s="13" t="str">
        <f>IF('BCL Calculations Table'!BS733="","",'BCL Calculations Table'!BS733)</f>
        <v>C</v>
      </c>
      <c r="R666" s="13">
        <f>IF('BCL Calculations Table'!BT733="","",'BCL Calculations Table'!BT733)</f>
        <v>0.26818030218304539</v>
      </c>
      <c r="S666" s="13" t="str">
        <f>IF('BCL Calculations Table'!BU733="","",'BCL Calculations Table'!BU733)</f>
        <v>C</v>
      </c>
      <c r="T666" s="13">
        <f>IF('BCL Calculations Table'!BV733="","",'BCL Calculations Table'!BV733)</f>
        <v>7.3886639676113363E-4</v>
      </c>
      <c r="U666" s="13" t="str">
        <f>IF('BCL Calculations Table'!BW733="","",'BCL Calculations Table'!BW733)</f>
        <v>C</v>
      </c>
      <c r="V666" s="13">
        <f>IF('BCL Calculations Table'!BX733="","",'BCL Calculations Table'!BX733)</f>
        <v>5.9929398243165578E-3</v>
      </c>
      <c r="W666" s="13" t="str">
        <f>IF('BCL Calculations Table'!BY733="","",'BCL Calculations Table'!BY733)</f>
        <v>C</v>
      </c>
      <c r="X666" s="13" t="str">
        <f>IF('BCL Calculations Table'!BZ733="","",'BCL Calculations Table'!BZ733)</f>
        <v/>
      </c>
      <c r="Y666" s="70" t="str">
        <f>IF('BCL Calculations Table'!CB733="","",'BCL Calculations Table'!CB733)</f>
        <v/>
      </c>
    </row>
    <row r="667" spans="1:25" s="14" customFormat="1" x14ac:dyDescent="0.35">
      <c r="A667" s="78" t="str">
        <f>'BCL Calculations Table'!BN734</f>
        <v>Tetrachlorobiphenyl, 3,4,4',5- (PCB 81)</v>
      </c>
      <c r="B667" s="72" t="str">
        <f>'BCL Calculations Table'!BM734</f>
        <v>70362-50-4</v>
      </c>
      <c r="C667" s="73">
        <f>IF('BCL Calculations Table'!C734="","",'BCL Calculations Table'!C734)</f>
        <v>39</v>
      </c>
      <c r="D667" s="73" t="str">
        <f>IF('BCL Calculations Table'!D734="","",'BCL Calculations Table'!D734)</f>
        <v>E</v>
      </c>
      <c r="E667" s="73">
        <f>IF('BCL Calculations Table'!E734="","",'BCL Calculations Table'!E734)</f>
        <v>2.3E-6</v>
      </c>
      <c r="F667" s="73" t="str">
        <f>IF('BCL Calculations Table'!F734="","",'BCL Calculations Table'!F734)</f>
        <v>E</v>
      </c>
      <c r="G667" s="73">
        <f>IF('BCL Calculations Table'!G734="","",'BCL Calculations Table'!G734)</f>
        <v>1.0999999999999999E-2</v>
      </c>
      <c r="H667" s="73" t="str">
        <f>IF('BCL Calculations Table'!H734="","",'BCL Calculations Table'!H734)</f>
        <v>E</v>
      </c>
      <c r="I667" s="73">
        <f>IF('BCL Calculations Table'!I734="","",'BCL Calculations Table'!I734)</f>
        <v>1.2999999999999999E-4</v>
      </c>
      <c r="J667" s="73" t="str">
        <f>IF('BCL Calculations Table'!J734="","",'BCL Calculations Table'!J734)</f>
        <v>E</v>
      </c>
      <c r="K667" s="86" t="str">
        <f>IF('BCL Calculations Table'!K734="","",'BCL Calculations Table'!K734)</f>
        <v/>
      </c>
      <c r="L667" s="73" t="str">
        <f>IF('BCL Calculations Table'!L734="","",'BCL Calculations Table'!L734)</f>
        <v>V</v>
      </c>
      <c r="M667" s="72">
        <f>IF('BCL Calculations Table'!N734="","",'BCL Calculations Table'!N734)</f>
        <v>0.14000000000000001</v>
      </c>
      <c r="N667" s="73">
        <f>IF('BCL Calculations Table'!BP734="","",'BCL Calculations Table'!BP734)</f>
        <v>1.1644094259633669E-2</v>
      </c>
      <c r="O667" s="73" t="str">
        <f>IF('BCL Calculations Table'!BQ734="","",'BCL Calculations Table'!BQ734)</f>
        <v>C</v>
      </c>
      <c r="P667" s="73">
        <f>IF('BCL Calculations Table'!BR734="","",'BCL Calculations Table'!BR734)</f>
        <v>0.12948063599840226</v>
      </c>
      <c r="Q667" s="73" t="str">
        <f>IF('BCL Calculations Table'!BS734="","",'BCL Calculations Table'!BS734)</f>
        <v>C</v>
      </c>
      <c r="R667" s="73">
        <f>IF('BCL Calculations Table'!BT734="","",'BCL Calculations Table'!BT734)</f>
        <v>7.8306469080382413E-2</v>
      </c>
      <c r="S667" s="73" t="str">
        <f>IF('BCL Calculations Table'!BU734="","",'BCL Calculations Table'!BU734)</f>
        <v>C</v>
      </c>
      <c r="T667" s="73">
        <f>IF('BCL Calculations Table'!BV734="","",'BCL Calculations Table'!BV734)</f>
        <v>2.5524475524475526E-4</v>
      </c>
      <c r="U667" s="73" t="str">
        <f>IF('BCL Calculations Table'!BW734="","",'BCL Calculations Table'!BW734)</f>
        <v>C</v>
      </c>
      <c r="V667" s="73">
        <f>IF('BCL Calculations Table'!BX734="","",'BCL Calculations Table'!BX734)</f>
        <v>4.0658783689701076E-4</v>
      </c>
      <c r="W667" s="73" t="str">
        <f>IF('BCL Calculations Table'!BY734="","",'BCL Calculations Table'!BY734)</f>
        <v>C</v>
      </c>
      <c r="X667" s="73" t="str">
        <f>IF('BCL Calculations Table'!BZ734="","",'BCL Calculations Table'!BZ734)</f>
        <v/>
      </c>
      <c r="Y667" s="79" t="str">
        <f>IF('BCL Calculations Table'!CB734="","",'BCL Calculations Table'!CB734)</f>
        <v/>
      </c>
    </row>
    <row r="668" spans="1:25" s="14" customFormat="1" x14ac:dyDescent="0.35">
      <c r="A668" s="69" t="str">
        <f>'BCL Calculations Table'!BN735</f>
        <v>Polymeric Methylene Diphenyl Diisocyanate (PMDI)</v>
      </c>
      <c r="B668" s="68" t="str">
        <f>'BCL Calculations Table'!BM735</f>
        <v>9016-87-9</v>
      </c>
      <c r="C668" s="13" t="str">
        <f>IF('BCL Calculations Table'!C735="","",'BCL Calculations Table'!C735)</f>
        <v/>
      </c>
      <c r="D668" s="13" t="str">
        <f>IF('BCL Calculations Table'!D735="","",'BCL Calculations Table'!D735)</f>
        <v/>
      </c>
      <c r="E668" s="13" t="str">
        <f>IF('BCL Calculations Table'!E735="","",'BCL Calculations Table'!E735)</f>
        <v/>
      </c>
      <c r="F668" s="13" t="str">
        <f>IF('BCL Calculations Table'!F735="","",'BCL Calculations Table'!F735)</f>
        <v/>
      </c>
      <c r="G668" s="13" t="str">
        <f>IF('BCL Calculations Table'!G735="","",'BCL Calculations Table'!G735)</f>
        <v/>
      </c>
      <c r="H668" s="13" t="str">
        <f>IF('BCL Calculations Table'!H735="","",'BCL Calculations Table'!H735)</f>
        <v/>
      </c>
      <c r="I668" s="13">
        <f>IF('BCL Calculations Table'!I735="","",'BCL Calculations Table'!I735)</f>
        <v>5.9999999999999995E-4</v>
      </c>
      <c r="J668" s="13" t="str">
        <f>IF('BCL Calculations Table'!J735="","",'BCL Calculations Table'!J735)</f>
        <v>I</v>
      </c>
      <c r="K668" s="85" t="str">
        <f>IF('BCL Calculations Table'!K735="","",'BCL Calculations Table'!K735)</f>
        <v/>
      </c>
      <c r="L668" s="13" t="str">
        <f>IF('BCL Calculations Table'!L735="","",'BCL Calculations Table'!L735)</f>
        <v/>
      </c>
      <c r="M668" s="68">
        <f>IF('BCL Calculations Table'!N735="","",'BCL Calculations Table'!N735)</f>
        <v>0.1</v>
      </c>
      <c r="N668" s="13">
        <f>IF('BCL Calculations Table'!BP735="","",'BCL Calculations Table'!BP735)</f>
        <v>100000</v>
      </c>
      <c r="O668" s="13" t="str">
        <f>IF('BCL Calculations Table'!BQ735="","",'BCL Calculations Table'!BQ735)</f>
        <v>max</v>
      </c>
      <c r="P668" s="13">
        <f>IF('BCL Calculations Table'!BR735="","",'BCL Calculations Table'!BR735)</f>
        <v>100000</v>
      </c>
      <c r="Q668" s="13" t="str">
        <f>IF('BCL Calculations Table'!BS735="","",'BCL Calculations Table'!BS735)</f>
        <v>max</v>
      </c>
      <c r="R668" s="13">
        <f>IF('BCL Calculations Table'!BT735="","",'BCL Calculations Table'!BT735)</f>
        <v>100000</v>
      </c>
      <c r="S668" s="13" t="str">
        <f>IF('BCL Calculations Table'!BU735="","",'BCL Calculations Table'!BU735)</f>
        <v>max</v>
      </c>
      <c r="T668" s="13">
        <f>IF('BCL Calculations Table'!BV735="","",'BCL Calculations Table'!BV735)</f>
        <v>0.62571428571428556</v>
      </c>
      <c r="U668" s="13" t="str">
        <f>IF('BCL Calculations Table'!BW735="","",'BCL Calculations Table'!BW735)</f>
        <v>N</v>
      </c>
      <c r="V668" s="13" t="str">
        <f>IF('BCL Calculations Table'!BX735="","",'BCL Calculations Table'!BX735)</f>
        <v/>
      </c>
      <c r="W668" s="13" t="str">
        <f>IF('BCL Calculations Table'!BY735="","",'BCL Calculations Table'!BY735)</f>
        <v/>
      </c>
      <c r="X668" s="80" t="str">
        <f>IF('BCL Calculations Table'!BZ735="","",'BCL Calculations Table'!BZ735)</f>
        <v/>
      </c>
      <c r="Y668" s="81" t="str">
        <f>IF('BCL Calculations Table'!CB735="","",'BCL Calculations Table'!CB735)</f>
        <v/>
      </c>
    </row>
    <row r="669" spans="1:25" x14ac:dyDescent="0.35">
      <c r="A669" s="69" t="str">
        <f>'BCL Calculations Table'!BN736</f>
        <v>Polynuclear Aromatic Hydrocarbons (PAHs)</v>
      </c>
      <c r="B669" s="68" t="str">
        <f>'BCL Calculations Table'!BM736</f>
        <v/>
      </c>
      <c r="C669" s="13" t="str">
        <f>IF('BCL Calculations Table'!C736="","",'BCL Calculations Table'!C736)</f>
        <v/>
      </c>
      <c r="D669" s="13" t="str">
        <f>IF('BCL Calculations Table'!D736="","",'BCL Calculations Table'!D736)</f>
        <v/>
      </c>
      <c r="E669" s="13" t="str">
        <f>IF('BCL Calculations Table'!E736="","",'BCL Calculations Table'!E736)</f>
        <v/>
      </c>
      <c r="F669" s="13" t="str">
        <f>IF('BCL Calculations Table'!F736="","",'BCL Calculations Table'!F736)</f>
        <v/>
      </c>
      <c r="G669" s="13" t="str">
        <f>IF('BCL Calculations Table'!G736="","",'BCL Calculations Table'!G736)</f>
        <v/>
      </c>
      <c r="H669" s="13" t="str">
        <f>IF('BCL Calculations Table'!H736="","",'BCL Calculations Table'!H736)</f>
        <v/>
      </c>
      <c r="I669" s="13" t="str">
        <f>IF('BCL Calculations Table'!I736="","",'BCL Calculations Table'!I736)</f>
        <v/>
      </c>
      <c r="J669" s="13" t="str">
        <f>IF('BCL Calculations Table'!J736="","",'BCL Calculations Table'!J736)</f>
        <v/>
      </c>
      <c r="K669" s="85" t="str">
        <f>IF('BCL Calculations Table'!K736="","",'BCL Calculations Table'!K736)</f>
        <v/>
      </c>
      <c r="L669" s="13" t="str">
        <f>IF('BCL Calculations Table'!L736="","",'BCL Calculations Table'!L736)</f>
        <v/>
      </c>
      <c r="M669" s="68" t="str">
        <f>IF('BCL Calculations Table'!N736="","",'BCL Calculations Table'!N736)</f>
        <v/>
      </c>
      <c r="N669" s="13" t="str">
        <f>IF('BCL Calculations Table'!BP736="","",'BCL Calculations Table'!BP736)</f>
        <v/>
      </c>
      <c r="O669" s="13" t="str">
        <f>IF('BCL Calculations Table'!BQ736="","",'BCL Calculations Table'!BQ736)</f>
        <v/>
      </c>
      <c r="P669" s="13" t="str">
        <f>IF('BCL Calculations Table'!BR736="","",'BCL Calculations Table'!BR736)</f>
        <v/>
      </c>
      <c r="Q669" s="13" t="str">
        <f>IF('BCL Calculations Table'!BS736="","",'BCL Calculations Table'!BS736)</f>
        <v/>
      </c>
      <c r="R669" s="13" t="str">
        <f>IF('BCL Calculations Table'!BT736="","",'BCL Calculations Table'!BT736)</f>
        <v/>
      </c>
      <c r="S669" s="13" t="str">
        <f>IF('BCL Calculations Table'!BU736="","",'BCL Calculations Table'!BU736)</f>
        <v/>
      </c>
      <c r="T669" s="13" t="str">
        <f>IF('BCL Calculations Table'!BV736="","",'BCL Calculations Table'!BV736)</f>
        <v/>
      </c>
      <c r="U669" s="13" t="str">
        <f>IF('BCL Calculations Table'!BW736="","",'BCL Calculations Table'!BW736)</f>
        <v/>
      </c>
      <c r="V669" s="13" t="str">
        <f>IF('BCL Calculations Table'!BX736="","",'BCL Calculations Table'!BX736)</f>
        <v/>
      </c>
      <c r="W669" s="13" t="str">
        <f>IF('BCL Calculations Table'!BY736="","",'BCL Calculations Table'!BY736)</f>
        <v/>
      </c>
      <c r="X669" s="13" t="str">
        <f>IF('BCL Calculations Table'!BZ736="","",'BCL Calculations Table'!BZ736)</f>
        <v/>
      </c>
      <c r="Y669" s="70" t="str">
        <f>IF('BCL Calculations Table'!CB736="","",'BCL Calculations Table'!CB736)</f>
        <v/>
      </c>
    </row>
    <row r="670" spans="1:25" x14ac:dyDescent="0.35">
      <c r="A670" s="77" t="str">
        <f>'BCL Calculations Table'!BN737</f>
        <v>Acenaphthene</v>
      </c>
      <c r="B670" s="68" t="str">
        <f>'BCL Calculations Table'!BM737</f>
        <v>83-32-9</v>
      </c>
      <c r="C670" s="13" t="str">
        <f>IF('BCL Calculations Table'!C737="","",'BCL Calculations Table'!C737)</f>
        <v/>
      </c>
      <c r="D670" s="13" t="str">
        <f>IF('BCL Calculations Table'!D737="","",'BCL Calculations Table'!D737)</f>
        <v/>
      </c>
      <c r="E670" s="13">
        <f>IF('BCL Calculations Table'!E737="","",'BCL Calculations Table'!E737)</f>
        <v>0.06</v>
      </c>
      <c r="F670" s="13" t="str">
        <f>IF('BCL Calculations Table'!F737="","",'BCL Calculations Table'!F737)</f>
        <v>I</v>
      </c>
      <c r="G670" s="13" t="str">
        <f>IF('BCL Calculations Table'!G737="","",'BCL Calculations Table'!G737)</f>
        <v/>
      </c>
      <c r="H670" s="13" t="str">
        <f>IF('BCL Calculations Table'!H737="","",'BCL Calculations Table'!H737)</f>
        <v/>
      </c>
      <c r="I670" s="13" t="str">
        <f>IF('BCL Calculations Table'!I737="","",'BCL Calculations Table'!I737)</f>
        <v/>
      </c>
      <c r="J670" s="13" t="str">
        <f>IF('BCL Calculations Table'!J737="","",'BCL Calculations Table'!J737)</f>
        <v/>
      </c>
      <c r="K670" s="85" t="str">
        <f>IF('BCL Calculations Table'!K737="","",'BCL Calculations Table'!K737)</f>
        <v/>
      </c>
      <c r="L670" s="13" t="str">
        <f>IF('BCL Calculations Table'!L737="","",'BCL Calculations Table'!L737)</f>
        <v>V</v>
      </c>
      <c r="M670" s="68">
        <f>IF('BCL Calculations Table'!N737="","",'BCL Calculations Table'!N737)</f>
        <v>0.13</v>
      </c>
      <c r="N670" s="13">
        <f>IF('BCL Calculations Table'!BP737="","",'BCL Calculations Table'!BP737)</f>
        <v>118.02735387594339</v>
      </c>
      <c r="O670" s="13" t="str">
        <f>IF('BCL Calculations Table'!BQ737="","",'BCL Calculations Table'!BQ737)</f>
        <v>sat</v>
      </c>
      <c r="P670" s="13">
        <f>IF('BCL Calculations Table'!BR737="","",'BCL Calculations Table'!BR737)</f>
        <v>118.02735387594339</v>
      </c>
      <c r="Q670" s="13" t="str">
        <f>IF('BCL Calculations Table'!BS737="","",'BCL Calculations Table'!BS737)</f>
        <v>sat</v>
      </c>
      <c r="R670" s="13">
        <f>IF('BCL Calculations Table'!BT737="","",'BCL Calculations Table'!BT737)</f>
        <v>118.02735387594339</v>
      </c>
      <c r="S670" s="13" t="str">
        <f>IF('BCL Calculations Table'!BU737="","",'BCL Calculations Table'!BU737)</f>
        <v>sat</v>
      </c>
      <c r="T670" s="13" t="str">
        <f>IF('BCL Calculations Table'!BV737="","",'BCL Calculations Table'!BV737)</f>
        <v/>
      </c>
      <c r="U670" s="13" t="str">
        <f>IF('BCL Calculations Table'!BW737="","",'BCL Calculations Table'!BW737)</f>
        <v/>
      </c>
      <c r="V670" s="13">
        <f>IF('BCL Calculations Table'!BX737="","",'BCL Calculations Table'!BX737)</f>
        <v>2002.2857142857142</v>
      </c>
      <c r="W670" s="13" t="str">
        <f>IF('BCL Calculations Table'!BY737="","",'BCL Calculations Table'!BY737)</f>
        <v>N</v>
      </c>
      <c r="X670" s="13">
        <f>IF('BCL Calculations Table'!BZ737="","",'BCL Calculations Table'!BZ737)</f>
        <v>29</v>
      </c>
      <c r="Y670" s="70">
        <f>IF('BCL Calculations Table'!CB737="","",'BCL Calculations Table'!CB737)</f>
        <v>580</v>
      </c>
    </row>
    <row r="671" spans="1:25" x14ac:dyDescent="0.35">
      <c r="A671" s="77" t="str">
        <f>'BCL Calculations Table'!BN738</f>
        <v>Acenaphthylene</v>
      </c>
      <c r="B671" s="68" t="str">
        <f>'BCL Calculations Table'!BM738</f>
        <v>208-96-8</v>
      </c>
      <c r="C671" s="13" t="str">
        <f>IF('BCL Calculations Table'!C738="","",'BCL Calculations Table'!C738)</f>
        <v/>
      </c>
      <c r="D671" s="13" t="str">
        <f>IF('BCL Calculations Table'!D738="","",'BCL Calculations Table'!D738)</f>
        <v/>
      </c>
      <c r="E671" s="13">
        <f>IF('BCL Calculations Table'!E738="","",'BCL Calculations Table'!E738)</f>
        <v>0.03</v>
      </c>
      <c r="F671" s="13" t="str">
        <f>IF('BCL Calculations Table'!F738="","",'BCL Calculations Table'!F738)</f>
        <v>S</v>
      </c>
      <c r="G671" s="13" t="str">
        <f>IF('BCL Calculations Table'!G738="","",'BCL Calculations Table'!G738)</f>
        <v/>
      </c>
      <c r="H671" s="13" t="str">
        <f>IF('BCL Calculations Table'!H738="","",'BCL Calculations Table'!H738)</f>
        <v/>
      </c>
      <c r="I671" s="13" t="str">
        <f>IF('BCL Calculations Table'!I738="","",'BCL Calculations Table'!I738)</f>
        <v/>
      </c>
      <c r="J671" s="13" t="str">
        <f>IF('BCL Calculations Table'!J738="","",'BCL Calculations Table'!J738)</f>
        <v/>
      </c>
      <c r="K671" s="85" t="str">
        <f>IF('BCL Calculations Table'!K738="","",'BCL Calculations Table'!K738)</f>
        <v/>
      </c>
      <c r="L671" s="13" t="str">
        <f>IF('BCL Calculations Table'!L738="","",'BCL Calculations Table'!L738)</f>
        <v>V</v>
      </c>
      <c r="M671" s="68">
        <f>IF('BCL Calculations Table'!N738="","",'BCL Calculations Table'!N738)</f>
        <v>0.13</v>
      </c>
      <c r="N671" s="13">
        <f>IF('BCL Calculations Table'!BP738="","",'BCL Calculations Table'!BP738)</f>
        <v>44.028912433287744</v>
      </c>
      <c r="O671" s="13" t="str">
        <f>IF('BCL Calculations Table'!BQ738="","",'BCL Calculations Table'!BQ738)</f>
        <v>sat</v>
      </c>
      <c r="P671" s="13">
        <f>IF('BCL Calculations Table'!BR738="","",'BCL Calculations Table'!BR738)</f>
        <v>44.028912433287744</v>
      </c>
      <c r="Q671" s="13" t="str">
        <f>IF('BCL Calculations Table'!BS738="","",'BCL Calculations Table'!BS738)</f>
        <v>sat</v>
      </c>
      <c r="R671" s="13">
        <f>IF('BCL Calculations Table'!BT738="","",'BCL Calculations Table'!BT738)</f>
        <v>44.028912433287744</v>
      </c>
      <c r="S671" s="13" t="str">
        <f>IF('BCL Calculations Table'!BU738="","",'BCL Calculations Table'!BU738)</f>
        <v>sat</v>
      </c>
      <c r="T671" s="13" t="str">
        <f>IF('BCL Calculations Table'!BV738="","",'BCL Calculations Table'!BV738)</f>
        <v/>
      </c>
      <c r="U671" s="13" t="str">
        <f>IF('BCL Calculations Table'!BW738="","",'BCL Calculations Table'!BW738)</f>
        <v/>
      </c>
      <c r="V671" s="13">
        <f>IF('BCL Calculations Table'!BX738="","",'BCL Calculations Table'!BX738)</f>
        <v>1001.1428571428571</v>
      </c>
      <c r="W671" s="13" t="str">
        <f>IF('BCL Calculations Table'!BY738="","",'BCL Calculations Table'!BY738)</f>
        <v>N</v>
      </c>
      <c r="X671" s="13" t="str">
        <f>IF('BCL Calculations Table'!BZ738="","",'BCL Calculations Table'!BZ738)</f>
        <v/>
      </c>
      <c r="Y671" s="70" t="str">
        <f>IF('BCL Calculations Table'!CB738="","",'BCL Calculations Table'!CB738)</f>
        <v/>
      </c>
    </row>
    <row r="672" spans="1:25" s="14" customFormat="1" x14ac:dyDescent="0.35">
      <c r="A672" s="77" t="str">
        <f>'BCL Calculations Table'!BN739</f>
        <v>Anthracene</v>
      </c>
      <c r="B672" s="68" t="str">
        <f>'BCL Calculations Table'!BM739</f>
        <v>120-12-7</v>
      </c>
      <c r="C672" s="13" t="str">
        <f>IF('BCL Calculations Table'!C739="","",'BCL Calculations Table'!C739)</f>
        <v/>
      </c>
      <c r="D672" s="13" t="str">
        <f>IF('BCL Calculations Table'!D739="","",'BCL Calculations Table'!D739)</f>
        <v/>
      </c>
      <c r="E672" s="13">
        <f>IF('BCL Calculations Table'!E739="","",'BCL Calculations Table'!E739)</f>
        <v>0.3</v>
      </c>
      <c r="F672" s="13" t="str">
        <f>IF('BCL Calculations Table'!F739="","",'BCL Calculations Table'!F739)</f>
        <v>I</v>
      </c>
      <c r="G672" s="13" t="str">
        <f>IF('BCL Calculations Table'!G739="","",'BCL Calculations Table'!G739)</f>
        <v/>
      </c>
      <c r="H672" s="13" t="str">
        <f>IF('BCL Calculations Table'!H739="","",'BCL Calculations Table'!H739)</f>
        <v/>
      </c>
      <c r="I672" s="13" t="str">
        <f>IF('BCL Calculations Table'!I739="","",'BCL Calculations Table'!I739)</f>
        <v/>
      </c>
      <c r="J672" s="13" t="str">
        <f>IF('BCL Calculations Table'!J739="","",'BCL Calculations Table'!J739)</f>
        <v/>
      </c>
      <c r="K672" s="85" t="str">
        <f>IF('BCL Calculations Table'!K739="","",'BCL Calculations Table'!K739)</f>
        <v/>
      </c>
      <c r="L672" s="13" t="str">
        <f>IF('BCL Calculations Table'!L739="","",'BCL Calculations Table'!L739)</f>
        <v>V</v>
      </c>
      <c r="M672" s="68">
        <f>IF('BCL Calculations Table'!N739="","",'BCL Calculations Table'!N739)</f>
        <v>0.13</v>
      </c>
      <c r="N672" s="13">
        <f>IF('BCL Calculations Table'!BP739="","",'BCL Calculations Table'!BP739)</f>
        <v>4.264502675732416</v>
      </c>
      <c r="O672" s="13" t="str">
        <f>IF('BCL Calculations Table'!BQ739="","",'BCL Calculations Table'!BQ739)</f>
        <v>sat</v>
      </c>
      <c r="P672" s="13">
        <f>IF('BCL Calculations Table'!BR739="","",'BCL Calculations Table'!BR739)</f>
        <v>4.264502675732416</v>
      </c>
      <c r="Q672" s="13" t="str">
        <f>IF('BCL Calculations Table'!BS739="","",'BCL Calculations Table'!BS739)</f>
        <v>sat</v>
      </c>
      <c r="R672" s="13">
        <f>IF('BCL Calculations Table'!BT739="","",'BCL Calculations Table'!BT739)</f>
        <v>4.264502675732416</v>
      </c>
      <c r="S672" s="13" t="str">
        <f>IF('BCL Calculations Table'!BU739="","",'BCL Calculations Table'!BU739)</f>
        <v>sat</v>
      </c>
      <c r="T672" s="13" t="str">
        <f>IF('BCL Calculations Table'!BV739="","",'BCL Calculations Table'!BV739)</f>
        <v/>
      </c>
      <c r="U672" s="13" t="str">
        <f>IF('BCL Calculations Table'!BW739="","",'BCL Calculations Table'!BW739)</f>
        <v/>
      </c>
      <c r="V672" s="13">
        <f>IF('BCL Calculations Table'!BX739="","",'BCL Calculations Table'!BX739)</f>
        <v>10011.428571428571</v>
      </c>
      <c r="W672" s="13" t="str">
        <f>IF('BCL Calculations Table'!BY739="","",'BCL Calculations Table'!BY739)</f>
        <v>N</v>
      </c>
      <c r="X672" s="13">
        <f>IF('BCL Calculations Table'!BZ739="","",'BCL Calculations Table'!BZ739)</f>
        <v>590</v>
      </c>
      <c r="Y672" s="70">
        <f>IF('BCL Calculations Table'!CB739="","",'BCL Calculations Table'!CB739)</f>
        <v>11800</v>
      </c>
    </row>
    <row r="673" spans="1:25" x14ac:dyDescent="0.35">
      <c r="A673" s="77" t="str">
        <f>'BCL Calculations Table'!BN740</f>
        <v>Benz[a]anthracene</v>
      </c>
      <c r="B673" s="68" t="str">
        <f>'BCL Calculations Table'!BM740</f>
        <v>56-55-3</v>
      </c>
      <c r="C673" s="13">
        <f>IF('BCL Calculations Table'!C740="","",'BCL Calculations Table'!C740)</f>
        <v>0.1</v>
      </c>
      <c r="D673" s="13" t="str">
        <f>IF('BCL Calculations Table'!D740="","",'BCL Calculations Table'!D740)</f>
        <v>I</v>
      </c>
      <c r="E673" s="13" t="str">
        <f>IF('BCL Calculations Table'!E740="","",'BCL Calculations Table'!E740)</f>
        <v/>
      </c>
      <c r="F673" s="13" t="str">
        <f>IF('BCL Calculations Table'!F740="","",'BCL Calculations Table'!F740)</f>
        <v/>
      </c>
      <c r="G673" s="13">
        <f>IF('BCL Calculations Table'!G740="","",'BCL Calculations Table'!G740)</f>
        <v>6.0000000000000002E-5</v>
      </c>
      <c r="H673" s="13" t="str">
        <f>IF('BCL Calculations Table'!H740="","",'BCL Calculations Table'!H740)</f>
        <v>I</v>
      </c>
      <c r="I673" s="13" t="str">
        <f>IF('BCL Calculations Table'!I740="","",'BCL Calculations Table'!I740)</f>
        <v/>
      </c>
      <c r="J673" s="13" t="str">
        <f>IF('BCL Calculations Table'!J740="","",'BCL Calculations Table'!J740)</f>
        <v/>
      </c>
      <c r="K673" s="85" t="str">
        <f>IF('BCL Calculations Table'!K740="","",'BCL Calculations Table'!K740)</f>
        <v>M</v>
      </c>
      <c r="L673" s="13" t="str">
        <f>IF('BCL Calculations Table'!L740="","",'BCL Calculations Table'!L740)</f>
        <v>V</v>
      </c>
      <c r="M673" s="68">
        <f>IF('BCL Calculations Table'!N740="","",'BCL Calculations Table'!N740)</f>
        <v>0.13</v>
      </c>
      <c r="N673" s="13">
        <f>IF('BCL Calculations Table'!BP740="","",'BCL Calculations Table'!BP740)</f>
        <v>1.130861905521801</v>
      </c>
      <c r="O673" s="13" t="str">
        <f>IF('BCL Calculations Table'!BQ740="","",'BCL Calculations Table'!BQ740)</f>
        <v>C</v>
      </c>
      <c r="P673" s="13">
        <f>IF('BCL Calculations Table'!BR740="","",'BCL Calculations Table'!BR740)</f>
        <v>9.9781008730211589</v>
      </c>
      <c r="Q673" s="13" t="str">
        <f>IF('BCL Calculations Table'!BS740="","",'BCL Calculations Table'!BS740)</f>
        <v>sat</v>
      </c>
      <c r="R673" s="13">
        <f>IF('BCL Calculations Table'!BT740="","",'BCL Calculations Table'!BT740)</f>
        <v>9.9781008730211589</v>
      </c>
      <c r="S673" s="13" t="str">
        <f>IF('BCL Calculations Table'!BU740="","",'BCL Calculations Table'!BU740)</f>
        <v>sat</v>
      </c>
      <c r="T673" s="13">
        <f>IF('BCL Calculations Table'!BV740="","",'BCL Calculations Table'!BV740)</f>
        <v>1.6898148148148145E-2</v>
      </c>
      <c r="U673" s="13" t="str">
        <f>IF('BCL Calculations Table'!BW740="","",'BCL Calculations Table'!BW740)</f>
        <v>C</v>
      </c>
      <c r="V673" s="13">
        <f>IF('BCL Calculations Table'!BX740="","",'BCL Calculations Table'!BX740)</f>
        <v>2.9778901852002927E-2</v>
      </c>
      <c r="W673" s="13" t="str">
        <f>IF('BCL Calculations Table'!BY740="","",'BCL Calculations Table'!BY740)</f>
        <v>C</v>
      </c>
      <c r="X673" s="13">
        <f>IF('BCL Calculations Table'!BZ740="","",'BCL Calculations Table'!BZ740)</f>
        <v>0.08</v>
      </c>
      <c r="Y673" s="70">
        <f>IF('BCL Calculations Table'!CB740="","",'BCL Calculations Table'!CB740)</f>
        <v>1.6</v>
      </c>
    </row>
    <row r="674" spans="1:25" s="14" customFormat="1" x14ac:dyDescent="0.35">
      <c r="A674" s="78" t="str">
        <f>'BCL Calculations Table'!BN741</f>
        <v>Benzo(j)fluoranthene</v>
      </c>
      <c r="B674" s="72" t="str">
        <f>'BCL Calculations Table'!BM741</f>
        <v>205-82-3</v>
      </c>
      <c r="C674" s="73">
        <f>IF('BCL Calculations Table'!C741="","",'BCL Calculations Table'!C741)</f>
        <v>1.2</v>
      </c>
      <c r="D674" s="73" t="str">
        <f>IF('BCL Calculations Table'!D741="","",'BCL Calculations Table'!D741)</f>
        <v>CA</v>
      </c>
      <c r="E674" s="73" t="str">
        <f>IF('BCL Calculations Table'!E741="","",'BCL Calculations Table'!E741)</f>
        <v/>
      </c>
      <c r="F674" s="73" t="str">
        <f>IF('BCL Calculations Table'!F741="","",'BCL Calculations Table'!F741)</f>
        <v/>
      </c>
      <c r="G674" s="73">
        <f>IF('BCL Calculations Table'!G741="","",'BCL Calculations Table'!G741)</f>
        <v>1.1E-4</v>
      </c>
      <c r="H674" s="73" t="str">
        <f>IF('BCL Calculations Table'!H741="","",'BCL Calculations Table'!H741)</f>
        <v>CA</v>
      </c>
      <c r="I674" s="73" t="str">
        <f>IF('BCL Calculations Table'!I741="","",'BCL Calculations Table'!I741)</f>
        <v/>
      </c>
      <c r="J674" s="73" t="str">
        <f>IF('BCL Calculations Table'!J741="","",'BCL Calculations Table'!J741)</f>
        <v/>
      </c>
      <c r="K674" s="86" t="str">
        <f>IF('BCL Calculations Table'!K741="","",'BCL Calculations Table'!K741)</f>
        <v/>
      </c>
      <c r="L674" s="73" t="str">
        <f>IF('BCL Calculations Table'!L741="","",'BCL Calculations Table'!L741)</f>
        <v/>
      </c>
      <c r="M674" s="72">
        <f>IF('BCL Calculations Table'!N741="","",'BCL Calculations Table'!N741)</f>
        <v>0.13</v>
      </c>
      <c r="N674" s="73">
        <f>IF('BCL Calculations Table'!BP741="","",'BCL Calculations Table'!BP741)</f>
        <v>0.42420950060759771</v>
      </c>
      <c r="O674" s="73" t="str">
        <f>IF('BCL Calculations Table'!BQ741="","",'BCL Calculations Table'!BQ741)</f>
        <v>C</v>
      </c>
      <c r="P674" s="73">
        <f>IF('BCL Calculations Table'!BR741="","",'BCL Calculations Table'!BR741)</f>
        <v>5.4504446115158265</v>
      </c>
      <c r="Q674" s="73" t="str">
        <f>IF('BCL Calculations Table'!BS741="","",'BCL Calculations Table'!BS741)</f>
        <v>C</v>
      </c>
      <c r="R674" s="73">
        <f>IF('BCL Calculations Table'!BT741="","",'BCL Calculations Table'!BT741)</f>
        <v>2.913842841943342</v>
      </c>
      <c r="S674" s="73" t="str">
        <f>IF('BCL Calculations Table'!BU741="","",'BCL Calculations Table'!BU741)</f>
        <v>C</v>
      </c>
      <c r="T674" s="73">
        <f>IF('BCL Calculations Table'!BV741="","",'BCL Calculations Table'!BV741)</f>
        <v>2.5524475524475523E-2</v>
      </c>
      <c r="U674" s="73" t="str">
        <f>IF('BCL Calculations Table'!BW741="","",'BCL Calculations Table'!BW741)</f>
        <v>C</v>
      </c>
      <c r="V674" s="73">
        <f>IF('BCL Calculations Table'!BX741="","",'BCL Calculations Table'!BX741)</f>
        <v>6.4923514763429377E-2</v>
      </c>
      <c r="W674" s="73" t="str">
        <f>IF('BCL Calculations Table'!BY741="","",'BCL Calculations Table'!BY741)</f>
        <v>C</v>
      </c>
      <c r="X674" s="73" t="str">
        <f>IF('BCL Calculations Table'!BZ741="","",'BCL Calculations Table'!BZ741)</f>
        <v/>
      </c>
      <c r="Y674" s="79" t="str">
        <f>IF('BCL Calculations Table'!CB741="","",'BCL Calculations Table'!CB741)</f>
        <v/>
      </c>
    </row>
    <row r="675" spans="1:25" s="14" customFormat="1" x14ac:dyDescent="0.35">
      <c r="A675" s="77" t="str">
        <f>'BCL Calculations Table'!BN742</f>
        <v>Benzo[a]pyrene</v>
      </c>
      <c r="B675" s="68" t="str">
        <f>'BCL Calculations Table'!BM742</f>
        <v>50-32-8</v>
      </c>
      <c r="C675" s="13">
        <f>IF('BCL Calculations Table'!C742="","",'BCL Calculations Table'!C742)</f>
        <v>1</v>
      </c>
      <c r="D675" s="13" t="str">
        <f>IF('BCL Calculations Table'!D742="","",'BCL Calculations Table'!D742)</f>
        <v>I</v>
      </c>
      <c r="E675" s="13">
        <f>IF('BCL Calculations Table'!E742="","",'BCL Calculations Table'!E742)</f>
        <v>2.9999999999999997E-4</v>
      </c>
      <c r="F675" s="13" t="str">
        <f>IF('BCL Calculations Table'!F742="","",'BCL Calculations Table'!F742)</f>
        <v>I</v>
      </c>
      <c r="G675" s="13">
        <f>IF('BCL Calculations Table'!G742="","",'BCL Calculations Table'!G742)</f>
        <v>5.9999999999999995E-4</v>
      </c>
      <c r="H675" s="13" t="str">
        <f>IF('BCL Calculations Table'!H742="","",'BCL Calculations Table'!H742)</f>
        <v>I</v>
      </c>
      <c r="I675" s="13">
        <f>IF('BCL Calculations Table'!I742="","",'BCL Calculations Table'!I742)</f>
        <v>1.9999999999999999E-6</v>
      </c>
      <c r="J675" s="13" t="str">
        <f>IF('BCL Calculations Table'!J742="","",'BCL Calculations Table'!J742)</f>
        <v>I</v>
      </c>
      <c r="K675" s="85" t="str">
        <f>IF('BCL Calculations Table'!K742="","",'BCL Calculations Table'!K742)</f>
        <v>M</v>
      </c>
      <c r="L675" s="13" t="str">
        <f>IF('BCL Calculations Table'!L742="","",'BCL Calculations Table'!L742)</f>
        <v/>
      </c>
      <c r="M675" s="68">
        <f>IF('BCL Calculations Table'!N742="","",'BCL Calculations Table'!N742)</f>
        <v>0.13</v>
      </c>
      <c r="N675" s="13">
        <f>IF('BCL Calculations Table'!BP742="","",'BCL Calculations Table'!BP742)</f>
        <v>0.11482127899400203</v>
      </c>
      <c r="O675" s="13" t="str">
        <f>IF('BCL Calculations Table'!BQ742="","",'BCL Calculations Table'!BQ742)</f>
        <v>C</v>
      </c>
      <c r="P675" s="13">
        <f>IF('BCL Calculations Table'!BR742="","",'BCL Calculations Table'!BR742)</f>
        <v>6.5390562516662225</v>
      </c>
      <c r="Q675" s="13" t="str">
        <f>IF('BCL Calculations Table'!BS742="","",'BCL Calculations Table'!BS742)</f>
        <v>C</v>
      </c>
      <c r="R675" s="13">
        <f>IF('BCL Calculations Table'!BT742="","",'BCL Calculations Table'!BT742)</f>
        <v>3.4962313738872219</v>
      </c>
      <c r="S675" s="13" t="str">
        <f>IF('BCL Calculations Table'!BU742="","",'BCL Calculations Table'!BU742)</f>
        <v>C</v>
      </c>
      <c r="T675" s="13">
        <f>IF('BCL Calculations Table'!BV742="","",'BCL Calculations Table'!BV742)</f>
        <v>1.6898148148148148E-3</v>
      </c>
      <c r="U675" s="13" t="str">
        <f>IF('BCL Calculations Table'!BW742="","",'BCL Calculations Table'!BW742)</f>
        <v>C</v>
      </c>
      <c r="V675" s="13">
        <f>IF('BCL Calculations Table'!BX742="","",'BCL Calculations Table'!BX742)</f>
        <v>0.2</v>
      </c>
      <c r="W675" s="13" t="str">
        <f>IF('BCL Calculations Table'!BY742="","",'BCL Calculations Table'!BY742)</f>
        <v>mcl</v>
      </c>
      <c r="X675" s="80">
        <f>IF('BCL Calculations Table'!BZ742="","",'BCL Calculations Table'!BZ742)</f>
        <v>0.4</v>
      </c>
      <c r="Y675" s="81">
        <f>IF('BCL Calculations Table'!CB742="","",'BCL Calculations Table'!CB742)</f>
        <v>8</v>
      </c>
    </row>
    <row r="676" spans="1:25" x14ac:dyDescent="0.35">
      <c r="A676" s="77" t="str">
        <f>'BCL Calculations Table'!BN743</f>
        <v>Benzo[b]fluoranthene</v>
      </c>
      <c r="B676" s="68" t="str">
        <f>'BCL Calculations Table'!BM743</f>
        <v>205-99-2</v>
      </c>
      <c r="C676" s="13">
        <f>IF('BCL Calculations Table'!C743="","",'BCL Calculations Table'!C743)</f>
        <v>0.1</v>
      </c>
      <c r="D676" s="13" t="str">
        <f>IF('BCL Calculations Table'!D743="","",'BCL Calculations Table'!D743)</f>
        <v>I</v>
      </c>
      <c r="E676" s="13" t="str">
        <f>IF('BCL Calculations Table'!E743="","",'BCL Calculations Table'!E743)</f>
        <v/>
      </c>
      <c r="F676" s="13" t="str">
        <f>IF('BCL Calculations Table'!F743="","",'BCL Calculations Table'!F743)</f>
        <v/>
      </c>
      <c r="G676" s="13">
        <f>IF('BCL Calculations Table'!G743="","",'BCL Calculations Table'!G743)</f>
        <v>6.0000000000000002E-5</v>
      </c>
      <c r="H676" s="13" t="str">
        <f>IF('BCL Calculations Table'!H743="","",'BCL Calculations Table'!H743)</f>
        <v>I</v>
      </c>
      <c r="I676" s="13" t="str">
        <f>IF('BCL Calculations Table'!I743="","",'BCL Calculations Table'!I743)</f>
        <v/>
      </c>
      <c r="J676" s="13" t="str">
        <f>IF('BCL Calculations Table'!J743="","",'BCL Calculations Table'!J743)</f>
        <v/>
      </c>
      <c r="K676" s="85" t="str">
        <f>IF('BCL Calculations Table'!K743="","",'BCL Calculations Table'!K743)</f>
        <v>M</v>
      </c>
      <c r="L676" s="13" t="str">
        <f>IF('BCL Calculations Table'!L743="","",'BCL Calculations Table'!L743)</f>
        <v/>
      </c>
      <c r="M676" s="68">
        <f>IF('BCL Calculations Table'!N743="","",'BCL Calculations Table'!N743)</f>
        <v>0.13</v>
      </c>
      <c r="N676" s="13">
        <f>IF('BCL Calculations Table'!BP743="","",'BCL Calculations Table'!BP743)</f>
        <v>1.1482127899400201</v>
      </c>
      <c r="O676" s="13" t="str">
        <f>IF('BCL Calculations Table'!BQ743="","",'BCL Calculations Table'!BQ743)</f>
        <v>C</v>
      </c>
      <c r="P676" s="13">
        <f>IF('BCL Calculations Table'!BR743="","",'BCL Calculations Table'!BR743)</f>
        <v>65.390562516662214</v>
      </c>
      <c r="Q676" s="13" t="str">
        <f>IF('BCL Calculations Table'!BS743="","",'BCL Calculations Table'!BS743)</f>
        <v>C</v>
      </c>
      <c r="R676" s="13">
        <f>IF('BCL Calculations Table'!BT743="","",'BCL Calculations Table'!BT743)</f>
        <v>34.962313738872226</v>
      </c>
      <c r="S676" s="13" t="str">
        <f>IF('BCL Calculations Table'!BU743="","",'BCL Calculations Table'!BU743)</f>
        <v>C</v>
      </c>
      <c r="T676" s="13">
        <f>IF('BCL Calculations Table'!BV743="","",'BCL Calculations Table'!BV743)</f>
        <v>1.6898148148148145E-2</v>
      </c>
      <c r="U676" s="13" t="str">
        <f>IF('BCL Calculations Table'!BW743="","",'BCL Calculations Table'!BW743)</f>
        <v>C</v>
      </c>
      <c r="V676" s="13">
        <f>IF('BCL Calculations Table'!BX743="","",'BCL Calculations Table'!BX743)</f>
        <v>0.25051475634866155</v>
      </c>
      <c r="W676" s="13" t="str">
        <f>IF('BCL Calculations Table'!BY743="","",'BCL Calculations Table'!BY743)</f>
        <v>C</v>
      </c>
      <c r="X676" s="13">
        <f>IF('BCL Calculations Table'!BZ743="","",'BCL Calculations Table'!BZ743)</f>
        <v>0.2</v>
      </c>
      <c r="Y676" s="70">
        <f>IF('BCL Calculations Table'!CB743="","",'BCL Calculations Table'!CB743)</f>
        <v>4</v>
      </c>
    </row>
    <row r="677" spans="1:25" x14ac:dyDescent="0.35">
      <c r="A677" s="77" t="str">
        <f>'BCL Calculations Table'!BN744</f>
        <v>Benzo[ghi]perylene</v>
      </c>
      <c r="B677" s="68" t="str">
        <f>'BCL Calculations Table'!BM744</f>
        <v>191-24-2</v>
      </c>
      <c r="C677" s="13" t="str">
        <f>IF('BCL Calculations Table'!C744="","",'BCL Calculations Table'!C744)</f>
        <v/>
      </c>
      <c r="D677" s="13" t="str">
        <f>IF('BCL Calculations Table'!D744="","",'BCL Calculations Table'!D744)</f>
        <v/>
      </c>
      <c r="E677" s="13">
        <f>IF('BCL Calculations Table'!E744="","",'BCL Calculations Table'!E744)</f>
        <v>0.03</v>
      </c>
      <c r="F677" s="13" t="str">
        <f>IF('BCL Calculations Table'!F744="","",'BCL Calculations Table'!F744)</f>
        <v>S</v>
      </c>
      <c r="G677" s="13" t="str">
        <f>IF('BCL Calculations Table'!G744="","",'BCL Calculations Table'!G744)</f>
        <v/>
      </c>
      <c r="H677" s="13" t="str">
        <f>IF('BCL Calculations Table'!H744="","",'BCL Calculations Table'!H744)</f>
        <v/>
      </c>
      <c r="I677" s="13" t="str">
        <f>IF('BCL Calculations Table'!I744="","",'BCL Calculations Table'!I744)</f>
        <v/>
      </c>
      <c r="J677" s="13" t="str">
        <f>IF('BCL Calculations Table'!J744="","",'BCL Calculations Table'!J744)</f>
        <v/>
      </c>
      <c r="K677" s="85" t="str">
        <f>IF('BCL Calculations Table'!K744="","",'BCL Calculations Table'!K744)</f>
        <v/>
      </c>
      <c r="L677" s="13" t="str">
        <f>IF('BCL Calculations Table'!L744="","",'BCL Calculations Table'!L744)</f>
        <v/>
      </c>
      <c r="M677" s="68">
        <f>IF('BCL Calculations Table'!N744="","",'BCL Calculations Table'!N744)</f>
        <v>0.13</v>
      </c>
      <c r="N677" s="13">
        <f>IF('BCL Calculations Table'!BP744="","",'BCL Calculations Table'!BP744)</f>
        <v>1793.2338584387892</v>
      </c>
      <c r="O677" s="13" t="str">
        <f>IF('BCL Calculations Table'!BQ744="","",'BCL Calculations Table'!BQ744)</f>
        <v>N</v>
      </c>
      <c r="P677" s="13">
        <f>IF('BCL Calculations Table'!BR744="","",'BCL Calculations Table'!BR744)</f>
        <v>70080</v>
      </c>
      <c r="Q677" s="13" t="str">
        <f>IF('BCL Calculations Table'!BS744="","",'BCL Calculations Table'!BS744)</f>
        <v>N</v>
      </c>
      <c r="R677" s="13">
        <f>IF('BCL Calculations Table'!BT744="","",'BCL Calculations Table'!BT744)</f>
        <v>25114.844507288897</v>
      </c>
      <c r="S677" s="13" t="str">
        <f>IF('BCL Calculations Table'!BU744="","",'BCL Calculations Table'!BU744)</f>
        <v>N</v>
      </c>
      <c r="T677" s="13" t="str">
        <f>IF('BCL Calculations Table'!BV744="","",'BCL Calculations Table'!BV744)</f>
        <v/>
      </c>
      <c r="U677" s="13" t="str">
        <f>IF('BCL Calculations Table'!BW744="","",'BCL Calculations Table'!BW744)</f>
        <v/>
      </c>
      <c r="V677" s="13">
        <f>IF('BCL Calculations Table'!BX744="","",'BCL Calculations Table'!BX744)</f>
        <v>1001.1428571428571</v>
      </c>
      <c r="W677" s="13" t="str">
        <f>IF('BCL Calculations Table'!BY744="","",'BCL Calculations Table'!BY744)</f>
        <v>N</v>
      </c>
      <c r="X677" s="13" t="str">
        <f>IF('BCL Calculations Table'!BZ744="","",'BCL Calculations Table'!BZ744)</f>
        <v/>
      </c>
      <c r="Y677" s="70" t="str">
        <f>IF('BCL Calculations Table'!CB744="","",'BCL Calculations Table'!CB744)</f>
        <v/>
      </c>
    </row>
    <row r="678" spans="1:25" s="14" customFormat="1" x14ac:dyDescent="0.35">
      <c r="A678" s="77" t="str">
        <f>'BCL Calculations Table'!BN745</f>
        <v>Benzo[k]fluoranthene</v>
      </c>
      <c r="B678" s="68" t="str">
        <f>'BCL Calculations Table'!BM745</f>
        <v>207-08-9</v>
      </c>
      <c r="C678" s="13">
        <f>IF('BCL Calculations Table'!C745="","",'BCL Calculations Table'!C745)</f>
        <v>0.01</v>
      </c>
      <c r="D678" s="13" t="str">
        <f>IF('BCL Calculations Table'!D745="","",'BCL Calculations Table'!D745)</f>
        <v>I</v>
      </c>
      <c r="E678" s="13" t="str">
        <f>IF('BCL Calculations Table'!E745="","",'BCL Calculations Table'!E745)</f>
        <v/>
      </c>
      <c r="F678" s="13" t="str">
        <f>IF('BCL Calculations Table'!F745="","",'BCL Calculations Table'!F745)</f>
        <v/>
      </c>
      <c r="G678" s="13">
        <f>IF('BCL Calculations Table'!G745="","",'BCL Calculations Table'!G745)</f>
        <v>6.0000000000000002E-6</v>
      </c>
      <c r="H678" s="13" t="str">
        <f>IF('BCL Calculations Table'!H745="","",'BCL Calculations Table'!H745)</f>
        <v>I</v>
      </c>
      <c r="I678" s="13" t="str">
        <f>IF('BCL Calculations Table'!I745="","",'BCL Calculations Table'!I745)</f>
        <v/>
      </c>
      <c r="J678" s="13" t="str">
        <f>IF('BCL Calculations Table'!J745="","",'BCL Calculations Table'!J745)</f>
        <v/>
      </c>
      <c r="K678" s="85" t="str">
        <f>IF('BCL Calculations Table'!K745="","",'BCL Calculations Table'!K745)</f>
        <v>M</v>
      </c>
      <c r="L678" s="13" t="str">
        <f>IF('BCL Calculations Table'!L745="","",'BCL Calculations Table'!L745)</f>
        <v/>
      </c>
      <c r="M678" s="68">
        <f>IF('BCL Calculations Table'!N745="","",'BCL Calculations Table'!N745)</f>
        <v>0.13</v>
      </c>
      <c r="N678" s="13">
        <f>IF('BCL Calculations Table'!BP745="","",'BCL Calculations Table'!BP745)</f>
        <v>11.482127899400199</v>
      </c>
      <c r="O678" s="13" t="str">
        <f>IF('BCL Calculations Table'!BQ745="","",'BCL Calculations Table'!BQ745)</f>
        <v>C</v>
      </c>
      <c r="P678" s="13">
        <f>IF('BCL Calculations Table'!BR745="","",'BCL Calculations Table'!BR745)</f>
        <v>653.90562516662214</v>
      </c>
      <c r="Q678" s="13" t="str">
        <f>IF('BCL Calculations Table'!BS745="","",'BCL Calculations Table'!BS745)</f>
        <v>C</v>
      </c>
      <c r="R678" s="13">
        <f>IF('BCL Calculations Table'!BT745="","",'BCL Calculations Table'!BT745)</f>
        <v>349.62313738872223</v>
      </c>
      <c r="S678" s="13" t="str">
        <f>IF('BCL Calculations Table'!BU745="","",'BCL Calculations Table'!BU745)</f>
        <v>C</v>
      </c>
      <c r="T678" s="13">
        <f>IF('BCL Calculations Table'!BV745="","",'BCL Calculations Table'!BV745)</f>
        <v>0.16898148148148148</v>
      </c>
      <c r="U678" s="13" t="str">
        <f>IF('BCL Calculations Table'!BW745="","",'BCL Calculations Table'!BW745)</f>
        <v>C</v>
      </c>
      <c r="V678" s="13">
        <f>IF('BCL Calculations Table'!BX745="","",'BCL Calculations Table'!BX745)</f>
        <v>2.5051475634866156</v>
      </c>
      <c r="W678" s="13" t="str">
        <f>IF('BCL Calculations Table'!BY745="","",'BCL Calculations Table'!BY745)</f>
        <v>C</v>
      </c>
      <c r="X678" s="13">
        <f>IF('BCL Calculations Table'!BZ745="","",'BCL Calculations Table'!BZ745)</f>
        <v>2</v>
      </c>
      <c r="Y678" s="70">
        <f>IF('BCL Calculations Table'!CB745="","",'BCL Calculations Table'!CB745)</f>
        <v>40</v>
      </c>
    </row>
    <row r="679" spans="1:25" x14ac:dyDescent="0.35">
      <c r="A679" s="77" t="str">
        <f>'BCL Calculations Table'!BN746</f>
        <v>Chloronaphthalene, Beta-</v>
      </c>
      <c r="B679" s="68" t="str">
        <f>'BCL Calculations Table'!BM746</f>
        <v>91-58-7</v>
      </c>
      <c r="C679" s="13" t="str">
        <f>IF('BCL Calculations Table'!C746="","",'BCL Calculations Table'!C746)</f>
        <v/>
      </c>
      <c r="D679" s="13" t="str">
        <f>IF('BCL Calculations Table'!D746="","",'BCL Calculations Table'!D746)</f>
        <v/>
      </c>
      <c r="E679" s="13">
        <f>IF('BCL Calculations Table'!E746="","",'BCL Calculations Table'!E746)</f>
        <v>0.08</v>
      </c>
      <c r="F679" s="13" t="str">
        <f>IF('BCL Calculations Table'!F746="","",'BCL Calculations Table'!F746)</f>
        <v>I</v>
      </c>
      <c r="G679" s="13" t="str">
        <f>IF('BCL Calculations Table'!G746="","",'BCL Calculations Table'!G746)</f>
        <v/>
      </c>
      <c r="H679" s="13" t="str">
        <f>IF('BCL Calculations Table'!H746="","",'BCL Calculations Table'!H746)</f>
        <v/>
      </c>
      <c r="I679" s="13" t="str">
        <f>IF('BCL Calculations Table'!I746="","",'BCL Calculations Table'!I746)</f>
        <v/>
      </c>
      <c r="J679" s="13" t="str">
        <f>IF('BCL Calculations Table'!J746="","",'BCL Calculations Table'!J746)</f>
        <v/>
      </c>
      <c r="K679" s="85" t="str">
        <f>IF('BCL Calculations Table'!K746="","",'BCL Calculations Table'!K746)</f>
        <v/>
      </c>
      <c r="L679" s="13" t="str">
        <f>IF('BCL Calculations Table'!L746="","",'BCL Calculations Table'!L746)</f>
        <v>V</v>
      </c>
      <c r="M679" s="68">
        <f>IF('BCL Calculations Table'!N746="","",'BCL Calculations Table'!N746)</f>
        <v>0.13</v>
      </c>
      <c r="N679" s="13">
        <f>IF('BCL Calculations Table'!BP746="","",'BCL Calculations Table'!BP746)</f>
        <v>175.15457672479243</v>
      </c>
      <c r="O679" s="13" t="str">
        <f>IF('BCL Calculations Table'!BQ746="","",'BCL Calculations Table'!BQ746)</f>
        <v>sat</v>
      </c>
      <c r="P679" s="13">
        <f>IF('BCL Calculations Table'!BR746="","",'BCL Calculations Table'!BR746)</f>
        <v>175.15457672479243</v>
      </c>
      <c r="Q679" s="13" t="str">
        <f>IF('BCL Calculations Table'!BS746="","",'BCL Calculations Table'!BS746)</f>
        <v>sat</v>
      </c>
      <c r="R679" s="13">
        <f>IF('BCL Calculations Table'!BT746="","",'BCL Calculations Table'!BT746)</f>
        <v>175.15457672479243</v>
      </c>
      <c r="S679" s="13" t="str">
        <f>IF('BCL Calculations Table'!BU746="","",'BCL Calculations Table'!BU746)</f>
        <v>sat</v>
      </c>
      <c r="T679" s="13" t="str">
        <f>IF('BCL Calculations Table'!BV746="","",'BCL Calculations Table'!BV746)</f>
        <v/>
      </c>
      <c r="U679" s="13" t="str">
        <f>IF('BCL Calculations Table'!BW746="","",'BCL Calculations Table'!BW746)</f>
        <v/>
      </c>
      <c r="V679" s="13">
        <f>IF('BCL Calculations Table'!BX746="","",'BCL Calculations Table'!BX746)</f>
        <v>2669.7142857142858</v>
      </c>
      <c r="W679" s="13" t="str">
        <f>IF('BCL Calculations Table'!BY746="","",'BCL Calculations Table'!BY746)</f>
        <v>N</v>
      </c>
      <c r="X679" s="13" t="str">
        <f>IF('BCL Calculations Table'!BZ746="","",'BCL Calculations Table'!BZ746)</f>
        <v/>
      </c>
      <c r="Y679" s="70" t="str">
        <f>IF('BCL Calculations Table'!CB746="","",'BCL Calculations Table'!CB746)</f>
        <v/>
      </c>
    </row>
    <row r="680" spans="1:25" s="14" customFormat="1" x14ac:dyDescent="0.35">
      <c r="A680" s="78" t="str">
        <f>'BCL Calculations Table'!BN747</f>
        <v>Chrysene</v>
      </c>
      <c r="B680" s="72" t="str">
        <f>'BCL Calculations Table'!BM747</f>
        <v>218-01-9</v>
      </c>
      <c r="C680" s="73">
        <f>IF('BCL Calculations Table'!C747="","",'BCL Calculations Table'!C747)</f>
        <v>1E-3</v>
      </c>
      <c r="D680" s="73" t="str">
        <f>IF('BCL Calculations Table'!D747="","",'BCL Calculations Table'!D747)</f>
        <v>I</v>
      </c>
      <c r="E680" s="73" t="str">
        <f>IF('BCL Calculations Table'!E747="","",'BCL Calculations Table'!E747)</f>
        <v/>
      </c>
      <c r="F680" s="73" t="str">
        <f>IF('BCL Calculations Table'!F747="","",'BCL Calculations Table'!F747)</f>
        <v/>
      </c>
      <c r="G680" s="73">
        <f>IF('BCL Calculations Table'!G747="","",'BCL Calculations Table'!G747)</f>
        <v>5.9999999999999997E-7</v>
      </c>
      <c r="H680" s="73" t="str">
        <f>IF('BCL Calculations Table'!H747="","",'BCL Calculations Table'!H747)</f>
        <v>I</v>
      </c>
      <c r="I680" s="73" t="str">
        <f>IF('BCL Calculations Table'!I747="","",'BCL Calculations Table'!I747)</f>
        <v/>
      </c>
      <c r="J680" s="73" t="str">
        <f>IF('BCL Calculations Table'!J747="","",'BCL Calculations Table'!J747)</f>
        <v/>
      </c>
      <c r="K680" s="86" t="str">
        <f>IF('BCL Calculations Table'!K747="","",'BCL Calculations Table'!K747)</f>
        <v>M</v>
      </c>
      <c r="L680" s="73" t="str">
        <f>IF('BCL Calculations Table'!L747="","",'BCL Calculations Table'!L747)</f>
        <v/>
      </c>
      <c r="M680" s="72">
        <f>IF('BCL Calculations Table'!N747="","",'BCL Calculations Table'!N747)</f>
        <v>0.13</v>
      </c>
      <c r="N680" s="73">
        <f>IF('BCL Calculations Table'!BP747="","",'BCL Calculations Table'!BP747)</f>
        <v>114.82127899400204</v>
      </c>
      <c r="O680" s="73" t="str">
        <f>IF('BCL Calculations Table'!BQ747="","",'BCL Calculations Table'!BQ747)</f>
        <v>C</v>
      </c>
      <c r="P680" s="73">
        <f>IF('BCL Calculations Table'!BR747="","",'BCL Calculations Table'!BR747)</f>
        <v>6539.0562516662212</v>
      </c>
      <c r="Q680" s="73" t="str">
        <f>IF('BCL Calculations Table'!BS747="","",'BCL Calculations Table'!BS747)</f>
        <v>C</v>
      </c>
      <c r="R680" s="73">
        <f>IF('BCL Calculations Table'!BT747="","",'BCL Calculations Table'!BT747)</f>
        <v>3496.2313738872222</v>
      </c>
      <c r="S680" s="73" t="str">
        <f>IF('BCL Calculations Table'!BU747="","",'BCL Calculations Table'!BU747)</f>
        <v>C</v>
      </c>
      <c r="T680" s="73">
        <f>IF('BCL Calculations Table'!BV747="","",'BCL Calculations Table'!BV747)</f>
        <v>1.6898148148148149</v>
      </c>
      <c r="U680" s="73" t="str">
        <f>IF('BCL Calculations Table'!BW747="","",'BCL Calculations Table'!BW747)</f>
        <v>C</v>
      </c>
      <c r="V680" s="73">
        <f>IF('BCL Calculations Table'!BX747="","",'BCL Calculations Table'!BX747)</f>
        <v>25.051475634866154</v>
      </c>
      <c r="W680" s="73" t="str">
        <f>IF('BCL Calculations Table'!BY747="","",'BCL Calculations Table'!BY747)</f>
        <v>C</v>
      </c>
      <c r="X680" s="73">
        <f>IF('BCL Calculations Table'!BZ747="","",'BCL Calculations Table'!BZ747)</f>
        <v>8</v>
      </c>
      <c r="Y680" s="79">
        <f>IF('BCL Calculations Table'!CB747="","",'BCL Calculations Table'!CB747)</f>
        <v>160</v>
      </c>
    </row>
    <row r="681" spans="1:25" s="14" customFormat="1" x14ac:dyDescent="0.35">
      <c r="A681" s="77" t="str">
        <f>'BCL Calculations Table'!BN748</f>
        <v>Dibenz[a,h]anthracene</v>
      </c>
      <c r="B681" s="68" t="str">
        <f>'BCL Calculations Table'!BM748</f>
        <v>53-70-3</v>
      </c>
      <c r="C681" s="13">
        <f>IF('BCL Calculations Table'!C748="","",'BCL Calculations Table'!C748)</f>
        <v>1</v>
      </c>
      <c r="D681" s="13" t="str">
        <f>IF('BCL Calculations Table'!D748="","",'BCL Calculations Table'!D748)</f>
        <v>I</v>
      </c>
      <c r="E681" s="13" t="str">
        <f>IF('BCL Calculations Table'!E748="","",'BCL Calculations Table'!E748)</f>
        <v/>
      </c>
      <c r="F681" s="13" t="str">
        <f>IF('BCL Calculations Table'!F748="","",'BCL Calculations Table'!F748)</f>
        <v/>
      </c>
      <c r="G681" s="13">
        <f>IF('BCL Calculations Table'!G748="","",'BCL Calculations Table'!G748)</f>
        <v>5.9999999999999995E-4</v>
      </c>
      <c r="H681" s="13" t="str">
        <f>IF('BCL Calculations Table'!H748="","",'BCL Calculations Table'!H748)</f>
        <v>I</v>
      </c>
      <c r="I681" s="13" t="str">
        <f>IF('BCL Calculations Table'!I748="","",'BCL Calculations Table'!I748)</f>
        <v/>
      </c>
      <c r="J681" s="13" t="str">
        <f>IF('BCL Calculations Table'!J748="","",'BCL Calculations Table'!J748)</f>
        <v/>
      </c>
      <c r="K681" s="85" t="str">
        <f>IF('BCL Calculations Table'!K748="","",'BCL Calculations Table'!K748)</f>
        <v>M</v>
      </c>
      <c r="L681" s="13" t="str">
        <f>IF('BCL Calculations Table'!L748="","",'BCL Calculations Table'!L748)</f>
        <v/>
      </c>
      <c r="M681" s="68">
        <f>IF('BCL Calculations Table'!N748="","",'BCL Calculations Table'!N748)</f>
        <v>0.13</v>
      </c>
      <c r="N681" s="13">
        <f>IF('BCL Calculations Table'!BP748="","",'BCL Calculations Table'!BP748)</f>
        <v>0.11482127899400203</v>
      </c>
      <c r="O681" s="13" t="str">
        <f>IF('BCL Calculations Table'!BQ748="","",'BCL Calculations Table'!BQ748)</f>
        <v>C</v>
      </c>
      <c r="P681" s="13">
        <f>IF('BCL Calculations Table'!BR748="","",'BCL Calculations Table'!BR748)</f>
        <v>6.5390562516662225</v>
      </c>
      <c r="Q681" s="13" t="str">
        <f>IF('BCL Calculations Table'!BS748="","",'BCL Calculations Table'!BS748)</f>
        <v>C</v>
      </c>
      <c r="R681" s="13">
        <f>IF('BCL Calculations Table'!BT748="","",'BCL Calculations Table'!BT748)</f>
        <v>3.4962313738872219</v>
      </c>
      <c r="S681" s="13" t="str">
        <f>IF('BCL Calculations Table'!BU748="","",'BCL Calculations Table'!BU748)</f>
        <v>C</v>
      </c>
      <c r="T681" s="13">
        <f>IF('BCL Calculations Table'!BV748="","",'BCL Calculations Table'!BV748)</f>
        <v>1.6898148148148148E-3</v>
      </c>
      <c r="U681" s="13" t="str">
        <f>IF('BCL Calculations Table'!BW748="","",'BCL Calculations Table'!BW748)</f>
        <v>C</v>
      </c>
      <c r="V681" s="13">
        <f>IF('BCL Calculations Table'!BX748="","",'BCL Calculations Table'!BX748)</f>
        <v>2.505147563486616E-2</v>
      </c>
      <c r="W681" s="13" t="str">
        <f>IF('BCL Calculations Table'!BY748="","",'BCL Calculations Table'!BY748)</f>
        <v>C</v>
      </c>
      <c r="X681" s="80">
        <f>IF('BCL Calculations Table'!BZ748="","",'BCL Calculations Table'!BZ748)</f>
        <v>0.08</v>
      </c>
      <c r="Y681" s="81">
        <f>IF('BCL Calculations Table'!CB748="","",'BCL Calculations Table'!CB748)</f>
        <v>1.6</v>
      </c>
    </row>
    <row r="682" spans="1:25" x14ac:dyDescent="0.35">
      <c r="A682" s="77" t="str">
        <f>'BCL Calculations Table'!BN749</f>
        <v>Dibenzo(a,e)pyrene</v>
      </c>
      <c r="B682" s="68" t="str">
        <f>'BCL Calculations Table'!BM749</f>
        <v>192-65-4</v>
      </c>
      <c r="C682" s="13">
        <f>IF('BCL Calculations Table'!C749="","",'BCL Calculations Table'!C749)</f>
        <v>12</v>
      </c>
      <c r="D682" s="13" t="str">
        <f>IF('BCL Calculations Table'!D749="","",'BCL Calculations Table'!D749)</f>
        <v>CA</v>
      </c>
      <c r="E682" s="13" t="str">
        <f>IF('BCL Calculations Table'!E749="","",'BCL Calculations Table'!E749)</f>
        <v/>
      </c>
      <c r="F682" s="13" t="str">
        <f>IF('BCL Calculations Table'!F749="","",'BCL Calculations Table'!F749)</f>
        <v/>
      </c>
      <c r="G682" s="13">
        <f>IF('BCL Calculations Table'!G749="","",'BCL Calculations Table'!G749)</f>
        <v>1.1000000000000001E-3</v>
      </c>
      <c r="H682" s="13" t="str">
        <f>IF('BCL Calculations Table'!H749="","",'BCL Calculations Table'!H749)</f>
        <v>CA</v>
      </c>
      <c r="I682" s="13" t="str">
        <f>IF('BCL Calculations Table'!I749="","",'BCL Calculations Table'!I749)</f>
        <v/>
      </c>
      <c r="J682" s="13" t="str">
        <f>IF('BCL Calculations Table'!J749="","",'BCL Calculations Table'!J749)</f>
        <v/>
      </c>
      <c r="K682" s="85" t="str">
        <f>IF('BCL Calculations Table'!K749="","",'BCL Calculations Table'!K749)</f>
        <v/>
      </c>
      <c r="L682" s="13" t="str">
        <f>IF('BCL Calculations Table'!L749="","",'BCL Calculations Table'!L749)</f>
        <v/>
      </c>
      <c r="M682" s="68">
        <f>IF('BCL Calculations Table'!N749="","",'BCL Calculations Table'!N749)</f>
        <v>0.13</v>
      </c>
      <c r="N682" s="13">
        <f>IF('BCL Calculations Table'!BP749="","",'BCL Calculations Table'!BP749)</f>
        <v>4.2420950060759771E-2</v>
      </c>
      <c r="O682" s="13" t="str">
        <f>IF('BCL Calculations Table'!BQ749="","",'BCL Calculations Table'!BQ749)</f>
        <v>C</v>
      </c>
      <c r="P682" s="13">
        <f>IF('BCL Calculations Table'!BR749="","",'BCL Calculations Table'!BR749)</f>
        <v>0.54504446115158267</v>
      </c>
      <c r="Q682" s="13" t="str">
        <f>IF('BCL Calculations Table'!BS749="","",'BCL Calculations Table'!BS749)</f>
        <v>C</v>
      </c>
      <c r="R682" s="13">
        <f>IF('BCL Calculations Table'!BT749="","",'BCL Calculations Table'!BT749)</f>
        <v>0.29138428419433415</v>
      </c>
      <c r="S682" s="13" t="str">
        <f>IF('BCL Calculations Table'!BU749="","",'BCL Calculations Table'!BU749)</f>
        <v>C</v>
      </c>
      <c r="T682" s="13">
        <f>IF('BCL Calculations Table'!BV749="","",'BCL Calculations Table'!BV749)</f>
        <v>2.5524475524475523E-3</v>
      </c>
      <c r="U682" s="13" t="str">
        <f>IF('BCL Calculations Table'!BW749="","",'BCL Calculations Table'!BW749)</f>
        <v>C</v>
      </c>
      <c r="V682" s="13">
        <f>IF('BCL Calculations Table'!BX749="","",'BCL Calculations Table'!BX749)</f>
        <v>6.4923514763429377E-3</v>
      </c>
      <c r="W682" s="13" t="str">
        <f>IF('BCL Calculations Table'!BY749="","",'BCL Calculations Table'!BY749)</f>
        <v>C</v>
      </c>
      <c r="X682" s="13" t="str">
        <f>IF('BCL Calculations Table'!BZ749="","",'BCL Calculations Table'!BZ749)</f>
        <v/>
      </c>
      <c r="Y682" s="70" t="str">
        <f>IF('BCL Calculations Table'!CB749="","",'BCL Calculations Table'!CB749)</f>
        <v/>
      </c>
    </row>
    <row r="683" spans="1:25" x14ac:dyDescent="0.35">
      <c r="A683" s="77" t="str">
        <f>'BCL Calculations Table'!BN750</f>
        <v>Dimethylbenz(a)anthracene, 7,12-</v>
      </c>
      <c r="B683" s="68" t="str">
        <f>'BCL Calculations Table'!BM750</f>
        <v>57-97-6</v>
      </c>
      <c r="C683" s="13">
        <f>IF('BCL Calculations Table'!C750="","",'BCL Calculations Table'!C750)</f>
        <v>250</v>
      </c>
      <c r="D683" s="13" t="str">
        <f>IF('BCL Calculations Table'!D750="","",'BCL Calculations Table'!D750)</f>
        <v>CA</v>
      </c>
      <c r="E683" s="13" t="str">
        <f>IF('BCL Calculations Table'!E750="","",'BCL Calculations Table'!E750)</f>
        <v/>
      </c>
      <c r="F683" s="13" t="str">
        <f>IF('BCL Calculations Table'!F750="","",'BCL Calculations Table'!F750)</f>
        <v/>
      </c>
      <c r="G683" s="13">
        <f>IF('BCL Calculations Table'!G750="","",'BCL Calculations Table'!G750)</f>
        <v>7.0999999999999994E-2</v>
      </c>
      <c r="H683" s="13" t="str">
        <f>IF('BCL Calculations Table'!H750="","",'BCL Calculations Table'!H750)</f>
        <v>CA</v>
      </c>
      <c r="I683" s="13" t="str">
        <f>IF('BCL Calculations Table'!I750="","",'BCL Calculations Table'!I750)</f>
        <v/>
      </c>
      <c r="J683" s="13" t="str">
        <f>IF('BCL Calculations Table'!J750="","",'BCL Calculations Table'!J750)</f>
        <v/>
      </c>
      <c r="K683" s="85" t="str">
        <f>IF('BCL Calculations Table'!K750="","",'BCL Calculations Table'!K750)</f>
        <v>M</v>
      </c>
      <c r="L683" s="13" t="str">
        <f>IF('BCL Calculations Table'!L750="","",'BCL Calculations Table'!L750)</f>
        <v/>
      </c>
      <c r="M683" s="68">
        <f>IF('BCL Calculations Table'!N750="","",'BCL Calculations Table'!N750)</f>
        <v>0.13</v>
      </c>
      <c r="N683" s="13">
        <f>IF('BCL Calculations Table'!BP750="","",'BCL Calculations Table'!BP750)</f>
        <v>4.5929881321950429E-4</v>
      </c>
      <c r="O683" s="13" t="str">
        <f>IF('BCL Calculations Table'!BQ750="","",'BCL Calculations Table'!BQ750)</f>
        <v>C</v>
      </c>
      <c r="P683" s="13">
        <f>IF('BCL Calculations Table'!BR750="","",'BCL Calculations Table'!BR750)</f>
        <v>2.6159898039536337E-2</v>
      </c>
      <c r="Q683" s="13" t="str">
        <f>IF('BCL Calculations Table'!BS750="","",'BCL Calculations Table'!BS750)</f>
        <v>C</v>
      </c>
      <c r="R683" s="13">
        <f>IF('BCL Calculations Table'!BT750="","",'BCL Calculations Table'!BT750)</f>
        <v>1.3985870439111169E-2</v>
      </c>
      <c r="S683" s="13" t="str">
        <f>IF('BCL Calculations Table'!BU750="","",'BCL Calculations Table'!BU750)</f>
        <v>C</v>
      </c>
      <c r="T683" s="13">
        <f>IF('BCL Calculations Table'!BV750="","",'BCL Calculations Table'!BV750)</f>
        <v>1.4280125195618154E-5</v>
      </c>
      <c r="U683" s="13" t="str">
        <f>IF('BCL Calculations Table'!BW750="","",'BCL Calculations Table'!BW750)</f>
        <v>C</v>
      </c>
      <c r="V683" s="13">
        <f>IF('BCL Calculations Table'!BX750="","",'BCL Calculations Table'!BX750)</f>
        <v>1.0020590253946463E-4</v>
      </c>
      <c r="W683" s="13" t="str">
        <f>IF('BCL Calculations Table'!BY750="","",'BCL Calculations Table'!BY750)</f>
        <v>C</v>
      </c>
      <c r="X683" s="13" t="str">
        <f>IF('BCL Calculations Table'!BZ750="","",'BCL Calculations Table'!BZ750)</f>
        <v/>
      </c>
      <c r="Y683" s="70" t="str">
        <f>IF('BCL Calculations Table'!CB750="","",'BCL Calculations Table'!CB750)</f>
        <v/>
      </c>
    </row>
    <row r="684" spans="1:25" s="14" customFormat="1" x14ac:dyDescent="0.35">
      <c r="A684" s="77" t="str">
        <f>'BCL Calculations Table'!BN751</f>
        <v>Fluoranthene</v>
      </c>
      <c r="B684" s="68" t="str">
        <f>'BCL Calculations Table'!BM751</f>
        <v>206-44-0</v>
      </c>
      <c r="C684" s="13" t="str">
        <f>IF('BCL Calculations Table'!C751="","",'BCL Calculations Table'!C751)</f>
        <v/>
      </c>
      <c r="D684" s="13" t="str">
        <f>IF('BCL Calculations Table'!D751="","",'BCL Calculations Table'!D751)</f>
        <v/>
      </c>
      <c r="E684" s="13">
        <f>IF('BCL Calculations Table'!E751="","",'BCL Calculations Table'!E751)</f>
        <v>0.04</v>
      </c>
      <c r="F684" s="13" t="str">
        <f>IF('BCL Calculations Table'!F751="","",'BCL Calculations Table'!F751)</f>
        <v>I</v>
      </c>
      <c r="G684" s="13" t="str">
        <f>IF('BCL Calculations Table'!G751="","",'BCL Calculations Table'!G751)</f>
        <v/>
      </c>
      <c r="H684" s="13" t="str">
        <f>IF('BCL Calculations Table'!H751="","",'BCL Calculations Table'!H751)</f>
        <v/>
      </c>
      <c r="I684" s="13" t="str">
        <f>IF('BCL Calculations Table'!I751="","",'BCL Calculations Table'!I751)</f>
        <v/>
      </c>
      <c r="J684" s="13" t="str">
        <f>IF('BCL Calculations Table'!J751="","",'BCL Calculations Table'!J751)</f>
        <v/>
      </c>
      <c r="K684" s="85" t="str">
        <f>IF('BCL Calculations Table'!K751="","",'BCL Calculations Table'!K751)</f>
        <v/>
      </c>
      <c r="L684" s="13" t="str">
        <f>IF('BCL Calculations Table'!L751="","",'BCL Calculations Table'!L751)</f>
        <v/>
      </c>
      <c r="M684" s="68">
        <f>IF('BCL Calculations Table'!N751="","",'BCL Calculations Table'!N751)</f>
        <v>0.13</v>
      </c>
      <c r="N684" s="13">
        <f>IF('BCL Calculations Table'!BP751="","",'BCL Calculations Table'!BP751)</f>
        <v>2390.978477918386</v>
      </c>
      <c r="O684" s="13" t="str">
        <f>IF('BCL Calculations Table'!BQ751="","",'BCL Calculations Table'!BQ751)</f>
        <v>N</v>
      </c>
      <c r="P684" s="13">
        <f>IF('BCL Calculations Table'!BR751="","",'BCL Calculations Table'!BR751)</f>
        <v>93440.000000000015</v>
      </c>
      <c r="Q684" s="13" t="str">
        <f>IF('BCL Calculations Table'!BS751="","",'BCL Calculations Table'!BS751)</f>
        <v>N</v>
      </c>
      <c r="R684" s="13">
        <f>IF('BCL Calculations Table'!BT751="","",'BCL Calculations Table'!BT751)</f>
        <v>33486.459343051858</v>
      </c>
      <c r="S684" s="13" t="str">
        <f>IF('BCL Calculations Table'!BU751="","",'BCL Calculations Table'!BU751)</f>
        <v>N</v>
      </c>
      <c r="T684" s="13" t="str">
        <f>IF('BCL Calculations Table'!BV751="","",'BCL Calculations Table'!BV751)</f>
        <v/>
      </c>
      <c r="U684" s="13" t="str">
        <f>IF('BCL Calculations Table'!BW751="","",'BCL Calculations Table'!BW751)</f>
        <v/>
      </c>
      <c r="V684" s="13">
        <f>IF('BCL Calculations Table'!BX751="","",'BCL Calculations Table'!BX751)</f>
        <v>1334.8571428571429</v>
      </c>
      <c r="W684" s="13" t="str">
        <f>IF('BCL Calculations Table'!BY751="","",'BCL Calculations Table'!BY751)</f>
        <v>N</v>
      </c>
      <c r="X684" s="13">
        <f>IF('BCL Calculations Table'!BZ751="","",'BCL Calculations Table'!BZ751)</f>
        <v>210</v>
      </c>
      <c r="Y684" s="70">
        <f>IF('BCL Calculations Table'!CB751="","",'BCL Calculations Table'!CB751)</f>
        <v>4200</v>
      </c>
    </row>
    <row r="685" spans="1:25" x14ac:dyDescent="0.35">
      <c r="A685" s="77" t="str">
        <f>'BCL Calculations Table'!BN752</f>
        <v>Fluorene</v>
      </c>
      <c r="B685" s="68" t="str">
        <f>'BCL Calculations Table'!BM752</f>
        <v>86-73-7</v>
      </c>
      <c r="C685" s="13" t="str">
        <f>IF('BCL Calculations Table'!C752="","",'BCL Calculations Table'!C752)</f>
        <v/>
      </c>
      <c r="D685" s="13" t="str">
        <f>IF('BCL Calculations Table'!D752="","",'BCL Calculations Table'!D752)</f>
        <v/>
      </c>
      <c r="E685" s="13">
        <f>IF('BCL Calculations Table'!E752="","",'BCL Calculations Table'!E752)</f>
        <v>0.04</v>
      </c>
      <c r="F685" s="13" t="str">
        <f>IF('BCL Calculations Table'!F752="","",'BCL Calculations Table'!F752)</f>
        <v>I</v>
      </c>
      <c r="G685" s="13" t="str">
        <f>IF('BCL Calculations Table'!G752="","",'BCL Calculations Table'!G752)</f>
        <v/>
      </c>
      <c r="H685" s="13" t="str">
        <f>IF('BCL Calculations Table'!H752="","",'BCL Calculations Table'!H752)</f>
        <v/>
      </c>
      <c r="I685" s="13" t="str">
        <f>IF('BCL Calculations Table'!I752="","",'BCL Calculations Table'!I752)</f>
        <v/>
      </c>
      <c r="J685" s="13" t="str">
        <f>IF('BCL Calculations Table'!J752="","",'BCL Calculations Table'!J752)</f>
        <v/>
      </c>
      <c r="K685" s="85" t="str">
        <f>IF('BCL Calculations Table'!K752="","",'BCL Calculations Table'!K752)</f>
        <v/>
      </c>
      <c r="L685" s="13" t="str">
        <f>IF('BCL Calculations Table'!L752="","",'BCL Calculations Table'!L752)</f>
        <v>V</v>
      </c>
      <c r="M685" s="68">
        <f>IF('BCL Calculations Table'!N752="","",'BCL Calculations Table'!N752)</f>
        <v>0.13</v>
      </c>
      <c r="N685" s="13">
        <f>IF('BCL Calculations Table'!BP752="","",'BCL Calculations Table'!BP752)</f>
        <v>93.052658287905672</v>
      </c>
      <c r="O685" s="13" t="str">
        <f>IF('BCL Calculations Table'!BQ752="","",'BCL Calculations Table'!BQ752)</f>
        <v>sat</v>
      </c>
      <c r="P685" s="13">
        <f>IF('BCL Calculations Table'!BR752="","",'BCL Calculations Table'!BR752)</f>
        <v>93.052658287905672</v>
      </c>
      <c r="Q685" s="13" t="str">
        <f>IF('BCL Calculations Table'!BS752="","",'BCL Calculations Table'!BS752)</f>
        <v>sat</v>
      </c>
      <c r="R685" s="13">
        <f>IF('BCL Calculations Table'!BT752="","",'BCL Calculations Table'!BT752)</f>
        <v>93.052658287905672</v>
      </c>
      <c r="S685" s="13" t="str">
        <f>IF('BCL Calculations Table'!BU752="","",'BCL Calculations Table'!BU752)</f>
        <v>sat</v>
      </c>
      <c r="T685" s="13" t="str">
        <f>IF('BCL Calculations Table'!BV752="","",'BCL Calculations Table'!BV752)</f>
        <v/>
      </c>
      <c r="U685" s="13" t="str">
        <f>IF('BCL Calculations Table'!BW752="","",'BCL Calculations Table'!BW752)</f>
        <v/>
      </c>
      <c r="V685" s="13">
        <f>IF('BCL Calculations Table'!BX752="","",'BCL Calculations Table'!BX752)</f>
        <v>1334.8571428571429</v>
      </c>
      <c r="W685" s="13" t="str">
        <f>IF('BCL Calculations Table'!BY752="","",'BCL Calculations Table'!BY752)</f>
        <v>N</v>
      </c>
      <c r="X685" s="13">
        <f>IF('BCL Calculations Table'!BZ752="","",'BCL Calculations Table'!BZ752)</f>
        <v>28</v>
      </c>
      <c r="Y685" s="70">
        <f>IF('BCL Calculations Table'!CB752="","",'BCL Calculations Table'!CB752)</f>
        <v>560</v>
      </c>
    </row>
    <row r="686" spans="1:25" s="14" customFormat="1" x14ac:dyDescent="0.35">
      <c r="A686" s="78" t="str">
        <f>'BCL Calculations Table'!BN753</f>
        <v>Indeno[1,2,3-cd]pyrene</v>
      </c>
      <c r="B686" s="72" t="str">
        <f>'BCL Calculations Table'!BM753</f>
        <v>193-39-5</v>
      </c>
      <c r="C686" s="73">
        <f>IF('BCL Calculations Table'!C753="","",'BCL Calculations Table'!C753)</f>
        <v>0.1</v>
      </c>
      <c r="D686" s="73" t="str">
        <f>IF('BCL Calculations Table'!D753="","",'BCL Calculations Table'!D753)</f>
        <v>I</v>
      </c>
      <c r="E686" s="73" t="str">
        <f>IF('BCL Calculations Table'!E753="","",'BCL Calculations Table'!E753)</f>
        <v/>
      </c>
      <c r="F686" s="73" t="str">
        <f>IF('BCL Calculations Table'!F753="","",'BCL Calculations Table'!F753)</f>
        <v/>
      </c>
      <c r="G686" s="73">
        <f>IF('BCL Calculations Table'!G753="","",'BCL Calculations Table'!G753)</f>
        <v>6.0000000000000002E-5</v>
      </c>
      <c r="H686" s="73" t="str">
        <f>IF('BCL Calculations Table'!H753="","",'BCL Calculations Table'!H753)</f>
        <v>I</v>
      </c>
      <c r="I686" s="73" t="str">
        <f>IF('BCL Calculations Table'!I753="","",'BCL Calculations Table'!I753)</f>
        <v/>
      </c>
      <c r="J686" s="73" t="str">
        <f>IF('BCL Calculations Table'!J753="","",'BCL Calculations Table'!J753)</f>
        <v/>
      </c>
      <c r="K686" s="86" t="str">
        <f>IF('BCL Calculations Table'!K753="","",'BCL Calculations Table'!K753)</f>
        <v>M</v>
      </c>
      <c r="L686" s="73" t="str">
        <f>IF('BCL Calculations Table'!L753="","",'BCL Calculations Table'!L753)</f>
        <v/>
      </c>
      <c r="M686" s="72">
        <f>IF('BCL Calculations Table'!N753="","",'BCL Calculations Table'!N753)</f>
        <v>0.13</v>
      </c>
      <c r="N686" s="73">
        <f>IF('BCL Calculations Table'!BP753="","",'BCL Calculations Table'!BP753)</f>
        <v>1.1482127899400201</v>
      </c>
      <c r="O686" s="73" t="str">
        <f>IF('BCL Calculations Table'!BQ753="","",'BCL Calculations Table'!BQ753)</f>
        <v>C</v>
      </c>
      <c r="P686" s="73">
        <f>IF('BCL Calculations Table'!BR753="","",'BCL Calculations Table'!BR753)</f>
        <v>65.390562516662214</v>
      </c>
      <c r="Q686" s="73" t="str">
        <f>IF('BCL Calculations Table'!BS753="","",'BCL Calculations Table'!BS753)</f>
        <v>C</v>
      </c>
      <c r="R686" s="73">
        <f>IF('BCL Calculations Table'!BT753="","",'BCL Calculations Table'!BT753)</f>
        <v>34.962313738872226</v>
      </c>
      <c r="S686" s="73" t="str">
        <f>IF('BCL Calculations Table'!BU753="","",'BCL Calculations Table'!BU753)</f>
        <v>C</v>
      </c>
      <c r="T686" s="73">
        <f>IF('BCL Calculations Table'!BV753="","",'BCL Calculations Table'!BV753)</f>
        <v>1.6898148148148145E-2</v>
      </c>
      <c r="U686" s="73" t="str">
        <f>IF('BCL Calculations Table'!BW753="","",'BCL Calculations Table'!BW753)</f>
        <v>C</v>
      </c>
      <c r="V686" s="73">
        <f>IF('BCL Calculations Table'!BX753="","",'BCL Calculations Table'!BX753)</f>
        <v>0.25051475634866155</v>
      </c>
      <c r="W686" s="73" t="str">
        <f>IF('BCL Calculations Table'!BY753="","",'BCL Calculations Table'!BY753)</f>
        <v>C</v>
      </c>
      <c r="X686" s="73">
        <f>IF('BCL Calculations Table'!BZ753="","",'BCL Calculations Table'!BZ753)</f>
        <v>0.7</v>
      </c>
      <c r="Y686" s="79">
        <f>IF('BCL Calculations Table'!CB753="","",'BCL Calculations Table'!CB753)</f>
        <v>14</v>
      </c>
    </row>
    <row r="687" spans="1:25" s="14" customFormat="1" x14ac:dyDescent="0.35">
      <c r="A687" s="77" t="str">
        <f>'BCL Calculations Table'!BN754</f>
        <v>Methylnaphthalene, 1-</v>
      </c>
      <c r="B687" s="68" t="str">
        <f>'BCL Calculations Table'!BM754</f>
        <v>90-12-0</v>
      </c>
      <c r="C687" s="13">
        <f>IF('BCL Calculations Table'!C754="","",'BCL Calculations Table'!C754)</f>
        <v>2.9000000000000001E-2</v>
      </c>
      <c r="D687" s="13" t="str">
        <f>IF('BCL Calculations Table'!D754="","",'BCL Calculations Table'!D754)</f>
        <v>P</v>
      </c>
      <c r="E687" s="13">
        <f>IF('BCL Calculations Table'!E754="","",'BCL Calculations Table'!E754)</f>
        <v>7.0000000000000007E-2</v>
      </c>
      <c r="F687" s="13" t="str">
        <f>IF('BCL Calculations Table'!F754="","",'BCL Calculations Table'!F754)</f>
        <v>A</v>
      </c>
      <c r="G687" s="13" t="str">
        <f>IF('BCL Calculations Table'!G754="","",'BCL Calculations Table'!G754)</f>
        <v/>
      </c>
      <c r="H687" s="13" t="str">
        <f>IF('BCL Calculations Table'!H754="","",'BCL Calculations Table'!H754)</f>
        <v/>
      </c>
      <c r="I687" s="13" t="str">
        <f>IF('BCL Calculations Table'!I754="","",'BCL Calculations Table'!I754)</f>
        <v/>
      </c>
      <c r="J687" s="13" t="str">
        <f>IF('BCL Calculations Table'!J754="","",'BCL Calculations Table'!J754)</f>
        <v/>
      </c>
      <c r="K687" s="85" t="str">
        <f>IF('BCL Calculations Table'!K754="","",'BCL Calculations Table'!K754)</f>
        <v/>
      </c>
      <c r="L687" s="13" t="str">
        <f>IF('BCL Calculations Table'!L754="","",'BCL Calculations Table'!L754)</f>
        <v>V</v>
      </c>
      <c r="M687" s="68">
        <f>IF('BCL Calculations Table'!N754="","",'BCL Calculations Table'!N754)</f>
        <v>0.13</v>
      </c>
      <c r="N687" s="13">
        <f>IF('BCL Calculations Table'!BP754="","",'BCL Calculations Table'!BP754)</f>
        <v>17.553739691987175</v>
      </c>
      <c r="O687" s="13" t="str">
        <f>IF('BCL Calculations Table'!BQ754="","",'BCL Calculations Table'!BQ754)</f>
        <v>C</v>
      </c>
      <c r="P687" s="13">
        <f>IF('BCL Calculations Table'!BR754="","",'BCL Calculations Table'!BR754)</f>
        <v>225.54482758620688</v>
      </c>
      <c r="Q687" s="13" t="str">
        <f>IF('BCL Calculations Table'!BS754="","",'BCL Calculations Table'!BS754)</f>
        <v>C</v>
      </c>
      <c r="R687" s="13">
        <f>IF('BCL Calculations Table'!BT754="","",'BCL Calculations Table'!BT754)</f>
        <v>120.5751706995492</v>
      </c>
      <c r="S687" s="13" t="str">
        <f>IF('BCL Calculations Table'!BU754="","",'BCL Calculations Table'!BU754)</f>
        <v>C</v>
      </c>
      <c r="T687" s="13" t="str">
        <f>IF('BCL Calculations Table'!BV754="","",'BCL Calculations Table'!BV754)</f>
        <v/>
      </c>
      <c r="U687" s="13" t="str">
        <f>IF('BCL Calculations Table'!BW754="","",'BCL Calculations Table'!BW754)</f>
        <v/>
      </c>
      <c r="V687" s="13">
        <f>IF('BCL Calculations Table'!BX754="","",'BCL Calculations Table'!BX754)</f>
        <v>2.6864902660729393</v>
      </c>
      <c r="W687" s="13" t="str">
        <f>IF('BCL Calculations Table'!BY754="","",'BCL Calculations Table'!BY754)</f>
        <v>C</v>
      </c>
      <c r="X687" s="80" t="str">
        <f>IF('BCL Calculations Table'!BZ754="","",'BCL Calculations Table'!BZ754)</f>
        <v/>
      </c>
      <c r="Y687" s="81" t="str">
        <f>IF('BCL Calculations Table'!CB754="","",'BCL Calculations Table'!CB754)</f>
        <v/>
      </c>
    </row>
    <row r="688" spans="1:25" x14ac:dyDescent="0.35">
      <c r="A688" s="77" t="str">
        <f>'BCL Calculations Table'!BN755</f>
        <v>Methylnaphthalene, 2-</v>
      </c>
      <c r="B688" s="68" t="str">
        <f>'BCL Calculations Table'!BM755</f>
        <v>91-57-6</v>
      </c>
      <c r="C688" s="13" t="str">
        <f>IF('BCL Calculations Table'!C755="","",'BCL Calculations Table'!C755)</f>
        <v/>
      </c>
      <c r="D688" s="13" t="str">
        <f>IF('BCL Calculations Table'!D755="","",'BCL Calculations Table'!D755)</f>
        <v/>
      </c>
      <c r="E688" s="13">
        <f>IF('BCL Calculations Table'!E755="","",'BCL Calculations Table'!E755)</f>
        <v>4.0000000000000001E-3</v>
      </c>
      <c r="F688" s="13" t="str">
        <f>IF('BCL Calculations Table'!F755="","",'BCL Calculations Table'!F755)</f>
        <v>I</v>
      </c>
      <c r="G688" s="13" t="str">
        <f>IF('BCL Calculations Table'!G755="","",'BCL Calculations Table'!G755)</f>
        <v/>
      </c>
      <c r="H688" s="13" t="str">
        <f>IF('BCL Calculations Table'!H755="","",'BCL Calculations Table'!H755)</f>
        <v/>
      </c>
      <c r="I688" s="13" t="str">
        <f>IF('BCL Calculations Table'!I755="","",'BCL Calculations Table'!I755)</f>
        <v/>
      </c>
      <c r="J688" s="13" t="str">
        <f>IF('BCL Calculations Table'!J755="","",'BCL Calculations Table'!J755)</f>
        <v/>
      </c>
      <c r="K688" s="85" t="str">
        <f>IF('BCL Calculations Table'!K755="","",'BCL Calculations Table'!K755)</f>
        <v/>
      </c>
      <c r="L688" s="13" t="str">
        <f>IF('BCL Calculations Table'!L755="","",'BCL Calculations Table'!L755)</f>
        <v>V</v>
      </c>
      <c r="M688" s="68">
        <f>IF('BCL Calculations Table'!N755="","",'BCL Calculations Table'!N755)</f>
        <v>0.13</v>
      </c>
      <c r="N688" s="13">
        <f>IF('BCL Calculations Table'!BP755="","",'BCL Calculations Table'!BP755)</f>
        <v>239.0978477918386</v>
      </c>
      <c r="O688" s="13" t="str">
        <f>IF('BCL Calculations Table'!BQ755="","",'BCL Calculations Table'!BQ755)</f>
        <v>N</v>
      </c>
      <c r="P688" s="13">
        <f>IF('BCL Calculations Table'!BR755="","",'BCL Calculations Table'!BR755)</f>
        <v>368.31142275222641</v>
      </c>
      <c r="Q688" s="13" t="str">
        <f>IF('BCL Calculations Table'!BS755="","",'BCL Calculations Table'!BS755)</f>
        <v>sat</v>
      </c>
      <c r="R688" s="13">
        <f>IF('BCL Calculations Table'!BT755="","",'BCL Calculations Table'!BT755)</f>
        <v>368.31142275222641</v>
      </c>
      <c r="S688" s="13" t="str">
        <f>IF('BCL Calculations Table'!BU755="","",'BCL Calculations Table'!BU755)</f>
        <v>sat</v>
      </c>
      <c r="T688" s="13" t="str">
        <f>IF('BCL Calculations Table'!BV755="","",'BCL Calculations Table'!BV755)</f>
        <v/>
      </c>
      <c r="U688" s="13" t="str">
        <f>IF('BCL Calculations Table'!BW755="","",'BCL Calculations Table'!BW755)</f>
        <v/>
      </c>
      <c r="V688" s="13">
        <f>IF('BCL Calculations Table'!BX755="","",'BCL Calculations Table'!BX755)</f>
        <v>133.48571428571429</v>
      </c>
      <c r="W688" s="13" t="str">
        <f>IF('BCL Calculations Table'!BY755="","",'BCL Calculations Table'!BY755)</f>
        <v>N</v>
      </c>
      <c r="X688" s="13" t="str">
        <f>IF('BCL Calculations Table'!BZ755="","",'BCL Calculations Table'!BZ755)</f>
        <v/>
      </c>
      <c r="Y688" s="70" t="str">
        <f>IF('BCL Calculations Table'!CB755="","",'BCL Calculations Table'!CB755)</f>
        <v/>
      </c>
    </row>
    <row r="689" spans="1:25" x14ac:dyDescent="0.35">
      <c r="A689" s="77" t="str">
        <f>'BCL Calculations Table'!BN756</f>
        <v>Naphthalene</v>
      </c>
      <c r="B689" s="68" t="str">
        <f>'BCL Calculations Table'!BM756</f>
        <v>91-20-3</v>
      </c>
      <c r="C689" s="13">
        <f>IF('BCL Calculations Table'!C756="","",'BCL Calculations Table'!C756)</f>
        <v>0.12</v>
      </c>
      <c r="D689" s="13" t="str">
        <f>IF('BCL Calculations Table'!D756="","",'BCL Calculations Table'!D756)</f>
        <v>CA</v>
      </c>
      <c r="E689" s="13">
        <f>IF('BCL Calculations Table'!E756="","",'BCL Calculations Table'!E756)</f>
        <v>0.02</v>
      </c>
      <c r="F689" s="13" t="str">
        <f>IF('BCL Calculations Table'!F756="","",'BCL Calculations Table'!F756)</f>
        <v>I</v>
      </c>
      <c r="G689" s="13">
        <f>IF('BCL Calculations Table'!G756="","",'BCL Calculations Table'!G756)</f>
        <v>3.4E-5</v>
      </c>
      <c r="H689" s="13" t="str">
        <f>IF('BCL Calculations Table'!H756="","",'BCL Calculations Table'!H756)</f>
        <v>CA</v>
      </c>
      <c r="I689" s="13">
        <f>IF('BCL Calculations Table'!I756="","",'BCL Calculations Table'!I756)</f>
        <v>3.0000000000000001E-3</v>
      </c>
      <c r="J689" s="13" t="str">
        <f>IF('BCL Calculations Table'!J756="","",'BCL Calculations Table'!J756)</f>
        <v>I</v>
      </c>
      <c r="K689" s="85" t="str">
        <f>IF('BCL Calculations Table'!K756="","",'BCL Calculations Table'!K756)</f>
        <v/>
      </c>
      <c r="L689" s="13" t="str">
        <f>IF('BCL Calculations Table'!L756="","",'BCL Calculations Table'!L756)</f>
        <v>V</v>
      </c>
      <c r="M689" s="68">
        <f>IF('BCL Calculations Table'!N756="","",'BCL Calculations Table'!N756)</f>
        <v>0.13</v>
      </c>
      <c r="N689" s="13">
        <f>IF('BCL Calculations Table'!BP756="","",'BCL Calculations Table'!BP756)</f>
        <v>2.0118975373928651</v>
      </c>
      <c r="O689" s="13" t="str">
        <f>IF('BCL Calculations Table'!BQ756="","",'BCL Calculations Table'!BQ756)</f>
        <v>C</v>
      </c>
      <c r="P689" s="13">
        <f>IF('BCL Calculations Table'!BR756="","",'BCL Calculations Table'!BR756)</f>
        <v>12.792469736604618</v>
      </c>
      <c r="Q689" s="13" t="str">
        <f>IF('BCL Calculations Table'!BS756="","",'BCL Calculations Table'!BS756)</f>
        <v>C</v>
      </c>
      <c r="R689" s="13">
        <f>IF('BCL Calculations Table'!BT756="","",'BCL Calculations Table'!BT756)</f>
        <v>11.342959213621398</v>
      </c>
      <c r="S689" s="13" t="str">
        <f>IF('BCL Calculations Table'!BU756="","",'BCL Calculations Table'!BU756)</f>
        <v>C</v>
      </c>
      <c r="T689" s="13">
        <f>IF('BCL Calculations Table'!BV756="","",'BCL Calculations Table'!BV756)</f>
        <v>8.2579185520361989E-2</v>
      </c>
      <c r="U689" s="13" t="str">
        <f>IF('BCL Calculations Table'!BW756="","",'BCL Calculations Table'!BW756)</f>
        <v>C</v>
      </c>
      <c r="V689" s="13">
        <f>IF('BCL Calculations Table'!BX756="","",'BCL Calculations Table'!BX756)</f>
        <v>0.13166438207921505</v>
      </c>
      <c r="W689" s="13" t="str">
        <f>IF('BCL Calculations Table'!BY756="","",'BCL Calculations Table'!BY756)</f>
        <v>C</v>
      </c>
      <c r="X689" s="13">
        <f>IF('BCL Calculations Table'!BZ756="","",'BCL Calculations Table'!BZ756)</f>
        <v>4</v>
      </c>
      <c r="Y689" s="70">
        <f>IF('BCL Calculations Table'!CB756="","",'BCL Calculations Table'!CB756)</f>
        <v>80</v>
      </c>
    </row>
    <row r="690" spans="1:25" s="14" customFormat="1" x14ac:dyDescent="0.35">
      <c r="A690" s="77" t="str">
        <f>'BCL Calculations Table'!BN757</f>
        <v>Nitropyrene, 4-</v>
      </c>
      <c r="B690" s="68" t="str">
        <f>'BCL Calculations Table'!BM757</f>
        <v>57835-92-4</v>
      </c>
      <c r="C690" s="13">
        <f>IF('BCL Calculations Table'!C757="","",'BCL Calculations Table'!C757)</f>
        <v>1.2</v>
      </c>
      <c r="D690" s="13" t="str">
        <f>IF('BCL Calculations Table'!D757="","",'BCL Calculations Table'!D757)</f>
        <v>CA</v>
      </c>
      <c r="E690" s="13" t="str">
        <f>IF('BCL Calculations Table'!E757="","",'BCL Calculations Table'!E757)</f>
        <v/>
      </c>
      <c r="F690" s="13" t="str">
        <f>IF('BCL Calculations Table'!F757="","",'BCL Calculations Table'!F757)</f>
        <v/>
      </c>
      <c r="G690" s="13">
        <f>IF('BCL Calculations Table'!G757="","",'BCL Calculations Table'!G757)</f>
        <v>1.1E-4</v>
      </c>
      <c r="H690" s="13" t="str">
        <f>IF('BCL Calculations Table'!H757="","",'BCL Calculations Table'!H757)</f>
        <v>CA</v>
      </c>
      <c r="I690" s="13" t="str">
        <f>IF('BCL Calculations Table'!I757="","",'BCL Calculations Table'!I757)</f>
        <v/>
      </c>
      <c r="J690" s="13" t="str">
        <f>IF('BCL Calculations Table'!J757="","",'BCL Calculations Table'!J757)</f>
        <v/>
      </c>
      <c r="K690" s="85" t="str">
        <f>IF('BCL Calculations Table'!K757="","",'BCL Calculations Table'!K757)</f>
        <v/>
      </c>
      <c r="L690" s="13" t="str">
        <f>IF('BCL Calculations Table'!L757="","",'BCL Calculations Table'!L757)</f>
        <v/>
      </c>
      <c r="M690" s="68">
        <f>IF('BCL Calculations Table'!N757="","",'BCL Calculations Table'!N757)</f>
        <v>0.13</v>
      </c>
      <c r="N690" s="13">
        <f>IF('BCL Calculations Table'!BP757="","",'BCL Calculations Table'!BP757)</f>
        <v>0.42420950060759771</v>
      </c>
      <c r="O690" s="13" t="str">
        <f>IF('BCL Calculations Table'!BQ757="","",'BCL Calculations Table'!BQ757)</f>
        <v>C</v>
      </c>
      <c r="P690" s="13">
        <f>IF('BCL Calculations Table'!BR757="","",'BCL Calculations Table'!BR757)</f>
        <v>5.4504446115158265</v>
      </c>
      <c r="Q690" s="13" t="str">
        <f>IF('BCL Calculations Table'!BS757="","",'BCL Calculations Table'!BS757)</f>
        <v>C</v>
      </c>
      <c r="R690" s="13">
        <f>IF('BCL Calculations Table'!BT757="","",'BCL Calculations Table'!BT757)</f>
        <v>2.913842841943342</v>
      </c>
      <c r="S690" s="13" t="str">
        <f>IF('BCL Calculations Table'!BU757="","",'BCL Calculations Table'!BU757)</f>
        <v>C</v>
      </c>
      <c r="T690" s="13">
        <f>IF('BCL Calculations Table'!BV757="","",'BCL Calculations Table'!BV757)</f>
        <v>2.5524475524475523E-2</v>
      </c>
      <c r="U690" s="13" t="str">
        <f>IF('BCL Calculations Table'!BW757="","",'BCL Calculations Table'!BW757)</f>
        <v>C</v>
      </c>
      <c r="V690" s="13">
        <f>IF('BCL Calculations Table'!BX757="","",'BCL Calculations Table'!BX757)</f>
        <v>6.4923514763429377E-2</v>
      </c>
      <c r="W690" s="13" t="str">
        <f>IF('BCL Calculations Table'!BY757="","",'BCL Calculations Table'!BY757)</f>
        <v>C</v>
      </c>
      <c r="X690" s="13" t="str">
        <f>IF('BCL Calculations Table'!BZ757="","",'BCL Calculations Table'!BZ757)</f>
        <v/>
      </c>
      <c r="Y690" s="70" t="str">
        <f>IF('BCL Calculations Table'!CB757="","",'BCL Calculations Table'!CB757)</f>
        <v/>
      </c>
    </row>
    <row r="691" spans="1:25" x14ac:dyDescent="0.35">
      <c r="A691" s="77" t="str">
        <f>'BCL Calculations Table'!BN758</f>
        <v>Phenanthrene</v>
      </c>
      <c r="B691" s="68" t="str">
        <f>'BCL Calculations Table'!BM758</f>
        <v>85-01-8</v>
      </c>
      <c r="C691" s="13" t="str">
        <f>IF('BCL Calculations Table'!C758="","",'BCL Calculations Table'!C758)</f>
        <v/>
      </c>
      <c r="D691" s="13" t="str">
        <f>IF('BCL Calculations Table'!D758="","",'BCL Calculations Table'!D758)</f>
        <v/>
      </c>
      <c r="E691" s="13">
        <f>IF('BCL Calculations Table'!E758="","",'BCL Calculations Table'!E758)</f>
        <v>0.03</v>
      </c>
      <c r="F691" s="13" t="str">
        <f>IF('BCL Calculations Table'!F758="","",'BCL Calculations Table'!F758)</f>
        <v>S</v>
      </c>
      <c r="G691" s="13" t="str">
        <f>IF('BCL Calculations Table'!G758="","",'BCL Calculations Table'!G758)</f>
        <v/>
      </c>
      <c r="H691" s="13" t="str">
        <f>IF('BCL Calculations Table'!H758="","",'BCL Calculations Table'!H758)</f>
        <v/>
      </c>
      <c r="I691" s="13">
        <f>IF('BCL Calculations Table'!I758="","",'BCL Calculations Table'!I758)</f>
        <v>3.0000000000000001E-3</v>
      </c>
      <c r="J691" s="13" t="str">
        <f>IF('BCL Calculations Table'!J758="","",'BCL Calculations Table'!J758)</f>
        <v>S</v>
      </c>
      <c r="K691" s="85" t="str">
        <f>IF('BCL Calculations Table'!K758="","",'BCL Calculations Table'!K758)</f>
        <v/>
      </c>
      <c r="L691" s="13" t="str">
        <f>IF('BCL Calculations Table'!L758="","",'BCL Calculations Table'!L758)</f>
        <v>V</v>
      </c>
      <c r="M691" s="68">
        <f>IF('BCL Calculations Table'!N758="","",'BCL Calculations Table'!N758)</f>
        <v>0.13</v>
      </c>
      <c r="N691" s="13">
        <f>IF('BCL Calculations Table'!BP758="","",'BCL Calculations Table'!BP758)</f>
        <v>24.530196369371065</v>
      </c>
      <c r="O691" s="13" t="str">
        <f>IF('BCL Calculations Table'!BQ758="","",'BCL Calculations Table'!BQ758)</f>
        <v>sat</v>
      </c>
      <c r="P691" s="13">
        <f>IF('BCL Calculations Table'!BR758="","",'BCL Calculations Table'!BR758)</f>
        <v>24.530196369371065</v>
      </c>
      <c r="Q691" s="13" t="str">
        <f>IF('BCL Calculations Table'!BS758="","",'BCL Calculations Table'!BS758)</f>
        <v>sat</v>
      </c>
      <c r="R691" s="13">
        <f>IF('BCL Calculations Table'!BT758="","",'BCL Calculations Table'!BT758)</f>
        <v>24.530196369371065</v>
      </c>
      <c r="S691" s="13" t="str">
        <f>IF('BCL Calculations Table'!BU758="","",'BCL Calculations Table'!BU758)</f>
        <v>sat</v>
      </c>
      <c r="T691" s="13">
        <f>IF('BCL Calculations Table'!BV758="","",'BCL Calculations Table'!BV758)</f>
        <v>3.1285714285714286</v>
      </c>
      <c r="U691" s="13" t="str">
        <f>IF('BCL Calculations Table'!BW758="","",'BCL Calculations Table'!BW758)</f>
        <v>N</v>
      </c>
      <c r="V691" s="13">
        <f>IF('BCL Calculations Table'!BX758="","",'BCL Calculations Table'!BX758)</f>
        <v>6.2182786157941443</v>
      </c>
      <c r="W691" s="13" t="str">
        <f>IF('BCL Calculations Table'!BY758="","",'BCL Calculations Table'!BY758)</f>
        <v>N</v>
      </c>
      <c r="X691" s="13" t="str">
        <f>IF('BCL Calculations Table'!BZ758="","",'BCL Calculations Table'!BZ758)</f>
        <v/>
      </c>
      <c r="Y691" s="70" t="str">
        <f>IF('BCL Calculations Table'!CB758="","",'BCL Calculations Table'!CB758)</f>
        <v/>
      </c>
    </row>
    <row r="692" spans="1:25" s="14" customFormat="1" x14ac:dyDescent="0.35">
      <c r="A692" s="78" t="str">
        <f>'BCL Calculations Table'!BN759</f>
        <v>Pyrene</v>
      </c>
      <c r="B692" s="72" t="str">
        <f>'BCL Calculations Table'!BM759</f>
        <v>129-00-0</v>
      </c>
      <c r="C692" s="73" t="str">
        <f>IF('BCL Calculations Table'!C759="","",'BCL Calculations Table'!C759)</f>
        <v/>
      </c>
      <c r="D692" s="73" t="str">
        <f>IF('BCL Calculations Table'!D759="","",'BCL Calculations Table'!D759)</f>
        <v/>
      </c>
      <c r="E692" s="73">
        <f>IF('BCL Calculations Table'!E759="","",'BCL Calculations Table'!E759)</f>
        <v>0.03</v>
      </c>
      <c r="F692" s="73" t="str">
        <f>IF('BCL Calculations Table'!F759="","",'BCL Calculations Table'!F759)</f>
        <v>I</v>
      </c>
      <c r="G692" s="73" t="str">
        <f>IF('BCL Calculations Table'!G759="","",'BCL Calculations Table'!G759)</f>
        <v/>
      </c>
      <c r="H692" s="73" t="str">
        <f>IF('BCL Calculations Table'!H759="","",'BCL Calculations Table'!H759)</f>
        <v/>
      </c>
      <c r="I692" s="73" t="str">
        <f>IF('BCL Calculations Table'!I759="","",'BCL Calculations Table'!I759)</f>
        <v/>
      </c>
      <c r="J692" s="73" t="str">
        <f>IF('BCL Calculations Table'!J759="","",'BCL Calculations Table'!J759)</f>
        <v/>
      </c>
      <c r="K692" s="86" t="str">
        <f>IF('BCL Calculations Table'!K759="","",'BCL Calculations Table'!K759)</f>
        <v/>
      </c>
      <c r="L692" s="73" t="str">
        <f>IF('BCL Calculations Table'!L759="","",'BCL Calculations Table'!L759)</f>
        <v>V</v>
      </c>
      <c r="M692" s="72">
        <f>IF('BCL Calculations Table'!N759="","",'BCL Calculations Table'!N759)</f>
        <v>0.13</v>
      </c>
      <c r="N692" s="73">
        <f>IF('BCL Calculations Table'!BP759="","",'BCL Calculations Table'!BP759)</f>
        <v>44.028912433287744</v>
      </c>
      <c r="O692" s="73" t="str">
        <f>IF('BCL Calculations Table'!BQ759="","",'BCL Calculations Table'!BQ759)</f>
        <v>sat</v>
      </c>
      <c r="P692" s="73">
        <f>IF('BCL Calculations Table'!BR759="","",'BCL Calculations Table'!BR759)</f>
        <v>44.028912433287744</v>
      </c>
      <c r="Q692" s="73" t="str">
        <f>IF('BCL Calculations Table'!BS759="","",'BCL Calculations Table'!BS759)</f>
        <v>sat</v>
      </c>
      <c r="R692" s="73">
        <f>IF('BCL Calculations Table'!BT759="","",'BCL Calculations Table'!BT759)</f>
        <v>44.028912433287744</v>
      </c>
      <c r="S692" s="73" t="str">
        <f>IF('BCL Calculations Table'!BU759="","",'BCL Calculations Table'!BU759)</f>
        <v>sat</v>
      </c>
      <c r="T692" s="73" t="str">
        <f>IF('BCL Calculations Table'!BV759="","",'BCL Calculations Table'!BV759)</f>
        <v/>
      </c>
      <c r="U692" s="73" t="str">
        <f>IF('BCL Calculations Table'!BW759="","",'BCL Calculations Table'!BW759)</f>
        <v/>
      </c>
      <c r="V692" s="73">
        <f>IF('BCL Calculations Table'!BX759="","",'BCL Calculations Table'!BX759)</f>
        <v>1001.1428571428571</v>
      </c>
      <c r="W692" s="73" t="str">
        <f>IF('BCL Calculations Table'!BY759="","",'BCL Calculations Table'!BY759)</f>
        <v>N</v>
      </c>
      <c r="X692" s="73">
        <f>IF('BCL Calculations Table'!BZ759="","",'BCL Calculations Table'!BZ759)</f>
        <v>210</v>
      </c>
      <c r="Y692" s="79">
        <f>IF('BCL Calculations Table'!CB759="","",'BCL Calculations Table'!CB759)</f>
        <v>4200</v>
      </c>
    </row>
    <row r="693" spans="1:25" s="14" customFormat="1" x14ac:dyDescent="0.35">
      <c r="A693" s="69" t="str">
        <f>'BCL Calculations Table'!BN760</f>
        <v>Potassium Perfluorobutane Sulfonate</v>
      </c>
      <c r="B693" s="68" t="str">
        <f>'BCL Calculations Table'!BM760</f>
        <v>29420-49-3</v>
      </c>
      <c r="C693" s="13" t="str">
        <f>IF('BCL Calculations Table'!C760="","",'BCL Calculations Table'!C760)</f>
        <v/>
      </c>
      <c r="D693" s="13" t="str">
        <f>IF('BCL Calculations Table'!D760="","",'BCL Calculations Table'!D760)</f>
        <v/>
      </c>
      <c r="E693" s="13">
        <f>IF('BCL Calculations Table'!E760="","",'BCL Calculations Table'!E760)</f>
        <v>2.9999999999999997E-4</v>
      </c>
      <c r="F693" s="13" t="str">
        <f>IF('BCL Calculations Table'!F760="","",'BCL Calculations Table'!F760)</f>
        <v>P</v>
      </c>
      <c r="G693" s="13" t="str">
        <f>IF('BCL Calculations Table'!G760="","",'BCL Calculations Table'!G760)</f>
        <v/>
      </c>
      <c r="H693" s="13" t="str">
        <f>IF('BCL Calculations Table'!H760="","",'BCL Calculations Table'!H760)</f>
        <v/>
      </c>
      <c r="I693" s="13" t="str">
        <f>IF('BCL Calculations Table'!I760="","",'BCL Calculations Table'!I760)</f>
        <v/>
      </c>
      <c r="J693" s="13" t="str">
        <f>IF('BCL Calculations Table'!J760="","",'BCL Calculations Table'!J760)</f>
        <v/>
      </c>
      <c r="K693" s="85" t="str">
        <f>IF('BCL Calculations Table'!K760="","",'BCL Calculations Table'!K760)</f>
        <v/>
      </c>
      <c r="L693" s="13" t="str">
        <f>IF('BCL Calculations Table'!L760="","",'BCL Calculations Table'!L760)</f>
        <v/>
      </c>
      <c r="M693" s="68">
        <f>IF('BCL Calculations Table'!N760="","",'BCL Calculations Table'!N760)</f>
        <v>0.1</v>
      </c>
      <c r="N693" s="13">
        <f>IF('BCL Calculations Table'!BP760="","",'BCL Calculations Table'!BP760)</f>
        <v>18.964103866714389</v>
      </c>
      <c r="O693" s="13" t="str">
        <f>IF('BCL Calculations Table'!BQ760="","",'BCL Calculations Table'!BQ760)</f>
        <v>N</v>
      </c>
      <c r="P693" s="13">
        <f>IF('BCL Calculations Table'!BR760="","",'BCL Calculations Table'!BR760)</f>
        <v>700.80000000000007</v>
      </c>
      <c r="Q693" s="13" t="str">
        <f>IF('BCL Calculations Table'!BS760="","",'BCL Calculations Table'!BS760)</f>
        <v>N</v>
      </c>
      <c r="R693" s="13">
        <f>IF('BCL Calculations Table'!BT760="","",'BCL Calculations Table'!BT760)</f>
        <v>273.55423774861111</v>
      </c>
      <c r="S693" s="13" t="str">
        <f>IF('BCL Calculations Table'!BU760="","",'BCL Calculations Table'!BU760)</f>
        <v>N</v>
      </c>
      <c r="T693" s="13" t="str">
        <f>IF('BCL Calculations Table'!BV760="","",'BCL Calculations Table'!BV760)</f>
        <v/>
      </c>
      <c r="U693" s="13" t="str">
        <f>IF('BCL Calculations Table'!BW760="","",'BCL Calculations Table'!BW760)</f>
        <v/>
      </c>
      <c r="V693" s="13">
        <f>IF('BCL Calculations Table'!BX760="","",'BCL Calculations Table'!BX760)</f>
        <v>10.011428571428571</v>
      </c>
      <c r="W693" s="13" t="str">
        <f>IF('BCL Calculations Table'!BY760="","",'BCL Calculations Table'!BY760)</f>
        <v>N</v>
      </c>
      <c r="X693" s="80" t="str">
        <f>IF('BCL Calculations Table'!BZ760="","",'BCL Calculations Table'!BZ760)</f>
        <v/>
      </c>
      <c r="Y693" s="81" t="str">
        <f>IF('BCL Calculations Table'!CB760="","",'BCL Calculations Table'!CB760)</f>
        <v/>
      </c>
    </row>
    <row r="694" spans="1:25" x14ac:dyDescent="0.35">
      <c r="A694" s="69" t="str">
        <f>'BCL Calculations Table'!BN761</f>
        <v>Prochloraz</v>
      </c>
      <c r="B694" s="68" t="str">
        <f>'BCL Calculations Table'!BM761</f>
        <v>67747-09-5</v>
      </c>
      <c r="C694" s="13">
        <f>IF('BCL Calculations Table'!C761="","",'BCL Calculations Table'!C761)</f>
        <v>0.15</v>
      </c>
      <c r="D694" s="13" t="str">
        <f>IF('BCL Calculations Table'!D761="","",'BCL Calculations Table'!D761)</f>
        <v>I</v>
      </c>
      <c r="E694" s="13">
        <f>IF('BCL Calculations Table'!E761="","",'BCL Calculations Table'!E761)</f>
        <v>8.9999999999999993E-3</v>
      </c>
      <c r="F694" s="13" t="str">
        <f>IF('BCL Calculations Table'!F761="","",'BCL Calculations Table'!F761)</f>
        <v>I</v>
      </c>
      <c r="G694" s="13" t="str">
        <f>IF('BCL Calculations Table'!G761="","",'BCL Calculations Table'!G761)</f>
        <v/>
      </c>
      <c r="H694" s="13" t="str">
        <f>IF('BCL Calculations Table'!H761="","",'BCL Calculations Table'!H761)</f>
        <v/>
      </c>
      <c r="I694" s="13" t="str">
        <f>IF('BCL Calculations Table'!I761="","",'BCL Calculations Table'!I761)</f>
        <v/>
      </c>
      <c r="J694" s="13" t="str">
        <f>IF('BCL Calculations Table'!J761="","",'BCL Calculations Table'!J761)</f>
        <v/>
      </c>
      <c r="K694" s="85" t="str">
        <f>IF('BCL Calculations Table'!K761="","",'BCL Calculations Table'!K761)</f>
        <v/>
      </c>
      <c r="L694" s="13" t="str">
        <f>IF('BCL Calculations Table'!L761="","",'BCL Calculations Table'!L761)</f>
        <v/>
      </c>
      <c r="M694" s="68">
        <f>IF('BCL Calculations Table'!N761="","",'BCL Calculations Table'!N761)</f>
        <v>0.1</v>
      </c>
      <c r="N694" s="13">
        <f>IF('BCL Calculations Table'!BP761="","",'BCL Calculations Table'!BP761)</f>
        <v>3.6172637629453446</v>
      </c>
      <c r="O694" s="13" t="str">
        <f>IF('BCL Calculations Table'!BQ761="","",'BCL Calculations Table'!BQ761)</f>
        <v>C</v>
      </c>
      <c r="P694" s="13">
        <f>IF('BCL Calculations Table'!BR761="","",'BCL Calculations Table'!BR761)</f>
        <v>43.605333333333327</v>
      </c>
      <c r="Q694" s="13" t="str">
        <f>IF('BCL Calculations Table'!BS761="","",'BCL Calculations Table'!BS761)</f>
        <v>C</v>
      </c>
      <c r="R694" s="13">
        <f>IF('BCL Calculations Table'!BT761="","",'BCL Calculations Table'!BT761)</f>
        <v>23.515944304947951</v>
      </c>
      <c r="S694" s="13" t="str">
        <f>IF('BCL Calculations Table'!BU761="","",'BCL Calculations Table'!BU761)</f>
        <v>C</v>
      </c>
      <c r="T694" s="13" t="str">
        <f>IF('BCL Calculations Table'!BV761="","",'BCL Calculations Table'!BV761)</f>
        <v/>
      </c>
      <c r="U694" s="13" t="str">
        <f>IF('BCL Calculations Table'!BW761="","",'BCL Calculations Table'!BW761)</f>
        <v/>
      </c>
      <c r="V694" s="13">
        <f>IF('BCL Calculations Table'!BX761="","",'BCL Calculations Table'!BX761)</f>
        <v>0.51938811810743502</v>
      </c>
      <c r="W694" s="13" t="str">
        <f>IF('BCL Calculations Table'!BY761="","",'BCL Calculations Table'!BY761)</f>
        <v>C</v>
      </c>
      <c r="X694" s="13" t="str">
        <f>IF('BCL Calculations Table'!BZ761="","",'BCL Calculations Table'!BZ761)</f>
        <v/>
      </c>
      <c r="Y694" s="70" t="str">
        <f>IF('BCL Calculations Table'!CB761="","",'BCL Calculations Table'!CB761)</f>
        <v/>
      </c>
    </row>
    <row r="695" spans="1:25" x14ac:dyDescent="0.35">
      <c r="A695" s="69" t="str">
        <f>'BCL Calculations Table'!BN762</f>
        <v>Profluralin</v>
      </c>
      <c r="B695" s="68" t="str">
        <f>'BCL Calculations Table'!BM762</f>
        <v>26399-36-0</v>
      </c>
      <c r="C695" s="13" t="str">
        <f>IF('BCL Calculations Table'!C762="","",'BCL Calculations Table'!C762)</f>
        <v/>
      </c>
      <c r="D695" s="13" t="str">
        <f>IF('BCL Calculations Table'!D762="","",'BCL Calculations Table'!D762)</f>
        <v/>
      </c>
      <c r="E695" s="13">
        <f>IF('BCL Calculations Table'!E762="","",'BCL Calculations Table'!E762)</f>
        <v>6.0000000000000001E-3</v>
      </c>
      <c r="F695" s="13" t="str">
        <f>IF('BCL Calculations Table'!F762="","",'BCL Calculations Table'!F762)</f>
        <v>H</v>
      </c>
      <c r="G695" s="13" t="str">
        <f>IF('BCL Calculations Table'!G762="","",'BCL Calculations Table'!G762)</f>
        <v/>
      </c>
      <c r="H695" s="13" t="str">
        <f>IF('BCL Calculations Table'!H762="","",'BCL Calculations Table'!H762)</f>
        <v/>
      </c>
      <c r="I695" s="13" t="str">
        <f>IF('BCL Calculations Table'!I762="","",'BCL Calculations Table'!I762)</f>
        <v/>
      </c>
      <c r="J695" s="13" t="str">
        <f>IF('BCL Calculations Table'!J762="","",'BCL Calculations Table'!J762)</f>
        <v/>
      </c>
      <c r="K695" s="85" t="str">
        <f>IF('BCL Calculations Table'!K762="","",'BCL Calculations Table'!K762)</f>
        <v/>
      </c>
      <c r="L695" s="13" t="str">
        <f>IF('BCL Calculations Table'!L762="","",'BCL Calculations Table'!L762)</f>
        <v>V</v>
      </c>
      <c r="M695" s="68" t="str">
        <f>IF('BCL Calculations Table'!N762="","",'BCL Calculations Table'!N762)</f>
        <v/>
      </c>
      <c r="N695" s="13">
        <f>IF('BCL Calculations Table'!BP762="","",'BCL Calculations Table'!BP762)</f>
        <v>18.322224445666667</v>
      </c>
      <c r="O695" s="13" t="str">
        <f>IF('BCL Calculations Table'!BQ762="","",'BCL Calculations Table'!BQ762)</f>
        <v>sat</v>
      </c>
      <c r="P695" s="13">
        <f>IF('BCL Calculations Table'!BR762="","",'BCL Calculations Table'!BR762)</f>
        <v>18.322224445666667</v>
      </c>
      <c r="Q695" s="13" t="str">
        <f>IF('BCL Calculations Table'!BS762="","",'BCL Calculations Table'!BS762)</f>
        <v>sat</v>
      </c>
      <c r="R695" s="13">
        <f>IF('BCL Calculations Table'!BT762="","",'BCL Calculations Table'!BT762)</f>
        <v>18.322224445666667</v>
      </c>
      <c r="S695" s="13" t="str">
        <f>IF('BCL Calculations Table'!BU762="","",'BCL Calculations Table'!BU762)</f>
        <v>sat</v>
      </c>
      <c r="T695" s="13" t="str">
        <f>IF('BCL Calculations Table'!BV762="","",'BCL Calculations Table'!BV762)</f>
        <v/>
      </c>
      <c r="U695" s="13" t="str">
        <f>IF('BCL Calculations Table'!BW762="","",'BCL Calculations Table'!BW762)</f>
        <v/>
      </c>
      <c r="V695" s="13">
        <f>IF('BCL Calculations Table'!BX762="","",'BCL Calculations Table'!BX762)</f>
        <v>200.22857142857143</v>
      </c>
      <c r="W695" s="13" t="str">
        <f>IF('BCL Calculations Table'!BY762="","",'BCL Calculations Table'!BY762)</f>
        <v>N</v>
      </c>
      <c r="X695" s="13" t="str">
        <f>IF('BCL Calculations Table'!BZ762="","",'BCL Calculations Table'!BZ762)</f>
        <v/>
      </c>
      <c r="Y695" s="70" t="str">
        <f>IF('BCL Calculations Table'!CB762="","",'BCL Calculations Table'!CB762)</f>
        <v/>
      </c>
    </row>
    <row r="696" spans="1:25" s="14" customFormat="1" x14ac:dyDescent="0.35">
      <c r="A696" s="69" t="str">
        <f>'BCL Calculations Table'!BN763</f>
        <v>Prometon</v>
      </c>
      <c r="B696" s="68" t="str">
        <f>'BCL Calculations Table'!BM763</f>
        <v>1610-18-0</v>
      </c>
      <c r="C696" s="13" t="str">
        <f>IF('BCL Calculations Table'!C763="","",'BCL Calculations Table'!C763)</f>
        <v/>
      </c>
      <c r="D696" s="13" t="str">
        <f>IF('BCL Calculations Table'!D763="","",'BCL Calculations Table'!D763)</f>
        <v/>
      </c>
      <c r="E696" s="13">
        <f>IF('BCL Calculations Table'!E763="","",'BCL Calculations Table'!E763)</f>
        <v>1.4999999999999999E-2</v>
      </c>
      <c r="F696" s="13" t="str">
        <f>IF('BCL Calculations Table'!F763="","",'BCL Calculations Table'!F763)</f>
        <v>I</v>
      </c>
      <c r="G696" s="13" t="str">
        <f>IF('BCL Calculations Table'!G763="","",'BCL Calculations Table'!G763)</f>
        <v/>
      </c>
      <c r="H696" s="13" t="str">
        <f>IF('BCL Calculations Table'!H763="","",'BCL Calculations Table'!H763)</f>
        <v/>
      </c>
      <c r="I696" s="13" t="str">
        <f>IF('BCL Calculations Table'!I763="","",'BCL Calculations Table'!I763)</f>
        <v/>
      </c>
      <c r="J696" s="13" t="str">
        <f>IF('BCL Calculations Table'!J763="","",'BCL Calculations Table'!J763)</f>
        <v/>
      </c>
      <c r="K696" s="85" t="str">
        <f>IF('BCL Calculations Table'!K763="","",'BCL Calculations Table'!K763)</f>
        <v/>
      </c>
      <c r="L696" s="13" t="str">
        <f>IF('BCL Calculations Table'!L763="","",'BCL Calculations Table'!L763)</f>
        <v/>
      </c>
      <c r="M696" s="68">
        <f>IF('BCL Calculations Table'!N763="","",'BCL Calculations Table'!N763)</f>
        <v>0.1</v>
      </c>
      <c r="N696" s="13">
        <f>IF('BCL Calculations Table'!BP763="","",'BCL Calculations Table'!BP763)</f>
        <v>948.2051933357194</v>
      </c>
      <c r="O696" s="13" t="str">
        <f>IF('BCL Calculations Table'!BQ763="","",'BCL Calculations Table'!BQ763)</f>
        <v>N</v>
      </c>
      <c r="P696" s="13">
        <f>IF('BCL Calculations Table'!BR763="","",'BCL Calculations Table'!BR763)</f>
        <v>35040</v>
      </c>
      <c r="Q696" s="13" t="str">
        <f>IF('BCL Calculations Table'!BS763="","",'BCL Calculations Table'!BS763)</f>
        <v>N</v>
      </c>
      <c r="R696" s="13">
        <f>IF('BCL Calculations Table'!BT763="","",'BCL Calculations Table'!BT763)</f>
        <v>13677.711887430558</v>
      </c>
      <c r="S696" s="13" t="str">
        <f>IF('BCL Calculations Table'!BU763="","",'BCL Calculations Table'!BU763)</f>
        <v>N</v>
      </c>
      <c r="T696" s="13" t="str">
        <f>IF('BCL Calculations Table'!BV763="","",'BCL Calculations Table'!BV763)</f>
        <v/>
      </c>
      <c r="U696" s="13" t="str">
        <f>IF('BCL Calculations Table'!BW763="","",'BCL Calculations Table'!BW763)</f>
        <v/>
      </c>
      <c r="V696" s="13">
        <f>IF('BCL Calculations Table'!BX763="","",'BCL Calculations Table'!BX763)</f>
        <v>500.57142857142856</v>
      </c>
      <c r="W696" s="13" t="str">
        <f>IF('BCL Calculations Table'!BY763="","",'BCL Calculations Table'!BY763)</f>
        <v>N</v>
      </c>
      <c r="X696" s="13" t="str">
        <f>IF('BCL Calculations Table'!BZ763="","",'BCL Calculations Table'!BZ763)</f>
        <v/>
      </c>
      <c r="Y696" s="70" t="str">
        <f>IF('BCL Calculations Table'!CB763="","",'BCL Calculations Table'!CB763)</f>
        <v/>
      </c>
    </row>
    <row r="697" spans="1:25" x14ac:dyDescent="0.35">
      <c r="A697" s="69" t="str">
        <f>'BCL Calculations Table'!BN764</f>
        <v>Prometryn</v>
      </c>
      <c r="B697" s="68" t="str">
        <f>'BCL Calculations Table'!BM764</f>
        <v>7287-19-6</v>
      </c>
      <c r="C697" s="13" t="str">
        <f>IF('BCL Calculations Table'!C764="","",'BCL Calculations Table'!C764)</f>
        <v/>
      </c>
      <c r="D697" s="13" t="str">
        <f>IF('BCL Calculations Table'!D764="","",'BCL Calculations Table'!D764)</f>
        <v/>
      </c>
      <c r="E697" s="13">
        <f>IF('BCL Calculations Table'!E764="","",'BCL Calculations Table'!E764)</f>
        <v>0.04</v>
      </c>
      <c r="F697" s="13" t="str">
        <f>IF('BCL Calculations Table'!F764="","",'BCL Calculations Table'!F764)</f>
        <v>OP</v>
      </c>
      <c r="G697" s="13" t="str">
        <f>IF('BCL Calculations Table'!G764="","",'BCL Calculations Table'!G764)</f>
        <v/>
      </c>
      <c r="H697" s="13" t="str">
        <f>IF('BCL Calculations Table'!H764="","",'BCL Calculations Table'!H764)</f>
        <v/>
      </c>
      <c r="I697" s="13" t="str">
        <f>IF('BCL Calculations Table'!I764="","",'BCL Calculations Table'!I764)</f>
        <v/>
      </c>
      <c r="J697" s="13" t="str">
        <f>IF('BCL Calculations Table'!J764="","",'BCL Calculations Table'!J764)</f>
        <v/>
      </c>
      <c r="K697" s="85" t="str">
        <f>IF('BCL Calculations Table'!K764="","",'BCL Calculations Table'!K764)</f>
        <v/>
      </c>
      <c r="L697" s="13" t="str">
        <f>IF('BCL Calculations Table'!L764="","",'BCL Calculations Table'!L764)</f>
        <v/>
      </c>
      <c r="M697" s="68">
        <f>IF('BCL Calculations Table'!N764="","",'BCL Calculations Table'!N764)</f>
        <v>0.1</v>
      </c>
      <c r="N697" s="13">
        <f>IF('BCL Calculations Table'!BP764="","",'BCL Calculations Table'!BP764)</f>
        <v>2528.5471822285854</v>
      </c>
      <c r="O697" s="13" t="str">
        <f>IF('BCL Calculations Table'!BQ764="","",'BCL Calculations Table'!BQ764)</f>
        <v>N</v>
      </c>
      <c r="P697" s="13">
        <f>IF('BCL Calculations Table'!BR764="","",'BCL Calculations Table'!BR764)</f>
        <v>93440.000000000015</v>
      </c>
      <c r="Q697" s="13" t="str">
        <f>IF('BCL Calculations Table'!BS764="","",'BCL Calculations Table'!BS764)</f>
        <v>N</v>
      </c>
      <c r="R697" s="13">
        <f>IF('BCL Calculations Table'!BT764="","",'BCL Calculations Table'!BT764)</f>
        <v>36473.898366481488</v>
      </c>
      <c r="S697" s="13" t="str">
        <f>IF('BCL Calculations Table'!BU764="","",'BCL Calculations Table'!BU764)</f>
        <v>N</v>
      </c>
      <c r="T697" s="13" t="str">
        <f>IF('BCL Calculations Table'!BV764="","",'BCL Calculations Table'!BV764)</f>
        <v/>
      </c>
      <c r="U697" s="13" t="str">
        <f>IF('BCL Calculations Table'!BW764="","",'BCL Calculations Table'!BW764)</f>
        <v/>
      </c>
      <c r="V697" s="13">
        <f>IF('BCL Calculations Table'!BX764="","",'BCL Calculations Table'!BX764)</f>
        <v>1334.8571428571429</v>
      </c>
      <c r="W697" s="13" t="str">
        <f>IF('BCL Calculations Table'!BY764="","",'BCL Calculations Table'!BY764)</f>
        <v>N</v>
      </c>
      <c r="X697" s="13" t="str">
        <f>IF('BCL Calculations Table'!BZ764="","",'BCL Calculations Table'!BZ764)</f>
        <v/>
      </c>
      <c r="Y697" s="70" t="str">
        <f>IF('BCL Calculations Table'!CB764="","",'BCL Calculations Table'!CB764)</f>
        <v/>
      </c>
    </row>
    <row r="698" spans="1:25" s="14" customFormat="1" x14ac:dyDescent="0.35">
      <c r="A698" s="71" t="str">
        <f>'BCL Calculations Table'!BN765</f>
        <v>Propachlor</v>
      </c>
      <c r="B698" s="72" t="str">
        <f>'BCL Calculations Table'!BM765</f>
        <v>1918-16-7</v>
      </c>
      <c r="C698" s="73" t="str">
        <f>IF('BCL Calculations Table'!C765="","",'BCL Calculations Table'!C765)</f>
        <v/>
      </c>
      <c r="D698" s="73" t="str">
        <f>IF('BCL Calculations Table'!D765="","",'BCL Calculations Table'!D765)</f>
        <v/>
      </c>
      <c r="E698" s="73">
        <f>IF('BCL Calculations Table'!E765="","",'BCL Calculations Table'!E765)</f>
        <v>1.2999999999999999E-2</v>
      </c>
      <c r="F698" s="73" t="str">
        <f>IF('BCL Calculations Table'!F765="","",'BCL Calculations Table'!F765)</f>
        <v>I</v>
      </c>
      <c r="G698" s="73" t="str">
        <f>IF('BCL Calculations Table'!G765="","",'BCL Calculations Table'!G765)</f>
        <v/>
      </c>
      <c r="H698" s="73" t="str">
        <f>IF('BCL Calculations Table'!H765="","",'BCL Calculations Table'!H765)</f>
        <v/>
      </c>
      <c r="I698" s="73" t="str">
        <f>IF('BCL Calculations Table'!I765="","",'BCL Calculations Table'!I765)</f>
        <v/>
      </c>
      <c r="J698" s="73" t="str">
        <f>IF('BCL Calculations Table'!J765="","",'BCL Calculations Table'!J765)</f>
        <v/>
      </c>
      <c r="K698" s="86" t="str">
        <f>IF('BCL Calculations Table'!K765="","",'BCL Calculations Table'!K765)</f>
        <v/>
      </c>
      <c r="L698" s="73" t="str">
        <f>IF('BCL Calculations Table'!L765="","",'BCL Calculations Table'!L765)</f>
        <v/>
      </c>
      <c r="M698" s="72">
        <f>IF('BCL Calculations Table'!N765="","",'BCL Calculations Table'!N765)</f>
        <v>0.1</v>
      </c>
      <c r="N698" s="73">
        <f>IF('BCL Calculations Table'!BP765="","",'BCL Calculations Table'!BP765)</f>
        <v>821.77783422429036</v>
      </c>
      <c r="O698" s="73" t="str">
        <f>IF('BCL Calculations Table'!BQ765="","",'BCL Calculations Table'!BQ765)</f>
        <v>N</v>
      </c>
      <c r="P698" s="73">
        <f>IF('BCL Calculations Table'!BR765="","",'BCL Calculations Table'!BR765)</f>
        <v>30368.000000000007</v>
      </c>
      <c r="Q698" s="73" t="str">
        <f>IF('BCL Calculations Table'!BS765="","",'BCL Calculations Table'!BS765)</f>
        <v>N</v>
      </c>
      <c r="R698" s="73">
        <f>IF('BCL Calculations Table'!BT765="","",'BCL Calculations Table'!BT765)</f>
        <v>11854.016969106484</v>
      </c>
      <c r="S698" s="73" t="str">
        <f>IF('BCL Calculations Table'!BU765="","",'BCL Calculations Table'!BU765)</f>
        <v>N</v>
      </c>
      <c r="T698" s="73" t="str">
        <f>IF('BCL Calculations Table'!BV765="","",'BCL Calculations Table'!BV765)</f>
        <v/>
      </c>
      <c r="U698" s="73" t="str">
        <f>IF('BCL Calculations Table'!BW765="","",'BCL Calculations Table'!BW765)</f>
        <v/>
      </c>
      <c r="V698" s="73">
        <f>IF('BCL Calculations Table'!BX765="","",'BCL Calculations Table'!BX765)</f>
        <v>433.82857142857148</v>
      </c>
      <c r="W698" s="73" t="str">
        <f>IF('BCL Calculations Table'!BY765="","",'BCL Calculations Table'!BY765)</f>
        <v>N</v>
      </c>
      <c r="X698" s="73" t="str">
        <f>IF('BCL Calculations Table'!BZ765="","",'BCL Calculations Table'!BZ765)</f>
        <v/>
      </c>
      <c r="Y698" s="79" t="str">
        <f>IF('BCL Calculations Table'!CB765="","",'BCL Calculations Table'!CB765)</f>
        <v/>
      </c>
    </row>
    <row r="699" spans="1:25" s="14" customFormat="1" x14ac:dyDescent="0.35">
      <c r="A699" s="69" t="str">
        <f>'BCL Calculations Table'!BN766</f>
        <v>Propanil</v>
      </c>
      <c r="B699" s="68" t="str">
        <f>'BCL Calculations Table'!BM766</f>
        <v>709-98-8</v>
      </c>
      <c r="C699" s="13" t="str">
        <f>IF('BCL Calculations Table'!C766="","",'BCL Calculations Table'!C766)</f>
        <v/>
      </c>
      <c r="D699" s="13" t="str">
        <f>IF('BCL Calculations Table'!D766="","",'BCL Calculations Table'!D766)</f>
        <v/>
      </c>
      <c r="E699" s="13">
        <f>IF('BCL Calculations Table'!E766="","",'BCL Calculations Table'!E766)</f>
        <v>5.0000000000000001E-3</v>
      </c>
      <c r="F699" s="13" t="str">
        <f>IF('BCL Calculations Table'!F766="","",'BCL Calculations Table'!F766)</f>
        <v>I</v>
      </c>
      <c r="G699" s="13" t="str">
        <f>IF('BCL Calculations Table'!G766="","",'BCL Calculations Table'!G766)</f>
        <v/>
      </c>
      <c r="H699" s="13" t="str">
        <f>IF('BCL Calculations Table'!H766="","",'BCL Calculations Table'!H766)</f>
        <v/>
      </c>
      <c r="I699" s="13" t="str">
        <f>IF('BCL Calculations Table'!I766="","",'BCL Calculations Table'!I766)</f>
        <v/>
      </c>
      <c r="J699" s="13" t="str">
        <f>IF('BCL Calculations Table'!J766="","",'BCL Calculations Table'!J766)</f>
        <v/>
      </c>
      <c r="K699" s="85" t="str">
        <f>IF('BCL Calculations Table'!K766="","",'BCL Calculations Table'!K766)</f>
        <v/>
      </c>
      <c r="L699" s="13" t="str">
        <f>IF('BCL Calculations Table'!L766="","",'BCL Calculations Table'!L766)</f>
        <v/>
      </c>
      <c r="M699" s="68">
        <f>IF('BCL Calculations Table'!N766="","",'BCL Calculations Table'!N766)</f>
        <v>0.1</v>
      </c>
      <c r="N699" s="13">
        <f>IF('BCL Calculations Table'!BP766="","",'BCL Calculations Table'!BP766)</f>
        <v>316.06839777857317</v>
      </c>
      <c r="O699" s="13" t="str">
        <f>IF('BCL Calculations Table'!BQ766="","",'BCL Calculations Table'!BQ766)</f>
        <v>N</v>
      </c>
      <c r="P699" s="13">
        <f>IF('BCL Calculations Table'!BR766="","",'BCL Calculations Table'!BR766)</f>
        <v>11680.000000000002</v>
      </c>
      <c r="Q699" s="13" t="str">
        <f>IF('BCL Calculations Table'!BS766="","",'BCL Calculations Table'!BS766)</f>
        <v>N</v>
      </c>
      <c r="R699" s="13">
        <f>IF('BCL Calculations Table'!BT766="","",'BCL Calculations Table'!BT766)</f>
        <v>4559.237295810186</v>
      </c>
      <c r="S699" s="13" t="str">
        <f>IF('BCL Calculations Table'!BU766="","",'BCL Calculations Table'!BU766)</f>
        <v>N</v>
      </c>
      <c r="T699" s="13" t="str">
        <f>IF('BCL Calculations Table'!BV766="","",'BCL Calculations Table'!BV766)</f>
        <v/>
      </c>
      <c r="U699" s="13" t="str">
        <f>IF('BCL Calculations Table'!BW766="","",'BCL Calculations Table'!BW766)</f>
        <v/>
      </c>
      <c r="V699" s="13">
        <f>IF('BCL Calculations Table'!BX766="","",'BCL Calculations Table'!BX766)</f>
        <v>166.85714285714286</v>
      </c>
      <c r="W699" s="13" t="str">
        <f>IF('BCL Calculations Table'!BY766="","",'BCL Calculations Table'!BY766)</f>
        <v>N</v>
      </c>
      <c r="X699" s="80" t="str">
        <f>IF('BCL Calculations Table'!BZ766="","",'BCL Calculations Table'!BZ766)</f>
        <v/>
      </c>
      <c r="Y699" s="81" t="str">
        <f>IF('BCL Calculations Table'!CB766="","",'BCL Calculations Table'!CB766)</f>
        <v/>
      </c>
    </row>
    <row r="700" spans="1:25" x14ac:dyDescent="0.35">
      <c r="A700" s="69" t="str">
        <f>'BCL Calculations Table'!BN767</f>
        <v>Propargite</v>
      </c>
      <c r="B700" s="68" t="str">
        <f>'BCL Calculations Table'!BM767</f>
        <v>2312-35-8</v>
      </c>
      <c r="C700" s="13">
        <f>IF('BCL Calculations Table'!C767="","",'BCL Calculations Table'!C767)</f>
        <v>0.19</v>
      </c>
      <c r="D700" s="13" t="str">
        <f>IF('BCL Calculations Table'!D767="","",'BCL Calculations Table'!D767)</f>
        <v>OP</v>
      </c>
      <c r="E700" s="13">
        <f>IF('BCL Calculations Table'!E767="","",'BCL Calculations Table'!E767)</f>
        <v>0.04</v>
      </c>
      <c r="F700" s="13" t="str">
        <f>IF('BCL Calculations Table'!F767="","",'BCL Calculations Table'!F767)</f>
        <v>OP</v>
      </c>
      <c r="G700" s="13" t="str">
        <f>IF('BCL Calculations Table'!G767="","",'BCL Calculations Table'!G767)</f>
        <v/>
      </c>
      <c r="H700" s="13" t="str">
        <f>IF('BCL Calculations Table'!H767="","",'BCL Calculations Table'!H767)</f>
        <v/>
      </c>
      <c r="I700" s="13" t="str">
        <f>IF('BCL Calculations Table'!I767="","",'BCL Calculations Table'!I767)</f>
        <v/>
      </c>
      <c r="J700" s="13" t="str">
        <f>IF('BCL Calculations Table'!J767="","",'BCL Calculations Table'!J767)</f>
        <v/>
      </c>
      <c r="K700" s="85" t="str">
        <f>IF('BCL Calculations Table'!K767="","",'BCL Calculations Table'!K767)</f>
        <v/>
      </c>
      <c r="L700" s="13" t="str">
        <f>IF('BCL Calculations Table'!L767="","",'BCL Calculations Table'!L767)</f>
        <v/>
      </c>
      <c r="M700" s="68">
        <f>IF('BCL Calculations Table'!N767="","",'BCL Calculations Table'!N767)</f>
        <v>0.1</v>
      </c>
      <c r="N700" s="13">
        <f>IF('BCL Calculations Table'!BP767="","",'BCL Calculations Table'!BP767)</f>
        <v>2.8557345496936928</v>
      </c>
      <c r="O700" s="13" t="str">
        <f>IF('BCL Calculations Table'!BQ767="","",'BCL Calculations Table'!BQ767)</f>
        <v>C</v>
      </c>
      <c r="P700" s="13">
        <f>IF('BCL Calculations Table'!BR767="","",'BCL Calculations Table'!BR767)</f>
        <v>34.425263157894733</v>
      </c>
      <c r="Q700" s="13" t="str">
        <f>IF('BCL Calculations Table'!BS767="","",'BCL Calculations Table'!BS767)</f>
        <v>C</v>
      </c>
      <c r="R700" s="13">
        <f>IF('BCL Calculations Table'!BT767="","",'BCL Calculations Table'!BT767)</f>
        <v>18.565219188116806</v>
      </c>
      <c r="S700" s="13" t="str">
        <f>IF('BCL Calculations Table'!BU767="","",'BCL Calculations Table'!BU767)</f>
        <v>C</v>
      </c>
      <c r="T700" s="13" t="str">
        <f>IF('BCL Calculations Table'!BV767="","",'BCL Calculations Table'!BV767)</f>
        <v/>
      </c>
      <c r="U700" s="13" t="str">
        <f>IF('BCL Calculations Table'!BW767="","",'BCL Calculations Table'!BW767)</f>
        <v/>
      </c>
      <c r="V700" s="13">
        <f>IF('BCL Calculations Table'!BX767="","",'BCL Calculations Table'!BX767)</f>
        <v>0.41004325113744861</v>
      </c>
      <c r="W700" s="13" t="str">
        <f>IF('BCL Calculations Table'!BY767="","",'BCL Calculations Table'!BY767)</f>
        <v>C</v>
      </c>
      <c r="X700" s="13" t="str">
        <f>IF('BCL Calculations Table'!BZ767="","",'BCL Calculations Table'!BZ767)</f>
        <v/>
      </c>
      <c r="Y700" s="70" t="str">
        <f>IF('BCL Calculations Table'!CB767="","",'BCL Calculations Table'!CB767)</f>
        <v/>
      </c>
    </row>
    <row r="701" spans="1:25" x14ac:dyDescent="0.35">
      <c r="A701" s="69" t="str">
        <f>'BCL Calculations Table'!BN768</f>
        <v>Propargyl Alcohol</v>
      </c>
      <c r="B701" s="68" t="str">
        <f>'BCL Calculations Table'!BM768</f>
        <v>107-19-7</v>
      </c>
      <c r="C701" s="13" t="str">
        <f>IF('BCL Calculations Table'!C768="","",'BCL Calculations Table'!C768)</f>
        <v/>
      </c>
      <c r="D701" s="13" t="str">
        <f>IF('BCL Calculations Table'!D768="","",'BCL Calculations Table'!D768)</f>
        <v/>
      </c>
      <c r="E701" s="13">
        <f>IF('BCL Calculations Table'!E768="","",'BCL Calculations Table'!E768)</f>
        <v>2E-3</v>
      </c>
      <c r="F701" s="13" t="str">
        <f>IF('BCL Calculations Table'!F768="","",'BCL Calculations Table'!F768)</f>
        <v>I</v>
      </c>
      <c r="G701" s="13" t="str">
        <f>IF('BCL Calculations Table'!G768="","",'BCL Calculations Table'!G768)</f>
        <v/>
      </c>
      <c r="H701" s="13" t="str">
        <f>IF('BCL Calculations Table'!H768="","",'BCL Calculations Table'!H768)</f>
        <v/>
      </c>
      <c r="I701" s="13" t="str">
        <f>IF('BCL Calculations Table'!I768="","",'BCL Calculations Table'!I768)</f>
        <v/>
      </c>
      <c r="J701" s="13" t="str">
        <f>IF('BCL Calculations Table'!J768="","",'BCL Calculations Table'!J768)</f>
        <v/>
      </c>
      <c r="K701" s="85" t="str">
        <f>IF('BCL Calculations Table'!K768="","",'BCL Calculations Table'!K768)</f>
        <v/>
      </c>
      <c r="L701" s="13" t="str">
        <f>IF('BCL Calculations Table'!L768="","",'BCL Calculations Table'!L768)</f>
        <v>V</v>
      </c>
      <c r="M701" s="68" t="str">
        <f>IF('BCL Calculations Table'!N768="","",'BCL Calculations Table'!N768)</f>
        <v/>
      </c>
      <c r="N701" s="13">
        <f>IF('BCL Calculations Table'!BP768="","",'BCL Calculations Table'!BP768)</f>
        <v>156.42857142857144</v>
      </c>
      <c r="O701" s="13" t="str">
        <f>IF('BCL Calculations Table'!BQ768="","",'BCL Calculations Table'!BQ768)</f>
        <v>N</v>
      </c>
      <c r="P701" s="13">
        <f>IF('BCL Calculations Table'!BR768="","",'BCL Calculations Table'!BR768)</f>
        <v>4672</v>
      </c>
      <c r="Q701" s="13" t="str">
        <f>IF('BCL Calculations Table'!BS768="","",'BCL Calculations Table'!BS768)</f>
        <v>N</v>
      </c>
      <c r="R701" s="13">
        <f>IF('BCL Calculations Table'!BT768="","",'BCL Calculations Table'!BT768)</f>
        <v>2595.5555555555557</v>
      </c>
      <c r="S701" s="13" t="str">
        <f>IF('BCL Calculations Table'!BU768="","",'BCL Calculations Table'!BU768)</f>
        <v>N</v>
      </c>
      <c r="T701" s="13" t="str">
        <f>IF('BCL Calculations Table'!BV768="","",'BCL Calculations Table'!BV768)</f>
        <v/>
      </c>
      <c r="U701" s="13" t="str">
        <f>IF('BCL Calculations Table'!BW768="","",'BCL Calculations Table'!BW768)</f>
        <v/>
      </c>
      <c r="V701" s="13">
        <f>IF('BCL Calculations Table'!BX768="","",'BCL Calculations Table'!BX768)</f>
        <v>66.742857142857147</v>
      </c>
      <c r="W701" s="13" t="str">
        <f>IF('BCL Calculations Table'!BY768="","",'BCL Calculations Table'!BY768)</f>
        <v>N</v>
      </c>
      <c r="X701" s="13" t="str">
        <f>IF('BCL Calculations Table'!BZ768="","",'BCL Calculations Table'!BZ768)</f>
        <v/>
      </c>
      <c r="Y701" s="70" t="str">
        <f>IF('BCL Calculations Table'!CB768="","",'BCL Calculations Table'!CB768)</f>
        <v/>
      </c>
    </row>
    <row r="702" spans="1:25" s="14" customFormat="1" x14ac:dyDescent="0.35">
      <c r="A702" s="69" t="str">
        <f>'BCL Calculations Table'!BN769</f>
        <v>Propazine</v>
      </c>
      <c r="B702" s="68" t="str">
        <f>'BCL Calculations Table'!BM769</f>
        <v>139-40-2</v>
      </c>
      <c r="C702" s="13" t="str">
        <f>IF('BCL Calculations Table'!C769="","",'BCL Calculations Table'!C769)</f>
        <v/>
      </c>
      <c r="D702" s="13" t="str">
        <f>IF('BCL Calculations Table'!D769="","",'BCL Calculations Table'!D769)</f>
        <v/>
      </c>
      <c r="E702" s="13">
        <f>IF('BCL Calculations Table'!E769="","",'BCL Calculations Table'!E769)</f>
        <v>0.02</v>
      </c>
      <c r="F702" s="13" t="str">
        <f>IF('BCL Calculations Table'!F769="","",'BCL Calculations Table'!F769)</f>
        <v>I</v>
      </c>
      <c r="G702" s="13" t="str">
        <f>IF('BCL Calculations Table'!G769="","",'BCL Calculations Table'!G769)</f>
        <v/>
      </c>
      <c r="H702" s="13" t="str">
        <f>IF('BCL Calculations Table'!H769="","",'BCL Calculations Table'!H769)</f>
        <v/>
      </c>
      <c r="I702" s="13" t="str">
        <f>IF('BCL Calculations Table'!I769="","",'BCL Calculations Table'!I769)</f>
        <v/>
      </c>
      <c r="J702" s="13" t="str">
        <f>IF('BCL Calculations Table'!J769="","",'BCL Calculations Table'!J769)</f>
        <v/>
      </c>
      <c r="K702" s="85" t="str">
        <f>IF('BCL Calculations Table'!K769="","",'BCL Calculations Table'!K769)</f>
        <v/>
      </c>
      <c r="L702" s="13" t="str">
        <f>IF('BCL Calculations Table'!L769="","",'BCL Calculations Table'!L769)</f>
        <v/>
      </c>
      <c r="M702" s="68">
        <f>IF('BCL Calculations Table'!N769="","",'BCL Calculations Table'!N769)</f>
        <v>0.1</v>
      </c>
      <c r="N702" s="13">
        <f>IF('BCL Calculations Table'!BP769="","",'BCL Calculations Table'!BP769)</f>
        <v>1264.2735911142927</v>
      </c>
      <c r="O702" s="13" t="str">
        <f>IF('BCL Calculations Table'!BQ769="","",'BCL Calculations Table'!BQ769)</f>
        <v>N</v>
      </c>
      <c r="P702" s="13">
        <f>IF('BCL Calculations Table'!BR769="","",'BCL Calculations Table'!BR769)</f>
        <v>46720.000000000007</v>
      </c>
      <c r="Q702" s="13" t="str">
        <f>IF('BCL Calculations Table'!BS769="","",'BCL Calculations Table'!BS769)</f>
        <v>N</v>
      </c>
      <c r="R702" s="13">
        <f>IF('BCL Calculations Table'!BT769="","",'BCL Calculations Table'!BT769)</f>
        <v>18236.949183240744</v>
      </c>
      <c r="S702" s="13" t="str">
        <f>IF('BCL Calculations Table'!BU769="","",'BCL Calculations Table'!BU769)</f>
        <v>N</v>
      </c>
      <c r="T702" s="13" t="str">
        <f>IF('BCL Calculations Table'!BV769="","",'BCL Calculations Table'!BV769)</f>
        <v/>
      </c>
      <c r="U702" s="13" t="str">
        <f>IF('BCL Calculations Table'!BW769="","",'BCL Calculations Table'!BW769)</f>
        <v/>
      </c>
      <c r="V702" s="13">
        <f>IF('BCL Calculations Table'!BX769="","",'BCL Calculations Table'!BX769)</f>
        <v>667.42857142857144</v>
      </c>
      <c r="W702" s="13" t="str">
        <f>IF('BCL Calculations Table'!BY769="","",'BCL Calculations Table'!BY769)</f>
        <v>N</v>
      </c>
      <c r="X702" s="13" t="str">
        <f>IF('BCL Calculations Table'!BZ769="","",'BCL Calculations Table'!BZ769)</f>
        <v/>
      </c>
      <c r="Y702" s="70" t="str">
        <f>IF('BCL Calculations Table'!CB769="","",'BCL Calculations Table'!CB769)</f>
        <v/>
      </c>
    </row>
    <row r="703" spans="1:25" x14ac:dyDescent="0.35">
      <c r="A703" s="69" t="str">
        <f>'BCL Calculations Table'!BN770</f>
        <v>Propham</v>
      </c>
      <c r="B703" s="68" t="str">
        <f>'BCL Calculations Table'!BM770</f>
        <v>122-42-9</v>
      </c>
      <c r="C703" s="13" t="str">
        <f>IF('BCL Calculations Table'!C770="","",'BCL Calculations Table'!C770)</f>
        <v/>
      </c>
      <c r="D703" s="13" t="str">
        <f>IF('BCL Calculations Table'!D770="","",'BCL Calculations Table'!D770)</f>
        <v/>
      </c>
      <c r="E703" s="13">
        <f>IF('BCL Calculations Table'!E770="","",'BCL Calculations Table'!E770)</f>
        <v>0.02</v>
      </c>
      <c r="F703" s="13" t="str">
        <f>IF('BCL Calculations Table'!F770="","",'BCL Calculations Table'!F770)</f>
        <v>I</v>
      </c>
      <c r="G703" s="13" t="str">
        <f>IF('BCL Calculations Table'!G770="","",'BCL Calculations Table'!G770)</f>
        <v/>
      </c>
      <c r="H703" s="13" t="str">
        <f>IF('BCL Calculations Table'!H770="","",'BCL Calculations Table'!H770)</f>
        <v/>
      </c>
      <c r="I703" s="13" t="str">
        <f>IF('BCL Calculations Table'!I770="","",'BCL Calculations Table'!I770)</f>
        <v/>
      </c>
      <c r="J703" s="13" t="str">
        <f>IF('BCL Calculations Table'!J770="","",'BCL Calculations Table'!J770)</f>
        <v/>
      </c>
      <c r="K703" s="85" t="str">
        <f>IF('BCL Calculations Table'!K770="","",'BCL Calculations Table'!K770)</f>
        <v/>
      </c>
      <c r="L703" s="13" t="str">
        <f>IF('BCL Calculations Table'!L770="","",'BCL Calculations Table'!L770)</f>
        <v/>
      </c>
      <c r="M703" s="68">
        <f>IF('BCL Calculations Table'!N770="","",'BCL Calculations Table'!N770)</f>
        <v>0.1</v>
      </c>
      <c r="N703" s="13">
        <f>IF('BCL Calculations Table'!BP770="","",'BCL Calculations Table'!BP770)</f>
        <v>1264.2735911142927</v>
      </c>
      <c r="O703" s="13" t="str">
        <f>IF('BCL Calculations Table'!BQ770="","",'BCL Calculations Table'!BQ770)</f>
        <v>N</v>
      </c>
      <c r="P703" s="13">
        <f>IF('BCL Calculations Table'!BR770="","",'BCL Calculations Table'!BR770)</f>
        <v>46720.000000000007</v>
      </c>
      <c r="Q703" s="13" t="str">
        <f>IF('BCL Calculations Table'!BS770="","",'BCL Calculations Table'!BS770)</f>
        <v>N</v>
      </c>
      <c r="R703" s="13">
        <f>IF('BCL Calculations Table'!BT770="","",'BCL Calculations Table'!BT770)</f>
        <v>18236.949183240744</v>
      </c>
      <c r="S703" s="13" t="str">
        <f>IF('BCL Calculations Table'!BU770="","",'BCL Calculations Table'!BU770)</f>
        <v>N</v>
      </c>
      <c r="T703" s="13" t="str">
        <f>IF('BCL Calculations Table'!BV770="","",'BCL Calculations Table'!BV770)</f>
        <v/>
      </c>
      <c r="U703" s="13" t="str">
        <f>IF('BCL Calculations Table'!BW770="","",'BCL Calculations Table'!BW770)</f>
        <v/>
      </c>
      <c r="V703" s="13">
        <f>IF('BCL Calculations Table'!BX770="","",'BCL Calculations Table'!BX770)</f>
        <v>667.42857142857144</v>
      </c>
      <c r="W703" s="13" t="str">
        <f>IF('BCL Calculations Table'!BY770="","",'BCL Calculations Table'!BY770)</f>
        <v>N</v>
      </c>
      <c r="X703" s="13" t="str">
        <f>IF('BCL Calculations Table'!BZ770="","",'BCL Calculations Table'!BZ770)</f>
        <v/>
      </c>
      <c r="Y703" s="70" t="str">
        <f>IF('BCL Calculations Table'!CB770="","",'BCL Calculations Table'!CB770)</f>
        <v/>
      </c>
    </row>
    <row r="704" spans="1:25" s="14" customFormat="1" x14ac:dyDescent="0.35">
      <c r="A704" s="71" t="str">
        <f>'BCL Calculations Table'!BN771</f>
        <v>Propiconazole</v>
      </c>
      <c r="B704" s="72" t="str">
        <f>'BCL Calculations Table'!BM771</f>
        <v>60207-90-1</v>
      </c>
      <c r="C704" s="73" t="str">
        <f>IF('BCL Calculations Table'!C771="","",'BCL Calculations Table'!C771)</f>
        <v/>
      </c>
      <c r="D704" s="73" t="str">
        <f>IF('BCL Calculations Table'!D771="","",'BCL Calculations Table'!D771)</f>
        <v/>
      </c>
      <c r="E704" s="73">
        <f>IF('BCL Calculations Table'!E771="","",'BCL Calculations Table'!E771)</f>
        <v>0.1</v>
      </c>
      <c r="F704" s="73" t="str">
        <f>IF('BCL Calculations Table'!F771="","",'BCL Calculations Table'!F771)</f>
        <v>OP</v>
      </c>
      <c r="G704" s="73" t="str">
        <f>IF('BCL Calculations Table'!G771="","",'BCL Calculations Table'!G771)</f>
        <v/>
      </c>
      <c r="H704" s="73" t="str">
        <f>IF('BCL Calculations Table'!H771="","",'BCL Calculations Table'!H771)</f>
        <v/>
      </c>
      <c r="I704" s="73" t="str">
        <f>IF('BCL Calculations Table'!I771="","",'BCL Calculations Table'!I771)</f>
        <v/>
      </c>
      <c r="J704" s="73" t="str">
        <f>IF('BCL Calculations Table'!J771="","",'BCL Calculations Table'!J771)</f>
        <v/>
      </c>
      <c r="K704" s="86" t="str">
        <f>IF('BCL Calculations Table'!K771="","",'BCL Calculations Table'!K771)</f>
        <v/>
      </c>
      <c r="L704" s="73" t="str">
        <f>IF('BCL Calculations Table'!L771="","",'BCL Calculations Table'!L771)</f>
        <v/>
      </c>
      <c r="M704" s="72">
        <f>IF('BCL Calculations Table'!N771="","",'BCL Calculations Table'!N771)</f>
        <v>0.1</v>
      </c>
      <c r="N704" s="73">
        <f>IF('BCL Calculations Table'!BP771="","",'BCL Calculations Table'!BP771)</f>
        <v>6321.3679555714625</v>
      </c>
      <c r="O704" s="73" t="str">
        <f>IF('BCL Calculations Table'!BQ771="","",'BCL Calculations Table'!BQ771)</f>
        <v>N</v>
      </c>
      <c r="P704" s="73">
        <f>IF('BCL Calculations Table'!BR771="","",'BCL Calculations Table'!BR771)</f>
        <v>100000</v>
      </c>
      <c r="Q704" s="73" t="str">
        <f>IF('BCL Calculations Table'!BS771="","",'BCL Calculations Table'!BS771)</f>
        <v>max</v>
      </c>
      <c r="R704" s="73">
        <f>IF('BCL Calculations Table'!BT771="","",'BCL Calculations Table'!BT771)</f>
        <v>91184.745916203712</v>
      </c>
      <c r="S704" s="73" t="str">
        <f>IF('BCL Calculations Table'!BU771="","",'BCL Calculations Table'!BU771)</f>
        <v>N</v>
      </c>
      <c r="T704" s="73" t="str">
        <f>IF('BCL Calculations Table'!BV771="","",'BCL Calculations Table'!BV771)</f>
        <v/>
      </c>
      <c r="U704" s="73" t="str">
        <f>IF('BCL Calculations Table'!BW771="","",'BCL Calculations Table'!BW771)</f>
        <v/>
      </c>
      <c r="V704" s="73">
        <f>IF('BCL Calculations Table'!BX771="","",'BCL Calculations Table'!BX771)</f>
        <v>3337.1428571428573</v>
      </c>
      <c r="W704" s="73" t="str">
        <f>IF('BCL Calculations Table'!BY771="","",'BCL Calculations Table'!BY771)</f>
        <v>N</v>
      </c>
      <c r="X704" s="73" t="str">
        <f>IF('BCL Calculations Table'!BZ771="","",'BCL Calculations Table'!BZ771)</f>
        <v/>
      </c>
      <c r="Y704" s="79" t="str">
        <f>IF('BCL Calculations Table'!CB771="","",'BCL Calculations Table'!CB771)</f>
        <v/>
      </c>
    </row>
    <row r="705" spans="1:25" s="14" customFormat="1" x14ac:dyDescent="0.35">
      <c r="A705" s="69" t="str">
        <f>'BCL Calculations Table'!BN772</f>
        <v>Propionaldehyde</v>
      </c>
      <c r="B705" s="68" t="str">
        <f>'BCL Calculations Table'!BM772</f>
        <v>123-38-6</v>
      </c>
      <c r="C705" s="13" t="str">
        <f>IF('BCL Calculations Table'!C772="","",'BCL Calculations Table'!C772)</f>
        <v/>
      </c>
      <c r="D705" s="13" t="str">
        <f>IF('BCL Calculations Table'!D772="","",'BCL Calculations Table'!D772)</f>
        <v/>
      </c>
      <c r="E705" s="13" t="str">
        <f>IF('BCL Calculations Table'!E772="","",'BCL Calculations Table'!E772)</f>
        <v/>
      </c>
      <c r="F705" s="13" t="str">
        <f>IF('BCL Calculations Table'!F772="","",'BCL Calculations Table'!F772)</f>
        <v/>
      </c>
      <c r="G705" s="13" t="str">
        <f>IF('BCL Calculations Table'!G772="","",'BCL Calculations Table'!G772)</f>
        <v/>
      </c>
      <c r="H705" s="13" t="str">
        <f>IF('BCL Calculations Table'!H772="","",'BCL Calculations Table'!H772)</f>
        <v/>
      </c>
      <c r="I705" s="13">
        <f>IF('BCL Calculations Table'!I772="","",'BCL Calculations Table'!I772)</f>
        <v>8.0000000000000002E-3</v>
      </c>
      <c r="J705" s="13" t="str">
        <f>IF('BCL Calculations Table'!J772="","",'BCL Calculations Table'!J772)</f>
        <v>I</v>
      </c>
      <c r="K705" s="85" t="str">
        <f>IF('BCL Calculations Table'!K772="","",'BCL Calculations Table'!K772)</f>
        <v/>
      </c>
      <c r="L705" s="13" t="str">
        <f>IF('BCL Calculations Table'!L772="","",'BCL Calculations Table'!L772)</f>
        <v>V</v>
      </c>
      <c r="M705" s="68" t="str">
        <f>IF('BCL Calculations Table'!N772="","",'BCL Calculations Table'!N772)</f>
        <v/>
      </c>
      <c r="N705" s="13">
        <f>IF('BCL Calculations Table'!BP772="","",'BCL Calculations Table'!BP772)</f>
        <v>74.619226290155666</v>
      </c>
      <c r="O705" s="13" t="str">
        <f>IF('BCL Calculations Table'!BQ772="","",'BCL Calculations Table'!BQ772)</f>
        <v>N</v>
      </c>
      <c r="P705" s="13">
        <f>IF('BCL Calculations Table'!BR772="","",'BCL Calculations Table'!BR772)</f>
        <v>313.40075041865379</v>
      </c>
      <c r="Q705" s="13" t="str">
        <f>IF('BCL Calculations Table'!BS772="","",'BCL Calculations Table'!BS772)</f>
        <v>N</v>
      </c>
      <c r="R705" s="13">
        <f>IF('BCL Calculations Table'!BT772="","",'BCL Calculations Table'!BT772)</f>
        <v>348.2230560207264</v>
      </c>
      <c r="S705" s="13" t="str">
        <f>IF('BCL Calculations Table'!BU772="","",'BCL Calculations Table'!BU772)</f>
        <v>N</v>
      </c>
      <c r="T705" s="13">
        <f>IF('BCL Calculations Table'!BV772="","",'BCL Calculations Table'!BV772)</f>
        <v>8.3428571428571434</v>
      </c>
      <c r="U705" s="13" t="str">
        <f>IF('BCL Calculations Table'!BW772="","",'BCL Calculations Table'!BW772)</f>
        <v>N</v>
      </c>
      <c r="V705" s="13">
        <f>IF('BCL Calculations Table'!BX772="","",'BCL Calculations Table'!BX772)</f>
        <v>16.685714285714287</v>
      </c>
      <c r="W705" s="13" t="str">
        <f>IF('BCL Calculations Table'!BY772="","",'BCL Calculations Table'!BY772)</f>
        <v>N</v>
      </c>
      <c r="X705" s="80" t="str">
        <f>IF('BCL Calculations Table'!BZ772="","",'BCL Calculations Table'!BZ772)</f>
        <v/>
      </c>
      <c r="Y705" s="81" t="str">
        <f>IF('BCL Calculations Table'!CB772="","",'BCL Calculations Table'!CB772)</f>
        <v/>
      </c>
    </row>
    <row r="706" spans="1:25" x14ac:dyDescent="0.35">
      <c r="A706" s="69" t="str">
        <f>'BCL Calculations Table'!BN773</f>
        <v>Propyl Alcohol</v>
      </c>
      <c r="B706" s="68" t="str">
        <f>'BCL Calculations Table'!BM773</f>
        <v>71-23-8</v>
      </c>
      <c r="C706" s="13" t="str">
        <f>IF('BCL Calculations Table'!C773="","",'BCL Calculations Table'!C773)</f>
        <v/>
      </c>
      <c r="D706" s="13" t="str">
        <f>IF('BCL Calculations Table'!D773="","",'BCL Calculations Table'!D773)</f>
        <v/>
      </c>
      <c r="E706" s="13" t="str">
        <f>IF('BCL Calculations Table'!E773="","",'BCL Calculations Table'!E773)</f>
        <v/>
      </c>
      <c r="F706" s="13" t="str">
        <f>IF('BCL Calculations Table'!F773="","",'BCL Calculations Table'!F773)</f>
        <v/>
      </c>
      <c r="G706" s="13" t="str">
        <f>IF('BCL Calculations Table'!G773="","",'BCL Calculations Table'!G773)</f>
        <v/>
      </c>
      <c r="H706" s="13" t="str">
        <f>IF('BCL Calculations Table'!H773="","",'BCL Calculations Table'!H773)</f>
        <v/>
      </c>
      <c r="I706" s="13">
        <f>IF('BCL Calculations Table'!I773="","",'BCL Calculations Table'!I773)</f>
        <v>30</v>
      </c>
      <c r="J706" s="13" t="str">
        <f>IF('BCL Calculations Table'!J773="","",'BCL Calculations Table'!J773)</f>
        <v>S</v>
      </c>
      <c r="K706" s="85" t="str">
        <f>IF('BCL Calculations Table'!K773="","",'BCL Calculations Table'!K773)</f>
        <v/>
      </c>
      <c r="L706" s="13" t="str">
        <f>IF('BCL Calculations Table'!L773="","",'BCL Calculations Table'!L773)</f>
        <v>V</v>
      </c>
      <c r="M706" s="68" t="str">
        <f>IF('BCL Calculations Table'!N773="","",'BCL Calculations Table'!N773)</f>
        <v/>
      </c>
      <c r="N706" s="13">
        <f>IF('BCL Calculations Table'!BP773="","",'BCL Calculations Table'!BP773)</f>
        <v>17.870846777358491</v>
      </c>
      <c r="O706" s="13" t="str">
        <f>IF('BCL Calculations Table'!BQ773="","",'BCL Calculations Table'!BQ773)</f>
        <v>sat</v>
      </c>
      <c r="P706" s="13">
        <f>IF('BCL Calculations Table'!BR773="","",'BCL Calculations Table'!BR773)</f>
        <v>17.870846777358491</v>
      </c>
      <c r="Q706" s="13" t="str">
        <f>IF('BCL Calculations Table'!BS773="","",'BCL Calculations Table'!BS773)</f>
        <v>sat</v>
      </c>
      <c r="R706" s="13">
        <f>IF('BCL Calculations Table'!BT773="","",'BCL Calculations Table'!BT773)</f>
        <v>17.870846777358491</v>
      </c>
      <c r="S706" s="13" t="str">
        <f>IF('BCL Calculations Table'!BU773="","",'BCL Calculations Table'!BU773)</f>
        <v>sat</v>
      </c>
      <c r="T706" s="13">
        <f>IF('BCL Calculations Table'!BV773="","",'BCL Calculations Table'!BV773)</f>
        <v>31285.714285714286</v>
      </c>
      <c r="U706" s="13" t="str">
        <f>IF('BCL Calculations Table'!BW773="","",'BCL Calculations Table'!BW773)</f>
        <v>N</v>
      </c>
      <c r="V706" s="13">
        <f>IF('BCL Calculations Table'!BX773="","",'BCL Calculations Table'!BX773)</f>
        <v>62571.428571428572</v>
      </c>
      <c r="W706" s="13" t="str">
        <f>IF('BCL Calculations Table'!BY773="","",'BCL Calculations Table'!BY773)</f>
        <v>N</v>
      </c>
      <c r="X706" s="13" t="str">
        <f>IF('BCL Calculations Table'!BZ773="","",'BCL Calculations Table'!BZ773)</f>
        <v/>
      </c>
      <c r="Y706" s="70" t="str">
        <f>IF('BCL Calculations Table'!CB773="","",'BCL Calculations Table'!CB773)</f>
        <v/>
      </c>
    </row>
    <row r="707" spans="1:25" x14ac:dyDescent="0.35">
      <c r="A707" s="69" t="str">
        <f>'BCL Calculations Table'!BN774</f>
        <v>Propyl benzene</v>
      </c>
      <c r="B707" s="68" t="str">
        <f>'BCL Calculations Table'!BM774</f>
        <v>103-65-1</v>
      </c>
      <c r="C707" s="13" t="str">
        <f>IF('BCL Calculations Table'!C774="","",'BCL Calculations Table'!C774)</f>
        <v/>
      </c>
      <c r="D707" s="13" t="str">
        <f>IF('BCL Calculations Table'!D774="","",'BCL Calculations Table'!D774)</f>
        <v/>
      </c>
      <c r="E707" s="13">
        <f>IF('BCL Calculations Table'!E774="","",'BCL Calculations Table'!E774)</f>
        <v>0.1</v>
      </c>
      <c r="F707" s="13" t="str">
        <f>IF('BCL Calculations Table'!F774="","",'BCL Calculations Table'!F774)</f>
        <v>X</v>
      </c>
      <c r="G707" s="13" t="str">
        <f>IF('BCL Calculations Table'!G774="","",'BCL Calculations Table'!G774)</f>
        <v/>
      </c>
      <c r="H707" s="13" t="str">
        <f>IF('BCL Calculations Table'!H774="","",'BCL Calculations Table'!H774)</f>
        <v/>
      </c>
      <c r="I707" s="13">
        <f>IF('BCL Calculations Table'!I774="","",'BCL Calculations Table'!I774)</f>
        <v>1</v>
      </c>
      <c r="J707" s="13" t="str">
        <f>IF('BCL Calculations Table'!J774="","",'BCL Calculations Table'!J774)</f>
        <v>X</v>
      </c>
      <c r="K707" s="85" t="str">
        <f>IF('BCL Calculations Table'!K774="","",'BCL Calculations Table'!K774)</f>
        <v/>
      </c>
      <c r="L707" s="13" t="str">
        <f>IF('BCL Calculations Table'!L774="","",'BCL Calculations Table'!L774)</f>
        <v>V</v>
      </c>
      <c r="M707" s="68" t="str">
        <f>IF('BCL Calculations Table'!N774="","",'BCL Calculations Table'!N774)</f>
        <v/>
      </c>
      <c r="N707" s="13">
        <f>IF('BCL Calculations Table'!BP774="","",'BCL Calculations Table'!BP774)</f>
        <v>264.12494027173591</v>
      </c>
      <c r="O707" s="13" t="str">
        <f>IF('BCL Calculations Table'!BQ774="","",'BCL Calculations Table'!BQ774)</f>
        <v>sat</v>
      </c>
      <c r="P707" s="13">
        <f>IF('BCL Calculations Table'!BR774="","",'BCL Calculations Table'!BR774)</f>
        <v>264.12494027173591</v>
      </c>
      <c r="Q707" s="13" t="str">
        <f>IF('BCL Calculations Table'!BS774="","",'BCL Calculations Table'!BS774)</f>
        <v>sat</v>
      </c>
      <c r="R707" s="13">
        <f>IF('BCL Calculations Table'!BT774="","",'BCL Calculations Table'!BT774)</f>
        <v>264.12494027173591</v>
      </c>
      <c r="S707" s="13" t="str">
        <f>IF('BCL Calculations Table'!BU774="","",'BCL Calculations Table'!BU774)</f>
        <v>sat</v>
      </c>
      <c r="T707" s="13">
        <f>IF('BCL Calculations Table'!BV774="","",'BCL Calculations Table'!BV774)</f>
        <v>1042.8571428571429</v>
      </c>
      <c r="U707" s="13" t="str">
        <f>IF('BCL Calculations Table'!BW774="","",'BCL Calculations Table'!BW774)</f>
        <v>N</v>
      </c>
      <c r="V707" s="13">
        <f>IF('BCL Calculations Table'!BX774="","",'BCL Calculations Table'!BX774)</f>
        <v>1283.5164835164835</v>
      </c>
      <c r="W707" s="13" t="str">
        <f>IF('BCL Calculations Table'!BY774="","",'BCL Calculations Table'!BY774)</f>
        <v>N</v>
      </c>
      <c r="X707" s="13" t="str">
        <f>IF('BCL Calculations Table'!BZ774="","",'BCL Calculations Table'!BZ774)</f>
        <v/>
      </c>
      <c r="Y707" s="70" t="str">
        <f>IF('BCL Calculations Table'!CB774="","",'BCL Calculations Table'!CB774)</f>
        <v/>
      </c>
    </row>
    <row r="708" spans="1:25" s="14" customFormat="1" x14ac:dyDescent="0.35">
      <c r="A708" s="69" t="str">
        <f>'BCL Calculations Table'!BN775</f>
        <v>Propylene</v>
      </c>
      <c r="B708" s="68" t="str">
        <f>'BCL Calculations Table'!BM775</f>
        <v>115-07-1</v>
      </c>
      <c r="C708" s="13" t="str">
        <f>IF('BCL Calculations Table'!C775="","",'BCL Calculations Table'!C775)</f>
        <v/>
      </c>
      <c r="D708" s="13" t="str">
        <f>IF('BCL Calculations Table'!D775="","",'BCL Calculations Table'!D775)</f>
        <v/>
      </c>
      <c r="E708" s="13" t="str">
        <f>IF('BCL Calculations Table'!E775="","",'BCL Calculations Table'!E775)</f>
        <v/>
      </c>
      <c r="F708" s="13" t="str">
        <f>IF('BCL Calculations Table'!F775="","",'BCL Calculations Table'!F775)</f>
        <v/>
      </c>
      <c r="G708" s="13" t="str">
        <f>IF('BCL Calculations Table'!G775="","",'BCL Calculations Table'!G775)</f>
        <v/>
      </c>
      <c r="H708" s="13" t="str">
        <f>IF('BCL Calculations Table'!H775="","",'BCL Calculations Table'!H775)</f>
        <v/>
      </c>
      <c r="I708" s="13">
        <f>IF('BCL Calculations Table'!I775="","",'BCL Calculations Table'!I775)</f>
        <v>3</v>
      </c>
      <c r="J708" s="13" t="str">
        <f>IF('BCL Calculations Table'!J775="","",'BCL Calculations Table'!J775)</f>
        <v>CA</v>
      </c>
      <c r="K708" s="85" t="str">
        <f>IF('BCL Calculations Table'!K775="","",'BCL Calculations Table'!K775)</f>
        <v/>
      </c>
      <c r="L708" s="13" t="str">
        <f>IF('BCL Calculations Table'!L775="","",'BCL Calculations Table'!L775)</f>
        <v>V</v>
      </c>
      <c r="M708" s="68" t="str">
        <f>IF('BCL Calculations Table'!N775="","",'BCL Calculations Table'!N775)</f>
        <v/>
      </c>
      <c r="N708" s="13">
        <f>IF('BCL Calculations Table'!BP775="","",'BCL Calculations Table'!BP775)</f>
        <v>349.46441038993714</v>
      </c>
      <c r="O708" s="13" t="str">
        <f>IF('BCL Calculations Table'!BQ775="","",'BCL Calculations Table'!BQ775)</f>
        <v>sat</v>
      </c>
      <c r="P708" s="13">
        <f>IF('BCL Calculations Table'!BR775="","",'BCL Calculations Table'!BR775)</f>
        <v>349.46441038993714</v>
      </c>
      <c r="Q708" s="13" t="str">
        <f>IF('BCL Calculations Table'!BS775="","",'BCL Calculations Table'!BS775)</f>
        <v>sat</v>
      </c>
      <c r="R708" s="13">
        <f>IF('BCL Calculations Table'!BT775="","",'BCL Calculations Table'!BT775)</f>
        <v>349.46441038993714</v>
      </c>
      <c r="S708" s="13" t="str">
        <f>IF('BCL Calculations Table'!BU775="","",'BCL Calculations Table'!BU775)</f>
        <v>sat</v>
      </c>
      <c r="T708" s="13">
        <f>IF('BCL Calculations Table'!BV775="","",'BCL Calculations Table'!BV775)</f>
        <v>3128.5714285714284</v>
      </c>
      <c r="U708" s="13" t="str">
        <f>IF('BCL Calculations Table'!BW775="","",'BCL Calculations Table'!BW775)</f>
        <v>N</v>
      </c>
      <c r="V708" s="13">
        <f>IF('BCL Calculations Table'!BX775="","",'BCL Calculations Table'!BX775)</f>
        <v>6257.1428571428578</v>
      </c>
      <c r="W708" s="13" t="str">
        <f>IF('BCL Calculations Table'!BY775="","",'BCL Calculations Table'!BY775)</f>
        <v>N</v>
      </c>
      <c r="X708" s="13" t="str">
        <f>IF('BCL Calculations Table'!BZ775="","",'BCL Calculations Table'!BZ775)</f>
        <v/>
      </c>
      <c r="Y708" s="70" t="str">
        <f>IF('BCL Calculations Table'!CB775="","",'BCL Calculations Table'!CB775)</f>
        <v/>
      </c>
    </row>
    <row r="709" spans="1:25" x14ac:dyDescent="0.35">
      <c r="A709" s="69" t="str">
        <f>'BCL Calculations Table'!BN776</f>
        <v>Propylene Glycol</v>
      </c>
      <c r="B709" s="68" t="str">
        <f>'BCL Calculations Table'!BM776</f>
        <v>57-55-6</v>
      </c>
      <c r="C709" s="13" t="str">
        <f>IF('BCL Calculations Table'!C776="","",'BCL Calculations Table'!C776)</f>
        <v/>
      </c>
      <c r="D709" s="13" t="str">
        <f>IF('BCL Calculations Table'!D776="","",'BCL Calculations Table'!D776)</f>
        <v/>
      </c>
      <c r="E709" s="13">
        <f>IF('BCL Calculations Table'!E776="","",'BCL Calculations Table'!E776)</f>
        <v>20</v>
      </c>
      <c r="F709" s="13" t="str">
        <f>IF('BCL Calculations Table'!F776="","",'BCL Calculations Table'!F776)</f>
        <v>P</v>
      </c>
      <c r="G709" s="13" t="str">
        <f>IF('BCL Calculations Table'!G776="","",'BCL Calculations Table'!G776)</f>
        <v/>
      </c>
      <c r="H709" s="13" t="str">
        <f>IF('BCL Calculations Table'!H776="","",'BCL Calculations Table'!H776)</f>
        <v/>
      </c>
      <c r="I709" s="13" t="str">
        <f>IF('BCL Calculations Table'!I776="","",'BCL Calculations Table'!I776)</f>
        <v/>
      </c>
      <c r="J709" s="13" t="str">
        <f>IF('BCL Calculations Table'!J776="","",'BCL Calculations Table'!J776)</f>
        <v/>
      </c>
      <c r="K709" s="85" t="str">
        <f>IF('BCL Calculations Table'!K776="","",'BCL Calculations Table'!K776)</f>
        <v/>
      </c>
      <c r="L709" s="13" t="str">
        <f>IF('BCL Calculations Table'!L776="","",'BCL Calculations Table'!L776)</f>
        <v/>
      </c>
      <c r="M709" s="68">
        <f>IF('BCL Calculations Table'!N776="","",'BCL Calculations Table'!N776)</f>
        <v>0.1</v>
      </c>
      <c r="N709" s="13">
        <f>IF('BCL Calculations Table'!BP776="","",'BCL Calculations Table'!BP776)</f>
        <v>100000</v>
      </c>
      <c r="O709" s="13" t="str">
        <f>IF('BCL Calculations Table'!BQ776="","",'BCL Calculations Table'!BQ776)</f>
        <v>max</v>
      </c>
      <c r="P709" s="13">
        <f>IF('BCL Calculations Table'!BR776="","",'BCL Calculations Table'!BR776)</f>
        <v>100000</v>
      </c>
      <c r="Q709" s="13" t="str">
        <f>IF('BCL Calculations Table'!BS776="","",'BCL Calculations Table'!BS776)</f>
        <v>max</v>
      </c>
      <c r="R709" s="13">
        <f>IF('BCL Calculations Table'!BT776="","",'BCL Calculations Table'!BT776)</f>
        <v>100000</v>
      </c>
      <c r="S709" s="13" t="str">
        <f>IF('BCL Calculations Table'!BU776="","",'BCL Calculations Table'!BU776)</f>
        <v>max</v>
      </c>
      <c r="T709" s="13" t="str">
        <f>IF('BCL Calculations Table'!BV776="","",'BCL Calculations Table'!BV776)</f>
        <v/>
      </c>
      <c r="U709" s="13" t="str">
        <f>IF('BCL Calculations Table'!BW776="","",'BCL Calculations Table'!BW776)</f>
        <v/>
      </c>
      <c r="V709" s="13">
        <f>IF('BCL Calculations Table'!BX776="","",'BCL Calculations Table'!BX776)</f>
        <v>667428.57142857148</v>
      </c>
      <c r="W709" s="13" t="str">
        <f>IF('BCL Calculations Table'!BY776="","",'BCL Calculations Table'!BY776)</f>
        <v>N</v>
      </c>
      <c r="X709" s="13" t="str">
        <f>IF('BCL Calculations Table'!BZ776="","",'BCL Calculations Table'!BZ776)</f>
        <v/>
      </c>
      <c r="Y709" s="70" t="str">
        <f>IF('BCL Calculations Table'!CB776="","",'BCL Calculations Table'!CB776)</f>
        <v/>
      </c>
    </row>
    <row r="710" spans="1:25" s="14" customFormat="1" x14ac:dyDescent="0.35">
      <c r="A710" s="71" t="str">
        <f>'BCL Calculations Table'!BN777</f>
        <v>Propylene Glycol Dinitrate</v>
      </c>
      <c r="B710" s="72" t="str">
        <f>'BCL Calculations Table'!BM777</f>
        <v>6423-43-4</v>
      </c>
      <c r="C710" s="73" t="str">
        <f>IF('BCL Calculations Table'!C777="","",'BCL Calculations Table'!C777)</f>
        <v/>
      </c>
      <c r="D710" s="73" t="str">
        <f>IF('BCL Calculations Table'!D777="","",'BCL Calculations Table'!D777)</f>
        <v/>
      </c>
      <c r="E710" s="73" t="str">
        <f>IF('BCL Calculations Table'!E777="","",'BCL Calculations Table'!E777)</f>
        <v/>
      </c>
      <c r="F710" s="73" t="str">
        <f>IF('BCL Calculations Table'!F777="","",'BCL Calculations Table'!F777)</f>
        <v/>
      </c>
      <c r="G710" s="73" t="str">
        <f>IF('BCL Calculations Table'!G777="","",'BCL Calculations Table'!G777)</f>
        <v/>
      </c>
      <c r="H710" s="73" t="str">
        <f>IF('BCL Calculations Table'!H777="","",'BCL Calculations Table'!H777)</f>
        <v/>
      </c>
      <c r="I710" s="73">
        <f>IF('BCL Calculations Table'!I777="","",'BCL Calculations Table'!I777)</f>
        <v>2.7E-4</v>
      </c>
      <c r="J710" s="73" t="str">
        <f>IF('BCL Calculations Table'!J777="","",'BCL Calculations Table'!J777)</f>
        <v>A</v>
      </c>
      <c r="K710" s="86" t="str">
        <f>IF('BCL Calculations Table'!K777="","",'BCL Calculations Table'!K777)</f>
        <v/>
      </c>
      <c r="L710" s="73" t="str">
        <f>IF('BCL Calculations Table'!L777="","",'BCL Calculations Table'!L777)</f>
        <v/>
      </c>
      <c r="M710" s="72">
        <f>IF('BCL Calculations Table'!N777="","",'BCL Calculations Table'!N777)</f>
        <v>0.1</v>
      </c>
      <c r="N710" s="73">
        <f>IF('BCL Calculations Table'!BP777="","",'BCL Calculations Table'!BP777)</f>
        <v>100000</v>
      </c>
      <c r="O710" s="73" t="str">
        <f>IF('BCL Calculations Table'!BQ777="","",'BCL Calculations Table'!BQ777)</f>
        <v>max</v>
      </c>
      <c r="P710" s="73">
        <f>IF('BCL Calculations Table'!BR777="","",'BCL Calculations Table'!BR777)</f>
        <v>100000</v>
      </c>
      <c r="Q710" s="73" t="str">
        <f>IF('BCL Calculations Table'!BS777="","",'BCL Calculations Table'!BS777)</f>
        <v>max</v>
      </c>
      <c r="R710" s="73">
        <f>IF('BCL Calculations Table'!BT777="","",'BCL Calculations Table'!BT777)</f>
        <v>100000</v>
      </c>
      <c r="S710" s="73" t="str">
        <f>IF('BCL Calculations Table'!BU777="","",'BCL Calculations Table'!BU777)</f>
        <v>max</v>
      </c>
      <c r="T710" s="73">
        <f>IF('BCL Calculations Table'!BV777="","",'BCL Calculations Table'!BV777)</f>
        <v>0.28157142857142853</v>
      </c>
      <c r="U710" s="73" t="str">
        <f>IF('BCL Calculations Table'!BW777="","",'BCL Calculations Table'!BW777)</f>
        <v>N</v>
      </c>
      <c r="V710" s="73" t="str">
        <f>IF('BCL Calculations Table'!BX777="","",'BCL Calculations Table'!BX777)</f>
        <v/>
      </c>
      <c r="W710" s="73" t="str">
        <f>IF('BCL Calculations Table'!BY777="","",'BCL Calculations Table'!BY777)</f>
        <v/>
      </c>
      <c r="X710" s="73" t="str">
        <f>IF('BCL Calculations Table'!BZ777="","",'BCL Calculations Table'!BZ777)</f>
        <v/>
      </c>
      <c r="Y710" s="79" t="str">
        <f>IF('BCL Calculations Table'!CB777="","",'BCL Calculations Table'!CB777)</f>
        <v/>
      </c>
    </row>
    <row r="711" spans="1:25" s="14" customFormat="1" x14ac:dyDescent="0.35">
      <c r="A711" s="69" t="str">
        <f>'BCL Calculations Table'!BN778</f>
        <v>Propylene glycol, monoethyl ether</v>
      </c>
      <c r="B711" s="68" t="str">
        <f>'BCL Calculations Table'!BM778</f>
        <v>111-35-3</v>
      </c>
      <c r="C711" s="13" t="str">
        <f>IF('BCL Calculations Table'!C778="","",'BCL Calculations Table'!C778)</f>
        <v/>
      </c>
      <c r="D711" s="13" t="str">
        <f>IF('BCL Calculations Table'!D778="","",'BCL Calculations Table'!D778)</f>
        <v/>
      </c>
      <c r="E711" s="13">
        <f>IF('BCL Calculations Table'!E778="","",'BCL Calculations Table'!E778)</f>
        <v>0.7</v>
      </c>
      <c r="F711" s="13" t="str">
        <f>IF('BCL Calculations Table'!F778="","",'BCL Calculations Table'!F778)</f>
        <v>H</v>
      </c>
      <c r="G711" s="13" t="str">
        <f>IF('BCL Calculations Table'!G778="","",'BCL Calculations Table'!G778)</f>
        <v/>
      </c>
      <c r="H711" s="13" t="str">
        <f>IF('BCL Calculations Table'!H778="","",'BCL Calculations Table'!H778)</f>
        <v/>
      </c>
      <c r="I711" s="13" t="str">
        <f>IF('BCL Calculations Table'!I778="","",'BCL Calculations Table'!I778)</f>
        <v/>
      </c>
      <c r="J711" s="13" t="str">
        <f>IF('BCL Calculations Table'!J778="","",'BCL Calculations Table'!J778)</f>
        <v/>
      </c>
      <c r="K711" s="85" t="str">
        <f>IF('BCL Calculations Table'!K778="","",'BCL Calculations Table'!K778)</f>
        <v/>
      </c>
      <c r="L711" s="13" t="str">
        <f>IF('BCL Calculations Table'!L778="","",'BCL Calculations Table'!L778)</f>
        <v/>
      </c>
      <c r="M711" s="68">
        <f>IF('BCL Calculations Table'!N778="","",'BCL Calculations Table'!N778)</f>
        <v>0.1</v>
      </c>
      <c r="N711" s="13">
        <f>IF('BCL Calculations Table'!BP778="","",'BCL Calculations Table'!BP778)</f>
        <v>44249.575689000238</v>
      </c>
      <c r="O711" s="13" t="str">
        <f>IF('BCL Calculations Table'!BQ778="","",'BCL Calculations Table'!BQ778)</f>
        <v>N</v>
      </c>
      <c r="P711" s="13">
        <f>IF('BCL Calculations Table'!BR778="","",'BCL Calculations Table'!BR778)</f>
        <v>100000</v>
      </c>
      <c r="Q711" s="13" t="str">
        <f>IF('BCL Calculations Table'!BS778="","",'BCL Calculations Table'!BS778)</f>
        <v>max</v>
      </c>
      <c r="R711" s="13">
        <f>IF('BCL Calculations Table'!BT778="","",'BCL Calculations Table'!BT778)</f>
        <v>100000</v>
      </c>
      <c r="S711" s="13" t="str">
        <f>IF('BCL Calculations Table'!BU778="","",'BCL Calculations Table'!BU778)</f>
        <v>max</v>
      </c>
      <c r="T711" s="13" t="str">
        <f>IF('BCL Calculations Table'!BV778="","",'BCL Calculations Table'!BV778)</f>
        <v/>
      </c>
      <c r="U711" s="13" t="str">
        <f>IF('BCL Calculations Table'!BW778="","",'BCL Calculations Table'!BW778)</f>
        <v/>
      </c>
      <c r="V711" s="13">
        <f>IF('BCL Calculations Table'!BX778="","",'BCL Calculations Table'!BX778)</f>
        <v>23360</v>
      </c>
      <c r="W711" s="13" t="str">
        <f>IF('BCL Calculations Table'!BY778="","",'BCL Calculations Table'!BY778)</f>
        <v>N</v>
      </c>
      <c r="X711" s="80" t="str">
        <f>IF('BCL Calculations Table'!BZ778="","",'BCL Calculations Table'!BZ778)</f>
        <v/>
      </c>
      <c r="Y711" s="81" t="str">
        <f>IF('BCL Calculations Table'!CB778="","",'BCL Calculations Table'!CB778)</f>
        <v/>
      </c>
    </row>
    <row r="712" spans="1:25" x14ac:dyDescent="0.35">
      <c r="A712" s="69" t="str">
        <f>'BCL Calculations Table'!BN779</f>
        <v>Propylene Glycol Monomethyl Ether</v>
      </c>
      <c r="B712" s="68" t="str">
        <f>'BCL Calculations Table'!BM779</f>
        <v>107-98-2</v>
      </c>
      <c r="C712" s="13" t="str">
        <f>IF('BCL Calculations Table'!C779="","",'BCL Calculations Table'!C779)</f>
        <v/>
      </c>
      <c r="D712" s="13" t="str">
        <f>IF('BCL Calculations Table'!D779="","",'BCL Calculations Table'!D779)</f>
        <v/>
      </c>
      <c r="E712" s="13">
        <f>IF('BCL Calculations Table'!E779="","",'BCL Calculations Table'!E779)</f>
        <v>0.7</v>
      </c>
      <c r="F712" s="13" t="str">
        <f>IF('BCL Calculations Table'!F779="","",'BCL Calculations Table'!F779)</f>
        <v>H</v>
      </c>
      <c r="G712" s="13" t="str">
        <f>IF('BCL Calculations Table'!G779="","",'BCL Calculations Table'!G779)</f>
        <v/>
      </c>
      <c r="H712" s="13" t="str">
        <f>IF('BCL Calculations Table'!H779="","",'BCL Calculations Table'!H779)</f>
        <v/>
      </c>
      <c r="I712" s="13">
        <f>IF('BCL Calculations Table'!I779="","",'BCL Calculations Table'!I779)</f>
        <v>2</v>
      </c>
      <c r="J712" s="13" t="str">
        <f>IF('BCL Calculations Table'!J779="","",'BCL Calculations Table'!J779)</f>
        <v>I</v>
      </c>
      <c r="K712" s="85" t="str">
        <f>IF('BCL Calculations Table'!K779="","",'BCL Calculations Table'!K779)</f>
        <v/>
      </c>
      <c r="L712" s="13" t="str">
        <f>IF('BCL Calculations Table'!L779="","",'BCL Calculations Table'!L779)</f>
        <v>V</v>
      </c>
      <c r="M712" s="68" t="str">
        <f>IF('BCL Calculations Table'!N779="","",'BCL Calculations Table'!N779)</f>
        <v/>
      </c>
      <c r="N712" s="13">
        <f>IF('BCL Calculations Table'!BP779="","",'BCL Calculations Table'!BP779)</f>
        <v>41009.364249263279</v>
      </c>
      <c r="O712" s="13" t="str">
        <f>IF('BCL Calculations Table'!BQ779="","",'BCL Calculations Table'!BQ779)</f>
        <v>N</v>
      </c>
      <c r="P712" s="13">
        <f>IF('BCL Calculations Table'!BR779="","",'BCL Calculations Table'!BR779)</f>
        <v>100000</v>
      </c>
      <c r="Q712" s="13" t="str">
        <f>IF('BCL Calculations Table'!BS779="","",'BCL Calculations Table'!BS779)</f>
        <v>max</v>
      </c>
      <c r="R712" s="13">
        <f>IF('BCL Calculations Table'!BT779="","",'BCL Calculations Table'!BT779)</f>
        <v>100000</v>
      </c>
      <c r="S712" s="13" t="str">
        <f>IF('BCL Calculations Table'!BU779="","",'BCL Calculations Table'!BU779)</f>
        <v>max</v>
      </c>
      <c r="T712" s="13">
        <f>IF('BCL Calculations Table'!BV779="","",'BCL Calculations Table'!BV779)</f>
        <v>2085.7142857142858</v>
      </c>
      <c r="U712" s="13" t="str">
        <f>IF('BCL Calculations Table'!BW779="","",'BCL Calculations Table'!BW779)</f>
        <v>N</v>
      </c>
      <c r="V712" s="13">
        <f>IF('BCL Calculations Table'!BX779="","",'BCL Calculations Table'!BX779)</f>
        <v>3539.3939393939395</v>
      </c>
      <c r="W712" s="13" t="str">
        <f>IF('BCL Calculations Table'!BY779="","",'BCL Calculations Table'!BY779)</f>
        <v>N</v>
      </c>
      <c r="X712" s="13" t="str">
        <f>IF('BCL Calculations Table'!BZ779="","",'BCL Calculations Table'!BZ779)</f>
        <v/>
      </c>
      <c r="Y712" s="70" t="str">
        <f>IF('BCL Calculations Table'!CB779="","",'BCL Calculations Table'!CB779)</f>
        <v/>
      </c>
    </row>
    <row r="713" spans="1:25" x14ac:dyDescent="0.35">
      <c r="A713" s="69" t="str">
        <f>'BCL Calculations Table'!BN780</f>
        <v>Propylene Oxide</v>
      </c>
      <c r="B713" s="68" t="str">
        <f>'BCL Calculations Table'!BM780</f>
        <v>75-56-9</v>
      </c>
      <c r="C713" s="13">
        <f>IF('BCL Calculations Table'!C780="","",'BCL Calculations Table'!C780)</f>
        <v>0.24</v>
      </c>
      <c r="D713" s="13" t="str">
        <f>IF('BCL Calculations Table'!D780="","",'BCL Calculations Table'!D780)</f>
        <v>I</v>
      </c>
      <c r="E713" s="13" t="str">
        <f>IF('BCL Calculations Table'!E780="","",'BCL Calculations Table'!E780)</f>
        <v/>
      </c>
      <c r="F713" s="13" t="str">
        <f>IF('BCL Calculations Table'!F780="","",'BCL Calculations Table'!F780)</f>
        <v/>
      </c>
      <c r="G713" s="13">
        <f>IF('BCL Calculations Table'!G780="","",'BCL Calculations Table'!G780)</f>
        <v>3.7000000000000002E-6</v>
      </c>
      <c r="H713" s="13" t="str">
        <f>IF('BCL Calculations Table'!H780="","",'BCL Calculations Table'!H780)</f>
        <v>I</v>
      </c>
      <c r="I713" s="13">
        <f>IF('BCL Calculations Table'!I780="","",'BCL Calculations Table'!I780)</f>
        <v>0.03</v>
      </c>
      <c r="J713" s="13" t="str">
        <f>IF('BCL Calculations Table'!J780="","",'BCL Calculations Table'!J780)</f>
        <v>I</v>
      </c>
      <c r="K713" s="85" t="str">
        <f>IF('BCL Calculations Table'!K780="","",'BCL Calculations Table'!K780)</f>
        <v/>
      </c>
      <c r="L713" s="13" t="str">
        <f>IF('BCL Calculations Table'!L780="","",'BCL Calculations Table'!L780)</f>
        <v>V</v>
      </c>
      <c r="M713" s="68" t="str">
        <f>IF('BCL Calculations Table'!N780="","",'BCL Calculations Table'!N780)</f>
        <v/>
      </c>
      <c r="N713" s="13">
        <f>IF('BCL Calculations Table'!BP780="","",'BCL Calculations Table'!BP780)</f>
        <v>2.1133462690855143</v>
      </c>
      <c r="O713" s="13" t="str">
        <f>IF('BCL Calculations Table'!BQ780="","",'BCL Calculations Table'!BQ780)</f>
        <v>C</v>
      </c>
      <c r="P713" s="13">
        <f>IF('BCL Calculations Table'!BR780="","",'BCL Calculations Table'!BR780)</f>
        <v>15.153422330291187</v>
      </c>
      <c r="Q713" s="13" t="str">
        <f>IF('BCL Calculations Table'!BS780="","",'BCL Calculations Table'!BS780)</f>
        <v>C</v>
      </c>
      <c r="R713" s="13">
        <f>IF('BCL Calculations Table'!BT780="","",'BCL Calculations Table'!BT780)</f>
        <v>10.820636252289075</v>
      </c>
      <c r="S713" s="13" t="str">
        <f>IF('BCL Calculations Table'!BU780="","",'BCL Calculations Table'!BU780)</f>
        <v>C</v>
      </c>
      <c r="T713" s="13">
        <f>IF('BCL Calculations Table'!BV780="","",'BCL Calculations Table'!BV780)</f>
        <v>0.75883575883575882</v>
      </c>
      <c r="U713" s="13" t="str">
        <f>IF('BCL Calculations Table'!BW780="","",'BCL Calculations Table'!BW780)</f>
        <v>C</v>
      </c>
      <c r="V713" s="13">
        <f>IF('BCL Calculations Table'!BX780="","",'BCL Calculations Table'!BX780)</f>
        <v>0.26741885852443392</v>
      </c>
      <c r="W713" s="13" t="str">
        <f>IF('BCL Calculations Table'!BY780="","",'BCL Calculations Table'!BY780)</f>
        <v>C</v>
      </c>
      <c r="X713" s="13" t="str">
        <f>IF('BCL Calculations Table'!BZ780="","",'BCL Calculations Table'!BZ780)</f>
        <v/>
      </c>
      <c r="Y713" s="70" t="str">
        <f>IF('BCL Calculations Table'!CB780="","",'BCL Calculations Table'!CB780)</f>
        <v/>
      </c>
    </row>
    <row r="714" spans="1:25" s="14" customFormat="1" x14ac:dyDescent="0.35">
      <c r="A714" s="69" t="str">
        <f>'BCL Calculations Table'!BN781</f>
        <v>Propyzamide</v>
      </c>
      <c r="B714" s="68" t="str">
        <f>'BCL Calculations Table'!BM781</f>
        <v>23950-58-5</v>
      </c>
      <c r="C714" s="13" t="str">
        <f>IF('BCL Calculations Table'!C781="","",'BCL Calculations Table'!C781)</f>
        <v/>
      </c>
      <c r="D714" s="13" t="str">
        <f>IF('BCL Calculations Table'!D781="","",'BCL Calculations Table'!D781)</f>
        <v/>
      </c>
      <c r="E714" s="13">
        <f>IF('BCL Calculations Table'!E781="","",'BCL Calculations Table'!E781)</f>
        <v>7.4999999999999997E-2</v>
      </c>
      <c r="F714" s="13" t="str">
        <f>IF('BCL Calculations Table'!F781="","",'BCL Calculations Table'!F781)</f>
        <v>I</v>
      </c>
      <c r="G714" s="13" t="str">
        <f>IF('BCL Calculations Table'!G781="","",'BCL Calculations Table'!G781)</f>
        <v/>
      </c>
      <c r="H714" s="13" t="str">
        <f>IF('BCL Calculations Table'!H781="","",'BCL Calculations Table'!H781)</f>
        <v/>
      </c>
      <c r="I714" s="13" t="str">
        <f>IF('BCL Calculations Table'!I781="","",'BCL Calculations Table'!I781)</f>
        <v/>
      </c>
      <c r="J714" s="13" t="str">
        <f>IF('BCL Calculations Table'!J781="","",'BCL Calculations Table'!J781)</f>
        <v/>
      </c>
      <c r="K714" s="85" t="str">
        <f>IF('BCL Calculations Table'!K781="","",'BCL Calculations Table'!K781)</f>
        <v/>
      </c>
      <c r="L714" s="13" t="str">
        <f>IF('BCL Calculations Table'!L781="","",'BCL Calculations Table'!L781)</f>
        <v/>
      </c>
      <c r="M714" s="68">
        <f>IF('BCL Calculations Table'!N781="","",'BCL Calculations Table'!N781)</f>
        <v>0.1</v>
      </c>
      <c r="N714" s="13">
        <f>IF('BCL Calculations Table'!BP781="","",'BCL Calculations Table'!BP781)</f>
        <v>4741.0259666785978</v>
      </c>
      <c r="O714" s="13" t="str">
        <f>IF('BCL Calculations Table'!BQ781="","",'BCL Calculations Table'!BQ781)</f>
        <v>N</v>
      </c>
      <c r="P714" s="13">
        <f>IF('BCL Calculations Table'!BR781="","",'BCL Calculations Table'!BR781)</f>
        <v>100000</v>
      </c>
      <c r="Q714" s="13" t="str">
        <f>IF('BCL Calculations Table'!BS781="","",'BCL Calculations Table'!BS781)</f>
        <v>max</v>
      </c>
      <c r="R714" s="13">
        <f>IF('BCL Calculations Table'!BT781="","",'BCL Calculations Table'!BT781)</f>
        <v>68388.559437152784</v>
      </c>
      <c r="S714" s="13" t="str">
        <f>IF('BCL Calculations Table'!BU781="","",'BCL Calculations Table'!BU781)</f>
        <v>N</v>
      </c>
      <c r="T714" s="13" t="str">
        <f>IF('BCL Calculations Table'!BV781="","",'BCL Calculations Table'!BV781)</f>
        <v/>
      </c>
      <c r="U714" s="13" t="str">
        <f>IF('BCL Calculations Table'!BW781="","",'BCL Calculations Table'!BW781)</f>
        <v/>
      </c>
      <c r="V714" s="13">
        <f>IF('BCL Calculations Table'!BX781="","",'BCL Calculations Table'!BX781)</f>
        <v>2502.8571428571427</v>
      </c>
      <c r="W714" s="13" t="str">
        <f>IF('BCL Calculations Table'!BY781="","",'BCL Calculations Table'!BY781)</f>
        <v>N</v>
      </c>
      <c r="X714" s="13" t="str">
        <f>IF('BCL Calculations Table'!BZ781="","",'BCL Calculations Table'!BZ781)</f>
        <v/>
      </c>
      <c r="Y714" s="70" t="str">
        <f>IF('BCL Calculations Table'!CB781="","",'BCL Calculations Table'!CB781)</f>
        <v/>
      </c>
    </row>
    <row r="715" spans="1:25" x14ac:dyDescent="0.35">
      <c r="A715" s="69" t="str">
        <f>'BCL Calculations Table'!BN782</f>
        <v>Pyridine</v>
      </c>
      <c r="B715" s="68" t="str">
        <f>'BCL Calculations Table'!BM782</f>
        <v>110-86-1</v>
      </c>
      <c r="C715" s="13" t="str">
        <f>IF('BCL Calculations Table'!C782="","",'BCL Calculations Table'!C782)</f>
        <v/>
      </c>
      <c r="D715" s="13" t="str">
        <f>IF('BCL Calculations Table'!D782="","",'BCL Calculations Table'!D782)</f>
        <v/>
      </c>
      <c r="E715" s="13">
        <f>IF('BCL Calculations Table'!E782="","",'BCL Calculations Table'!E782)</f>
        <v>1E-3</v>
      </c>
      <c r="F715" s="13" t="str">
        <f>IF('BCL Calculations Table'!F782="","",'BCL Calculations Table'!F782)</f>
        <v>I</v>
      </c>
      <c r="G715" s="13" t="str">
        <f>IF('BCL Calculations Table'!G782="","",'BCL Calculations Table'!G782)</f>
        <v/>
      </c>
      <c r="H715" s="13" t="str">
        <f>IF('BCL Calculations Table'!H782="","",'BCL Calculations Table'!H782)</f>
        <v/>
      </c>
      <c r="I715" s="13" t="str">
        <f>IF('BCL Calculations Table'!I782="","",'BCL Calculations Table'!I782)</f>
        <v/>
      </c>
      <c r="J715" s="13" t="str">
        <f>IF('BCL Calculations Table'!J782="","",'BCL Calculations Table'!J782)</f>
        <v/>
      </c>
      <c r="K715" s="85" t="str">
        <f>IF('BCL Calculations Table'!K782="","",'BCL Calculations Table'!K782)</f>
        <v/>
      </c>
      <c r="L715" s="13" t="str">
        <f>IF('BCL Calculations Table'!L782="","",'BCL Calculations Table'!L782)</f>
        <v>V</v>
      </c>
      <c r="M715" s="68" t="str">
        <f>IF('BCL Calculations Table'!N782="","",'BCL Calculations Table'!N782)</f>
        <v/>
      </c>
      <c r="N715" s="13">
        <f>IF('BCL Calculations Table'!BP782="","",'BCL Calculations Table'!BP782)</f>
        <v>78.214285714285722</v>
      </c>
      <c r="O715" s="13" t="str">
        <f>IF('BCL Calculations Table'!BQ782="","",'BCL Calculations Table'!BQ782)</f>
        <v>N</v>
      </c>
      <c r="P715" s="13">
        <f>IF('BCL Calculations Table'!BR782="","",'BCL Calculations Table'!BR782)</f>
        <v>2336</v>
      </c>
      <c r="Q715" s="13" t="str">
        <f>IF('BCL Calculations Table'!BS782="","",'BCL Calculations Table'!BS782)</f>
        <v>N</v>
      </c>
      <c r="R715" s="13">
        <f>IF('BCL Calculations Table'!BT782="","",'BCL Calculations Table'!BT782)</f>
        <v>1297.7777777777778</v>
      </c>
      <c r="S715" s="13" t="str">
        <f>IF('BCL Calculations Table'!BU782="","",'BCL Calculations Table'!BU782)</f>
        <v>N</v>
      </c>
      <c r="T715" s="13" t="str">
        <f>IF('BCL Calculations Table'!BV782="","",'BCL Calculations Table'!BV782)</f>
        <v/>
      </c>
      <c r="U715" s="13" t="str">
        <f>IF('BCL Calculations Table'!BW782="","",'BCL Calculations Table'!BW782)</f>
        <v/>
      </c>
      <c r="V715" s="13">
        <f>IF('BCL Calculations Table'!BX782="","",'BCL Calculations Table'!BX782)</f>
        <v>33.371428571428574</v>
      </c>
      <c r="W715" s="13" t="str">
        <f>IF('BCL Calculations Table'!BY782="","",'BCL Calculations Table'!BY782)</f>
        <v>N</v>
      </c>
      <c r="X715" s="13" t="str">
        <f>IF('BCL Calculations Table'!BZ782="","",'BCL Calculations Table'!BZ782)</f>
        <v/>
      </c>
      <c r="Y715" s="70" t="str">
        <f>IF('BCL Calculations Table'!CB782="","",'BCL Calculations Table'!CB782)</f>
        <v/>
      </c>
    </row>
    <row r="716" spans="1:25" s="14" customFormat="1" x14ac:dyDescent="0.35">
      <c r="A716" s="71" t="str">
        <f>'BCL Calculations Table'!BN783</f>
        <v>Quinalphos</v>
      </c>
      <c r="B716" s="72" t="str">
        <f>'BCL Calculations Table'!BM783</f>
        <v>13593-03-8</v>
      </c>
      <c r="C716" s="73" t="str">
        <f>IF('BCL Calculations Table'!C783="","",'BCL Calculations Table'!C783)</f>
        <v/>
      </c>
      <c r="D716" s="73" t="str">
        <f>IF('BCL Calculations Table'!D783="","",'BCL Calculations Table'!D783)</f>
        <v/>
      </c>
      <c r="E716" s="73">
        <f>IF('BCL Calculations Table'!E783="","",'BCL Calculations Table'!E783)</f>
        <v>5.0000000000000001E-4</v>
      </c>
      <c r="F716" s="73" t="str">
        <f>IF('BCL Calculations Table'!F783="","",'BCL Calculations Table'!F783)</f>
        <v>I</v>
      </c>
      <c r="G716" s="73" t="str">
        <f>IF('BCL Calculations Table'!G783="","",'BCL Calculations Table'!G783)</f>
        <v/>
      </c>
      <c r="H716" s="73" t="str">
        <f>IF('BCL Calculations Table'!H783="","",'BCL Calculations Table'!H783)</f>
        <v/>
      </c>
      <c r="I716" s="73" t="str">
        <f>IF('BCL Calculations Table'!I783="","",'BCL Calculations Table'!I783)</f>
        <v/>
      </c>
      <c r="J716" s="73" t="str">
        <f>IF('BCL Calculations Table'!J783="","",'BCL Calculations Table'!J783)</f>
        <v/>
      </c>
      <c r="K716" s="86" t="str">
        <f>IF('BCL Calculations Table'!K783="","",'BCL Calculations Table'!K783)</f>
        <v/>
      </c>
      <c r="L716" s="73" t="str">
        <f>IF('BCL Calculations Table'!L783="","",'BCL Calculations Table'!L783)</f>
        <v/>
      </c>
      <c r="M716" s="72">
        <f>IF('BCL Calculations Table'!N783="","",'BCL Calculations Table'!N783)</f>
        <v>0.1</v>
      </c>
      <c r="N716" s="73">
        <f>IF('BCL Calculations Table'!BP783="","",'BCL Calculations Table'!BP783)</f>
        <v>31.606839777857317</v>
      </c>
      <c r="O716" s="73" t="str">
        <f>IF('BCL Calculations Table'!BQ783="","",'BCL Calculations Table'!BQ783)</f>
        <v>N</v>
      </c>
      <c r="P716" s="73">
        <f>IF('BCL Calculations Table'!BR783="","",'BCL Calculations Table'!BR783)</f>
        <v>1168</v>
      </c>
      <c r="Q716" s="73" t="str">
        <f>IF('BCL Calculations Table'!BS783="","",'BCL Calculations Table'!BS783)</f>
        <v>N</v>
      </c>
      <c r="R716" s="73">
        <f>IF('BCL Calculations Table'!BT783="","",'BCL Calculations Table'!BT783)</f>
        <v>455.92372958101856</v>
      </c>
      <c r="S716" s="73" t="str">
        <f>IF('BCL Calculations Table'!BU783="","",'BCL Calculations Table'!BU783)</f>
        <v>N</v>
      </c>
      <c r="T716" s="73" t="str">
        <f>IF('BCL Calculations Table'!BV783="","",'BCL Calculations Table'!BV783)</f>
        <v/>
      </c>
      <c r="U716" s="73" t="str">
        <f>IF('BCL Calculations Table'!BW783="","",'BCL Calculations Table'!BW783)</f>
        <v/>
      </c>
      <c r="V716" s="73">
        <f>IF('BCL Calculations Table'!BX783="","",'BCL Calculations Table'!BX783)</f>
        <v>16.685714285714287</v>
      </c>
      <c r="W716" s="73" t="str">
        <f>IF('BCL Calculations Table'!BY783="","",'BCL Calculations Table'!BY783)</f>
        <v>N</v>
      </c>
      <c r="X716" s="73" t="str">
        <f>IF('BCL Calculations Table'!BZ783="","",'BCL Calculations Table'!BZ783)</f>
        <v/>
      </c>
      <c r="Y716" s="79" t="str">
        <f>IF('BCL Calculations Table'!CB783="","",'BCL Calculations Table'!CB783)</f>
        <v/>
      </c>
    </row>
    <row r="717" spans="1:25" s="14" customFormat="1" x14ac:dyDescent="0.35">
      <c r="A717" s="69" t="str">
        <f>'BCL Calculations Table'!BN784</f>
        <v>Quinoline</v>
      </c>
      <c r="B717" s="68" t="str">
        <f>'BCL Calculations Table'!BM784</f>
        <v>91-22-5</v>
      </c>
      <c r="C717" s="13">
        <f>IF('BCL Calculations Table'!C784="","",'BCL Calculations Table'!C784)</f>
        <v>3</v>
      </c>
      <c r="D717" s="13" t="str">
        <f>IF('BCL Calculations Table'!D784="","",'BCL Calculations Table'!D784)</f>
        <v>I</v>
      </c>
      <c r="E717" s="13" t="str">
        <f>IF('BCL Calculations Table'!E784="","",'BCL Calculations Table'!E784)</f>
        <v/>
      </c>
      <c r="F717" s="13" t="str">
        <f>IF('BCL Calculations Table'!F784="","",'BCL Calculations Table'!F784)</f>
        <v/>
      </c>
      <c r="G717" s="13" t="str">
        <f>IF('BCL Calculations Table'!G784="","",'BCL Calculations Table'!G784)</f>
        <v/>
      </c>
      <c r="H717" s="13" t="str">
        <f>IF('BCL Calculations Table'!H784="","",'BCL Calculations Table'!H784)</f>
        <v/>
      </c>
      <c r="I717" s="13" t="str">
        <f>IF('BCL Calculations Table'!I784="","",'BCL Calculations Table'!I784)</f>
        <v/>
      </c>
      <c r="J717" s="13" t="str">
        <f>IF('BCL Calculations Table'!J784="","",'BCL Calculations Table'!J784)</f>
        <v/>
      </c>
      <c r="K717" s="85" t="str">
        <f>IF('BCL Calculations Table'!K784="","",'BCL Calculations Table'!K784)</f>
        <v/>
      </c>
      <c r="L717" s="13" t="str">
        <f>IF('BCL Calculations Table'!L784="","",'BCL Calculations Table'!L784)</f>
        <v/>
      </c>
      <c r="M717" s="68">
        <f>IF('BCL Calculations Table'!N784="","",'BCL Calculations Table'!N784)</f>
        <v>0.1</v>
      </c>
      <c r="N717" s="13">
        <f>IF('BCL Calculations Table'!BP784="","",'BCL Calculations Table'!BP784)</f>
        <v>0.18086318814726718</v>
      </c>
      <c r="O717" s="13" t="str">
        <f>IF('BCL Calculations Table'!BQ784="","",'BCL Calculations Table'!BQ784)</f>
        <v>C</v>
      </c>
      <c r="P717" s="13">
        <f>IF('BCL Calculations Table'!BR784="","",'BCL Calculations Table'!BR784)</f>
        <v>2.1802666666666664</v>
      </c>
      <c r="Q717" s="13" t="str">
        <f>IF('BCL Calculations Table'!BS784="","",'BCL Calculations Table'!BS784)</f>
        <v>C</v>
      </c>
      <c r="R717" s="13">
        <f>IF('BCL Calculations Table'!BT784="","",'BCL Calculations Table'!BT784)</f>
        <v>1.1757972152473974</v>
      </c>
      <c r="S717" s="13" t="str">
        <f>IF('BCL Calculations Table'!BU784="","",'BCL Calculations Table'!BU784)</f>
        <v>C</v>
      </c>
      <c r="T717" s="13" t="str">
        <f>IF('BCL Calculations Table'!BV784="","",'BCL Calculations Table'!BV784)</f>
        <v/>
      </c>
      <c r="U717" s="13" t="str">
        <f>IF('BCL Calculations Table'!BW784="","",'BCL Calculations Table'!BW784)</f>
        <v/>
      </c>
      <c r="V717" s="13">
        <f>IF('BCL Calculations Table'!BX784="","",'BCL Calculations Table'!BX784)</f>
        <v>2.5969405905371751E-2</v>
      </c>
      <c r="W717" s="13" t="str">
        <f>IF('BCL Calculations Table'!BY784="","",'BCL Calculations Table'!BY784)</f>
        <v>C</v>
      </c>
      <c r="X717" s="80" t="str">
        <f>IF('BCL Calculations Table'!BZ784="","",'BCL Calculations Table'!BZ784)</f>
        <v/>
      </c>
      <c r="Y717" s="81" t="str">
        <f>IF('BCL Calculations Table'!CB784="","",'BCL Calculations Table'!CB784)</f>
        <v/>
      </c>
    </row>
    <row r="718" spans="1:25" x14ac:dyDescent="0.35">
      <c r="A718" s="69" t="str">
        <f>'BCL Calculations Table'!BN785</f>
        <v>Quizalofop-ethyl</v>
      </c>
      <c r="B718" s="68" t="str">
        <f>'BCL Calculations Table'!BM785</f>
        <v>76578-14-8</v>
      </c>
      <c r="C718" s="13" t="str">
        <f>IF('BCL Calculations Table'!C785="","",'BCL Calculations Table'!C785)</f>
        <v/>
      </c>
      <c r="D718" s="13" t="str">
        <f>IF('BCL Calculations Table'!D785="","",'BCL Calculations Table'!D785)</f>
        <v/>
      </c>
      <c r="E718" s="13">
        <f>IF('BCL Calculations Table'!E785="","",'BCL Calculations Table'!E785)</f>
        <v>8.9999999999999993E-3</v>
      </c>
      <c r="F718" s="13" t="str">
        <f>IF('BCL Calculations Table'!F785="","",'BCL Calculations Table'!F785)</f>
        <v>I</v>
      </c>
      <c r="G718" s="13" t="str">
        <f>IF('BCL Calculations Table'!G785="","",'BCL Calculations Table'!G785)</f>
        <v/>
      </c>
      <c r="H718" s="13" t="str">
        <f>IF('BCL Calculations Table'!H785="","",'BCL Calculations Table'!H785)</f>
        <v/>
      </c>
      <c r="I718" s="13" t="str">
        <f>IF('BCL Calculations Table'!I785="","",'BCL Calculations Table'!I785)</f>
        <v/>
      </c>
      <c r="J718" s="13" t="str">
        <f>IF('BCL Calculations Table'!J785="","",'BCL Calculations Table'!J785)</f>
        <v/>
      </c>
      <c r="K718" s="85" t="str">
        <f>IF('BCL Calculations Table'!K785="","",'BCL Calculations Table'!K785)</f>
        <v/>
      </c>
      <c r="L718" s="13" t="str">
        <f>IF('BCL Calculations Table'!L785="","",'BCL Calculations Table'!L785)</f>
        <v/>
      </c>
      <c r="M718" s="68">
        <f>IF('BCL Calculations Table'!N785="","",'BCL Calculations Table'!N785)</f>
        <v>0.1</v>
      </c>
      <c r="N718" s="13">
        <f>IF('BCL Calculations Table'!BP785="","",'BCL Calculations Table'!BP785)</f>
        <v>568.92311600143159</v>
      </c>
      <c r="O718" s="13" t="str">
        <f>IF('BCL Calculations Table'!BQ785="","",'BCL Calculations Table'!BQ785)</f>
        <v>N</v>
      </c>
      <c r="P718" s="13">
        <f>IF('BCL Calculations Table'!BR785="","",'BCL Calculations Table'!BR785)</f>
        <v>21024</v>
      </c>
      <c r="Q718" s="13" t="str">
        <f>IF('BCL Calculations Table'!BS785="","",'BCL Calculations Table'!BS785)</f>
        <v>N</v>
      </c>
      <c r="R718" s="13">
        <f>IF('BCL Calculations Table'!BT785="","",'BCL Calculations Table'!BT785)</f>
        <v>8206.627132458334</v>
      </c>
      <c r="S718" s="13" t="str">
        <f>IF('BCL Calculations Table'!BU785="","",'BCL Calculations Table'!BU785)</f>
        <v>N</v>
      </c>
      <c r="T718" s="13" t="str">
        <f>IF('BCL Calculations Table'!BV785="","",'BCL Calculations Table'!BV785)</f>
        <v/>
      </c>
      <c r="U718" s="13" t="str">
        <f>IF('BCL Calculations Table'!BW785="","",'BCL Calculations Table'!BW785)</f>
        <v/>
      </c>
      <c r="V718" s="13">
        <f>IF('BCL Calculations Table'!BX785="","",'BCL Calculations Table'!BX785)</f>
        <v>300.34285714285716</v>
      </c>
      <c r="W718" s="13" t="str">
        <f>IF('BCL Calculations Table'!BY785="","",'BCL Calculations Table'!BY785)</f>
        <v>N</v>
      </c>
      <c r="X718" s="13" t="str">
        <f>IF('BCL Calculations Table'!BZ785="","",'BCL Calculations Table'!BZ785)</f>
        <v/>
      </c>
      <c r="Y718" s="70" t="str">
        <f>IF('BCL Calculations Table'!CB785="","",'BCL Calculations Table'!CB785)</f>
        <v/>
      </c>
    </row>
    <row r="719" spans="1:25" x14ac:dyDescent="0.35">
      <c r="A719" s="69" t="str">
        <f>'BCL Calculations Table'!BN786</f>
        <v>Refractory Ceramic Fibers</v>
      </c>
      <c r="B719" s="68" t="str">
        <f>'BCL Calculations Table'!BM786</f>
        <v>E715557</v>
      </c>
      <c r="C719" s="13" t="str">
        <f>IF('BCL Calculations Table'!C786="","",'BCL Calculations Table'!C786)</f>
        <v/>
      </c>
      <c r="D719" s="13" t="str">
        <f>IF('BCL Calculations Table'!D786="","",'BCL Calculations Table'!D786)</f>
        <v/>
      </c>
      <c r="E719" s="13" t="str">
        <f>IF('BCL Calculations Table'!E786="","",'BCL Calculations Table'!E786)</f>
        <v/>
      </c>
      <c r="F719" s="13" t="str">
        <f>IF('BCL Calculations Table'!F786="","",'BCL Calculations Table'!F786)</f>
        <v/>
      </c>
      <c r="G719" s="13" t="str">
        <f>IF('BCL Calculations Table'!G786="","",'BCL Calculations Table'!G786)</f>
        <v/>
      </c>
      <c r="H719" s="13" t="str">
        <f>IF('BCL Calculations Table'!H786="","",'BCL Calculations Table'!H786)</f>
        <v/>
      </c>
      <c r="I719" s="13">
        <f>IF('BCL Calculations Table'!I786="","",'BCL Calculations Table'!I786)</f>
        <v>30000</v>
      </c>
      <c r="J719" s="13" t="str">
        <f>IF('BCL Calculations Table'!J786="","",'BCL Calculations Table'!J786)</f>
        <v>*</v>
      </c>
      <c r="K719" s="85" t="str">
        <f>IF('BCL Calculations Table'!K786="","",'BCL Calculations Table'!K786)</f>
        <v/>
      </c>
      <c r="L719" s="13" t="str">
        <f>IF('BCL Calculations Table'!L786="","",'BCL Calculations Table'!L786)</f>
        <v/>
      </c>
      <c r="M719" s="68" t="str">
        <f>IF('BCL Calculations Table'!N786="","",'BCL Calculations Table'!N786)</f>
        <v/>
      </c>
      <c r="N719" s="13" t="str">
        <f>IF('BCL Calculations Table'!BP786="","",'BCL Calculations Table'!BP786)</f>
        <v/>
      </c>
      <c r="O719" s="13" t="str">
        <f>IF('BCL Calculations Table'!BQ786="","",'BCL Calculations Table'!BQ786)</f>
        <v/>
      </c>
      <c r="P719" s="13" t="str">
        <f>IF('BCL Calculations Table'!BR786="","",'BCL Calculations Table'!BR786)</f>
        <v/>
      </c>
      <c r="Q719" s="13" t="str">
        <f>IF('BCL Calculations Table'!BS786="","",'BCL Calculations Table'!BS786)</f>
        <v/>
      </c>
      <c r="R719" s="13">
        <f>IF('BCL Calculations Table'!BT786="","",'BCL Calculations Table'!BT786)</f>
        <v>100000</v>
      </c>
      <c r="S719" s="13" t="str">
        <f>IF('BCL Calculations Table'!BU786="","",'BCL Calculations Table'!BU786)</f>
        <v>max</v>
      </c>
      <c r="T719" s="13">
        <f>IF('BCL Calculations Table'!BV786="","",'BCL Calculations Table'!BV786)</f>
        <v>31285.714285714286</v>
      </c>
      <c r="U719" s="13" t="str">
        <f>IF('BCL Calculations Table'!BW786="","",'BCL Calculations Table'!BW786)</f>
        <v>N</v>
      </c>
      <c r="V719" s="13" t="str">
        <f>IF('BCL Calculations Table'!BX786="","",'BCL Calculations Table'!BX786)</f>
        <v/>
      </c>
      <c r="W719" s="13" t="str">
        <f>IF('BCL Calculations Table'!BY786="","",'BCL Calculations Table'!BY786)</f>
        <v/>
      </c>
      <c r="X719" s="13" t="str">
        <f>IF('BCL Calculations Table'!BZ786="","",'BCL Calculations Table'!BZ786)</f>
        <v/>
      </c>
      <c r="Y719" s="70" t="str">
        <f>IF('BCL Calculations Table'!CB786="","",'BCL Calculations Table'!CB786)</f>
        <v/>
      </c>
    </row>
    <row r="720" spans="1:25" s="14" customFormat="1" x14ac:dyDescent="0.35">
      <c r="A720" s="69" t="str">
        <f>'BCL Calculations Table'!BN787</f>
        <v>Resmethrin</v>
      </c>
      <c r="B720" s="68" t="str">
        <f>'BCL Calculations Table'!BM787</f>
        <v>10453-86-8</v>
      </c>
      <c r="C720" s="13" t="str">
        <f>IF('BCL Calculations Table'!C787="","",'BCL Calculations Table'!C787)</f>
        <v/>
      </c>
      <c r="D720" s="13" t="str">
        <f>IF('BCL Calculations Table'!D787="","",'BCL Calculations Table'!D787)</f>
        <v/>
      </c>
      <c r="E720" s="13">
        <f>IF('BCL Calculations Table'!E787="","",'BCL Calculations Table'!E787)</f>
        <v>0.03</v>
      </c>
      <c r="F720" s="13" t="str">
        <f>IF('BCL Calculations Table'!F787="","",'BCL Calculations Table'!F787)</f>
        <v>I</v>
      </c>
      <c r="G720" s="13" t="str">
        <f>IF('BCL Calculations Table'!G787="","",'BCL Calculations Table'!G787)</f>
        <v/>
      </c>
      <c r="H720" s="13" t="str">
        <f>IF('BCL Calculations Table'!H787="","",'BCL Calculations Table'!H787)</f>
        <v/>
      </c>
      <c r="I720" s="13" t="str">
        <f>IF('BCL Calculations Table'!I787="","",'BCL Calculations Table'!I787)</f>
        <v/>
      </c>
      <c r="J720" s="13" t="str">
        <f>IF('BCL Calculations Table'!J787="","",'BCL Calculations Table'!J787)</f>
        <v/>
      </c>
      <c r="K720" s="85" t="str">
        <f>IF('BCL Calculations Table'!K787="","",'BCL Calculations Table'!K787)</f>
        <v/>
      </c>
      <c r="L720" s="13" t="str">
        <f>IF('BCL Calculations Table'!L787="","",'BCL Calculations Table'!L787)</f>
        <v/>
      </c>
      <c r="M720" s="68">
        <f>IF('BCL Calculations Table'!N787="","",'BCL Calculations Table'!N787)</f>
        <v>0.1</v>
      </c>
      <c r="N720" s="13">
        <f>IF('BCL Calculations Table'!BP787="","",'BCL Calculations Table'!BP787)</f>
        <v>1896.4103866714388</v>
      </c>
      <c r="O720" s="13" t="str">
        <f>IF('BCL Calculations Table'!BQ787="","",'BCL Calculations Table'!BQ787)</f>
        <v>N</v>
      </c>
      <c r="P720" s="13">
        <f>IF('BCL Calculations Table'!BR787="","",'BCL Calculations Table'!BR787)</f>
        <v>70080</v>
      </c>
      <c r="Q720" s="13" t="str">
        <f>IF('BCL Calculations Table'!BS787="","",'BCL Calculations Table'!BS787)</f>
        <v>N</v>
      </c>
      <c r="R720" s="13">
        <f>IF('BCL Calculations Table'!BT787="","",'BCL Calculations Table'!BT787)</f>
        <v>27355.423774861116</v>
      </c>
      <c r="S720" s="13" t="str">
        <f>IF('BCL Calculations Table'!BU787="","",'BCL Calculations Table'!BU787)</f>
        <v>N</v>
      </c>
      <c r="T720" s="13" t="str">
        <f>IF('BCL Calculations Table'!BV787="","",'BCL Calculations Table'!BV787)</f>
        <v/>
      </c>
      <c r="U720" s="13" t="str">
        <f>IF('BCL Calculations Table'!BW787="","",'BCL Calculations Table'!BW787)</f>
        <v/>
      </c>
      <c r="V720" s="13">
        <f>IF('BCL Calculations Table'!BX787="","",'BCL Calculations Table'!BX787)</f>
        <v>1001.1428571428571</v>
      </c>
      <c r="W720" s="13" t="str">
        <f>IF('BCL Calculations Table'!BY787="","",'BCL Calculations Table'!BY787)</f>
        <v>N</v>
      </c>
      <c r="X720" s="13" t="str">
        <f>IF('BCL Calculations Table'!BZ787="","",'BCL Calculations Table'!BZ787)</f>
        <v/>
      </c>
      <c r="Y720" s="70" t="str">
        <f>IF('BCL Calculations Table'!CB787="","",'BCL Calculations Table'!CB787)</f>
        <v/>
      </c>
    </row>
    <row r="721" spans="1:25" x14ac:dyDescent="0.35">
      <c r="A721" s="69" t="str">
        <f>'BCL Calculations Table'!BN788</f>
        <v>Ronnel</v>
      </c>
      <c r="B721" s="68" t="str">
        <f>'BCL Calculations Table'!BM788</f>
        <v>299-84-3</v>
      </c>
      <c r="C721" s="13" t="str">
        <f>IF('BCL Calculations Table'!C788="","",'BCL Calculations Table'!C788)</f>
        <v/>
      </c>
      <c r="D721" s="13" t="str">
        <f>IF('BCL Calculations Table'!D788="","",'BCL Calculations Table'!D788)</f>
        <v/>
      </c>
      <c r="E721" s="13">
        <f>IF('BCL Calculations Table'!E788="","",'BCL Calculations Table'!E788)</f>
        <v>0.05</v>
      </c>
      <c r="F721" s="13" t="str">
        <f>IF('BCL Calculations Table'!F788="","",'BCL Calculations Table'!F788)</f>
        <v>H</v>
      </c>
      <c r="G721" s="13" t="str">
        <f>IF('BCL Calculations Table'!G788="","",'BCL Calculations Table'!G788)</f>
        <v/>
      </c>
      <c r="H721" s="13" t="str">
        <f>IF('BCL Calculations Table'!H788="","",'BCL Calculations Table'!H788)</f>
        <v/>
      </c>
      <c r="I721" s="13" t="str">
        <f>IF('BCL Calculations Table'!I788="","",'BCL Calculations Table'!I788)</f>
        <v/>
      </c>
      <c r="J721" s="13" t="str">
        <f>IF('BCL Calculations Table'!J788="","",'BCL Calculations Table'!J788)</f>
        <v/>
      </c>
      <c r="K721" s="85" t="str">
        <f>IF('BCL Calculations Table'!K788="","",'BCL Calculations Table'!K788)</f>
        <v/>
      </c>
      <c r="L721" s="13" t="str">
        <f>IF('BCL Calculations Table'!L788="","",'BCL Calculations Table'!L788)</f>
        <v>V</v>
      </c>
      <c r="M721" s="68" t="str">
        <f>IF('BCL Calculations Table'!N788="","",'BCL Calculations Table'!N788)</f>
        <v/>
      </c>
      <c r="N721" s="13">
        <f>IF('BCL Calculations Table'!BP788="","",'BCL Calculations Table'!BP788)</f>
        <v>26.842247671886788</v>
      </c>
      <c r="O721" s="13" t="str">
        <f>IF('BCL Calculations Table'!BQ788="","",'BCL Calculations Table'!BQ788)</f>
        <v>sat</v>
      </c>
      <c r="P721" s="13">
        <f>IF('BCL Calculations Table'!BR788="","",'BCL Calculations Table'!BR788)</f>
        <v>26.842247671886788</v>
      </c>
      <c r="Q721" s="13" t="str">
        <f>IF('BCL Calculations Table'!BS788="","",'BCL Calculations Table'!BS788)</f>
        <v>sat</v>
      </c>
      <c r="R721" s="13">
        <f>IF('BCL Calculations Table'!BT788="","",'BCL Calculations Table'!BT788)</f>
        <v>26.842247671886788</v>
      </c>
      <c r="S721" s="13" t="str">
        <f>IF('BCL Calculations Table'!BU788="","",'BCL Calculations Table'!BU788)</f>
        <v>sat</v>
      </c>
      <c r="T721" s="13" t="str">
        <f>IF('BCL Calculations Table'!BV788="","",'BCL Calculations Table'!BV788)</f>
        <v/>
      </c>
      <c r="U721" s="13" t="str">
        <f>IF('BCL Calculations Table'!BW788="","",'BCL Calculations Table'!BW788)</f>
        <v/>
      </c>
      <c r="V721" s="13">
        <f>IF('BCL Calculations Table'!BX788="","",'BCL Calculations Table'!BX788)</f>
        <v>1668.5714285714287</v>
      </c>
      <c r="W721" s="13" t="str">
        <f>IF('BCL Calculations Table'!BY788="","",'BCL Calculations Table'!BY788)</f>
        <v>N</v>
      </c>
      <c r="X721" s="13" t="str">
        <f>IF('BCL Calculations Table'!BZ788="","",'BCL Calculations Table'!BZ788)</f>
        <v/>
      </c>
      <c r="Y721" s="70" t="str">
        <f>IF('BCL Calculations Table'!CB788="","",'BCL Calculations Table'!CB788)</f>
        <v/>
      </c>
    </row>
    <row r="722" spans="1:25" s="14" customFormat="1" x14ac:dyDescent="0.35">
      <c r="A722" s="71" t="str">
        <f>'BCL Calculations Table'!BN789</f>
        <v>Rotenone</v>
      </c>
      <c r="B722" s="72" t="str">
        <f>'BCL Calculations Table'!BM789</f>
        <v>83-79-4</v>
      </c>
      <c r="C722" s="73" t="str">
        <f>IF('BCL Calculations Table'!C789="","",'BCL Calculations Table'!C789)</f>
        <v/>
      </c>
      <c r="D722" s="73" t="str">
        <f>IF('BCL Calculations Table'!D789="","",'BCL Calculations Table'!D789)</f>
        <v/>
      </c>
      <c r="E722" s="73">
        <f>IF('BCL Calculations Table'!E789="","",'BCL Calculations Table'!E789)</f>
        <v>4.0000000000000001E-3</v>
      </c>
      <c r="F722" s="73" t="str">
        <f>IF('BCL Calculations Table'!F789="","",'BCL Calculations Table'!F789)</f>
        <v>I</v>
      </c>
      <c r="G722" s="73" t="str">
        <f>IF('BCL Calculations Table'!G789="","",'BCL Calculations Table'!G789)</f>
        <v/>
      </c>
      <c r="H722" s="73" t="str">
        <f>IF('BCL Calculations Table'!H789="","",'BCL Calculations Table'!H789)</f>
        <v/>
      </c>
      <c r="I722" s="73" t="str">
        <f>IF('BCL Calculations Table'!I789="","",'BCL Calculations Table'!I789)</f>
        <v/>
      </c>
      <c r="J722" s="73" t="str">
        <f>IF('BCL Calculations Table'!J789="","",'BCL Calculations Table'!J789)</f>
        <v/>
      </c>
      <c r="K722" s="86" t="str">
        <f>IF('BCL Calculations Table'!K789="","",'BCL Calculations Table'!K789)</f>
        <v/>
      </c>
      <c r="L722" s="73" t="str">
        <f>IF('BCL Calculations Table'!L789="","",'BCL Calculations Table'!L789)</f>
        <v/>
      </c>
      <c r="M722" s="72">
        <f>IF('BCL Calculations Table'!N789="","",'BCL Calculations Table'!N789)</f>
        <v>0.1</v>
      </c>
      <c r="N722" s="73">
        <f>IF('BCL Calculations Table'!BP789="","",'BCL Calculations Table'!BP789)</f>
        <v>252.85471822285854</v>
      </c>
      <c r="O722" s="73" t="str">
        <f>IF('BCL Calculations Table'!BQ789="","",'BCL Calculations Table'!BQ789)</f>
        <v>N</v>
      </c>
      <c r="P722" s="73">
        <f>IF('BCL Calculations Table'!BR789="","",'BCL Calculations Table'!BR789)</f>
        <v>9344</v>
      </c>
      <c r="Q722" s="73" t="str">
        <f>IF('BCL Calculations Table'!BS789="","",'BCL Calculations Table'!BS789)</f>
        <v>N</v>
      </c>
      <c r="R722" s="73">
        <f>IF('BCL Calculations Table'!BT789="","",'BCL Calculations Table'!BT789)</f>
        <v>3647.3898366481485</v>
      </c>
      <c r="S722" s="73" t="str">
        <f>IF('BCL Calculations Table'!BU789="","",'BCL Calculations Table'!BU789)</f>
        <v>N</v>
      </c>
      <c r="T722" s="73" t="str">
        <f>IF('BCL Calculations Table'!BV789="","",'BCL Calculations Table'!BV789)</f>
        <v/>
      </c>
      <c r="U722" s="73" t="str">
        <f>IF('BCL Calculations Table'!BW789="","",'BCL Calculations Table'!BW789)</f>
        <v/>
      </c>
      <c r="V722" s="73">
        <f>IF('BCL Calculations Table'!BX789="","",'BCL Calculations Table'!BX789)</f>
        <v>133.48571428571429</v>
      </c>
      <c r="W722" s="73" t="str">
        <f>IF('BCL Calculations Table'!BY789="","",'BCL Calculations Table'!BY789)</f>
        <v>N</v>
      </c>
      <c r="X722" s="73" t="str">
        <f>IF('BCL Calculations Table'!BZ789="","",'BCL Calculations Table'!BZ789)</f>
        <v/>
      </c>
      <c r="Y722" s="79" t="str">
        <f>IF('BCL Calculations Table'!CB789="","",'BCL Calculations Table'!CB789)</f>
        <v/>
      </c>
    </row>
    <row r="723" spans="1:25" s="14" customFormat="1" x14ac:dyDescent="0.35">
      <c r="A723" s="69" t="str">
        <f>'BCL Calculations Table'!BN790</f>
        <v>Safrole</v>
      </c>
      <c r="B723" s="68" t="str">
        <f>'BCL Calculations Table'!BM790</f>
        <v>94-59-7</v>
      </c>
      <c r="C723" s="13">
        <f>IF('BCL Calculations Table'!C790="","",'BCL Calculations Table'!C790)</f>
        <v>0.22</v>
      </c>
      <c r="D723" s="13" t="str">
        <f>IF('BCL Calculations Table'!D790="","",'BCL Calculations Table'!D790)</f>
        <v>CA</v>
      </c>
      <c r="E723" s="13" t="str">
        <f>IF('BCL Calculations Table'!E790="","",'BCL Calculations Table'!E790)</f>
        <v/>
      </c>
      <c r="F723" s="13" t="str">
        <f>IF('BCL Calculations Table'!F790="","",'BCL Calculations Table'!F790)</f>
        <v/>
      </c>
      <c r="G723" s="13">
        <f>IF('BCL Calculations Table'!G790="","",'BCL Calculations Table'!G790)</f>
        <v>6.3E-5</v>
      </c>
      <c r="H723" s="13" t="str">
        <f>IF('BCL Calculations Table'!H790="","",'BCL Calculations Table'!H790)</f>
        <v>CA</v>
      </c>
      <c r="I723" s="13" t="str">
        <f>IF('BCL Calculations Table'!I790="","",'BCL Calculations Table'!I790)</f>
        <v/>
      </c>
      <c r="J723" s="13" t="str">
        <f>IF('BCL Calculations Table'!J790="","",'BCL Calculations Table'!J790)</f>
        <v/>
      </c>
      <c r="K723" s="85" t="str">
        <f>IF('BCL Calculations Table'!K790="","",'BCL Calculations Table'!K790)</f>
        <v>M</v>
      </c>
      <c r="L723" s="13" t="str">
        <f>IF('BCL Calculations Table'!L790="","",'BCL Calculations Table'!L790)</f>
        <v/>
      </c>
      <c r="M723" s="68">
        <f>IF('BCL Calculations Table'!N790="","",'BCL Calculations Table'!N790)</f>
        <v>0.1</v>
      </c>
      <c r="N723" s="13">
        <f>IF('BCL Calculations Table'!BP790="","",'BCL Calculations Table'!BP790)</f>
        <v>0.55391301977777763</v>
      </c>
      <c r="O723" s="13" t="str">
        <f>IF('BCL Calculations Table'!BQ790="","",'BCL Calculations Table'!BQ790)</f>
        <v>C</v>
      </c>
      <c r="P723" s="13">
        <f>IF('BCL Calculations Table'!BR790="","",'BCL Calculations Table'!BR790)</f>
        <v>29.727125638555094</v>
      </c>
      <c r="Q723" s="13" t="str">
        <f>IF('BCL Calculations Table'!BS790="","",'BCL Calculations Table'!BS790)</f>
        <v>C</v>
      </c>
      <c r="R723" s="13">
        <f>IF('BCL Calculations Table'!BT790="","",'BCL Calculations Table'!BT790)</f>
        <v>16.032608002930417</v>
      </c>
      <c r="S723" s="13" t="str">
        <f>IF('BCL Calculations Table'!BU790="","",'BCL Calculations Table'!BU790)</f>
        <v>C</v>
      </c>
      <c r="T723" s="13">
        <f>IF('BCL Calculations Table'!BV790="","",'BCL Calculations Table'!BV790)</f>
        <v>1.6093474426807759E-2</v>
      </c>
      <c r="U723" s="13" t="str">
        <f>IF('BCL Calculations Table'!BW790="","",'BCL Calculations Table'!BW790)</f>
        <v>C</v>
      </c>
      <c r="V723" s="13">
        <f>IF('BCL Calculations Table'!BX790="","",'BCL Calculations Table'!BX790)</f>
        <v>0.11387034379484617</v>
      </c>
      <c r="W723" s="13" t="str">
        <f>IF('BCL Calculations Table'!BY790="","",'BCL Calculations Table'!BY790)</f>
        <v>C</v>
      </c>
      <c r="X723" s="80" t="str">
        <f>IF('BCL Calculations Table'!BZ790="","",'BCL Calculations Table'!BZ790)</f>
        <v/>
      </c>
      <c r="Y723" s="81" t="str">
        <f>IF('BCL Calculations Table'!CB790="","",'BCL Calculations Table'!CB790)</f>
        <v/>
      </c>
    </row>
    <row r="724" spans="1:25" x14ac:dyDescent="0.35">
      <c r="A724" s="69" t="str">
        <f>'BCL Calculations Table'!BN791</f>
        <v>Selenious Acid</v>
      </c>
      <c r="B724" s="68" t="str">
        <f>'BCL Calculations Table'!BM791</f>
        <v>7783-00-8</v>
      </c>
      <c r="C724" s="13" t="str">
        <f>IF('BCL Calculations Table'!C791="","",'BCL Calculations Table'!C791)</f>
        <v/>
      </c>
      <c r="D724" s="13" t="str">
        <f>IF('BCL Calculations Table'!D791="","",'BCL Calculations Table'!D791)</f>
        <v/>
      </c>
      <c r="E724" s="13">
        <f>IF('BCL Calculations Table'!E791="","",'BCL Calculations Table'!E791)</f>
        <v>5.0000000000000001E-3</v>
      </c>
      <c r="F724" s="13" t="str">
        <f>IF('BCL Calculations Table'!F791="","",'BCL Calculations Table'!F791)</f>
        <v>I</v>
      </c>
      <c r="G724" s="13" t="str">
        <f>IF('BCL Calculations Table'!G791="","",'BCL Calculations Table'!G791)</f>
        <v/>
      </c>
      <c r="H724" s="13" t="str">
        <f>IF('BCL Calculations Table'!H791="","",'BCL Calculations Table'!H791)</f>
        <v/>
      </c>
      <c r="I724" s="13" t="str">
        <f>IF('BCL Calculations Table'!I791="","",'BCL Calculations Table'!I791)</f>
        <v/>
      </c>
      <c r="J724" s="13" t="str">
        <f>IF('BCL Calculations Table'!J791="","",'BCL Calculations Table'!J791)</f>
        <v/>
      </c>
      <c r="K724" s="85" t="str">
        <f>IF('BCL Calculations Table'!K791="","",'BCL Calculations Table'!K791)</f>
        <v/>
      </c>
      <c r="L724" s="13" t="str">
        <f>IF('BCL Calculations Table'!L791="","",'BCL Calculations Table'!L791)</f>
        <v/>
      </c>
      <c r="M724" s="68" t="str">
        <f>IF('BCL Calculations Table'!N791="","",'BCL Calculations Table'!N791)</f>
        <v/>
      </c>
      <c r="N724" s="13">
        <f>IF('BCL Calculations Table'!BP791="","",'BCL Calculations Table'!BP791)</f>
        <v>391.07142857142867</v>
      </c>
      <c r="O724" s="13" t="str">
        <f>IF('BCL Calculations Table'!BQ791="","",'BCL Calculations Table'!BQ791)</f>
        <v>N</v>
      </c>
      <c r="P724" s="13">
        <f>IF('BCL Calculations Table'!BR791="","",'BCL Calculations Table'!BR791)</f>
        <v>11680.000000000002</v>
      </c>
      <c r="Q724" s="13" t="str">
        <f>IF('BCL Calculations Table'!BS791="","",'BCL Calculations Table'!BS791)</f>
        <v>N</v>
      </c>
      <c r="R724" s="13">
        <f>IF('BCL Calculations Table'!BT791="","",'BCL Calculations Table'!BT791)</f>
        <v>6488.8888888888887</v>
      </c>
      <c r="S724" s="13" t="str">
        <f>IF('BCL Calculations Table'!BU791="","",'BCL Calculations Table'!BU791)</f>
        <v>N</v>
      </c>
      <c r="T724" s="13" t="str">
        <f>IF('BCL Calculations Table'!BV791="","",'BCL Calculations Table'!BV791)</f>
        <v/>
      </c>
      <c r="U724" s="13" t="str">
        <f>IF('BCL Calculations Table'!BW791="","",'BCL Calculations Table'!BW791)</f>
        <v/>
      </c>
      <c r="V724" s="13">
        <f>IF('BCL Calculations Table'!BX791="","",'BCL Calculations Table'!BX791)</f>
        <v>166.85714285714286</v>
      </c>
      <c r="W724" s="13" t="str">
        <f>IF('BCL Calculations Table'!BY791="","",'BCL Calculations Table'!BY791)</f>
        <v>N</v>
      </c>
      <c r="X724" s="13" t="str">
        <f>IF('BCL Calculations Table'!BZ791="","",'BCL Calculations Table'!BZ791)</f>
        <v/>
      </c>
      <c r="Y724" s="70" t="str">
        <f>IF('BCL Calculations Table'!CB791="","",'BCL Calculations Table'!CB791)</f>
        <v/>
      </c>
    </row>
    <row r="725" spans="1:25" s="14" customFormat="1" x14ac:dyDescent="0.35">
      <c r="A725" s="69" t="str">
        <f>'BCL Calculations Table'!BN792</f>
        <v>Selenium</v>
      </c>
      <c r="B725" s="68" t="str">
        <f>'BCL Calculations Table'!BM792</f>
        <v>7782-49-2</v>
      </c>
      <c r="C725" s="13" t="str">
        <f>IF('BCL Calculations Table'!C792="","",'BCL Calculations Table'!C792)</f>
        <v/>
      </c>
      <c r="D725" s="13" t="str">
        <f>IF('BCL Calculations Table'!D792="","",'BCL Calculations Table'!D792)</f>
        <v/>
      </c>
      <c r="E725" s="13">
        <f>IF('BCL Calculations Table'!E792="","",'BCL Calculations Table'!E792)</f>
        <v>5.0000000000000001E-3</v>
      </c>
      <c r="F725" s="13" t="str">
        <f>IF('BCL Calculations Table'!F792="","",'BCL Calculations Table'!F792)</f>
        <v>I</v>
      </c>
      <c r="G725" s="13" t="str">
        <f>IF('BCL Calculations Table'!G792="","",'BCL Calculations Table'!G792)</f>
        <v/>
      </c>
      <c r="H725" s="13" t="str">
        <f>IF('BCL Calculations Table'!H792="","",'BCL Calculations Table'!H792)</f>
        <v/>
      </c>
      <c r="I725" s="13">
        <f>IF('BCL Calculations Table'!I792="","",'BCL Calculations Table'!I792)</f>
        <v>0.02</v>
      </c>
      <c r="J725" s="13" t="str">
        <f>IF('BCL Calculations Table'!J792="","",'BCL Calculations Table'!J792)</f>
        <v>CA</v>
      </c>
      <c r="K725" s="85" t="str">
        <f>IF('BCL Calculations Table'!K792="","",'BCL Calculations Table'!K792)</f>
        <v/>
      </c>
      <c r="L725" s="13" t="str">
        <f>IF('BCL Calculations Table'!L792="","",'BCL Calculations Table'!L792)</f>
        <v/>
      </c>
      <c r="M725" s="68" t="str">
        <f>IF('BCL Calculations Table'!N792="","",'BCL Calculations Table'!N792)</f>
        <v/>
      </c>
      <c r="N725" s="13">
        <f>IF('BCL Calculations Table'!BP792="","",'BCL Calculations Table'!BP792)</f>
        <v>391.06531817583215</v>
      </c>
      <c r="O725" s="13" t="str">
        <f>IF('BCL Calculations Table'!BQ792="","",'BCL Calculations Table'!BQ792)</f>
        <v>N</v>
      </c>
      <c r="P725" s="13">
        <f>IF('BCL Calculations Table'!BR792="","",'BCL Calculations Table'!BR792)</f>
        <v>11678.702366403735</v>
      </c>
      <c r="Q725" s="13" t="str">
        <f>IF('BCL Calculations Table'!BS792="","",'BCL Calculations Table'!BS792)</f>
        <v>N</v>
      </c>
      <c r="R725" s="13">
        <f>IF('BCL Calculations Table'!BT792="","",'BCL Calculations Table'!BT792)</f>
        <v>6488.5284150880507</v>
      </c>
      <c r="S725" s="13" t="str">
        <f>IF('BCL Calculations Table'!BU792="","",'BCL Calculations Table'!BU792)</f>
        <v>N</v>
      </c>
      <c r="T725" s="13">
        <f>IF('BCL Calculations Table'!BV792="","",'BCL Calculations Table'!BV792)</f>
        <v>20.857142857142854</v>
      </c>
      <c r="U725" s="13" t="str">
        <f>IF('BCL Calculations Table'!BW792="","",'BCL Calculations Table'!BW792)</f>
        <v>N</v>
      </c>
      <c r="V725" s="13">
        <f>IF('BCL Calculations Table'!BX792="","",'BCL Calculations Table'!BX792)</f>
        <v>50</v>
      </c>
      <c r="W725" s="13" t="str">
        <f>IF('BCL Calculations Table'!BY792="","",'BCL Calculations Table'!BY792)</f>
        <v>mcl</v>
      </c>
      <c r="X725" s="13">
        <f>IF('BCL Calculations Table'!BZ792="","",'BCL Calculations Table'!BZ792)</f>
        <v>0.3</v>
      </c>
      <c r="Y725" s="70">
        <f>IF('BCL Calculations Table'!CB792="","",'BCL Calculations Table'!CB792)</f>
        <v>6</v>
      </c>
    </row>
    <row r="726" spans="1:25" x14ac:dyDescent="0.35">
      <c r="A726" s="71" t="str">
        <f>'BCL Calculations Table'!BN793</f>
        <v>Selenium Sulfide</v>
      </c>
      <c r="B726" s="72" t="str">
        <f>'BCL Calculations Table'!BM793</f>
        <v>7446-34-6</v>
      </c>
      <c r="C726" s="73" t="str">
        <f>IF('BCL Calculations Table'!C793="","",'BCL Calculations Table'!C793)</f>
        <v/>
      </c>
      <c r="D726" s="73" t="str">
        <f>IF('BCL Calculations Table'!D793="","",'BCL Calculations Table'!D793)</f>
        <v/>
      </c>
      <c r="E726" s="73">
        <f>IF('BCL Calculations Table'!E793="","",'BCL Calculations Table'!E793)</f>
        <v>5.0000000000000001E-3</v>
      </c>
      <c r="F726" s="73" t="str">
        <f>IF('BCL Calculations Table'!F793="","",'BCL Calculations Table'!F793)</f>
        <v>CA</v>
      </c>
      <c r="G726" s="73" t="str">
        <f>IF('BCL Calculations Table'!G793="","",'BCL Calculations Table'!G793)</f>
        <v/>
      </c>
      <c r="H726" s="73" t="str">
        <f>IF('BCL Calculations Table'!H793="","",'BCL Calculations Table'!H793)</f>
        <v/>
      </c>
      <c r="I726" s="73">
        <f>IF('BCL Calculations Table'!I793="","",'BCL Calculations Table'!I793)</f>
        <v>0.02</v>
      </c>
      <c r="J726" s="73" t="str">
        <f>IF('BCL Calculations Table'!J793="","",'BCL Calculations Table'!J793)</f>
        <v>CA</v>
      </c>
      <c r="K726" s="86" t="str">
        <f>IF('BCL Calculations Table'!K793="","",'BCL Calculations Table'!K793)</f>
        <v/>
      </c>
      <c r="L726" s="73" t="str">
        <f>IF('BCL Calculations Table'!L793="","",'BCL Calculations Table'!L793)</f>
        <v/>
      </c>
      <c r="M726" s="72" t="str">
        <f>IF('BCL Calculations Table'!N793="","",'BCL Calculations Table'!N793)</f>
        <v/>
      </c>
      <c r="N726" s="73">
        <f>IF('BCL Calculations Table'!BP793="","",'BCL Calculations Table'!BP793)</f>
        <v>391.06531817583215</v>
      </c>
      <c r="O726" s="73" t="str">
        <f>IF('BCL Calculations Table'!BQ793="","",'BCL Calculations Table'!BQ793)</f>
        <v>N</v>
      </c>
      <c r="P726" s="73">
        <f>IF('BCL Calculations Table'!BR793="","",'BCL Calculations Table'!BR793)</f>
        <v>11678.702366403735</v>
      </c>
      <c r="Q726" s="73" t="str">
        <f>IF('BCL Calculations Table'!BS793="","",'BCL Calculations Table'!BS793)</f>
        <v>N</v>
      </c>
      <c r="R726" s="73">
        <f>IF('BCL Calculations Table'!BT793="","",'BCL Calculations Table'!BT793)</f>
        <v>6488.5284150880507</v>
      </c>
      <c r="S726" s="73" t="str">
        <f>IF('BCL Calculations Table'!BU793="","",'BCL Calculations Table'!BU793)</f>
        <v>N</v>
      </c>
      <c r="T726" s="73">
        <f>IF('BCL Calculations Table'!BV793="","",'BCL Calculations Table'!BV793)</f>
        <v>20.857142857142854</v>
      </c>
      <c r="U726" s="73" t="str">
        <f>IF('BCL Calculations Table'!BW793="","",'BCL Calculations Table'!BW793)</f>
        <v>N</v>
      </c>
      <c r="V726" s="73">
        <f>IF('BCL Calculations Table'!BX793="","",'BCL Calculations Table'!BX793)</f>
        <v>166.85714285714286</v>
      </c>
      <c r="W726" s="73" t="str">
        <f>IF('BCL Calculations Table'!BY793="","",'BCL Calculations Table'!BY793)</f>
        <v>N</v>
      </c>
      <c r="X726" s="73" t="str">
        <f>IF('BCL Calculations Table'!BZ793="","",'BCL Calculations Table'!BZ793)</f>
        <v/>
      </c>
      <c r="Y726" s="79" t="str">
        <f>IF('BCL Calculations Table'!CB793="","",'BCL Calculations Table'!CB793)</f>
        <v/>
      </c>
    </row>
    <row r="727" spans="1:25" x14ac:dyDescent="0.35">
      <c r="A727" s="94" t="str">
        <f>'BCL Calculations Table'!BN794</f>
        <v>Sethoxydim</v>
      </c>
      <c r="B727" s="82" t="str">
        <f>'BCL Calculations Table'!BM794</f>
        <v>74051-80-2</v>
      </c>
      <c r="C727" s="80" t="str">
        <f>IF('BCL Calculations Table'!C794="","",'BCL Calculations Table'!C794)</f>
        <v/>
      </c>
      <c r="D727" s="80" t="str">
        <f>IF('BCL Calculations Table'!D794="","",'BCL Calculations Table'!D794)</f>
        <v/>
      </c>
      <c r="E727" s="80">
        <f>IF('BCL Calculations Table'!E794="","",'BCL Calculations Table'!E794)</f>
        <v>0.14000000000000001</v>
      </c>
      <c r="F727" s="80" t="str">
        <f>IF('BCL Calculations Table'!F794="","",'BCL Calculations Table'!F794)</f>
        <v>OP</v>
      </c>
      <c r="G727" s="80" t="str">
        <f>IF('BCL Calculations Table'!G794="","",'BCL Calculations Table'!G794)</f>
        <v/>
      </c>
      <c r="H727" s="80" t="str">
        <f>IF('BCL Calculations Table'!H794="","",'BCL Calculations Table'!H794)</f>
        <v/>
      </c>
      <c r="I727" s="80" t="str">
        <f>IF('BCL Calculations Table'!I794="","",'BCL Calculations Table'!I794)</f>
        <v/>
      </c>
      <c r="J727" s="80" t="str">
        <f>IF('BCL Calculations Table'!J794="","",'BCL Calculations Table'!J794)</f>
        <v/>
      </c>
      <c r="K727" s="87" t="str">
        <f>IF('BCL Calculations Table'!K794="","",'BCL Calculations Table'!K794)</f>
        <v/>
      </c>
      <c r="L727" s="80" t="str">
        <f>IF('BCL Calculations Table'!L794="","",'BCL Calculations Table'!L794)</f>
        <v/>
      </c>
      <c r="M727" s="82">
        <f>IF('BCL Calculations Table'!N794="","",'BCL Calculations Table'!N794)</f>
        <v>0.1</v>
      </c>
      <c r="N727" s="80">
        <f>IF('BCL Calculations Table'!BP794="","",'BCL Calculations Table'!BP794)</f>
        <v>8849.9151378000497</v>
      </c>
      <c r="O727" s="80" t="str">
        <f>IF('BCL Calculations Table'!BQ794="","",'BCL Calculations Table'!BQ794)</f>
        <v>N</v>
      </c>
      <c r="P727" s="80">
        <f>IF('BCL Calculations Table'!BR794="","",'BCL Calculations Table'!BR794)</f>
        <v>100000</v>
      </c>
      <c r="Q727" s="80" t="str">
        <f>IF('BCL Calculations Table'!BS794="","",'BCL Calculations Table'!BS794)</f>
        <v>max</v>
      </c>
      <c r="R727" s="80">
        <f>IF('BCL Calculations Table'!BT794="","",'BCL Calculations Table'!BT794)</f>
        <v>100000</v>
      </c>
      <c r="S727" s="80" t="str">
        <f>IF('BCL Calculations Table'!BU794="","",'BCL Calculations Table'!BU794)</f>
        <v>max</v>
      </c>
      <c r="T727" s="80" t="str">
        <f>IF('BCL Calculations Table'!BV794="","",'BCL Calculations Table'!BV794)</f>
        <v/>
      </c>
      <c r="U727" s="80" t="str">
        <f>IF('BCL Calculations Table'!BW794="","",'BCL Calculations Table'!BW794)</f>
        <v/>
      </c>
      <c r="V727" s="80">
        <f>IF('BCL Calculations Table'!BX794="","",'BCL Calculations Table'!BX794)</f>
        <v>4672</v>
      </c>
      <c r="W727" s="80" t="str">
        <f>IF('BCL Calculations Table'!BY794="","",'BCL Calculations Table'!BY794)</f>
        <v>N</v>
      </c>
      <c r="X727" s="80" t="str">
        <f>IF('BCL Calculations Table'!BZ794="","",'BCL Calculations Table'!BZ794)</f>
        <v/>
      </c>
      <c r="Y727" s="81" t="str">
        <f>IF('BCL Calculations Table'!CB794="","",'BCL Calculations Table'!CB794)</f>
        <v/>
      </c>
    </row>
    <row r="728" spans="1:25" s="14" customFormat="1" x14ac:dyDescent="0.35">
      <c r="A728" s="69" t="str">
        <f>'BCL Calculations Table'!BN795</f>
        <v>Silica (crystalline, respirable)</v>
      </c>
      <c r="B728" s="68" t="str">
        <f>'BCL Calculations Table'!BM795</f>
        <v>7631-86-9</v>
      </c>
      <c r="C728" s="13" t="str">
        <f>IF('BCL Calculations Table'!C795="","",'BCL Calculations Table'!C795)</f>
        <v/>
      </c>
      <c r="D728" s="13" t="str">
        <f>IF('BCL Calculations Table'!D795="","",'BCL Calculations Table'!D795)</f>
        <v/>
      </c>
      <c r="E728" s="13" t="str">
        <f>IF('BCL Calculations Table'!E795="","",'BCL Calculations Table'!E795)</f>
        <v/>
      </c>
      <c r="F728" s="13" t="str">
        <f>IF('BCL Calculations Table'!F795="","",'BCL Calculations Table'!F795)</f>
        <v/>
      </c>
      <c r="G728" s="13" t="str">
        <f>IF('BCL Calculations Table'!G795="","",'BCL Calculations Table'!G795)</f>
        <v/>
      </c>
      <c r="H728" s="13" t="str">
        <f>IF('BCL Calculations Table'!H795="","",'BCL Calculations Table'!H795)</f>
        <v/>
      </c>
      <c r="I728" s="13">
        <f>IF('BCL Calculations Table'!I795="","",'BCL Calculations Table'!I795)</f>
        <v>3.0000000000000001E-3</v>
      </c>
      <c r="J728" s="13" t="str">
        <f>IF('BCL Calculations Table'!J795="","",'BCL Calculations Table'!J795)</f>
        <v>CA</v>
      </c>
      <c r="K728" s="85" t="str">
        <f>IF('BCL Calculations Table'!K795="","",'BCL Calculations Table'!K795)</f>
        <v/>
      </c>
      <c r="L728" s="13" t="str">
        <f>IF('BCL Calculations Table'!L795="","",'BCL Calculations Table'!L795)</f>
        <v/>
      </c>
      <c r="M728" s="68" t="str">
        <f>IF('BCL Calculations Table'!N795="","",'BCL Calculations Table'!N795)</f>
        <v/>
      </c>
      <c r="N728" s="13">
        <f>IF('BCL Calculations Table'!BP795="","",'BCL Calculations Table'!BP795)</f>
        <v>100000</v>
      </c>
      <c r="O728" s="13" t="str">
        <f>IF('BCL Calculations Table'!BQ795="","",'BCL Calculations Table'!BQ795)</f>
        <v>max</v>
      </c>
      <c r="P728" s="13">
        <f>IF('BCL Calculations Table'!BR795="","",'BCL Calculations Table'!BR795)</f>
        <v>100000</v>
      </c>
      <c r="Q728" s="13" t="str">
        <f>IF('BCL Calculations Table'!BS795="","",'BCL Calculations Table'!BS795)</f>
        <v>max</v>
      </c>
      <c r="R728" s="13">
        <f>IF('BCL Calculations Table'!BT795="","",'BCL Calculations Table'!BT795)</f>
        <v>100000</v>
      </c>
      <c r="S728" s="13" t="str">
        <f>IF('BCL Calculations Table'!BU795="","",'BCL Calculations Table'!BU795)</f>
        <v>max</v>
      </c>
      <c r="T728" s="13">
        <f>IF('BCL Calculations Table'!BV795="","",'BCL Calculations Table'!BV795)</f>
        <v>3.1285714285714286</v>
      </c>
      <c r="U728" s="13" t="str">
        <f>IF('BCL Calculations Table'!BW795="","",'BCL Calculations Table'!BW795)</f>
        <v>N</v>
      </c>
      <c r="V728" s="13" t="str">
        <f>IF('BCL Calculations Table'!BX795="","",'BCL Calculations Table'!BX795)</f>
        <v/>
      </c>
      <c r="W728" s="13" t="str">
        <f>IF('BCL Calculations Table'!BY795="","",'BCL Calculations Table'!BY795)</f>
        <v/>
      </c>
      <c r="X728" s="13" t="str">
        <f>IF('BCL Calculations Table'!BZ795="","",'BCL Calculations Table'!BZ795)</f>
        <v/>
      </c>
      <c r="Y728" s="70" t="str">
        <f>IF('BCL Calculations Table'!CB795="","",'BCL Calculations Table'!CB795)</f>
        <v/>
      </c>
    </row>
    <row r="729" spans="1:25" x14ac:dyDescent="0.35">
      <c r="A729" s="69" t="str">
        <f>'BCL Calculations Table'!BN796</f>
        <v>Silver</v>
      </c>
      <c r="B729" s="68" t="str">
        <f>'BCL Calculations Table'!BM796</f>
        <v>7440-22-4</v>
      </c>
      <c r="C729" s="13" t="str">
        <f>IF('BCL Calculations Table'!C796="","",'BCL Calculations Table'!C796)</f>
        <v/>
      </c>
      <c r="D729" s="13" t="str">
        <f>IF('BCL Calculations Table'!D796="","",'BCL Calculations Table'!D796)</f>
        <v/>
      </c>
      <c r="E729" s="13">
        <f>IF('BCL Calculations Table'!E796="","",'BCL Calculations Table'!E796)</f>
        <v>5.0000000000000001E-3</v>
      </c>
      <c r="F729" s="13" t="str">
        <f>IF('BCL Calculations Table'!F796="","",'BCL Calculations Table'!F796)</f>
        <v>I</v>
      </c>
      <c r="G729" s="13" t="str">
        <f>IF('BCL Calculations Table'!G796="","",'BCL Calculations Table'!G796)</f>
        <v/>
      </c>
      <c r="H729" s="13" t="str">
        <f>IF('BCL Calculations Table'!H796="","",'BCL Calculations Table'!H796)</f>
        <v/>
      </c>
      <c r="I729" s="13" t="str">
        <f>IF('BCL Calculations Table'!I796="","",'BCL Calculations Table'!I796)</f>
        <v/>
      </c>
      <c r="J729" s="13" t="str">
        <f>IF('BCL Calculations Table'!J796="","",'BCL Calculations Table'!J796)</f>
        <v/>
      </c>
      <c r="K729" s="85" t="str">
        <f>IF('BCL Calculations Table'!K796="","",'BCL Calculations Table'!K796)</f>
        <v/>
      </c>
      <c r="L729" s="13" t="str">
        <f>IF('BCL Calculations Table'!L796="","",'BCL Calculations Table'!L796)</f>
        <v/>
      </c>
      <c r="M729" s="68" t="str">
        <f>IF('BCL Calculations Table'!N796="","",'BCL Calculations Table'!N796)</f>
        <v/>
      </c>
      <c r="N729" s="13">
        <f>IF('BCL Calculations Table'!BP796="","",'BCL Calculations Table'!BP796)</f>
        <v>9776.7857142857156</v>
      </c>
      <c r="O729" s="13" t="str">
        <f>IF('BCL Calculations Table'!BQ796="","",'BCL Calculations Table'!BQ796)</f>
        <v>N</v>
      </c>
      <c r="P729" s="13">
        <f>IF('BCL Calculations Table'!BR796="","",'BCL Calculations Table'!BR796)</f>
        <v>100000</v>
      </c>
      <c r="Q729" s="13" t="str">
        <f>IF('BCL Calculations Table'!BS796="","",'BCL Calculations Table'!BS796)</f>
        <v>max</v>
      </c>
      <c r="R729" s="13">
        <f>IF('BCL Calculations Table'!BT796="","",'BCL Calculations Table'!BT796)</f>
        <v>100000</v>
      </c>
      <c r="S729" s="13" t="str">
        <f>IF('BCL Calculations Table'!BU796="","",'BCL Calculations Table'!BU796)</f>
        <v>max</v>
      </c>
      <c r="T729" s="13" t="str">
        <f>IF('BCL Calculations Table'!BV796="","",'BCL Calculations Table'!BV796)</f>
        <v/>
      </c>
      <c r="U729" s="13" t="str">
        <f>IF('BCL Calculations Table'!BW796="","",'BCL Calculations Table'!BW796)</f>
        <v/>
      </c>
      <c r="V729" s="13">
        <f>IF('BCL Calculations Table'!BX796="","",'BCL Calculations Table'!BX796)</f>
        <v>166.85714285714286</v>
      </c>
      <c r="W729" s="13" t="str">
        <f>IF('BCL Calculations Table'!BY796="","",'BCL Calculations Table'!BY796)</f>
        <v>N</v>
      </c>
      <c r="X729" s="13">
        <f>IF('BCL Calculations Table'!BZ796="","",'BCL Calculations Table'!BZ796)</f>
        <v>1.4182857142857144</v>
      </c>
      <c r="Y729" s="70">
        <f>IF('BCL Calculations Table'!CB796="","",'BCL Calculations Table'!CB796)</f>
        <v>28.365714285714287</v>
      </c>
    </row>
    <row r="730" spans="1:25" x14ac:dyDescent="0.35">
      <c r="A730" s="69" t="str">
        <f>'BCL Calculations Table'!BN797</f>
        <v>Simazine</v>
      </c>
      <c r="B730" s="68" t="str">
        <f>'BCL Calculations Table'!BM797</f>
        <v>122-34-9</v>
      </c>
      <c r="C730" s="13">
        <f>IF('BCL Calculations Table'!C797="","",'BCL Calculations Table'!C797)</f>
        <v>0.12</v>
      </c>
      <c r="D730" s="13" t="str">
        <f>IF('BCL Calculations Table'!D797="","",'BCL Calculations Table'!D797)</f>
        <v>H</v>
      </c>
      <c r="E730" s="13">
        <f>IF('BCL Calculations Table'!E797="","",'BCL Calculations Table'!E797)</f>
        <v>5.0000000000000001E-3</v>
      </c>
      <c r="F730" s="13" t="str">
        <f>IF('BCL Calculations Table'!F797="","",'BCL Calculations Table'!F797)</f>
        <v>I</v>
      </c>
      <c r="G730" s="13" t="str">
        <f>IF('BCL Calculations Table'!G797="","",'BCL Calculations Table'!G797)</f>
        <v/>
      </c>
      <c r="H730" s="13" t="str">
        <f>IF('BCL Calculations Table'!H797="","",'BCL Calculations Table'!H797)</f>
        <v/>
      </c>
      <c r="I730" s="13" t="str">
        <f>IF('BCL Calculations Table'!I797="","",'BCL Calculations Table'!I797)</f>
        <v/>
      </c>
      <c r="J730" s="13" t="str">
        <f>IF('BCL Calculations Table'!J797="","",'BCL Calculations Table'!J797)</f>
        <v/>
      </c>
      <c r="K730" s="85" t="str">
        <f>IF('BCL Calculations Table'!K797="","",'BCL Calculations Table'!K797)</f>
        <v/>
      </c>
      <c r="L730" s="13" t="str">
        <f>IF('BCL Calculations Table'!L797="","",'BCL Calculations Table'!L797)</f>
        <v/>
      </c>
      <c r="M730" s="68">
        <f>IF('BCL Calculations Table'!N797="","",'BCL Calculations Table'!N797)</f>
        <v>0.1</v>
      </c>
      <c r="N730" s="13">
        <f>IF('BCL Calculations Table'!BP797="","",'BCL Calculations Table'!BP797)</f>
        <v>4.5215797036816801</v>
      </c>
      <c r="O730" s="13" t="str">
        <f>IF('BCL Calculations Table'!BQ797="","",'BCL Calculations Table'!BQ797)</f>
        <v>C</v>
      </c>
      <c r="P730" s="13">
        <f>IF('BCL Calculations Table'!BR797="","",'BCL Calculations Table'!BR797)</f>
        <v>54.506666666666661</v>
      </c>
      <c r="Q730" s="13" t="str">
        <f>IF('BCL Calculations Table'!BS797="","",'BCL Calculations Table'!BS797)</f>
        <v>C</v>
      </c>
      <c r="R730" s="13">
        <f>IF('BCL Calculations Table'!BT797="","",'BCL Calculations Table'!BT797)</f>
        <v>29.394930381184942</v>
      </c>
      <c r="S730" s="13" t="str">
        <f>IF('BCL Calculations Table'!BU797="","",'BCL Calculations Table'!BU797)</f>
        <v>C</v>
      </c>
      <c r="T730" s="13" t="str">
        <f>IF('BCL Calculations Table'!BV797="","",'BCL Calculations Table'!BV797)</f>
        <v/>
      </c>
      <c r="U730" s="13" t="str">
        <f>IF('BCL Calculations Table'!BW797="","",'BCL Calculations Table'!BW797)</f>
        <v/>
      </c>
      <c r="V730" s="13">
        <f>IF('BCL Calculations Table'!BX797="","",'BCL Calculations Table'!BX797)</f>
        <v>4</v>
      </c>
      <c r="W730" s="13" t="str">
        <f>IF('BCL Calculations Table'!BY797="","",'BCL Calculations Table'!BY797)</f>
        <v>mcl</v>
      </c>
      <c r="X730" s="13" t="str">
        <f>IF('BCL Calculations Table'!BZ797="","",'BCL Calculations Table'!BZ797)</f>
        <v/>
      </c>
      <c r="Y730" s="70" t="str">
        <f>IF('BCL Calculations Table'!CB797="","",'BCL Calculations Table'!CB797)</f>
        <v/>
      </c>
    </row>
    <row r="731" spans="1:25" s="14" customFormat="1" x14ac:dyDescent="0.35">
      <c r="A731" s="69" t="str">
        <f>'BCL Calculations Table'!BN798</f>
        <v>Sodium Acifluorfen</v>
      </c>
      <c r="B731" s="68" t="str">
        <f>'BCL Calculations Table'!BM798</f>
        <v>62476-59-9</v>
      </c>
      <c r="C731" s="13" t="str">
        <f>IF('BCL Calculations Table'!C798="","",'BCL Calculations Table'!C798)</f>
        <v/>
      </c>
      <c r="D731" s="13" t="str">
        <f>IF('BCL Calculations Table'!D798="","",'BCL Calculations Table'!D798)</f>
        <v/>
      </c>
      <c r="E731" s="13">
        <f>IF('BCL Calculations Table'!E798="","",'BCL Calculations Table'!E798)</f>
        <v>1.2999999999999999E-2</v>
      </c>
      <c r="F731" s="13" t="str">
        <f>IF('BCL Calculations Table'!F798="","",'BCL Calculations Table'!F798)</f>
        <v>I</v>
      </c>
      <c r="G731" s="13" t="str">
        <f>IF('BCL Calculations Table'!G798="","",'BCL Calculations Table'!G798)</f>
        <v/>
      </c>
      <c r="H731" s="13" t="str">
        <f>IF('BCL Calculations Table'!H798="","",'BCL Calculations Table'!H798)</f>
        <v/>
      </c>
      <c r="I731" s="13" t="str">
        <f>IF('BCL Calculations Table'!I798="","",'BCL Calculations Table'!I798)</f>
        <v/>
      </c>
      <c r="J731" s="13" t="str">
        <f>IF('BCL Calculations Table'!J798="","",'BCL Calculations Table'!J798)</f>
        <v/>
      </c>
      <c r="K731" s="85" t="str">
        <f>IF('BCL Calculations Table'!K798="","",'BCL Calculations Table'!K798)</f>
        <v/>
      </c>
      <c r="L731" s="13" t="str">
        <f>IF('BCL Calculations Table'!L798="","",'BCL Calculations Table'!L798)</f>
        <v/>
      </c>
      <c r="M731" s="68">
        <f>IF('BCL Calculations Table'!N798="","",'BCL Calculations Table'!N798)</f>
        <v>0.1</v>
      </c>
      <c r="N731" s="13">
        <f>IF('BCL Calculations Table'!BP798="","",'BCL Calculations Table'!BP798)</f>
        <v>821.77783422429036</v>
      </c>
      <c r="O731" s="13" t="str">
        <f>IF('BCL Calculations Table'!BQ798="","",'BCL Calculations Table'!BQ798)</f>
        <v>N</v>
      </c>
      <c r="P731" s="13">
        <f>IF('BCL Calculations Table'!BR798="","",'BCL Calculations Table'!BR798)</f>
        <v>30368.000000000007</v>
      </c>
      <c r="Q731" s="13" t="str">
        <f>IF('BCL Calculations Table'!BS798="","",'BCL Calculations Table'!BS798)</f>
        <v>N</v>
      </c>
      <c r="R731" s="13">
        <f>IF('BCL Calculations Table'!BT798="","",'BCL Calculations Table'!BT798)</f>
        <v>11854.016969106484</v>
      </c>
      <c r="S731" s="13" t="str">
        <f>IF('BCL Calculations Table'!BU798="","",'BCL Calculations Table'!BU798)</f>
        <v>N</v>
      </c>
      <c r="T731" s="13" t="str">
        <f>IF('BCL Calculations Table'!BV798="","",'BCL Calculations Table'!BV798)</f>
        <v/>
      </c>
      <c r="U731" s="13" t="str">
        <f>IF('BCL Calculations Table'!BW798="","",'BCL Calculations Table'!BW798)</f>
        <v/>
      </c>
      <c r="V731" s="13">
        <f>IF('BCL Calculations Table'!BX798="","",'BCL Calculations Table'!BX798)</f>
        <v>433.82857142857148</v>
      </c>
      <c r="W731" s="13" t="str">
        <f>IF('BCL Calculations Table'!BY798="","",'BCL Calculations Table'!BY798)</f>
        <v>N</v>
      </c>
      <c r="X731" s="13" t="str">
        <f>IF('BCL Calculations Table'!BZ798="","",'BCL Calculations Table'!BZ798)</f>
        <v/>
      </c>
      <c r="Y731" s="70" t="str">
        <f>IF('BCL Calculations Table'!CB798="","",'BCL Calculations Table'!CB798)</f>
        <v/>
      </c>
    </row>
    <row r="732" spans="1:25" x14ac:dyDescent="0.35">
      <c r="A732" s="71" t="str">
        <f>'BCL Calculations Table'!BN799</f>
        <v>Sodium Azide</v>
      </c>
      <c r="B732" s="72" t="str">
        <f>'BCL Calculations Table'!BM799</f>
        <v>26628-22-8</v>
      </c>
      <c r="C732" s="73" t="str">
        <f>IF('BCL Calculations Table'!C799="","",'BCL Calculations Table'!C799)</f>
        <v/>
      </c>
      <c r="D732" s="73" t="str">
        <f>IF('BCL Calculations Table'!D799="","",'BCL Calculations Table'!D799)</f>
        <v/>
      </c>
      <c r="E732" s="73">
        <f>IF('BCL Calculations Table'!E799="","",'BCL Calculations Table'!E799)</f>
        <v>4.0000000000000001E-3</v>
      </c>
      <c r="F732" s="73" t="str">
        <f>IF('BCL Calculations Table'!F799="","",'BCL Calculations Table'!F799)</f>
        <v>I</v>
      </c>
      <c r="G732" s="73" t="str">
        <f>IF('BCL Calculations Table'!G799="","",'BCL Calculations Table'!G799)</f>
        <v/>
      </c>
      <c r="H732" s="73" t="str">
        <f>IF('BCL Calculations Table'!H799="","",'BCL Calculations Table'!H799)</f>
        <v/>
      </c>
      <c r="I732" s="73" t="str">
        <f>IF('BCL Calculations Table'!I799="","",'BCL Calculations Table'!I799)</f>
        <v/>
      </c>
      <c r="J732" s="73" t="str">
        <f>IF('BCL Calculations Table'!J799="","",'BCL Calculations Table'!J799)</f>
        <v/>
      </c>
      <c r="K732" s="86" t="str">
        <f>IF('BCL Calculations Table'!K799="","",'BCL Calculations Table'!K799)</f>
        <v/>
      </c>
      <c r="L732" s="73" t="str">
        <f>IF('BCL Calculations Table'!L799="","",'BCL Calculations Table'!L799)</f>
        <v/>
      </c>
      <c r="M732" s="72" t="str">
        <f>IF('BCL Calculations Table'!N799="","",'BCL Calculations Table'!N799)</f>
        <v/>
      </c>
      <c r="N732" s="73">
        <f>IF('BCL Calculations Table'!BP799="","",'BCL Calculations Table'!BP799)</f>
        <v>312.85714285714289</v>
      </c>
      <c r="O732" s="73" t="str">
        <f>IF('BCL Calculations Table'!BQ799="","",'BCL Calculations Table'!BQ799)</f>
        <v>N</v>
      </c>
      <c r="P732" s="73">
        <f>IF('BCL Calculations Table'!BR799="","",'BCL Calculations Table'!BR799)</f>
        <v>9344</v>
      </c>
      <c r="Q732" s="73" t="str">
        <f>IF('BCL Calculations Table'!BS799="","",'BCL Calculations Table'!BS799)</f>
        <v>N</v>
      </c>
      <c r="R732" s="73">
        <f>IF('BCL Calculations Table'!BT799="","",'BCL Calculations Table'!BT799)</f>
        <v>5191.1111111111113</v>
      </c>
      <c r="S732" s="73" t="str">
        <f>IF('BCL Calculations Table'!BU799="","",'BCL Calculations Table'!BU799)</f>
        <v>N</v>
      </c>
      <c r="T732" s="73" t="str">
        <f>IF('BCL Calculations Table'!BV799="","",'BCL Calculations Table'!BV799)</f>
        <v/>
      </c>
      <c r="U732" s="73" t="str">
        <f>IF('BCL Calculations Table'!BW799="","",'BCL Calculations Table'!BW799)</f>
        <v/>
      </c>
      <c r="V732" s="73">
        <f>IF('BCL Calculations Table'!BX799="","",'BCL Calculations Table'!BX799)</f>
        <v>133.48571428571429</v>
      </c>
      <c r="W732" s="73" t="str">
        <f>IF('BCL Calculations Table'!BY799="","",'BCL Calculations Table'!BY799)</f>
        <v>N</v>
      </c>
      <c r="X732" s="73" t="str">
        <f>IF('BCL Calculations Table'!BZ799="","",'BCL Calculations Table'!BZ799)</f>
        <v/>
      </c>
      <c r="Y732" s="79" t="str">
        <f>IF('BCL Calculations Table'!CB799="","",'BCL Calculations Table'!CB799)</f>
        <v/>
      </c>
    </row>
    <row r="733" spans="1:25" s="14" customFormat="1" x14ac:dyDescent="0.35">
      <c r="A733" s="94" t="str">
        <f>'BCL Calculations Table'!BN800</f>
        <v>Sodium Dichromate</v>
      </c>
      <c r="B733" s="82" t="str">
        <f>'BCL Calculations Table'!BM800</f>
        <v>10588-01-9</v>
      </c>
      <c r="C733" s="80">
        <f>IF('BCL Calculations Table'!C800="","",'BCL Calculations Table'!C800)</f>
        <v>0.5</v>
      </c>
      <c r="D733" s="80" t="str">
        <f>IF('BCL Calculations Table'!D800="","",'BCL Calculations Table'!D800)</f>
        <v>CA</v>
      </c>
      <c r="E733" s="80">
        <f>IF('BCL Calculations Table'!E800="","",'BCL Calculations Table'!E800)</f>
        <v>0.02</v>
      </c>
      <c r="F733" s="80" t="str">
        <f>IF('BCL Calculations Table'!F800="","",'BCL Calculations Table'!F800)</f>
        <v>CA</v>
      </c>
      <c r="G733" s="80">
        <f>IF('BCL Calculations Table'!G800="","",'BCL Calculations Table'!G800)</f>
        <v>0.15</v>
      </c>
      <c r="H733" s="80" t="str">
        <f>IF('BCL Calculations Table'!H800="","",'BCL Calculations Table'!H800)</f>
        <v>CA</v>
      </c>
      <c r="I733" s="80">
        <f>IF('BCL Calculations Table'!I800="","",'BCL Calculations Table'!I800)</f>
        <v>2.0000000000000001E-4</v>
      </c>
      <c r="J733" s="80" t="str">
        <f>IF('BCL Calculations Table'!J800="","",'BCL Calculations Table'!J800)</f>
        <v>CA</v>
      </c>
      <c r="K733" s="87" t="str">
        <f>IF('BCL Calculations Table'!K800="","",'BCL Calculations Table'!K800)</f>
        <v/>
      </c>
      <c r="L733" s="80" t="str">
        <f>IF('BCL Calculations Table'!L800="","",'BCL Calculations Table'!L800)</f>
        <v/>
      </c>
      <c r="M733" s="82" t="str">
        <f>IF('BCL Calculations Table'!N800="","",'BCL Calculations Table'!N800)</f>
        <v/>
      </c>
      <c r="N733" s="80">
        <f>IF('BCL Calculations Table'!BP800="","",'BCL Calculations Table'!BP800)</f>
        <v>1.3094170403587444</v>
      </c>
      <c r="O733" s="80" t="str">
        <f>IF('BCL Calculations Table'!BQ800="","",'BCL Calculations Table'!BQ800)</f>
        <v>C</v>
      </c>
      <c r="P733" s="80">
        <f>IF('BCL Calculations Table'!BR800="","",'BCL Calculations Table'!BR800)</f>
        <v>11.542588235294115</v>
      </c>
      <c r="Q733" s="80" t="str">
        <f>IF('BCL Calculations Table'!BS800="","",'BCL Calculations Table'!BS800)</f>
        <v>C</v>
      </c>
      <c r="R733" s="80">
        <f>IF('BCL Calculations Table'!BT800="","",'BCL Calculations Table'!BT800)</f>
        <v>6.8133333333333326</v>
      </c>
      <c r="S733" s="80" t="str">
        <f>IF('BCL Calculations Table'!BU800="","",'BCL Calculations Table'!BU800)</f>
        <v>C</v>
      </c>
      <c r="T733" s="80">
        <f>IF('BCL Calculations Table'!BV800="","",'BCL Calculations Table'!BV800)</f>
        <v>1.8717948717948718E-5</v>
      </c>
      <c r="U733" s="80" t="str">
        <f>IF('BCL Calculations Table'!BW800="","",'BCL Calculations Table'!BW800)</f>
        <v>C</v>
      </c>
      <c r="V733" s="80">
        <f>IF('BCL Calculations Table'!BX800="","",'BCL Calculations Table'!BX800)</f>
        <v>0.1558164354322305</v>
      </c>
      <c r="W733" s="80" t="str">
        <f>IF('BCL Calculations Table'!BY800="","",'BCL Calculations Table'!BY800)</f>
        <v>C</v>
      </c>
      <c r="X733" s="80" t="str">
        <f>IF('BCL Calculations Table'!BZ800="","",'BCL Calculations Table'!BZ800)</f>
        <v/>
      </c>
      <c r="Y733" s="81" t="str">
        <f>IF('BCL Calculations Table'!CB800="","",'BCL Calculations Table'!CB800)</f>
        <v/>
      </c>
    </row>
    <row r="734" spans="1:25" s="14" customFormat="1" x14ac:dyDescent="0.35">
      <c r="A734" s="69" t="str">
        <f>'BCL Calculations Table'!BN801</f>
        <v>Sodium Diethyldithiocarbamate</v>
      </c>
      <c r="B734" s="68" t="str">
        <f>'BCL Calculations Table'!BM801</f>
        <v>148-18-5</v>
      </c>
      <c r="C734" s="13">
        <f>IF('BCL Calculations Table'!C801="","",'BCL Calculations Table'!C801)</f>
        <v>0.27</v>
      </c>
      <c r="D734" s="13" t="str">
        <f>IF('BCL Calculations Table'!D801="","",'BCL Calculations Table'!D801)</f>
        <v>H</v>
      </c>
      <c r="E734" s="13">
        <f>IF('BCL Calculations Table'!E801="","",'BCL Calculations Table'!E801)</f>
        <v>0.03</v>
      </c>
      <c r="F734" s="13" t="str">
        <f>IF('BCL Calculations Table'!F801="","",'BCL Calculations Table'!F801)</f>
        <v>I</v>
      </c>
      <c r="G734" s="13" t="str">
        <f>IF('BCL Calculations Table'!G801="","",'BCL Calculations Table'!G801)</f>
        <v/>
      </c>
      <c r="H734" s="13" t="str">
        <f>IF('BCL Calculations Table'!H801="","",'BCL Calculations Table'!H801)</f>
        <v/>
      </c>
      <c r="I734" s="13" t="str">
        <f>IF('BCL Calculations Table'!I801="","",'BCL Calculations Table'!I801)</f>
        <v/>
      </c>
      <c r="J734" s="13" t="str">
        <f>IF('BCL Calculations Table'!J801="","",'BCL Calculations Table'!J801)</f>
        <v/>
      </c>
      <c r="K734" s="85" t="str">
        <f>IF('BCL Calculations Table'!K801="","",'BCL Calculations Table'!K801)</f>
        <v/>
      </c>
      <c r="L734" s="13" t="str">
        <f>IF('BCL Calculations Table'!L801="","",'BCL Calculations Table'!L801)</f>
        <v/>
      </c>
      <c r="M734" s="68">
        <f>IF('BCL Calculations Table'!N801="","",'BCL Calculations Table'!N801)</f>
        <v>0.1</v>
      </c>
      <c r="N734" s="13">
        <f>IF('BCL Calculations Table'!BP801="","",'BCL Calculations Table'!BP801)</f>
        <v>2.0095909794140803</v>
      </c>
      <c r="O734" s="13" t="str">
        <f>IF('BCL Calculations Table'!BQ801="","",'BCL Calculations Table'!BQ801)</f>
        <v>C</v>
      </c>
      <c r="P734" s="13">
        <f>IF('BCL Calculations Table'!BR801="","",'BCL Calculations Table'!BR801)</f>
        <v>24.225185185185182</v>
      </c>
      <c r="Q734" s="13" t="str">
        <f>IF('BCL Calculations Table'!BS801="","",'BCL Calculations Table'!BS801)</f>
        <v>C</v>
      </c>
      <c r="R734" s="13">
        <f>IF('BCL Calculations Table'!BT801="","",'BCL Calculations Table'!BT801)</f>
        <v>13.064413502748865</v>
      </c>
      <c r="S734" s="13" t="str">
        <f>IF('BCL Calculations Table'!BU801="","",'BCL Calculations Table'!BU801)</f>
        <v>C</v>
      </c>
      <c r="T734" s="13" t="str">
        <f>IF('BCL Calculations Table'!BV801="","",'BCL Calculations Table'!BV801)</f>
        <v/>
      </c>
      <c r="U734" s="13" t="str">
        <f>IF('BCL Calculations Table'!BW801="","",'BCL Calculations Table'!BW801)</f>
        <v/>
      </c>
      <c r="V734" s="13">
        <f>IF('BCL Calculations Table'!BX801="","",'BCL Calculations Table'!BX801)</f>
        <v>0.28854895450413048</v>
      </c>
      <c r="W734" s="13" t="str">
        <f>IF('BCL Calculations Table'!BY801="","",'BCL Calculations Table'!BY801)</f>
        <v>C</v>
      </c>
      <c r="X734" s="13" t="str">
        <f>IF('BCL Calculations Table'!BZ801="","",'BCL Calculations Table'!BZ801)</f>
        <v/>
      </c>
      <c r="Y734" s="70" t="str">
        <f>IF('BCL Calculations Table'!CB801="","",'BCL Calculations Table'!CB801)</f>
        <v/>
      </c>
    </row>
    <row r="735" spans="1:25" x14ac:dyDescent="0.35">
      <c r="A735" s="69" t="str">
        <f>'BCL Calculations Table'!BN802</f>
        <v>Sodium Fluoride</v>
      </c>
      <c r="B735" s="68" t="str">
        <f>'BCL Calculations Table'!BM802</f>
        <v>7681-49-4</v>
      </c>
      <c r="C735" s="13" t="str">
        <f>IF('BCL Calculations Table'!C802="","",'BCL Calculations Table'!C802)</f>
        <v/>
      </c>
      <c r="D735" s="13" t="str">
        <f>IF('BCL Calculations Table'!D802="","",'BCL Calculations Table'!D802)</f>
        <v/>
      </c>
      <c r="E735" s="13">
        <f>IF('BCL Calculations Table'!E802="","",'BCL Calculations Table'!E802)</f>
        <v>0.05</v>
      </c>
      <c r="F735" s="13" t="str">
        <f>IF('BCL Calculations Table'!F802="","",'BCL Calculations Table'!F802)</f>
        <v>A</v>
      </c>
      <c r="G735" s="13" t="str">
        <f>IF('BCL Calculations Table'!G802="","",'BCL Calculations Table'!G802)</f>
        <v/>
      </c>
      <c r="H735" s="13" t="str">
        <f>IF('BCL Calculations Table'!H802="","",'BCL Calculations Table'!H802)</f>
        <v/>
      </c>
      <c r="I735" s="13">
        <f>IF('BCL Calculations Table'!I802="","",'BCL Calculations Table'!I802)</f>
        <v>1.4E-2</v>
      </c>
      <c r="J735" s="13" t="str">
        <f>IF('BCL Calculations Table'!J802="","",'BCL Calculations Table'!J802)</f>
        <v>CA</v>
      </c>
      <c r="K735" s="85" t="str">
        <f>IF('BCL Calculations Table'!K802="","",'BCL Calculations Table'!K802)</f>
        <v/>
      </c>
      <c r="L735" s="13" t="str">
        <f>IF('BCL Calculations Table'!L802="","",'BCL Calculations Table'!L802)</f>
        <v/>
      </c>
      <c r="M735" s="68" t="str">
        <f>IF('BCL Calculations Table'!N802="","",'BCL Calculations Table'!N802)</f>
        <v/>
      </c>
      <c r="N735" s="13">
        <f>IF('BCL Calculations Table'!BP802="","",'BCL Calculations Table'!BP802)</f>
        <v>3909.8415532247268</v>
      </c>
      <c r="O735" s="13" t="str">
        <f>IF('BCL Calculations Table'!BQ802="","",'BCL Calculations Table'!BQ802)</f>
        <v>N</v>
      </c>
      <c r="P735" s="13">
        <f>IF('BCL Calculations Table'!BR802="","",'BCL Calculations Table'!BR802)</f>
        <v>100000</v>
      </c>
      <c r="Q735" s="13" t="str">
        <f>IF('BCL Calculations Table'!BS802="","",'BCL Calculations Table'!BS802)</f>
        <v>max</v>
      </c>
      <c r="R735" s="13">
        <f>IF('BCL Calculations Table'!BT802="","",'BCL Calculations Table'!BT802)</f>
        <v>64837.430610626485</v>
      </c>
      <c r="S735" s="13" t="str">
        <f>IF('BCL Calculations Table'!BU802="","",'BCL Calculations Table'!BU802)</f>
        <v>N</v>
      </c>
      <c r="T735" s="13">
        <f>IF('BCL Calculations Table'!BV802="","",'BCL Calculations Table'!BV802)</f>
        <v>14.600000000000003</v>
      </c>
      <c r="U735" s="13" t="str">
        <f>IF('BCL Calculations Table'!BW802="","",'BCL Calculations Table'!BW802)</f>
        <v>N</v>
      </c>
      <c r="V735" s="13">
        <f>IF('BCL Calculations Table'!BX802="","",'BCL Calculations Table'!BX802)</f>
        <v>4000</v>
      </c>
      <c r="W735" s="13" t="str">
        <f>IF('BCL Calculations Table'!BY802="","",'BCL Calculations Table'!BY802)</f>
        <v>mcl</v>
      </c>
      <c r="X735" s="13" t="str">
        <f>IF('BCL Calculations Table'!BZ802="","",'BCL Calculations Table'!BZ802)</f>
        <v/>
      </c>
      <c r="Y735" s="70" t="str">
        <f>IF('BCL Calculations Table'!CB802="","",'BCL Calculations Table'!CB802)</f>
        <v/>
      </c>
    </row>
    <row r="736" spans="1:25" x14ac:dyDescent="0.35">
      <c r="A736" s="69" t="str">
        <f>'BCL Calculations Table'!BN803</f>
        <v>Sodium Fluoroacetate</v>
      </c>
      <c r="B736" s="68" t="str">
        <f>'BCL Calculations Table'!BM803</f>
        <v>62-74-8</v>
      </c>
      <c r="C736" s="13" t="str">
        <f>IF('BCL Calculations Table'!C803="","",'BCL Calculations Table'!C803)</f>
        <v/>
      </c>
      <c r="D736" s="13" t="str">
        <f>IF('BCL Calculations Table'!D803="","",'BCL Calculations Table'!D803)</f>
        <v/>
      </c>
      <c r="E736" s="13">
        <f>IF('BCL Calculations Table'!E803="","",'BCL Calculations Table'!E803)</f>
        <v>2.0000000000000002E-5</v>
      </c>
      <c r="F736" s="13" t="str">
        <f>IF('BCL Calculations Table'!F803="","",'BCL Calculations Table'!F803)</f>
        <v>I</v>
      </c>
      <c r="G736" s="13" t="str">
        <f>IF('BCL Calculations Table'!G803="","",'BCL Calculations Table'!G803)</f>
        <v/>
      </c>
      <c r="H736" s="13" t="str">
        <f>IF('BCL Calculations Table'!H803="","",'BCL Calculations Table'!H803)</f>
        <v/>
      </c>
      <c r="I736" s="13" t="str">
        <f>IF('BCL Calculations Table'!I803="","",'BCL Calculations Table'!I803)</f>
        <v/>
      </c>
      <c r="J736" s="13" t="str">
        <f>IF('BCL Calculations Table'!J803="","",'BCL Calculations Table'!J803)</f>
        <v/>
      </c>
      <c r="K736" s="85" t="str">
        <f>IF('BCL Calculations Table'!K803="","",'BCL Calculations Table'!K803)</f>
        <v/>
      </c>
      <c r="L736" s="13" t="str">
        <f>IF('BCL Calculations Table'!L803="","",'BCL Calculations Table'!L803)</f>
        <v/>
      </c>
      <c r="M736" s="68">
        <f>IF('BCL Calculations Table'!N803="","",'BCL Calculations Table'!N803)</f>
        <v>0.1</v>
      </c>
      <c r="N736" s="13">
        <f>IF('BCL Calculations Table'!BP803="","",'BCL Calculations Table'!BP803)</f>
        <v>1.2642735911142928</v>
      </c>
      <c r="O736" s="13" t="str">
        <f>IF('BCL Calculations Table'!BQ803="","",'BCL Calculations Table'!BQ803)</f>
        <v>N</v>
      </c>
      <c r="P736" s="13">
        <f>IF('BCL Calculations Table'!BR803="","",'BCL Calculations Table'!BR803)</f>
        <v>46.720000000000013</v>
      </c>
      <c r="Q736" s="13" t="str">
        <f>IF('BCL Calculations Table'!BS803="","",'BCL Calculations Table'!BS803)</f>
        <v>N</v>
      </c>
      <c r="R736" s="13">
        <f>IF('BCL Calculations Table'!BT803="","",'BCL Calculations Table'!BT803)</f>
        <v>18.236949183240746</v>
      </c>
      <c r="S736" s="13" t="str">
        <f>IF('BCL Calculations Table'!BU803="","",'BCL Calculations Table'!BU803)</f>
        <v>N</v>
      </c>
      <c r="T736" s="13" t="str">
        <f>IF('BCL Calculations Table'!BV803="","",'BCL Calculations Table'!BV803)</f>
        <v/>
      </c>
      <c r="U736" s="13" t="str">
        <f>IF('BCL Calculations Table'!BW803="","",'BCL Calculations Table'!BW803)</f>
        <v/>
      </c>
      <c r="V736" s="13">
        <f>IF('BCL Calculations Table'!BX803="","",'BCL Calculations Table'!BX803)</f>
        <v>0.66742857142857148</v>
      </c>
      <c r="W736" s="13" t="str">
        <f>IF('BCL Calculations Table'!BY803="","",'BCL Calculations Table'!BY803)</f>
        <v>N</v>
      </c>
      <c r="X736" s="13" t="str">
        <f>IF('BCL Calculations Table'!BZ803="","",'BCL Calculations Table'!BZ803)</f>
        <v/>
      </c>
      <c r="Y736" s="70" t="str">
        <f>IF('BCL Calculations Table'!CB803="","",'BCL Calculations Table'!CB803)</f>
        <v/>
      </c>
    </row>
    <row r="737" spans="1:25" s="14" customFormat="1" x14ac:dyDescent="0.35">
      <c r="A737" s="69" t="str">
        <f>'BCL Calculations Table'!BN804</f>
        <v>Sodium Metavanadate</v>
      </c>
      <c r="B737" s="68" t="str">
        <f>'BCL Calculations Table'!BM804</f>
        <v>13718-26-8</v>
      </c>
      <c r="C737" s="13" t="str">
        <f>IF('BCL Calculations Table'!C804="","",'BCL Calculations Table'!C804)</f>
        <v/>
      </c>
      <c r="D737" s="13" t="str">
        <f>IF('BCL Calculations Table'!D804="","",'BCL Calculations Table'!D804)</f>
        <v/>
      </c>
      <c r="E737" s="13">
        <f>IF('BCL Calculations Table'!E804="","",'BCL Calculations Table'!E804)</f>
        <v>1E-3</v>
      </c>
      <c r="F737" s="13" t="str">
        <f>IF('BCL Calculations Table'!F804="","",'BCL Calculations Table'!F804)</f>
        <v>H</v>
      </c>
      <c r="G737" s="13" t="str">
        <f>IF('BCL Calculations Table'!G804="","",'BCL Calculations Table'!G804)</f>
        <v/>
      </c>
      <c r="H737" s="13" t="str">
        <f>IF('BCL Calculations Table'!H804="","",'BCL Calculations Table'!H804)</f>
        <v/>
      </c>
      <c r="I737" s="13" t="str">
        <f>IF('BCL Calculations Table'!I804="","",'BCL Calculations Table'!I804)</f>
        <v/>
      </c>
      <c r="J737" s="13" t="str">
        <f>IF('BCL Calculations Table'!J804="","",'BCL Calculations Table'!J804)</f>
        <v/>
      </c>
      <c r="K737" s="85" t="str">
        <f>IF('BCL Calculations Table'!K804="","",'BCL Calculations Table'!K804)</f>
        <v/>
      </c>
      <c r="L737" s="13" t="str">
        <f>IF('BCL Calculations Table'!L804="","",'BCL Calculations Table'!L804)</f>
        <v/>
      </c>
      <c r="M737" s="68" t="str">
        <f>IF('BCL Calculations Table'!N804="","",'BCL Calculations Table'!N804)</f>
        <v/>
      </c>
      <c r="N737" s="13">
        <f>IF('BCL Calculations Table'!BP804="","",'BCL Calculations Table'!BP804)</f>
        <v>78.214285714285722</v>
      </c>
      <c r="O737" s="13" t="str">
        <f>IF('BCL Calculations Table'!BQ804="","",'BCL Calculations Table'!BQ804)</f>
        <v>N</v>
      </c>
      <c r="P737" s="13">
        <f>IF('BCL Calculations Table'!BR804="","",'BCL Calculations Table'!BR804)</f>
        <v>2336</v>
      </c>
      <c r="Q737" s="13" t="str">
        <f>IF('BCL Calculations Table'!BS804="","",'BCL Calculations Table'!BS804)</f>
        <v>N</v>
      </c>
      <c r="R737" s="13">
        <f>IF('BCL Calculations Table'!BT804="","",'BCL Calculations Table'!BT804)</f>
        <v>1297.7777777777778</v>
      </c>
      <c r="S737" s="13" t="str">
        <f>IF('BCL Calculations Table'!BU804="","",'BCL Calculations Table'!BU804)</f>
        <v>N</v>
      </c>
      <c r="T737" s="13" t="str">
        <f>IF('BCL Calculations Table'!BV804="","",'BCL Calculations Table'!BV804)</f>
        <v/>
      </c>
      <c r="U737" s="13" t="str">
        <f>IF('BCL Calculations Table'!BW804="","",'BCL Calculations Table'!BW804)</f>
        <v/>
      </c>
      <c r="V737" s="13">
        <f>IF('BCL Calculations Table'!BX804="","",'BCL Calculations Table'!BX804)</f>
        <v>33.371428571428574</v>
      </c>
      <c r="W737" s="13" t="str">
        <f>IF('BCL Calculations Table'!BY804="","",'BCL Calculations Table'!BY804)</f>
        <v>N</v>
      </c>
      <c r="X737" s="13" t="str">
        <f>IF('BCL Calculations Table'!BZ804="","",'BCL Calculations Table'!BZ804)</f>
        <v/>
      </c>
      <c r="Y737" s="70" t="str">
        <f>IF('BCL Calculations Table'!CB804="","",'BCL Calculations Table'!CB804)</f>
        <v/>
      </c>
    </row>
    <row r="738" spans="1:25" x14ac:dyDescent="0.35">
      <c r="A738" s="71" t="str">
        <f>'BCL Calculations Table'!BN805</f>
        <v>Sodium Tungstate</v>
      </c>
      <c r="B738" s="72" t="str">
        <f>'BCL Calculations Table'!BM805</f>
        <v>13472-45-2</v>
      </c>
      <c r="C738" s="73" t="str">
        <f>IF('BCL Calculations Table'!C805="","",'BCL Calculations Table'!C805)</f>
        <v/>
      </c>
      <c r="D738" s="73" t="str">
        <f>IF('BCL Calculations Table'!D805="","",'BCL Calculations Table'!D805)</f>
        <v/>
      </c>
      <c r="E738" s="73">
        <f>IF('BCL Calculations Table'!E805="","",'BCL Calculations Table'!E805)</f>
        <v>8.0000000000000004E-4</v>
      </c>
      <c r="F738" s="73" t="str">
        <f>IF('BCL Calculations Table'!F805="","",'BCL Calculations Table'!F805)</f>
        <v>P</v>
      </c>
      <c r="G738" s="73" t="str">
        <f>IF('BCL Calculations Table'!G805="","",'BCL Calculations Table'!G805)</f>
        <v/>
      </c>
      <c r="H738" s="73" t="str">
        <f>IF('BCL Calculations Table'!H805="","",'BCL Calculations Table'!H805)</f>
        <v/>
      </c>
      <c r="I738" s="73" t="str">
        <f>IF('BCL Calculations Table'!I805="","",'BCL Calculations Table'!I805)</f>
        <v/>
      </c>
      <c r="J738" s="73" t="str">
        <f>IF('BCL Calculations Table'!J805="","",'BCL Calculations Table'!J805)</f>
        <v/>
      </c>
      <c r="K738" s="86" t="str">
        <f>IF('BCL Calculations Table'!K805="","",'BCL Calculations Table'!K805)</f>
        <v/>
      </c>
      <c r="L738" s="73" t="str">
        <f>IF('BCL Calculations Table'!L805="","",'BCL Calculations Table'!L805)</f>
        <v/>
      </c>
      <c r="M738" s="72" t="str">
        <f>IF('BCL Calculations Table'!N805="","",'BCL Calculations Table'!N805)</f>
        <v/>
      </c>
      <c r="N738" s="73">
        <f>IF('BCL Calculations Table'!BP805="","",'BCL Calculations Table'!BP805)</f>
        <v>62.571428571428591</v>
      </c>
      <c r="O738" s="73" t="str">
        <f>IF('BCL Calculations Table'!BQ805="","",'BCL Calculations Table'!BQ805)</f>
        <v>N</v>
      </c>
      <c r="P738" s="73">
        <f>IF('BCL Calculations Table'!BR805="","",'BCL Calculations Table'!BR805)</f>
        <v>1868.8000000000002</v>
      </c>
      <c r="Q738" s="73" t="str">
        <f>IF('BCL Calculations Table'!BS805="","",'BCL Calculations Table'!BS805)</f>
        <v>N</v>
      </c>
      <c r="R738" s="73">
        <f>IF('BCL Calculations Table'!BT805="","",'BCL Calculations Table'!BT805)</f>
        <v>1038.2222222222224</v>
      </c>
      <c r="S738" s="73" t="str">
        <f>IF('BCL Calculations Table'!BU805="","",'BCL Calculations Table'!BU805)</f>
        <v>N</v>
      </c>
      <c r="T738" s="73" t="str">
        <f>IF('BCL Calculations Table'!BV805="","",'BCL Calculations Table'!BV805)</f>
        <v/>
      </c>
      <c r="U738" s="73" t="str">
        <f>IF('BCL Calculations Table'!BW805="","",'BCL Calculations Table'!BW805)</f>
        <v/>
      </c>
      <c r="V738" s="73">
        <f>IF('BCL Calculations Table'!BX805="","",'BCL Calculations Table'!BX805)</f>
        <v>26.697142857142858</v>
      </c>
      <c r="W738" s="73" t="str">
        <f>IF('BCL Calculations Table'!BY805="","",'BCL Calculations Table'!BY805)</f>
        <v>N</v>
      </c>
      <c r="X738" s="73" t="str">
        <f>IF('BCL Calculations Table'!BZ805="","",'BCL Calculations Table'!BZ805)</f>
        <v/>
      </c>
      <c r="Y738" s="79" t="str">
        <f>IF('BCL Calculations Table'!CB805="","",'BCL Calculations Table'!CB805)</f>
        <v/>
      </c>
    </row>
    <row r="739" spans="1:25" s="14" customFormat="1" x14ac:dyDescent="0.35">
      <c r="A739" s="94" t="str">
        <f>'BCL Calculations Table'!BN806</f>
        <v>Sodium Tungstate Dihydrate</v>
      </c>
      <c r="B739" s="82" t="str">
        <f>'BCL Calculations Table'!BM806</f>
        <v>10213-10-2</v>
      </c>
      <c r="C739" s="80" t="str">
        <f>IF('BCL Calculations Table'!C806="","",'BCL Calculations Table'!C806)</f>
        <v/>
      </c>
      <c r="D739" s="80" t="str">
        <f>IF('BCL Calculations Table'!D806="","",'BCL Calculations Table'!D806)</f>
        <v/>
      </c>
      <c r="E739" s="80">
        <f>IF('BCL Calculations Table'!E806="","",'BCL Calculations Table'!E806)</f>
        <v>8.0000000000000004E-4</v>
      </c>
      <c r="F739" s="80" t="str">
        <f>IF('BCL Calculations Table'!F806="","",'BCL Calculations Table'!F806)</f>
        <v>P</v>
      </c>
      <c r="G739" s="80" t="str">
        <f>IF('BCL Calculations Table'!G806="","",'BCL Calculations Table'!G806)</f>
        <v/>
      </c>
      <c r="H739" s="80" t="str">
        <f>IF('BCL Calculations Table'!H806="","",'BCL Calculations Table'!H806)</f>
        <v/>
      </c>
      <c r="I739" s="80" t="str">
        <f>IF('BCL Calculations Table'!I806="","",'BCL Calculations Table'!I806)</f>
        <v/>
      </c>
      <c r="J739" s="80" t="str">
        <f>IF('BCL Calculations Table'!J806="","",'BCL Calculations Table'!J806)</f>
        <v/>
      </c>
      <c r="K739" s="87" t="str">
        <f>IF('BCL Calculations Table'!K806="","",'BCL Calculations Table'!K806)</f>
        <v/>
      </c>
      <c r="L739" s="80" t="str">
        <f>IF('BCL Calculations Table'!L806="","",'BCL Calculations Table'!L806)</f>
        <v/>
      </c>
      <c r="M739" s="82" t="str">
        <f>IF('BCL Calculations Table'!N806="","",'BCL Calculations Table'!N806)</f>
        <v/>
      </c>
      <c r="N739" s="80">
        <f>IF('BCL Calculations Table'!BP806="","",'BCL Calculations Table'!BP806)</f>
        <v>62.571428571428591</v>
      </c>
      <c r="O739" s="80" t="str">
        <f>IF('BCL Calculations Table'!BQ806="","",'BCL Calculations Table'!BQ806)</f>
        <v>N</v>
      </c>
      <c r="P739" s="80">
        <f>IF('BCL Calculations Table'!BR806="","",'BCL Calculations Table'!BR806)</f>
        <v>1868.8000000000002</v>
      </c>
      <c r="Q739" s="80" t="str">
        <f>IF('BCL Calculations Table'!BS806="","",'BCL Calculations Table'!BS806)</f>
        <v>N</v>
      </c>
      <c r="R739" s="80">
        <f>IF('BCL Calculations Table'!BT806="","",'BCL Calculations Table'!BT806)</f>
        <v>1038.2222222222224</v>
      </c>
      <c r="S739" s="80" t="str">
        <f>IF('BCL Calculations Table'!BU806="","",'BCL Calculations Table'!BU806)</f>
        <v>N</v>
      </c>
      <c r="T739" s="80" t="str">
        <f>IF('BCL Calculations Table'!BV806="","",'BCL Calculations Table'!BV806)</f>
        <v/>
      </c>
      <c r="U739" s="80" t="str">
        <f>IF('BCL Calculations Table'!BW806="","",'BCL Calculations Table'!BW806)</f>
        <v/>
      </c>
      <c r="V739" s="80">
        <f>IF('BCL Calculations Table'!BX806="","",'BCL Calculations Table'!BX806)</f>
        <v>26.697142857142858</v>
      </c>
      <c r="W739" s="80" t="str">
        <f>IF('BCL Calculations Table'!BY806="","",'BCL Calculations Table'!BY806)</f>
        <v>N</v>
      </c>
      <c r="X739" s="80" t="str">
        <f>IF('BCL Calculations Table'!BZ806="","",'BCL Calculations Table'!BZ806)</f>
        <v/>
      </c>
      <c r="Y739" s="81" t="str">
        <f>IF('BCL Calculations Table'!CB806="","",'BCL Calculations Table'!CB806)</f>
        <v/>
      </c>
    </row>
    <row r="740" spans="1:25" s="14" customFormat="1" x14ac:dyDescent="0.35">
      <c r="A740" s="69" t="str">
        <f>'BCL Calculations Table'!BN807</f>
        <v>Stirofos (Tetrachlorovinphos)</v>
      </c>
      <c r="B740" s="68" t="str">
        <f>'BCL Calculations Table'!BM807</f>
        <v>961-11-5</v>
      </c>
      <c r="C740" s="13">
        <f>IF('BCL Calculations Table'!C807="","",'BCL Calculations Table'!C807)</f>
        <v>2.4E-2</v>
      </c>
      <c r="D740" s="13" t="str">
        <f>IF('BCL Calculations Table'!D807="","",'BCL Calculations Table'!D807)</f>
        <v>H</v>
      </c>
      <c r="E740" s="13">
        <f>IF('BCL Calculations Table'!E807="","",'BCL Calculations Table'!E807)</f>
        <v>0.03</v>
      </c>
      <c r="F740" s="13" t="str">
        <f>IF('BCL Calculations Table'!F807="","",'BCL Calculations Table'!F807)</f>
        <v>I</v>
      </c>
      <c r="G740" s="13" t="str">
        <f>IF('BCL Calculations Table'!G807="","",'BCL Calculations Table'!G807)</f>
        <v/>
      </c>
      <c r="H740" s="13" t="str">
        <f>IF('BCL Calculations Table'!H807="","",'BCL Calculations Table'!H807)</f>
        <v/>
      </c>
      <c r="I740" s="13" t="str">
        <f>IF('BCL Calculations Table'!I807="","",'BCL Calculations Table'!I807)</f>
        <v/>
      </c>
      <c r="J740" s="13" t="str">
        <f>IF('BCL Calculations Table'!J807="","",'BCL Calculations Table'!J807)</f>
        <v/>
      </c>
      <c r="K740" s="85" t="str">
        <f>IF('BCL Calculations Table'!K807="","",'BCL Calculations Table'!K807)</f>
        <v/>
      </c>
      <c r="L740" s="13" t="str">
        <f>IF('BCL Calculations Table'!L807="","",'BCL Calculations Table'!L807)</f>
        <v/>
      </c>
      <c r="M740" s="68">
        <f>IF('BCL Calculations Table'!N807="","",'BCL Calculations Table'!N807)</f>
        <v>0.1</v>
      </c>
      <c r="N740" s="13">
        <f>IF('BCL Calculations Table'!BP807="","",'BCL Calculations Table'!BP807)</f>
        <v>22.607898518408398</v>
      </c>
      <c r="O740" s="13" t="str">
        <f>IF('BCL Calculations Table'!BQ807="","",'BCL Calculations Table'!BQ807)</f>
        <v>C</v>
      </c>
      <c r="P740" s="13">
        <f>IF('BCL Calculations Table'!BR807="","",'BCL Calculations Table'!BR807)</f>
        <v>272.5333333333333</v>
      </c>
      <c r="Q740" s="13" t="str">
        <f>IF('BCL Calculations Table'!BS807="","",'BCL Calculations Table'!BS807)</f>
        <v>C</v>
      </c>
      <c r="R740" s="13">
        <f>IF('BCL Calculations Table'!BT807="","",'BCL Calculations Table'!BT807)</f>
        <v>146.9746519059247</v>
      </c>
      <c r="S740" s="13" t="str">
        <f>IF('BCL Calculations Table'!BU807="","",'BCL Calculations Table'!BU807)</f>
        <v>C</v>
      </c>
      <c r="T740" s="13" t="str">
        <f>IF('BCL Calculations Table'!BV807="","",'BCL Calculations Table'!BV807)</f>
        <v/>
      </c>
      <c r="U740" s="13" t="str">
        <f>IF('BCL Calculations Table'!BW807="","",'BCL Calculations Table'!BW807)</f>
        <v/>
      </c>
      <c r="V740" s="13">
        <f>IF('BCL Calculations Table'!BX807="","",'BCL Calculations Table'!BX807)</f>
        <v>3.2461757381714684</v>
      </c>
      <c r="W740" s="13" t="str">
        <f>IF('BCL Calculations Table'!BY807="","",'BCL Calculations Table'!BY807)</f>
        <v>C</v>
      </c>
      <c r="X740" s="13" t="str">
        <f>IF('BCL Calculations Table'!BZ807="","",'BCL Calculations Table'!BZ807)</f>
        <v/>
      </c>
      <c r="Y740" s="70" t="str">
        <f>IF('BCL Calculations Table'!CB807="","",'BCL Calculations Table'!CB807)</f>
        <v/>
      </c>
    </row>
    <row r="741" spans="1:25" x14ac:dyDescent="0.35">
      <c r="A741" s="69" t="str">
        <f>'BCL Calculations Table'!BN808</f>
        <v>Strontium Chromate</v>
      </c>
      <c r="B741" s="68" t="str">
        <f>'BCL Calculations Table'!BM808</f>
        <v>7789-06-2</v>
      </c>
      <c r="C741" s="13">
        <f>IF('BCL Calculations Table'!C808="","",'BCL Calculations Table'!C808)</f>
        <v>0.5</v>
      </c>
      <c r="D741" s="13" t="str">
        <f>IF('BCL Calculations Table'!D808="","",'BCL Calculations Table'!D808)</f>
        <v>CA</v>
      </c>
      <c r="E741" s="13">
        <f>IF('BCL Calculations Table'!E808="","",'BCL Calculations Table'!E808)</f>
        <v>0.02</v>
      </c>
      <c r="F741" s="13" t="str">
        <f>IF('BCL Calculations Table'!F808="","",'BCL Calculations Table'!F808)</f>
        <v>CA</v>
      </c>
      <c r="G741" s="13">
        <f>IF('BCL Calculations Table'!G808="","",'BCL Calculations Table'!G808)</f>
        <v>0.15</v>
      </c>
      <c r="H741" s="13" t="str">
        <f>IF('BCL Calculations Table'!H808="","",'BCL Calculations Table'!H808)</f>
        <v>CA</v>
      </c>
      <c r="I741" s="13">
        <f>IF('BCL Calculations Table'!I808="","",'BCL Calculations Table'!I808)</f>
        <v>2.0000000000000001E-4</v>
      </c>
      <c r="J741" s="13" t="str">
        <f>IF('BCL Calculations Table'!J808="","",'BCL Calculations Table'!J808)</f>
        <v>CA</v>
      </c>
      <c r="K741" s="85" t="str">
        <f>IF('BCL Calculations Table'!K808="","",'BCL Calculations Table'!K808)</f>
        <v/>
      </c>
      <c r="L741" s="13" t="str">
        <f>IF('BCL Calculations Table'!L808="","",'BCL Calculations Table'!L808)</f>
        <v/>
      </c>
      <c r="M741" s="68" t="str">
        <f>IF('BCL Calculations Table'!N808="","",'BCL Calculations Table'!N808)</f>
        <v/>
      </c>
      <c r="N741" s="13">
        <f>IF('BCL Calculations Table'!BP808="","",'BCL Calculations Table'!BP808)</f>
        <v>1.3094170403587444</v>
      </c>
      <c r="O741" s="13" t="str">
        <f>IF('BCL Calculations Table'!BQ808="","",'BCL Calculations Table'!BQ808)</f>
        <v>C</v>
      </c>
      <c r="P741" s="13">
        <f>IF('BCL Calculations Table'!BR808="","",'BCL Calculations Table'!BR808)</f>
        <v>11.542588235294115</v>
      </c>
      <c r="Q741" s="13" t="str">
        <f>IF('BCL Calculations Table'!BS808="","",'BCL Calculations Table'!BS808)</f>
        <v>C</v>
      </c>
      <c r="R741" s="13">
        <f>IF('BCL Calculations Table'!BT808="","",'BCL Calculations Table'!BT808)</f>
        <v>6.8133333333333326</v>
      </c>
      <c r="S741" s="13" t="str">
        <f>IF('BCL Calculations Table'!BU808="","",'BCL Calculations Table'!BU808)</f>
        <v>C</v>
      </c>
      <c r="T741" s="13">
        <f>IF('BCL Calculations Table'!BV808="","",'BCL Calculations Table'!BV808)</f>
        <v>1.8717948717948718E-5</v>
      </c>
      <c r="U741" s="13" t="str">
        <f>IF('BCL Calculations Table'!BW808="","",'BCL Calculations Table'!BW808)</f>
        <v>C</v>
      </c>
      <c r="V741" s="13">
        <f>IF('BCL Calculations Table'!BX808="","",'BCL Calculations Table'!BX808)</f>
        <v>0.1558164354322305</v>
      </c>
      <c r="W741" s="13" t="str">
        <f>IF('BCL Calculations Table'!BY808="","",'BCL Calculations Table'!BY808)</f>
        <v>C</v>
      </c>
      <c r="X741" s="13" t="str">
        <f>IF('BCL Calculations Table'!BZ808="","",'BCL Calculations Table'!BZ808)</f>
        <v/>
      </c>
      <c r="Y741" s="70" t="str">
        <f>IF('BCL Calculations Table'!CB808="","",'BCL Calculations Table'!CB808)</f>
        <v/>
      </c>
    </row>
    <row r="742" spans="1:25" x14ac:dyDescent="0.35">
      <c r="A742" s="69" t="str">
        <f>'BCL Calculations Table'!BN809</f>
        <v>Strontium, Stable</v>
      </c>
      <c r="B742" s="68" t="str">
        <f>'BCL Calculations Table'!BM809</f>
        <v>7440-24-6</v>
      </c>
      <c r="C742" s="13" t="str">
        <f>IF('BCL Calculations Table'!C809="","",'BCL Calculations Table'!C809)</f>
        <v/>
      </c>
      <c r="D742" s="13" t="str">
        <f>IF('BCL Calculations Table'!D809="","",'BCL Calculations Table'!D809)</f>
        <v/>
      </c>
      <c r="E742" s="13">
        <f>IF('BCL Calculations Table'!E809="","",'BCL Calculations Table'!E809)</f>
        <v>0.6</v>
      </c>
      <c r="F742" s="13" t="str">
        <f>IF('BCL Calculations Table'!F809="","",'BCL Calculations Table'!F809)</f>
        <v>I</v>
      </c>
      <c r="G742" s="13" t="str">
        <f>IF('BCL Calculations Table'!G809="","",'BCL Calculations Table'!G809)</f>
        <v/>
      </c>
      <c r="H742" s="13" t="str">
        <f>IF('BCL Calculations Table'!H809="","",'BCL Calculations Table'!H809)</f>
        <v/>
      </c>
      <c r="I742" s="13" t="str">
        <f>IF('BCL Calculations Table'!I809="","",'BCL Calculations Table'!I809)</f>
        <v/>
      </c>
      <c r="J742" s="13" t="str">
        <f>IF('BCL Calculations Table'!J809="","",'BCL Calculations Table'!J809)</f>
        <v/>
      </c>
      <c r="K742" s="85" t="str">
        <f>IF('BCL Calculations Table'!K809="","",'BCL Calculations Table'!K809)</f>
        <v/>
      </c>
      <c r="L742" s="13" t="str">
        <f>IF('BCL Calculations Table'!L809="","",'BCL Calculations Table'!L809)</f>
        <v/>
      </c>
      <c r="M742" s="68" t="str">
        <f>IF('BCL Calculations Table'!N809="","",'BCL Calculations Table'!N809)</f>
        <v/>
      </c>
      <c r="N742" s="13">
        <f>IF('BCL Calculations Table'!BP809="","",'BCL Calculations Table'!BP809)</f>
        <v>46928.571428571435</v>
      </c>
      <c r="O742" s="13" t="str">
        <f>IF('BCL Calculations Table'!BQ809="","",'BCL Calculations Table'!BQ809)</f>
        <v>N</v>
      </c>
      <c r="P742" s="13">
        <f>IF('BCL Calculations Table'!BR809="","",'BCL Calculations Table'!BR809)</f>
        <v>100000</v>
      </c>
      <c r="Q742" s="13" t="str">
        <f>IF('BCL Calculations Table'!BS809="","",'BCL Calculations Table'!BS809)</f>
        <v>max</v>
      </c>
      <c r="R742" s="13">
        <f>IF('BCL Calculations Table'!BT809="","",'BCL Calculations Table'!BT809)</f>
        <v>100000</v>
      </c>
      <c r="S742" s="13" t="str">
        <f>IF('BCL Calculations Table'!BU809="","",'BCL Calculations Table'!BU809)</f>
        <v>max</v>
      </c>
      <c r="T742" s="13" t="str">
        <f>IF('BCL Calculations Table'!BV809="","",'BCL Calculations Table'!BV809)</f>
        <v/>
      </c>
      <c r="U742" s="13" t="str">
        <f>IF('BCL Calculations Table'!BW809="","",'BCL Calculations Table'!BW809)</f>
        <v/>
      </c>
      <c r="V742" s="13">
        <f>IF('BCL Calculations Table'!BX809="","",'BCL Calculations Table'!BX809)</f>
        <v>20022.857142857141</v>
      </c>
      <c r="W742" s="13" t="str">
        <f>IF('BCL Calculations Table'!BY809="","",'BCL Calculations Table'!BY809)</f>
        <v>N</v>
      </c>
      <c r="X742" s="13" t="str">
        <f>IF('BCL Calculations Table'!BZ809="","",'BCL Calculations Table'!BZ809)</f>
        <v/>
      </c>
      <c r="Y742" s="70" t="str">
        <f>IF('BCL Calculations Table'!CB809="","",'BCL Calculations Table'!CB809)</f>
        <v/>
      </c>
    </row>
    <row r="743" spans="1:25" s="14" customFormat="1" x14ac:dyDescent="0.35">
      <c r="A743" s="69" t="str">
        <f>'BCL Calculations Table'!BN810</f>
        <v>Strychnine</v>
      </c>
      <c r="B743" s="68" t="str">
        <f>'BCL Calculations Table'!BM810</f>
        <v>57-24-9</v>
      </c>
      <c r="C743" s="13" t="str">
        <f>IF('BCL Calculations Table'!C810="","",'BCL Calculations Table'!C810)</f>
        <v/>
      </c>
      <c r="D743" s="13" t="str">
        <f>IF('BCL Calculations Table'!D810="","",'BCL Calculations Table'!D810)</f>
        <v/>
      </c>
      <c r="E743" s="13">
        <f>IF('BCL Calculations Table'!E810="","",'BCL Calculations Table'!E810)</f>
        <v>2.9999999999999997E-4</v>
      </c>
      <c r="F743" s="13" t="str">
        <f>IF('BCL Calculations Table'!F810="","",'BCL Calculations Table'!F810)</f>
        <v>I</v>
      </c>
      <c r="G743" s="13" t="str">
        <f>IF('BCL Calculations Table'!G810="","",'BCL Calculations Table'!G810)</f>
        <v/>
      </c>
      <c r="H743" s="13" t="str">
        <f>IF('BCL Calculations Table'!H810="","",'BCL Calculations Table'!H810)</f>
        <v/>
      </c>
      <c r="I743" s="13" t="str">
        <f>IF('BCL Calculations Table'!I810="","",'BCL Calculations Table'!I810)</f>
        <v/>
      </c>
      <c r="J743" s="13" t="str">
        <f>IF('BCL Calculations Table'!J810="","",'BCL Calculations Table'!J810)</f>
        <v/>
      </c>
      <c r="K743" s="85" t="str">
        <f>IF('BCL Calculations Table'!K810="","",'BCL Calculations Table'!K810)</f>
        <v/>
      </c>
      <c r="L743" s="13" t="str">
        <f>IF('BCL Calculations Table'!L810="","",'BCL Calculations Table'!L810)</f>
        <v/>
      </c>
      <c r="M743" s="68">
        <f>IF('BCL Calculations Table'!N810="","",'BCL Calculations Table'!N810)</f>
        <v>0.1</v>
      </c>
      <c r="N743" s="13">
        <f>IF('BCL Calculations Table'!BP810="","",'BCL Calculations Table'!BP810)</f>
        <v>18.964103866714389</v>
      </c>
      <c r="O743" s="13" t="str">
        <f>IF('BCL Calculations Table'!BQ810="","",'BCL Calculations Table'!BQ810)</f>
        <v>N</v>
      </c>
      <c r="P743" s="13">
        <f>IF('BCL Calculations Table'!BR810="","",'BCL Calculations Table'!BR810)</f>
        <v>700.80000000000007</v>
      </c>
      <c r="Q743" s="13" t="str">
        <f>IF('BCL Calculations Table'!BS810="","",'BCL Calculations Table'!BS810)</f>
        <v>N</v>
      </c>
      <c r="R743" s="13">
        <f>IF('BCL Calculations Table'!BT810="","",'BCL Calculations Table'!BT810)</f>
        <v>273.55423774861111</v>
      </c>
      <c r="S743" s="13" t="str">
        <f>IF('BCL Calculations Table'!BU810="","",'BCL Calculations Table'!BU810)</f>
        <v>N</v>
      </c>
      <c r="T743" s="13" t="str">
        <f>IF('BCL Calculations Table'!BV810="","",'BCL Calculations Table'!BV810)</f>
        <v/>
      </c>
      <c r="U743" s="13" t="str">
        <f>IF('BCL Calculations Table'!BW810="","",'BCL Calculations Table'!BW810)</f>
        <v/>
      </c>
      <c r="V743" s="13">
        <f>IF('BCL Calculations Table'!BX810="","",'BCL Calculations Table'!BX810)</f>
        <v>10.011428571428571</v>
      </c>
      <c r="W743" s="13" t="str">
        <f>IF('BCL Calculations Table'!BY810="","",'BCL Calculations Table'!BY810)</f>
        <v>N</v>
      </c>
      <c r="X743" s="13" t="str">
        <f>IF('BCL Calculations Table'!BZ810="","",'BCL Calculations Table'!BZ810)</f>
        <v/>
      </c>
      <c r="Y743" s="70" t="str">
        <f>IF('BCL Calculations Table'!CB810="","",'BCL Calculations Table'!CB810)</f>
        <v/>
      </c>
    </row>
    <row r="744" spans="1:25" x14ac:dyDescent="0.35">
      <c r="A744" s="71" t="str">
        <f>'BCL Calculations Table'!BN811</f>
        <v>Styrene</v>
      </c>
      <c r="B744" s="72" t="str">
        <f>'BCL Calculations Table'!BM811</f>
        <v>100-42-5</v>
      </c>
      <c r="C744" s="73" t="str">
        <f>IF('BCL Calculations Table'!C811="","",'BCL Calculations Table'!C811)</f>
        <v/>
      </c>
      <c r="D744" s="73" t="str">
        <f>IF('BCL Calculations Table'!D811="","",'BCL Calculations Table'!D811)</f>
        <v/>
      </c>
      <c r="E744" s="73">
        <f>IF('BCL Calculations Table'!E811="","",'BCL Calculations Table'!E811)</f>
        <v>0.2</v>
      </c>
      <c r="F744" s="73" t="str">
        <f>IF('BCL Calculations Table'!F811="","",'BCL Calculations Table'!F811)</f>
        <v>I</v>
      </c>
      <c r="G744" s="73" t="str">
        <f>IF('BCL Calculations Table'!G811="","",'BCL Calculations Table'!G811)</f>
        <v/>
      </c>
      <c r="H744" s="73" t="str">
        <f>IF('BCL Calculations Table'!H811="","",'BCL Calculations Table'!H811)</f>
        <v/>
      </c>
      <c r="I744" s="73">
        <f>IF('BCL Calculations Table'!I811="","",'BCL Calculations Table'!I811)</f>
        <v>1</v>
      </c>
      <c r="J744" s="73" t="str">
        <f>IF('BCL Calculations Table'!J811="","",'BCL Calculations Table'!J811)</f>
        <v>I</v>
      </c>
      <c r="K744" s="86" t="str">
        <f>IF('BCL Calculations Table'!K811="","",'BCL Calculations Table'!K811)</f>
        <v/>
      </c>
      <c r="L744" s="73" t="str">
        <f>IF('BCL Calculations Table'!L811="","",'BCL Calculations Table'!L811)</f>
        <v>V</v>
      </c>
      <c r="M744" s="72" t="str">
        <f>IF('BCL Calculations Table'!N811="","",'BCL Calculations Table'!N811)</f>
        <v/>
      </c>
      <c r="N744" s="73">
        <f>IF('BCL Calculations Table'!BP811="","",'BCL Calculations Table'!BP811)</f>
        <v>867.34392662578614</v>
      </c>
      <c r="O744" s="73" t="str">
        <f>IF('BCL Calculations Table'!BQ811="","",'BCL Calculations Table'!BQ811)</f>
        <v>sat</v>
      </c>
      <c r="P744" s="73">
        <f>IF('BCL Calculations Table'!BR811="","",'BCL Calculations Table'!BR811)</f>
        <v>867.34392662578614</v>
      </c>
      <c r="Q744" s="73" t="str">
        <f>IF('BCL Calculations Table'!BS811="","",'BCL Calculations Table'!BS811)</f>
        <v>sat</v>
      </c>
      <c r="R744" s="73">
        <f>IF('BCL Calculations Table'!BT811="","",'BCL Calculations Table'!BT811)</f>
        <v>867.34392662578614</v>
      </c>
      <c r="S744" s="73" t="str">
        <f>IF('BCL Calculations Table'!BU811="","",'BCL Calculations Table'!BU811)</f>
        <v>sat</v>
      </c>
      <c r="T744" s="73">
        <f>IF('BCL Calculations Table'!BV811="","",'BCL Calculations Table'!BV811)</f>
        <v>1042.8571428571429</v>
      </c>
      <c r="U744" s="73" t="str">
        <f>IF('BCL Calculations Table'!BW811="","",'BCL Calculations Table'!BW811)</f>
        <v>N</v>
      </c>
      <c r="V744" s="73">
        <f>IF('BCL Calculations Table'!BX811="","",'BCL Calculations Table'!BX811)</f>
        <v>100</v>
      </c>
      <c r="W744" s="73" t="str">
        <f>IF('BCL Calculations Table'!BY811="","",'BCL Calculations Table'!BY811)</f>
        <v>mcl</v>
      </c>
      <c r="X744" s="73">
        <f>IF('BCL Calculations Table'!BZ811="","",'BCL Calculations Table'!BZ811)</f>
        <v>0.2</v>
      </c>
      <c r="Y744" s="79">
        <f>IF('BCL Calculations Table'!CB811="","",'BCL Calculations Table'!CB811)</f>
        <v>4</v>
      </c>
    </row>
    <row r="745" spans="1:25" s="14" customFormat="1" x14ac:dyDescent="0.35">
      <c r="A745" s="94" t="str">
        <f>'BCL Calculations Table'!BN812</f>
        <v>Styrene-Acrylonitrile (SAN) Trimer</v>
      </c>
      <c r="B745" s="82" t="str">
        <f>'BCL Calculations Table'!BM812</f>
        <v>57964-39-3</v>
      </c>
      <c r="C745" s="80" t="str">
        <f>IF('BCL Calculations Table'!C812="","",'BCL Calculations Table'!C812)</f>
        <v/>
      </c>
      <c r="D745" s="80" t="str">
        <f>IF('BCL Calculations Table'!D812="","",'BCL Calculations Table'!D812)</f>
        <v/>
      </c>
      <c r="E745" s="80">
        <f>IF('BCL Calculations Table'!E812="","",'BCL Calculations Table'!E812)</f>
        <v>3.0000000000000001E-3</v>
      </c>
      <c r="F745" s="80" t="str">
        <f>IF('BCL Calculations Table'!F812="","",'BCL Calculations Table'!F812)</f>
        <v>P</v>
      </c>
      <c r="G745" s="80" t="str">
        <f>IF('BCL Calculations Table'!G812="","",'BCL Calculations Table'!G812)</f>
        <v/>
      </c>
      <c r="H745" s="80" t="str">
        <f>IF('BCL Calculations Table'!H812="","",'BCL Calculations Table'!H812)</f>
        <v/>
      </c>
      <c r="I745" s="80" t="str">
        <f>IF('BCL Calculations Table'!I812="","",'BCL Calculations Table'!I812)</f>
        <v/>
      </c>
      <c r="J745" s="80" t="str">
        <f>IF('BCL Calculations Table'!J812="","",'BCL Calculations Table'!J812)</f>
        <v/>
      </c>
      <c r="K745" s="87" t="str">
        <f>IF('BCL Calculations Table'!K812="","",'BCL Calculations Table'!K812)</f>
        <v/>
      </c>
      <c r="L745" s="80" t="str">
        <f>IF('BCL Calculations Table'!L812="","",'BCL Calculations Table'!L812)</f>
        <v/>
      </c>
      <c r="M745" s="82">
        <f>IF('BCL Calculations Table'!N812="","",'BCL Calculations Table'!N812)</f>
        <v>0.1</v>
      </c>
      <c r="N745" s="80">
        <f>IF('BCL Calculations Table'!BP812="","",'BCL Calculations Table'!BP812)</f>
        <v>189.64103866714393</v>
      </c>
      <c r="O745" s="80" t="str">
        <f>IF('BCL Calculations Table'!BQ812="","",'BCL Calculations Table'!BQ812)</f>
        <v>N</v>
      </c>
      <c r="P745" s="80">
        <f>IF('BCL Calculations Table'!BR812="","",'BCL Calculations Table'!BR812)</f>
        <v>7008.0000000000018</v>
      </c>
      <c r="Q745" s="80" t="str">
        <f>IF('BCL Calculations Table'!BS812="","",'BCL Calculations Table'!BS812)</f>
        <v>N</v>
      </c>
      <c r="R745" s="80">
        <f>IF('BCL Calculations Table'!BT812="","",'BCL Calculations Table'!BT812)</f>
        <v>2735.5423774861119</v>
      </c>
      <c r="S745" s="80" t="str">
        <f>IF('BCL Calculations Table'!BU812="","",'BCL Calculations Table'!BU812)</f>
        <v>N</v>
      </c>
      <c r="T745" s="80" t="str">
        <f>IF('BCL Calculations Table'!BV812="","",'BCL Calculations Table'!BV812)</f>
        <v/>
      </c>
      <c r="U745" s="80" t="str">
        <f>IF('BCL Calculations Table'!BW812="","",'BCL Calculations Table'!BW812)</f>
        <v/>
      </c>
      <c r="V745" s="80">
        <f>IF('BCL Calculations Table'!BX812="","",'BCL Calculations Table'!BX812)</f>
        <v>100.11428571428571</v>
      </c>
      <c r="W745" s="80" t="str">
        <f>IF('BCL Calculations Table'!BY812="","",'BCL Calculations Table'!BY812)</f>
        <v>N</v>
      </c>
      <c r="X745" s="80" t="str">
        <f>IF('BCL Calculations Table'!BZ812="","",'BCL Calculations Table'!BZ812)</f>
        <v/>
      </c>
      <c r="Y745" s="81" t="str">
        <f>IF('BCL Calculations Table'!CB812="","",'BCL Calculations Table'!CB812)</f>
        <v/>
      </c>
    </row>
    <row r="746" spans="1:25" s="14" customFormat="1" x14ac:dyDescent="0.35">
      <c r="A746" s="69" t="str">
        <f>'BCL Calculations Table'!BN813</f>
        <v>Sulfolane</v>
      </c>
      <c r="B746" s="68" t="str">
        <f>'BCL Calculations Table'!BM813</f>
        <v>126-33-0</v>
      </c>
      <c r="C746" s="13" t="str">
        <f>IF('BCL Calculations Table'!C813="","",'BCL Calculations Table'!C813)</f>
        <v/>
      </c>
      <c r="D746" s="13" t="str">
        <f>IF('BCL Calculations Table'!D813="","",'BCL Calculations Table'!D813)</f>
        <v/>
      </c>
      <c r="E746" s="13">
        <f>IF('BCL Calculations Table'!E813="","",'BCL Calculations Table'!E813)</f>
        <v>1E-3</v>
      </c>
      <c r="F746" s="13" t="str">
        <f>IF('BCL Calculations Table'!F813="","",'BCL Calculations Table'!F813)</f>
        <v>P</v>
      </c>
      <c r="G746" s="13" t="str">
        <f>IF('BCL Calculations Table'!G813="","",'BCL Calculations Table'!G813)</f>
        <v/>
      </c>
      <c r="H746" s="13" t="str">
        <f>IF('BCL Calculations Table'!H813="","",'BCL Calculations Table'!H813)</f>
        <v/>
      </c>
      <c r="I746" s="13">
        <f>IF('BCL Calculations Table'!I813="","",'BCL Calculations Table'!I813)</f>
        <v>2E-3</v>
      </c>
      <c r="J746" s="13" t="str">
        <f>IF('BCL Calculations Table'!J813="","",'BCL Calculations Table'!J813)</f>
        <v>X</v>
      </c>
      <c r="K746" s="85" t="str">
        <f>IF('BCL Calculations Table'!K813="","",'BCL Calculations Table'!K813)</f>
        <v/>
      </c>
      <c r="L746" s="13" t="str">
        <f>IF('BCL Calculations Table'!L813="","",'BCL Calculations Table'!L813)</f>
        <v/>
      </c>
      <c r="M746" s="68">
        <f>IF('BCL Calculations Table'!N813="","",'BCL Calculations Table'!N813)</f>
        <v>0.1</v>
      </c>
      <c r="N746" s="13">
        <f>IF('BCL Calculations Table'!BP813="","",'BCL Calculations Table'!BP813)</f>
        <v>63.212083032967712</v>
      </c>
      <c r="O746" s="13" t="str">
        <f>IF('BCL Calculations Table'!BQ813="","",'BCL Calculations Table'!BQ813)</f>
        <v>N</v>
      </c>
      <c r="P746" s="13">
        <f>IF('BCL Calculations Table'!BR813="","",'BCL Calculations Table'!BR813)</f>
        <v>2335.4810042212844</v>
      </c>
      <c r="Q746" s="13" t="str">
        <f>IF('BCL Calculations Table'!BS813="","",'BCL Calculations Table'!BS813)</f>
        <v>N</v>
      </c>
      <c r="R746" s="13">
        <f>IF('BCL Calculations Table'!BT813="","",'BCL Calculations Table'!BT813)</f>
        <v>911.77627757967105</v>
      </c>
      <c r="S746" s="13" t="str">
        <f>IF('BCL Calculations Table'!BU813="","",'BCL Calculations Table'!BU813)</f>
        <v>N</v>
      </c>
      <c r="T746" s="13">
        <f>IF('BCL Calculations Table'!BV813="","",'BCL Calculations Table'!BV813)</f>
        <v>2.0857142857142859</v>
      </c>
      <c r="U746" s="13" t="str">
        <f>IF('BCL Calculations Table'!BW813="","",'BCL Calculations Table'!BW813)</f>
        <v>N</v>
      </c>
      <c r="V746" s="13">
        <f>IF('BCL Calculations Table'!BX813="","",'BCL Calculations Table'!BX813)</f>
        <v>33.371428571428574</v>
      </c>
      <c r="W746" s="13" t="str">
        <f>IF('BCL Calculations Table'!BY813="","",'BCL Calculations Table'!BY813)</f>
        <v>N</v>
      </c>
      <c r="X746" s="13" t="str">
        <f>IF('BCL Calculations Table'!BZ813="","",'BCL Calculations Table'!BZ813)</f>
        <v/>
      </c>
      <c r="Y746" s="70" t="str">
        <f>IF('BCL Calculations Table'!CB813="","",'BCL Calculations Table'!CB813)</f>
        <v/>
      </c>
    </row>
    <row r="747" spans="1:25" x14ac:dyDescent="0.35">
      <c r="A747" s="69" t="str">
        <f>'BCL Calculations Table'!BN814</f>
        <v>Sulfonylbis(4-chlorobenzene), 1,1'-</v>
      </c>
      <c r="B747" s="68" t="str">
        <f>'BCL Calculations Table'!BM814</f>
        <v>80-07-9</v>
      </c>
      <c r="C747" s="13" t="str">
        <f>IF('BCL Calculations Table'!C814="","",'BCL Calculations Table'!C814)</f>
        <v/>
      </c>
      <c r="D747" s="13" t="str">
        <f>IF('BCL Calculations Table'!D814="","",'BCL Calculations Table'!D814)</f>
        <v/>
      </c>
      <c r="E747" s="13">
        <f>IF('BCL Calculations Table'!E814="","",'BCL Calculations Table'!E814)</f>
        <v>8.0000000000000004E-4</v>
      </c>
      <c r="F747" s="13" t="str">
        <f>IF('BCL Calculations Table'!F814="","",'BCL Calculations Table'!F814)</f>
        <v>P</v>
      </c>
      <c r="G747" s="13" t="str">
        <f>IF('BCL Calculations Table'!G814="","",'BCL Calculations Table'!G814)</f>
        <v/>
      </c>
      <c r="H747" s="13" t="str">
        <f>IF('BCL Calculations Table'!H814="","",'BCL Calculations Table'!H814)</f>
        <v/>
      </c>
      <c r="I747" s="13" t="str">
        <f>IF('BCL Calculations Table'!I814="","",'BCL Calculations Table'!I814)</f>
        <v/>
      </c>
      <c r="J747" s="13" t="str">
        <f>IF('BCL Calculations Table'!J814="","",'BCL Calculations Table'!J814)</f>
        <v/>
      </c>
      <c r="K747" s="85" t="str">
        <f>IF('BCL Calculations Table'!K814="","",'BCL Calculations Table'!K814)</f>
        <v/>
      </c>
      <c r="L747" s="13" t="str">
        <f>IF('BCL Calculations Table'!L814="","",'BCL Calculations Table'!L814)</f>
        <v/>
      </c>
      <c r="M747" s="68">
        <f>IF('BCL Calculations Table'!N814="","",'BCL Calculations Table'!N814)</f>
        <v>0.1</v>
      </c>
      <c r="N747" s="13">
        <f>IF('BCL Calculations Table'!BP814="","",'BCL Calculations Table'!BP814)</f>
        <v>50.570943644571713</v>
      </c>
      <c r="O747" s="13" t="str">
        <f>IF('BCL Calculations Table'!BQ814="","",'BCL Calculations Table'!BQ814)</f>
        <v>N</v>
      </c>
      <c r="P747" s="13">
        <f>IF('BCL Calculations Table'!BR814="","",'BCL Calculations Table'!BR814)</f>
        <v>1868.8000000000002</v>
      </c>
      <c r="Q747" s="13" t="str">
        <f>IF('BCL Calculations Table'!BS814="","",'BCL Calculations Table'!BS814)</f>
        <v>N</v>
      </c>
      <c r="R747" s="13">
        <f>IF('BCL Calculations Table'!BT814="","",'BCL Calculations Table'!BT814)</f>
        <v>729.47796732962979</v>
      </c>
      <c r="S747" s="13" t="str">
        <f>IF('BCL Calculations Table'!BU814="","",'BCL Calculations Table'!BU814)</f>
        <v>N</v>
      </c>
      <c r="T747" s="13" t="str">
        <f>IF('BCL Calculations Table'!BV814="","",'BCL Calculations Table'!BV814)</f>
        <v/>
      </c>
      <c r="U747" s="13" t="str">
        <f>IF('BCL Calculations Table'!BW814="","",'BCL Calculations Table'!BW814)</f>
        <v/>
      </c>
      <c r="V747" s="13">
        <f>IF('BCL Calculations Table'!BX814="","",'BCL Calculations Table'!BX814)</f>
        <v>26.697142857142858</v>
      </c>
      <c r="W747" s="13" t="str">
        <f>IF('BCL Calculations Table'!BY814="","",'BCL Calculations Table'!BY814)</f>
        <v>N</v>
      </c>
      <c r="X747" s="13" t="str">
        <f>IF('BCL Calculations Table'!BZ814="","",'BCL Calculations Table'!BZ814)</f>
        <v/>
      </c>
      <c r="Y747" s="70" t="str">
        <f>IF('BCL Calculations Table'!CB814="","",'BCL Calculations Table'!CB814)</f>
        <v/>
      </c>
    </row>
    <row r="748" spans="1:25" x14ac:dyDescent="0.35">
      <c r="A748" s="69" t="str">
        <f>'BCL Calculations Table'!BN815</f>
        <v>Sulfur Trioxide</v>
      </c>
      <c r="B748" s="68" t="str">
        <f>'BCL Calculations Table'!BM815</f>
        <v>7446-11-9</v>
      </c>
      <c r="C748" s="13" t="str">
        <f>IF('BCL Calculations Table'!C815="","",'BCL Calculations Table'!C815)</f>
        <v/>
      </c>
      <c r="D748" s="13" t="str">
        <f>IF('BCL Calculations Table'!D815="","",'BCL Calculations Table'!D815)</f>
        <v/>
      </c>
      <c r="E748" s="13" t="str">
        <f>IF('BCL Calculations Table'!E815="","",'BCL Calculations Table'!E815)</f>
        <v/>
      </c>
      <c r="F748" s="13" t="str">
        <f>IF('BCL Calculations Table'!F815="","",'BCL Calculations Table'!F815)</f>
        <v/>
      </c>
      <c r="G748" s="13" t="str">
        <f>IF('BCL Calculations Table'!G815="","",'BCL Calculations Table'!G815)</f>
        <v/>
      </c>
      <c r="H748" s="13" t="str">
        <f>IF('BCL Calculations Table'!H815="","",'BCL Calculations Table'!H815)</f>
        <v/>
      </c>
      <c r="I748" s="13">
        <f>IF('BCL Calculations Table'!I815="","",'BCL Calculations Table'!I815)</f>
        <v>1E-3</v>
      </c>
      <c r="J748" s="13" t="str">
        <f>IF('BCL Calculations Table'!J815="","",'BCL Calculations Table'!J815)</f>
        <v>CA</v>
      </c>
      <c r="K748" s="85" t="str">
        <f>IF('BCL Calculations Table'!K815="","",'BCL Calculations Table'!K815)</f>
        <v/>
      </c>
      <c r="L748" s="13" t="str">
        <f>IF('BCL Calculations Table'!L815="","",'BCL Calculations Table'!L815)</f>
        <v/>
      </c>
      <c r="M748" s="68" t="str">
        <f>IF('BCL Calculations Table'!N815="","",'BCL Calculations Table'!N815)</f>
        <v/>
      </c>
      <c r="N748" s="13">
        <f>IF('BCL Calculations Table'!BP815="","",'BCL Calculations Table'!BP815)</f>
        <v>100000</v>
      </c>
      <c r="O748" s="13" t="str">
        <f>IF('BCL Calculations Table'!BQ815="","",'BCL Calculations Table'!BQ815)</f>
        <v>max</v>
      </c>
      <c r="P748" s="13">
        <f>IF('BCL Calculations Table'!BR815="","",'BCL Calculations Table'!BR815)</f>
        <v>100000</v>
      </c>
      <c r="Q748" s="13" t="str">
        <f>IF('BCL Calculations Table'!BS815="","",'BCL Calculations Table'!BS815)</f>
        <v>max</v>
      </c>
      <c r="R748" s="13">
        <f>IF('BCL Calculations Table'!BT815="","",'BCL Calculations Table'!BT815)</f>
        <v>100000</v>
      </c>
      <c r="S748" s="13" t="str">
        <f>IF('BCL Calculations Table'!BU815="","",'BCL Calculations Table'!BU815)</f>
        <v>max</v>
      </c>
      <c r="T748" s="13">
        <f>IF('BCL Calculations Table'!BV815="","",'BCL Calculations Table'!BV815)</f>
        <v>1.0428571428571429</v>
      </c>
      <c r="U748" s="13" t="str">
        <f>IF('BCL Calculations Table'!BW815="","",'BCL Calculations Table'!BW815)</f>
        <v>N</v>
      </c>
      <c r="V748" s="13" t="str">
        <f>IF('BCL Calculations Table'!BX815="","",'BCL Calculations Table'!BX815)</f>
        <v/>
      </c>
      <c r="W748" s="13" t="str">
        <f>IF('BCL Calculations Table'!BY815="","",'BCL Calculations Table'!BY815)</f>
        <v/>
      </c>
      <c r="X748" s="13" t="str">
        <f>IF('BCL Calculations Table'!BZ815="","",'BCL Calculations Table'!BZ815)</f>
        <v/>
      </c>
      <c r="Y748" s="70" t="str">
        <f>IF('BCL Calculations Table'!CB815="","",'BCL Calculations Table'!CB815)</f>
        <v/>
      </c>
    </row>
    <row r="749" spans="1:25" s="14" customFormat="1" x14ac:dyDescent="0.35">
      <c r="A749" s="69" t="str">
        <f>'BCL Calculations Table'!BN816</f>
        <v>Sulfuric Acid</v>
      </c>
      <c r="B749" s="68" t="str">
        <f>'BCL Calculations Table'!BM816</f>
        <v>7664-93-9</v>
      </c>
      <c r="C749" s="13" t="str">
        <f>IF('BCL Calculations Table'!C816="","",'BCL Calculations Table'!C816)</f>
        <v/>
      </c>
      <c r="D749" s="13" t="str">
        <f>IF('BCL Calculations Table'!D816="","",'BCL Calculations Table'!D816)</f>
        <v/>
      </c>
      <c r="E749" s="13" t="str">
        <f>IF('BCL Calculations Table'!E816="","",'BCL Calculations Table'!E816)</f>
        <v/>
      </c>
      <c r="F749" s="13" t="str">
        <f>IF('BCL Calculations Table'!F816="","",'BCL Calculations Table'!F816)</f>
        <v/>
      </c>
      <c r="G749" s="13" t="str">
        <f>IF('BCL Calculations Table'!G816="","",'BCL Calculations Table'!G816)</f>
        <v/>
      </c>
      <c r="H749" s="13" t="str">
        <f>IF('BCL Calculations Table'!H816="","",'BCL Calculations Table'!H816)</f>
        <v/>
      </c>
      <c r="I749" s="13">
        <f>IF('BCL Calculations Table'!I816="","",'BCL Calculations Table'!I816)</f>
        <v>1E-3</v>
      </c>
      <c r="J749" s="13" t="str">
        <f>IF('BCL Calculations Table'!J816="","",'BCL Calculations Table'!J816)</f>
        <v>CA</v>
      </c>
      <c r="K749" s="85" t="str">
        <f>IF('BCL Calculations Table'!K816="","",'BCL Calculations Table'!K816)</f>
        <v/>
      </c>
      <c r="L749" s="13" t="str">
        <f>IF('BCL Calculations Table'!L816="","",'BCL Calculations Table'!L816)</f>
        <v/>
      </c>
      <c r="M749" s="68" t="str">
        <f>IF('BCL Calculations Table'!N816="","",'BCL Calculations Table'!N816)</f>
        <v/>
      </c>
      <c r="N749" s="13">
        <f>IF('BCL Calculations Table'!BP816="","",'BCL Calculations Table'!BP816)</f>
        <v>100000</v>
      </c>
      <c r="O749" s="13" t="str">
        <f>IF('BCL Calculations Table'!BQ816="","",'BCL Calculations Table'!BQ816)</f>
        <v>max</v>
      </c>
      <c r="P749" s="13">
        <f>IF('BCL Calculations Table'!BR816="","",'BCL Calculations Table'!BR816)</f>
        <v>100000</v>
      </c>
      <c r="Q749" s="13" t="str">
        <f>IF('BCL Calculations Table'!BS816="","",'BCL Calculations Table'!BS816)</f>
        <v>max</v>
      </c>
      <c r="R749" s="13">
        <f>IF('BCL Calculations Table'!BT816="","",'BCL Calculations Table'!BT816)</f>
        <v>100000</v>
      </c>
      <c r="S749" s="13" t="str">
        <f>IF('BCL Calculations Table'!BU816="","",'BCL Calculations Table'!BU816)</f>
        <v>max</v>
      </c>
      <c r="T749" s="13">
        <f>IF('BCL Calculations Table'!BV816="","",'BCL Calculations Table'!BV816)</f>
        <v>1.0428571428571429</v>
      </c>
      <c r="U749" s="13" t="str">
        <f>IF('BCL Calculations Table'!BW816="","",'BCL Calculations Table'!BW816)</f>
        <v>N</v>
      </c>
      <c r="V749" s="13" t="str">
        <f>IF('BCL Calculations Table'!BX816="","",'BCL Calculations Table'!BX816)</f>
        <v/>
      </c>
      <c r="W749" s="13" t="str">
        <f>IF('BCL Calculations Table'!BY816="","",'BCL Calculations Table'!BY816)</f>
        <v/>
      </c>
      <c r="X749" s="13" t="str">
        <f>IF('BCL Calculations Table'!BZ816="","",'BCL Calculations Table'!BZ816)</f>
        <v/>
      </c>
      <c r="Y749" s="70" t="str">
        <f>IF('BCL Calculations Table'!CB816="","",'BCL Calculations Table'!CB816)</f>
        <v/>
      </c>
    </row>
    <row r="750" spans="1:25" x14ac:dyDescent="0.35">
      <c r="A750" s="71" t="str">
        <f>'BCL Calculations Table'!BN817</f>
        <v>Sulfurous acid, 2-chloroethyl 2-[4-(1,1-dimethylethyl)phenoxy]-1-methylethyl ester</v>
      </c>
      <c r="B750" s="72" t="str">
        <f>'BCL Calculations Table'!BM817</f>
        <v>140-57-8</v>
      </c>
      <c r="C750" s="73">
        <f>IF('BCL Calculations Table'!C817="","",'BCL Calculations Table'!C817)</f>
        <v>2.5000000000000001E-2</v>
      </c>
      <c r="D750" s="73" t="str">
        <f>IF('BCL Calculations Table'!D817="","",'BCL Calculations Table'!D817)</f>
        <v>I</v>
      </c>
      <c r="E750" s="73">
        <f>IF('BCL Calculations Table'!E817="","",'BCL Calculations Table'!E817)</f>
        <v>0.05</v>
      </c>
      <c r="F750" s="73" t="str">
        <f>IF('BCL Calculations Table'!F817="","",'BCL Calculations Table'!F817)</f>
        <v>H</v>
      </c>
      <c r="G750" s="73">
        <f>IF('BCL Calculations Table'!G817="","",'BCL Calculations Table'!G817)</f>
        <v>7.0999999999999998E-6</v>
      </c>
      <c r="H750" s="73" t="str">
        <f>IF('BCL Calculations Table'!H817="","",'BCL Calculations Table'!H817)</f>
        <v>I</v>
      </c>
      <c r="I750" s="73" t="str">
        <f>IF('BCL Calculations Table'!I817="","",'BCL Calculations Table'!I817)</f>
        <v/>
      </c>
      <c r="J750" s="73" t="str">
        <f>IF('BCL Calculations Table'!J817="","",'BCL Calculations Table'!J817)</f>
        <v/>
      </c>
      <c r="K750" s="86" t="str">
        <f>IF('BCL Calculations Table'!K817="","",'BCL Calculations Table'!K817)</f>
        <v/>
      </c>
      <c r="L750" s="73" t="str">
        <f>IF('BCL Calculations Table'!L817="","",'BCL Calculations Table'!L817)</f>
        <v/>
      </c>
      <c r="M750" s="72">
        <f>IF('BCL Calculations Table'!N817="","",'BCL Calculations Table'!N817)</f>
        <v>0.1</v>
      </c>
      <c r="N750" s="73">
        <f>IF('BCL Calculations Table'!BP817="","",'BCL Calculations Table'!BP817)</f>
        <v>21.702589986097948</v>
      </c>
      <c r="O750" s="73" t="str">
        <f>IF('BCL Calculations Table'!BQ817="","",'BCL Calculations Table'!BQ817)</f>
        <v>C</v>
      </c>
      <c r="P750" s="73">
        <f>IF('BCL Calculations Table'!BR817="","",'BCL Calculations Table'!BR817)</f>
        <v>261.59898039536336</v>
      </c>
      <c r="Q750" s="73" t="str">
        <f>IF('BCL Calculations Table'!BS817="","",'BCL Calculations Table'!BS817)</f>
        <v>C</v>
      </c>
      <c r="R750" s="73">
        <f>IF('BCL Calculations Table'!BT817="","",'BCL Calculations Table'!BT817)</f>
        <v>141.08702235804799</v>
      </c>
      <c r="S750" s="73" t="str">
        <f>IF('BCL Calculations Table'!BU817="","",'BCL Calculations Table'!BU817)</f>
        <v>C</v>
      </c>
      <c r="T750" s="73">
        <f>IF('BCL Calculations Table'!BV817="","",'BCL Calculations Table'!BV817)</f>
        <v>0.39544962080173346</v>
      </c>
      <c r="U750" s="73" t="str">
        <f>IF('BCL Calculations Table'!BW817="","",'BCL Calculations Table'!BW817)</f>
        <v>C</v>
      </c>
      <c r="V750" s="73">
        <f>IF('BCL Calculations Table'!BX817="","",'BCL Calculations Table'!BX817)</f>
        <v>3.1163287086446103</v>
      </c>
      <c r="W750" s="73" t="str">
        <f>IF('BCL Calculations Table'!BY817="","",'BCL Calculations Table'!BY817)</f>
        <v>C</v>
      </c>
      <c r="X750" s="73" t="str">
        <f>IF('BCL Calculations Table'!BZ817="","",'BCL Calculations Table'!BZ817)</f>
        <v/>
      </c>
      <c r="Y750" s="79" t="str">
        <f>IF('BCL Calculations Table'!CB817="","",'BCL Calculations Table'!CB817)</f>
        <v/>
      </c>
    </row>
    <row r="751" spans="1:25" s="14" customFormat="1" x14ac:dyDescent="0.35">
      <c r="A751" s="94" t="str">
        <f>'BCL Calculations Table'!BN818</f>
        <v>TCMTB</v>
      </c>
      <c r="B751" s="82" t="str">
        <f>'BCL Calculations Table'!BM818</f>
        <v>21564-17-0</v>
      </c>
      <c r="C751" s="80" t="str">
        <f>IF('BCL Calculations Table'!C818="","",'BCL Calculations Table'!C818)</f>
        <v/>
      </c>
      <c r="D751" s="80" t="str">
        <f>IF('BCL Calculations Table'!D818="","",'BCL Calculations Table'!D818)</f>
        <v/>
      </c>
      <c r="E751" s="80">
        <f>IF('BCL Calculations Table'!E818="","",'BCL Calculations Table'!E818)</f>
        <v>0.03</v>
      </c>
      <c r="F751" s="80" t="str">
        <f>IF('BCL Calculations Table'!F818="","",'BCL Calculations Table'!F818)</f>
        <v>H</v>
      </c>
      <c r="G751" s="80" t="str">
        <f>IF('BCL Calculations Table'!G818="","",'BCL Calculations Table'!G818)</f>
        <v/>
      </c>
      <c r="H751" s="80" t="str">
        <f>IF('BCL Calculations Table'!H818="","",'BCL Calculations Table'!H818)</f>
        <v/>
      </c>
      <c r="I751" s="80" t="str">
        <f>IF('BCL Calculations Table'!I818="","",'BCL Calculations Table'!I818)</f>
        <v/>
      </c>
      <c r="J751" s="80" t="str">
        <f>IF('BCL Calculations Table'!J818="","",'BCL Calculations Table'!J818)</f>
        <v/>
      </c>
      <c r="K751" s="87" t="str">
        <f>IF('BCL Calculations Table'!K818="","",'BCL Calculations Table'!K818)</f>
        <v/>
      </c>
      <c r="L751" s="80" t="str">
        <f>IF('BCL Calculations Table'!L818="","",'BCL Calculations Table'!L818)</f>
        <v/>
      </c>
      <c r="M751" s="82">
        <f>IF('BCL Calculations Table'!N818="","",'BCL Calculations Table'!N818)</f>
        <v>0.1</v>
      </c>
      <c r="N751" s="80">
        <f>IF('BCL Calculations Table'!BP818="","",'BCL Calculations Table'!BP818)</f>
        <v>1896.4103866714388</v>
      </c>
      <c r="O751" s="80" t="str">
        <f>IF('BCL Calculations Table'!BQ818="","",'BCL Calculations Table'!BQ818)</f>
        <v>N</v>
      </c>
      <c r="P751" s="80">
        <f>IF('BCL Calculations Table'!BR818="","",'BCL Calculations Table'!BR818)</f>
        <v>70080</v>
      </c>
      <c r="Q751" s="80" t="str">
        <f>IF('BCL Calculations Table'!BS818="","",'BCL Calculations Table'!BS818)</f>
        <v>N</v>
      </c>
      <c r="R751" s="80">
        <f>IF('BCL Calculations Table'!BT818="","",'BCL Calculations Table'!BT818)</f>
        <v>27355.423774861116</v>
      </c>
      <c r="S751" s="80" t="str">
        <f>IF('BCL Calculations Table'!BU818="","",'BCL Calculations Table'!BU818)</f>
        <v>N</v>
      </c>
      <c r="T751" s="80" t="str">
        <f>IF('BCL Calculations Table'!BV818="","",'BCL Calculations Table'!BV818)</f>
        <v/>
      </c>
      <c r="U751" s="80" t="str">
        <f>IF('BCL Calculations Table'!BW818="","",'BCL Calculations Table'!BW818)</f>
        <v/>
      </c>
      <c r="V751" s="80">
        <f>IF('BCL Calculations Table'!BX818="","",'BCL Calculations Table'!BX818)</f>
        <v>1001.1428571428571</v>
      </c>
      <c r="W751" s="80" t="str">
        <f>IF('BCL Calculations Table'!BY818="","",'BCL Calculations Table'!BY818)</f>
        <v>N</v>
      </c>
      <c r="X751" s="80" t="str">
        <f>IF('BCL Calculations Table'!BZ818="","",'BCL Calculations Table'!BZ818)</f>
        <v/>
      </c>
      <c r="Y751" s="81" t="str">
        <f>IF('BCL Calculations Table'!CB818="","",'BCL Calculations Table'!CB818)</f>
        <v/>
      </c>
    </row>
    <row r="752" spans="1:25" s="14" customFormat="1" x14ac:dyDescent="0.35">
      <c r="A752" s="69" t="str">
        <f>'BCL Calculations Table'!BN819</f>
        <v>Tebuthiuron</v>
      </c>
      <c r="B752" s="68" t="str">
        <f>'BCL Calculations Table'!BM819</f>
        <v>34014-18-1</v>
      </c>
      <c r="C752" s="13" t="str">
        <f>IF('BCL Calculations Table'!C819="","",'BCL Calculations Table'!C819)</f>
        <v/>
      </c>
      <c r="D752" s="13" t="str">
        <f>IF('BCL Calculations Table'!D819="","",'BCL Calculations Table'!D819)</f>
        <v/>
      </c>
      <c r="E752" s="13">
        <f>IF('BCL Calculations Table'!E819="","",'BCL Calculations Table'!E819)</f>
        <v>7.0000000000000007E-2</v>
      </c>
      <c r="F752" s="13" t="str">
        <f>IF('BCL Calculations Table'!F819="","",'BCL Calculations Table'!F819)</f>
        <v>I</v>
      </c>
      <c r="G752" s="13" t="str">
        <f>IF('BCL Calculations Table'!G819="","",'BCL Calculations Table'!G819)</f>
        <v/>
      </c>
      <c r="H752" s="13" t="str">
        <f>IF('BCL Calculations Table'!H819="","",'BCL Calculations Table'!H819)</f>
        <v/>
      </c>
      <c r="I752" s="13" t="str">
        <f>IF('BCL Calculations Table'!I819="","",'BCL Calculations Table'!I819)</f>
        <v/>
      </c>
      <c r="J752" s="13" t="str">
        <f>IF('BCL Calculations Table'!J819="","",'BCL Calculations Table'!J819)</f>
        <v/>
      </c>
      <c r="K752" s="85" t="str">
        <f>IF('BCL Calculations Table'!K819="","",'BCL Calculations Table'!K819)</f>
        <v/>
      </c>
      <c r="L752" s="13" t="str">
        <f>IF('BCL Calculations Table'!L819="","",'BCL Calculations Table'!L819)</f>
        <v/>
      </c>
      <c r="M752" s="68">
        <f>IF('BCL Calculations Table'!N819="","",'BCL Calculations Table'!N819)</f>
        <v>0.1</v>
      </c>
      <c r="N752" s="13">
        <f>IF('BCL Calculations Table'!BP819="","",'BCL Calculations Table'!BP819)</f>
        <v>4424.9575689000249</v>
      </c>
      <c r="O752" s="13" t="str">
        <f>IF('BCL Calculations Table'!BQ819="","",'BCL Calculations Table'!BQ819)</f>
        <v>N</v>
      </c>
      <c r="P752" s="13">
        <f>IF('BCL Calculations Table'!BR819="","",'BCL Calculations Table'!BR819)</f>
        <v>100000</v>
      </c>
      <c r="Q752" s="13" t="str">
        <f>IF('BCL Calculations Table'!BS819="","",'BCL Calculations Table'!BS819)</f>
        <v>max</v>
      </c>
      <c r="R752" s="13">
        <f>IF('BCL Calculations Table'!BT819="","",'BCL Calculations Table'!BT819)</f>
        <v>63829.322141342607</v>
      </c>
      <c r="S752" s="13" t="str">
        <f>IF('BCL Calculations Table'!BU819="","",'BCL Calculations Table'!BU819)</f>
        <v>N</v>
      </c>
      <c r="T752" s="13" t="str">
        <f>IF('BCL Calculations Table'!BV819="","",'BCL Calculations Table'!BV819)</f>
        <v/>
      </c>
      <c r="U752" s="13" t="str">
        <f>IF('BCL Calculations Table'!BW819="","",'BCL Calculations Table'!BW819)</f>
        <v/>
      </c>
      <c r="V752" s="13">
        <f>IF('BCL Calculations Table'!BX819="","",'BCL Calculations Table'!BX819)</f>
        <v>2336</v>
      </c>
      <c r="W752" s="13" t="str">
        <f>IF('BCL Calculations Table'!BY819="","",'BCL Calculations Table'!BY819)</f>
        <v>N</v>
      </c>
      <c r="X752" s="13" t="str">
        <f>IF('BCL Calculations Table'!BZ819="","",'BCL Calculations Table'!BZ819)</f>
        <v/>
      </c>
      <c r="Y752" s="70" t="str">
        <f>IF('BCL Calculations Table'!CB819="","",'BCL Calculations Table'!CB819)</f>
        <v/>
      </c>
    </row>
    <row r="753" spans="1:25" x14ac:dyDescent="0.35">
      <c r="A753" s="69" t="str">
        <f>'BCL Calculations Table'!BN820</f>
        <v>Temephos</v>
      </c>
      <c r="B753" s="68" t="str">
        <f>'BCL Calculations Table'!BM820</f>
        <v>3383-96-8</v>
      </c>
      <c r="C753" s="13" t="str">
        <f>IF('BCL Calculations Table'!C820="","",'BCL Calculations Table'!C820)</f>
        <v/>
      </c>
      <c r="D753" s="13" t="str">
        <f>IF('BCL Calculations Table'!D820="","",'BCL Calculations Table'!D820)</f>
        <v/>
      </c>
      <c r="E753" s="13">
        <f>IF('BCL Calculations Table'!E820="","",'BCL Calculations Table'!E820)</f>
        <v>0.02</v>
      </c>
      <c r="F753" s="13" t="str">
        <f>IF('BCL Calculations Table'!F820="","",'BCL Calculations Table'!F820)</f>
        <v>H</v>
      </c>
      <c r="G753" s="13" t="str">
        <f>IF('BCL Calculations Table'!G820="","",'BCL Calculations Table'!G820)</f>
        <v/>
      </c>
      <c r="H753" s="13" t="str">
        <f>IF('BCL Calculations Table'!H820="","",'BCL Calculations Table'!H820)</f>
        <v/>
      </c>
      <c r="I753" s="13" t="str">
        <f>IF('BCL Calculations Table'!I820="","",'BCL Calculations Table'!I820)</f>
        <v/>
      </c>
      <c r="J753" s="13" t="str">
        <f>IF('BCL Calculations Table'!J820="","",'BCL Calculations Table'!J820)</f>
        <v/>
      </c>
      <c r="K753" s="85" t="str">
        <f>IF('BCL Calculations Table'!K820="","",'BCL Calculations Table'!K820)</f>
        <v/>
      </c>
      <c r="L753" s="13" t="str">
        <f>IF('BCL Calculations Table'!L820="","",'BCL Calculations Table'!L820)</f>
        <v/>
      </c>
      <c r="M753" s="68">
        <f>IF('BCL Calculations Table'!N820="","",'BCL Calculations Table'!N820)</f>
        <v>0.1</v>
      </c>
      <c r="N753" s="13">
        <f>IF('BCL Calculations Table'!BP820="","",'BCL Calculations Table'!BP820)</f>
        <v>1264.2735911142927</v>
      </c>
      <c r="O753" s="13" t="str">
        <f>IF('BCL Calculations Table'!BQ820="","",'BCL Calculations Table'!BQ820)</f>
        <v>N</v>
      </c>
      <c r="P753" s="13">
        <f>IF('BCL Calculations Table'!BR820="","",'BCL Calculations Table'!BR820)</f>
        <v>46720.000000000007</v>
      </c>
      <c r="Q753" s="13" t="str">
        <f>IF('BCL Calculations Table'!BS820="","",'BCL Calculations Table'!BS820)</f>
        <v>N</v>
      </c>
      <c r="R753" s="13">
        <f>IF('BCL Calculations Table'!BT820="","",'BCL Calculations Table'!BT820)</f>
        <v>18236.949183240744</v>
      </c>
      <c r="S753" s="13" t="str">
        <f>IF('BCL Calculations Table'!BU820="","",'BCL Calculations Table'!BU820)</f>
        <v>N</v>
      </c>
      <c r="T753" s="13" t="str">
        <f>IF('BCL Calculations Table'!BV820="","",'BCL Calculations Table'!BV820)</f>
        <v/>
      </c>
      <c r="U753" s="13" t="str">
        <f>IF('BCL Calculations Table'!BW820="","",'BCL Calculations Table'!BW820)</f>
        <v/>
      </c>
      <c r="V753" s="13">
        <f>IF('BCL Calculations Table'!BX820="","",'BCL Calculations Table'!BX820)</f>
        <v>667.42857142857144</v>
      </c>
      <c r="W753" s="13" t="str">
        <f>IF('BCL Calculations Table'!BY820="","",'BCL Calculations Table'!BY820)</f>
        <v>N</v>
      </c>
      <c r="X753" s="13" t="str">
        <f>IF('BCL Calculations Table'!BZ820="","",'BCL Calculations Table'!BZ820)</f>
        <v/>
      </c>
      <c r="Y753" s="70" t="str">
        <f>IF('BCL Calculations Table'!CB820="","",'BCL Calculations Table'!CB820)</f>
        <v/>
      </c>
    </row>
    <row r="754" spans="1:25" x14ac:dyDescent="0.35">
      <c r="A754" s="69" t="str">
        <f>'BCL Calculations Table'!BN821</f>
        <v>Terbacil</v>
      </c>
      <c r="B754" s="68" t="str">
        <f>'BCL Calculations Table'!BM821</f>
        <v>5902-51-2</v>
      </c>
      <c r="C754" s="13" t="str">
        <f>IF('BCL Calculations Table'!C821="","",'BCL Calculations Table'!C821)</f>
        <v/>
      </c>
      <c r="D754" s="13" t="str">
        <f>IF('BCL Calculations Table'!D821="","",'BCL Calculations Table'!D821)</f>
        <v/>
      </c>
      <c r="E754" s="13">
        <f>IF('BCL Calculations Table'!E821="","",'BCL Calculations Table'!E821)</f>
        <v>1.2999999999999999E-2</v>
      </c>
      <c r="F754" s="13" t="str">
        <f>IF('BCL Calculations Table'!F821="","",'BCL Calculations Table'!F821)</f>
        <v>I</v>
      </c>
      <c r="G754" s="13" t="str">
        <f>IF('BCL Calculations Table'!G821="","",'BCL Calculations Table'!G821)</f>
        <v/>
      </c>
      <c r="H754" s="13" t="str">
        <f>IF('BCL Calculations Table'!H821="","",'BCL Calculations Table'!H821)</f>
        <v/>
      </c>
      <c r="I754" s="13" t="str">
        <f>IF('BCL Calculations Table'!I821="","",'BCL Calculations Table'!I821)</f>
        <v/>
      </c>
      <c r="J754" s="13" t="str">
        <f>IF('BCL Calculations Table'!J821="","",'BCL Calculations Table'!J821)</f>
        <v/>
      </c>
      <c r="K754" s="85" t="str">
        <f>IF('BCL Calculations Table'!K821="","",'BCL Calculations Table'!K821)</f>
        <v/>
      </c>
      <c r="L754" s="13" t="str">
        <f>IF('BCL Calculations Table'!L821="","",'BCL Calculations Table'!L821)</f>
        <v/>
      </c>
      <c r="M754" s="68">
        <f>IF('BCL Calculations Table'!N821="","",'BCL Calculations Table'!N821)</f>
        <v>0.1</v>
      </c>
      <c r="N754" s="13">
        <f>IF('BCL Calculations Table'!BP821="","",'BCL Calculations Table'!BP821)</f>
        <v>821.77783422429036</v>
      </c>
      <c r="O754" s="13" t="str">
        <f>IF('BCL Calculations Table'!BQ821="","",'BCL Calculations Table'!BQ821)</f>
        <v>N</v>
      </c>
      <c r="P754" s="13">
        <f>IF('BCL Calculations Table'!BR821="","",'BCL Calculations Table'!BR821)</f>
        <v>30368.000000000007</v>
      </c>
      <c r="Q754" s="13" t="str">
        <f>IF('BCL Calculations Table'!BS821="","",'BCL Calculations Table'!BS821)</f>
        <v>N</v>
      </c>
      <c r="R754" s="13">
        <f>IF('BCL Calculations Table'!BT821="","",'BCL Calculations Table'!BT821)</f>
        <v>11854.016969106484</v>
      </c>
      <c r="S754" s="13" t="str">
        <f>IF('BCL Calculations Table'!BU821="","",'BCL Calculations Table'!BU821)</f>
        <v>N</v>
      </c>
      <c r="T754" s="13" t="str">
        <f>IF('BCL Calculations Table'!BV821="","",'BCL Calculations Table'!BV821)</f>
        <v/>
      </c>
      <c r="U754" s="13" t="str">
        <f>IF('BCL Calculations Table'!BW821="","",'BCL Calculations Table'!BW821)</f>
        <v/>
      </c>
      <c r="V754" s="13">
        <f>IF('BCL Calculations Table'!BX821="","",'BCL Calculations Table'!BX821)</f>
        <v>433.82857142857148</v>
      </c>
      <c r="W754" s="13" t="str">
        <f>IF('BCL Calculations Table'!BY821="","",'BCL Calculations Table'!BY821)</f>
        <v>N</v>
      </c>
      <c r="X754" s="13" t="str">
        <f>IF('BCL Calculations Table'!BZ821="","",'BCL Calculations Table'!BZ821)</f>
        <v/>
      </c>
      <c r="Y754" s="70" t="str">
        <f>IF('BCL Calculations Table'!CB821="","",'BCL Calculations Table'!CB821)</f>
        <v/>
      </c>
    </row>
    <row r="755" spans="1:25" s="14" customFormat="1" x14ac:dyDescent="0.35">
      <c r="A755" s="69" t="str">
        <f>'BCL Calculations Table'!BN822</f>
        <v>Terbufos</v>
      </c>
      <c r="B755" s="68" t="str">
        <f>'BCL Calculations Table'!BM822</f>
        <v>13071-79-9</v>
      </c>
      <c r="C755" s="13" t="str">
        <f>IF('BCL Calculations Table'!C822="","",'BCL Calculations Table'!C822)</f>
        <v/>
      </c>
      <c r="D755" s="13" t="str">
        <f>IF('BCL Calculations Table'!D822="","",'BCL Calculations Table'!D822)</f>
        <v/>
      </c>
      <c r="E755" s="13">
        <f>IF('BCL Calculations Table'!E822="","",'BCL Calculations Table'!E822)</f>
        <v>2.5000000000000001E-5</v>
      </c>
      <c r="F755" s="13" t="str">
        <f>IF('BCL Calculations Table'!F822="","",'BCL Calculations Table'!F822)</f>
        <v>H</v>
      </c>
      <c r="G755" s="13" t="str">
        <f>IF('BCL Calculations Table'!G822="","",'BCL Calculations Table'!G822)</f>
        <v/>
      </c>
      <c r="H755" s="13" t="str">
        <f>IF('BCL Calculations Table'!H822="","",'BCL Calculations Table'!H822)</f>
        <v/>
      </c>
      <c r="I755" s="13" t="str">
        <f>IF('BCL Calculations Table'!I822="","",'BCL Calculations Table'!I822)</f>
        <v/>
      </c>
      <c r="J755" s="13" t="str">
        <f>IF('BCL Calculations Table'!J822="","",'BCL Calculations Table'!J822)</f>
        <v/>
      </c>
      <c r="K755" s="85" t="str">
        <f>IF('BCL Calculations Table'!K822="","",'BCL Calculations Table'!K822)</f>
        <v/>
      </c>
      <c r="L755" s="13" t="str">
        <f>IF('BCL Calculations Table'!L822="","",'BCL Calculations Table'!L822)</f>
        <v>V</v>
      </c>
      <c r="M755" s="68" t="str">
        <f>IF('BCL Calculations Table'!N822="","",'BCL Calculations Table'!N822)</f>
        <v/>
      </c>
      <c r="N755" s="13">
        <f>IF('BCL Calculations Table'!BP822="","",'BCL Calculations Table'!BP822)</f>
        <v>1.9553571428571435</v>
      </c>
      <c r="O755" s="13" t="str">
        <f>IF('BCL Calculations Table'!BQ822="","",'BCL Calculations Table'!BQ822)</f>
        <v>N</v>
      </c>
      <c r="P755" s="13">
        <f>IF('BCL Calculations Table'!BR822="","",'BCL Calculations Table'!BR822)</f>
        <v>30.894479748354723</v>
      </c>
      <c r="Q755" s="13" t="str">
        <f>IF('BCL Calculations Table'!BS822="","",'BCL Calculations Table'!BS822)</f>
        <v>sat</v>
      </c>
      <c r="R755" s="13">
        <f>IF('BCL Calculations Table'!BT822="","",'BCL Calculations Table'!BT822)</f>
        <v>30.894479748354723</v>
      </c>
      <c r="S755" s="13" t="str">
        <f>IF('BCL Calculations Table'!BU822="","",'BCL Calculations Table'!BU822)</f>
        <v>sat</v>
      </c>
      <c r="T755" s="13" t="str">
        <f>IF('BCL Calculations Table'!BV822="","",'BCL Calculations Table'!BV822)</f>
        <v/>
      </c>
      <c r="U755" s="13" t="str">
        <f>IF('BCL Calculations Table'!BW822="","",'BCL Calculations Table'!BW822)</f>
        <v/>
      </c>
      <c r="V755" s="13">
        <f>IF('BCL Calculations Table'!BX822="","",'BCL Calculations Table'!BX822)</f>
        <v>0.8342857142857143</v>
      </c>
      <c r="W755" s="13" t="str">
        <f>IF('BCL Calculations Table'!BY822="","",'BCL Calculations Table'!BY822)</f>
        <v>N</v>
      </c>
      <c r="X755" s="13" t="str">
        <f>IF('BCL Calculations Table'!BZ822="","",'BCL Calculations Table'!BZ822)</f>
        <v/>
      </c>
      <c r="Y755" s="70" t="str">
        <f>IF('BCL Calculations Table'!CB822="","",'BCL Calculations Table'!CB822)</f>
        <v/>
      </c>
    </row>
    <row r="756" spans="1:25" x14ac:dyDescent="0.35">
      <c r="A756" s="71" t="str">
        <f>'BCL Calculations Table'!BN823</f>
        <v>Terbutryn</v>
      </c>
      <c r="B756" s="72" t="str">
        <f>'BCL Calculations Table'!BM823</f>
        <v>886-50-0</v>
      </c>
      <c r="C756" s="73" t="str">
        <f>IF('BCL Calculations Table'!C823="","",'BCL Calculations Table'!C823)</f>
        <v/>
      </c>
      <c r="D756" s="73" t="str">
        <f>IF('BCL Calculations Table'!D823="","",'BCL Calculations Table'!D823)</f>
        <v/>
      </c>
      <c r="E756" s="73">
        <f>IF('BCL Calculations Table'!E823="","",'BCL Calculations Table'!E823)</f>
        <v>1E-3</v>
      </c>
      <c r="F756" s="73" t="str">
        <f>IF('BCL Calculations Table'!F823="","",'BCL Calculations Table'!F823)</f>
        <v>I</v>
      </c>
      <c r="G756" s="73" t="str">
        <f>IF('BCL Calculations Table'!G823="","",'BCL Calculations Table'!G823)</f>
        <v/>
      </c>
      <c r="H756" s="73" t="str">
        <f>IF('BCL Calculations Table'!H823="","",'BCL Calculations Table'!H823)</f>
        <v/>
      </c>
      <c r="I756" s="73" t="str">
        <f>IF('BCL Calculations Table'!I823="","",'BCL Calculations Table'!I823)</f>
        <v/>
      </c>
      <c r="J756" s="73" t="str">
        <f>IF('BCL Calculations Table'!J823="","",'BCL Calculations Table'!J823)</f>
        <v/>
      </c>
      <c r="K756" s="86" t="str">
        <f>IF('BCL Calculations Table'!K823="","",'BCL Calculations Table'!K823)</f>
        <v/>
      </c>
      <c r="L756" s="73" t="str">
        <f>IF('BCL Calculations Table'!L823="","",'BCL Calculations Table'!L823)</f>
        <v/>
      </c>
      <c r="M756" s="72">
        <f>IF('BCL Calculations Table'!N823="","",'BCL Calculations Table'!N823)</f>
        <v>0.1</v>
      </c>
      <c r="N756" s="73">
        <f>IF('BCL Calculations Table'!BP823="","",'BCL Calculations Table'!BP823)</f>
        <v>63.213679555714634</v>
      </c>
      <c r="O756" s="73" t="str">
        <f>IF('BCL Calculations Table'!BQ823="","",'BCL Calculations Table'!BQ823)</f>
        <v>N</v>
      </c>
      <c r="P756" s="73">
        <f>IF('BCL Calculations Table'!BR823="","",'BCL Calculations Table'!BR823)</f>
        <v>2336</v>
      </c>
      <c r="Q756" s="73" t="str">
        <f>IF('BCL Calculations Table'!BS823="","",'BCL Calculations Table'!BS823)</f>
        <v>N</v>
      </c>
      <c r="R756" s="73">
        <f>IF('BCL Calculations Table'!BT823="","",'BCL Calculations Table'!BT823)</f>
        <v>911.84745916203713</v>
      </c>
      <c r="S756" s="73" t="str">
        <f>IF('BCL Calculations Table'!BU823="","",'BCL Calculations Table'!BU823)</f>
        <v>N</v>
      </c>
      <c r="T756" s="73" t="str">
        <f>IF('BCL Calculations Table'!BV823="","",'BCL Calculations Table'!BV823)</f>
        <v/>
      </c>
      <c r="U756" s="73" t="str">
        <f>IF('BCL Calculations Table'!BW823="","",'BCL Calculations Table'!BW823)</f>
        <v/>
      </c>
      <c r="V756" s="73">
        <f>IF('BCL Calculations Table'!BX823="","",'BCL Calculations Table'!BX823)</f>
        <v>33.371428571428574</v>
      </c>
      <c r="W756" s="73" t="str">
        <f>IF('BCL Calculations Table'!BY823="","",'BCL Calculations Table'!BY823)</f>
        <v>N</v>
      </c>
      <c r="X756" s="73" t="str">
        <f>IF('BCL Calculations Table'!BZ823="","",'BCL Calculations Table'!BZ823)</f>
        <v/>
      </c>
      <c r="Y756" s="79" t="str">
        <f>IF('BCL Calculations Table'!CB823="","",'BCL Calculations Table'!CB823)</f>
        <v/>
      </c>
    </row>
    <row r="757" spans="1:25" s="14" customFormat="1" x14ac:dyDescent="0.35">
      <c r="A757" s="94" t="str">
        <f>'BCL Calculations Table'!BN824</f>
        <v>Tetrabromodiphenyl ether, 2,2',4,4'- (BDE-47)</v>
      </c>
      <c r="B757" s="82" t="str">
        <f>'BCL Calculations Table'!BM824</f>
        <v>5436-43-1</v>
      </c>
      <c r="C757" s="80" t="str">
        <f>IF('BCL Calculations Table'!C824="","",'BCL Calculations Table'!C824)</f>
        <v/>
      </c>
      <c r="D757" s="80" t="str">
        <f>IF('BCL Calculations Table'!D824="","",'BCL Calculations Table'!D824)</f>
        <v/>
      </c>
      <c r="E757" s="80">
        <f>IF('BCL Calculations Table'!E824="","",'BCL Calculations Table'!E824)</f>
        <v>1E-4</v>
      </c>
      <c r="F757" s="80" t="str">
        <f>IF('BCL Calculations Table'!F824="","",'BCL Calculations Table'!F824)</f>
        <v>I</v>
      </c>
      <c r="G757" s="80" t="str">
        <f>IF('BCL Calculations Table'!G824="","",'BCL Calculations Table'!G824)</f>
        <v/>
      </c>
      <c r="H757" s="80" t="str">
        <f>IF('BCL Calculations Table'!H824="","",'BCL Calculations Table'!H824)</f>
        <v/>
      </c>
      <c r="I757" s="80" t="str">
        <f>IF('BCL Calculations Table'!I824="","",'BCL Calculations Table'!I824)</f>
        <v/>
      </c>
      <c r="J757" s="80" t="str">
        <f>IF('BCL Calculations Table'!J824="","",'BCL Calculations Table'!J824)</f>
        <v/>
      </c>
      <c r="K757" s="87" t="str">
        <f>IF('BCL Calculations Table'!K824="","",'BCL Calculations Table'!K824)</f>
        <v/>
      </c>
      <c r="L757" s="80" t="str">
        <f>IF('BCL Calculations Table'!L824="","",'BCL Calculations Table'!L824)</f>
        <v/>
      </c>
      <c r="M757" s="82">
        <f>IF('BCL Calculations Table'!N824="","",'BCL Calculations Table'!N824)</f>
        <v>0.1</v>
      </c>
      <c r="N757" s="80">
        <f>IF('BCL Calculations Table'!BP824="","",'BCL Calculations Table'!BP824)</f>
        <v>6.3213679555714641</v>
      </c>
      <c r="O757" s="80" t="str">
        <f>IF('BCL Calculations Table'!BQ824="","",'BCL Calculations Table'!BQ824)</f>
        <v>N</v>
      </c>
      <c r="P757" s="80">
        <f>IF('BCL Calculations Table'!BR824="","",'BCL Calculations Table'!BR824)</f>
        <v>233.60000000000002</v>
      </c>
      <c r="Q757" s="80" t="str">
        <f>IF('BCL Calculations Table'!BS824="","",'BCL Calculations Table'!BS824)</f>
        <v>N</v>
      </c>
      <c r="R757" s="80">
        <f>IF('BCL Calculations Table'!BT824="","",'BCL Calculations Table'!BT824)</f>
        <v>91.184745916203724</v>
      </c>
      <c r="S757" s="80" t="str">
        <f>IF('BCL Calculations Table'!BU824="","",'BCL Calculations Table'!BU824)</f>
        <v>N</v>
      </c>
      <c r="T757" s="80" t="str">
        <f>IF('BCL Calculations Table'!BV824="","",'BCL Calculations Table'!BV824)</f>
        <v/>
      </c>
      <c r="U757" s="80" t="str">
        <f>IF('BCL Calculations Table'!BW824="","",'BCL Calculations Table'!BW824)</f>
        <v/>
      </c>
      <c r="V757" s="80">
        <f>IF('BCL Calculations Table'!BX824="","",'BCL Calculations Table'!BX824)</f>
        <v>3.3371428571428572</v>
      </c>
      <c r="W757" s="80" t="str">
        <f>IF('BCL Calculations Table'!BY824="","",'BCL Calculations Table'!BY824)</f>
        <v>N</v>
      </c>
      <c r="X757" s="80" t="str">
        <f>IF('BCL Calculations Table'!BZ824="","",'BCL Calculations Table'!BZ824)</f>
        <v/>
      </c>
      <c r="Y757" s="81" t="str">
        <f>IF('BCL Calculations Table'!CB824="","",'BCL Calculations Table'!CB824)</f>
        <v/>
      </c>
    </row>
    <row r="758" spans="1:25" s="14" customFormat="1" x14ac:dyDescent="0.35">
      <c r="A758" s="69" t="str">
        <f>'BCL Calculations Table'!BN825</f>
        <v>Tetrachlorobenzene, 1,2,4,5-</v>
      </c>
      <c r="B758" s="68" t="str">
        <f>'BCL Calculations Table'!BM825</f>
        <v>95-94-3</v>
      </c>
      <c r="C758" s="13" t="str">
        <f>IF('BCL Calculations Table'!C825="","",'BCL Calculations Table'!C825)</f>
        <v/>
      </c>
      <c r="D758" s="13" t="str">
        <f>IF('BCL Calculations Table'!D825="","",'BCL Calculations Table'!D825)</f>
        <v/>
      </c>
      <c r="E758" s="13">
        <f>IF('BCL Calculations Table'!E825="","",'BCL Calculations Table'!E825)</f>
        <v>2.9999999999999997E-4</v>
      </c>
      <c r="F758" s="13" t="str">
        <f>IF('BCL Calculations Table'!F825="","",'BCL Calculations Table'!F825)</f>
        <v>I</v>
      </c>
      <c r="G758" s="13" t="str">
        <f>IF('BCL Calculations Table'!G825="","",'BCL Calculations Table'!G825)</f>
        <v/>
      </c>
      <c r="H758" s="13" t="str">
        <f>IF('BCL Calculations Table'!H825="","",'BCL Calculations Table'!H825)</f>
        <v/>
      </c>
      <c r="I758" s="13" t="str">
        <f>IF('BCL Calculations Table'!I825="","",'BCL Calculations Table'!I825)</f>
        <v/>
      </c>
      <c r="J758" s="13" t="str">
        <f>IF('BCL Calculations Table'!J825="","",'BCL Calculations Table'!J825)</f>
        <v/>
      </c>
      <c r="K758" s="85" t="str">
        <f>IF('BCL Calculations Table'!K825="","",'BCL Calculations Table'!K825)</f>
        <v/>
      </c>
      <c r="L758" s="13" t="str">
        <f>IF('BCL Calculations Table'!L825="","",'BCL Calculations Table'!L825)</f>
        <v>V</v>
      </c>
      <c r="M758" s="68" t="str">
        <f>IF('BCL Calculations Table'!N825="","",'BCL Calculations Table'!N825)</f>
        <v/>
      </c>
      <c r="N758" s="13">
        <f>IF('BCL Calculations Table'!BP825="","",'BCL Calculations Table'!BP825)</f>
        <v>7.9895050055311323</v>
      </c>
      <c r="O758" s="13" t="str">
        <f>IF('BCL Calculations Table'!BQ825="","",'BCL Calculations Table'!BQ825)</f>
        <v>sat</v>
      </c>
      <c r="P758" s="13">
        <f>IF('BCL Calculations Table'!BR825="","",'BCL Calculations Table'!BR825)</f>
        <v>7.9895050055311323</v>
      </c>
      <c r="Q758" s="13" t="str">
        <f>IF('BCL Calculations Table'!BS825="","",'BCL Calculations Table'!BS825)</f>
        <v>sat</v>
      </c>
      <c r="R758" s="13">
        <f>IF('BCL Calculations Table'!BT825="","",'BCL Calculations Table'!BT825)</f>
        <v>7.9895050055311323</v>
      </c>
      <c r="S758" s="13" t="str">
        <f>IF('BCL Calculations Table'!BU825="","",'BCL Calculations Table'!BU825)</f>
        <v>sat</v>
      </c>
      <c r="T758" s="13" t="str">
        <f>IF('BCL Calculations Table'!BV825="","",'BCL Calculations Table'!BV825)</f>
        <v/>
      </c>
      <c r="U758" s="13" t="str">
        <f>IF('BCL Calculations Table'!BW825="","",'BCL Calculations Table'!BW825)</f>
        <v/>
      </c>
      <c r="V758" s="13">
        <f>IF('BCL Calculations Table'!BX825="","",'BCL Calculations Table'!BX825)</f>
        <v>10.011428571428571</v>
      </c>
      <c r="W758" s="13" t="str">
        <f>IF('BCL Calculations Table'!BY825="","",'BCL Calculations Table'!BY825)</f>
        <v>N</v>
      </c>
      <c r="X758" s="13" t="str">
        <f>IF('BCL Calculations Table'!BZ825="","",'BCL Calculations Table'!BZ825)</f>
        <v/>
      </c>
      <c r="Y758" s="70" t="str">
        <f>IF('BCL Calculations Table'!CB825="","",'BCL Calculations Table'!CB825)</f>
        <v/>
      </c>
    </row>
    <row r="759" spans="1:25" x14ac:dyDescent="0.35">
      <c r="A759" s="69" t="str">
        <f>'BCL Calculations Table'!BN826</f>
        <v>Tetrachloroethane, 1,1,1,2-</v>
      </c>
      <c r="B759" s="68" t="str">
        <f>'BCL Calculations Table'!BM826</f>
        <v>630-20-6</v>
      </c>
      <c r="C759" s="13">
        <f>IF('BCL Calculations Table'!C826="","",'BCL Calculations Table'!C826)</f>
        <v>2.5999999999999999E-2</v>
      </c>
      <c r="D759" s="13" t="str">
        <f>IF('BCL Calculations Table'!D826="","",'BCL Calculations Table'!D826)</f>
        <v>I</v>
      </c>
      <c r="E759" s="13">
        <f>IF('BCL Calculations Table'!E826="","",'BCL Calculations Table'!E826)</f>
        <v>0.03</v>
      </c>
      <c r="F759" s="13" t="str">
        <f>IF('BCL Calculations Table'!F826="","",'BCL Calculations Table'!F826)</f>
        <v>I</v>
      </c>
      <c r="G759" s="13">
        <f>IF('BCL Calculations Table'!G826="","",'BCL Calculations Table'!G826)</f>
        <v>7.4000000000000003E-6</v>
      </c>
      <c r="H759" s="13" t="str">
        <f>IF('BCL Calculations Table'!H826="","",'BCL Calculations Table'!H826)</f>
        <v>I</v>
      </c>
      <c r="I759" s="13" t="str">
        <f>IF('BCL Calculations Table'!I826="","",'BCL Calculations Table'!I826)</f>
        <v/>
      </c>
      <c r="J759" s="13" t="str">
        <f>IF('BCL Calculations Table'!J826="","",'BCL Calculations Table'!J826)</f>
        <v/>
      </c>
      <c r="K759" s="85" t="str">
        <f>IF('BCL Calculations Table'!K826="","",'BCL Calculations Table'!K826)</f>
        <v/>
      </c>
      <c r="L759" s="13" t="str">
        <f>IF('BCL Calculations Table'!L826="","",'BCL Calculations Table'!L826)</f>
        <v>V</v>
      </c>
      <c r="M759" s="68" t="str">
        <f>IF('BCL Calculations Table'!N826="","",'BCL Calculations Table'!N826)</f>
        <v/>
      </c>
      <c r="N759" s="13">
        <f>IF('BCL Calculations Table'!BP826="","",'BCL Calculations Table'!BP826)</f>
        <v>1.9932729427496387</v>
      </c>
      <c r="O759" s="13" t="str">
        <f>IF('BCL Calculations Table'!BQ826="","",'BCL Calculations Table'!BQ826)</f>
        <v>C</v>
      </c>
      <c r="P759" s="13">
        <f>IF('BCL Calculations Table'!BR826="","",'BCL Calculations Table'!BR826)</f>
        <v>9.0687657821763583</v>
      </c>
      <c r="Q759" s="13" t="str">
        <f>IF('BCL Calculations Table'!BS826="","",'BCL Calculations Table'!BS826)</f>
        <v>C</v>
      </c>
      <c r="R759" s="13">
        <f>IF('BCL Calculations Table'!BT826="","",'BCL Calculations Table'!BT826)</f>
        <v>9.7258030168480989</v>
      </c>
      <c r="S759" s="13" t="str">
        <f>IF('BCL Calculations Table'!BU826="","",'BCL Calculations Table'!BU826)</f>
        <v>C</v>
      </c>
      <c r="T759" s="13">
        <f>IF('BCL Calculations Table'!BV826="","",'BCL Calculations Table'!BV826)</f>
        <v>0.37941787941787941</v>
      </c>
      <c r="U759" s="13" t="str">
        <f>IF('BCL Calculations Table'!BW826="","",'BCL Calculations Table'!BW826)</f>
        <v>C</v>
      </c>
      <c r="V759" s="13">
        <f>IF('BCL Calculations Table'!BX826="","",'BCL Calculations Table'!BX826)</f>
        <v>0.60549758630414208</v>
      </c>
      <c r="W759" s="13" t="str">
        <f>IF('BCL Calculations Table'!BY826="","",'BCL Calculations Table'!BY826)</f>
        <v>C</v>
      </c>
      <c r="X759" s="13" t="str">
        <f>IF('BCL Calculations Table'!BZ826="","",'BCL Calculations Table'!BZ826)</f>
        <v/>
      </c>
      <c r="Y759" s="70" t="str">
        <f>IF('BCL Calculations Table'!CB826="","",'BCL Calculations Table'!CB826)</f>
        <v/>
      </c>
    </row>
    <row r="760" spans="1:25" x14ac:dyDescent="0.35">
      <c r="A760" s="69" t="str">
        <f>'BCL Calculations Table'!BN827</f>
        <v>Tetrachloroethane, 1,1,2,2-</v>
      </c>
      <c r="B760" s="68" t="str">
        <f>'BCL Calculations Table'!BM827</f>
        <v>79-34-5</v>
      </c>
      <c r="C760" s="13">
        <f>IF('BCL Calculations Table'!C827="","",'BCL Calculations Table'!C827)</f>
        <v>0.2</v>
      </c>
      <c r="D760" s="13" t="str">
        <f>IF('BCL Calculations Table'!D827="","",'BCL Calculations Table'!D827)</f>
        <v>I</v>
      </c>
      <c r="E760" s="13">
        <f>IF('BCL Calculations Table'!E827="","",'BCL Calculations Table'!E827)</f>
        <v>0.02</v>
      </c>
      <c r="F760" s="13" t="str">
        <f>IF('BCL Calculations Table'!F827="","",'BCL Calculations Table'!F827)</f>
        <v>I</v>
      </c>
      <c r="G760" s="13">
        <f>IF('BCL Calculations Table'!G827="","",'BCL Calculations Table'!G827)</f>
        <v>5.8E-5</v>
      </c>
      <c r="H760" s="13" t="str">
        <f>IF('BCL Calculations Table'!H827="","",'BCL Calculations Table'!H827)</f>
        <v>CA</v>
      </c>
      <c r="I760" s="13" t="str">
        <f>IF('BCL Calculations Table'!I827="","",'BCL Calculations Table'!I827)</f>
        <v/>
      </c>
      <c r="J760" s="13" t="str">
        <f>IF('BCL Calculations Table'!J827="","",'BCL Calculations Table'!J827)</f>
        <v/>
      </c>
      <c r="K760" s="85" t="str">
        <f>IF('BCL Calculations Table'!K827="","",'BCL Calculations Table'!K827)</f>
        <v/>
      </c>
      <c r="L760" s="13" t="str">
        <f>IF('BCL Calculations Table'!L827="","",'BCL Calculations Table'!L827)</f>
        <v>V</v>
      </c>
      <c r="M760" s="68" t="str">
        <f>IF('BCL Calculations Table'!N827="","",'BCL Calculations Table'!N827)</f>
        <v/>
      </c>
      <c r="N760" s="13">
        <f>IF('BCL Calculations Table'!BP827="","",'BCL Calculations Table'!BP827)</f>
        <v>0.60444427242768284</v>
      </c>
      <c r="O760" s="13" t="str">
        <f>IF('BCL Calculations Table'!BQ827="","",'BCL Calculations Table'!BQ827)</f>
        <v>C</v>
      </c>
      <c r="P760" s="13">
        <f>IF('BCL Calculations Table'!BR827="","",'BCL Calculations Table'!BR827)</f>
        <v>2.9114125808043552</v>
      </c>
      <c r="Q760" s="13" t="str">
        <f>IF('BCL Calculations Table'!BS827="","",'BCL Calculations Table'!BS827)</f>
        <v>C</v>
      </c>
      <c r="R760" s="13">
        <f>IF('BCL Calculations Table'!BT827="","",'BCL Calculations Table'!BT827)</f>
        <v>2.9704629460818071</v>
      </c>
      <c r="S760" s="13" t="str">
        <f>IF('BCL Calculations Table'!BU827="","",'BCL Calculations Table'!BU827)</f>
        <v>C</v>
      </c>
      <c r="T760" s="13">
        <f>IF('BCL Calculations Table'!BV827="","",'BCL Calculations Table'!BV827)</f>
        <v>4.8408488063660479E-2</v>
      </c>
      <c r="U760" s="13" t="str">
        <f>IF('BCL Calculations Table'!BW827="","",'BCL Calculations Table'!BW827)</f>
        <v>C</v>
      </c>
      <c r="V760" s="13">
        <f>IF('BCL Calculations Table'!BX827="","",'BCL Calculations Table'!BX827)</f>
        <v>7.754408328022093E-2</v>
      </c>
      <c r="W760" s="13" t="str">
        <f>IF('BCL Calculations Table'!BY827="","",'BCL Calculations Table'!BY827)</f>
        <v>C</v>
      </c>
      <c r="X760" s="13">
        <f>IF('BCL Calculations Table'!BZ827="","",'BCL Calculations Table'!BZ827)</f>
        <v>2.0000000000000001E-4</v>
      </c>
      <c r="Y760" s="70">
        <f>IF('BCL Calculations Table'!CB827="","",'BCL Calculations Table'!CB827)</f>
        <v>4.0000000000000001E-3</v>
      </c>
    </row>
    <row r="761" spans="1:25" s="14" customFormat="1" x14ac:dyDescent="0.35">
      <c r="A761" s="69" t="str">
        <f>'BCL Calculations Table'!BN828</f>
        <v>Tetrachloroethylene</v>
      </c>
      <c r="B761" s="68" t="str">
        <f>'BCL Calculations Table'!BM828</f>
        <v>127-18-4</v>
      </c>
      <c r="C761" s="13">
        <f>IF('BCL Calculations Table'!C828="","",'BCL Calculations Table'!C828)</f>
        <v>2.0999999999999999E-3</v>
      </c>
      <c r="D761" s="13" t="str">
        <f>IF('BCL Calculations Table'!D828="","",'BCL Calculations Table'!D828)</f>
        <v>I</v>
      </c>
      <c r="E761" s="13">
        <f>IF('BCL Calculations Table'!E828="","",'BCL Calculations Table'!E828)</f>
        <v>6.0000000000000001E-3</v>
      </c>
      <c r="F761" s="13" t="str">
        <f>IF('BCL Calculations Table'!F828="","",'BCL Calculations Table'!F828)</f>
        <v>I</v>
      </c>
      <c r="G761" s="13">
        <f>IF('BCL Calculations Table'!G828="","",'BCL Calculations Table'!G828)</f>
        <v>2.6E-7</v>
      </c>
      <c r="H761" s="13" t="str">
        <f>IF('BCL Calculations Table'!H828="","",'BCL Calculations Table'!H828)</f>
        <v>I</v>
      </c>
      <c r="I761" s="13">
        <f>IF('BCL Calculations Table'!I828="","",'BCL Calculations Table'!I828)</f>
        <v>0.04</v>
      </c>
      <c r="J761" s="13" t="str">
        <f>IF('BCL Calculations Table'!J828="","",'BCL Calculations Table'!J828)</f>
        <v>I</v>
      </c>
      <c r="K761" s="85" t="str">
        <f>IF('BCL Calculations Table'!K828="","",'BCL Calculations Table'!K828)</f>
        <v/>
      </c>
      <c r="L761" s="13" t="str">
        <f>IF('BCL Calculations Table'!L828="","",'BCL Calculations Table'!L828)</f>
        <v>V</v>
      </c>
      <c r="M761" s="68" t="str">
        <f>IF('BCL Calculations Table'!N828="","",'BCL Calculations Table'!N828)</f>
        <v/>
      </c>
      <c r="N761" s="13">
        <f>IF('BCL Calculations Table'!BP828="","",'BCL Calculations Table'!BP828)</f>
        <v>23.557032012482313</v>
      </c>
      <c r="O761" s="13" t="str">
        <f>IF('BCL Calculations Table'!BQ828="","",'BCL Calculations Table'!BQ828)</f>
        <v>C</v>
      </c>
      <c r="P761" s="13">
        <f>IF('BCL Calculations Table'!BR828="","",'BCL Calculations Table'!BR828)</f>
        <v>106.97487254229415</v>
      </c>
      <c r="Q761" s="13" t="str">
        <f>IF('BCL Calculations Table'!BS828="","",'BCL Calculations Table'!BS828)</f>
        <v>C</v>
      </c>
      <c r="R761" s="13">
        <f>IF('BCL Calculations Table'!BT828="","",'BCL Calculations Table'!BT828)</f>
        <v>114.91418121383143</v>
      </c>
      <c r="S761" s="13" t="str">
        <f>IF('BCL Calculations Table'!BU828="","",'BCL Calculations Table'!BU828)</f>
        <v>C</v>
      </c>
      <c r="T761" s="13">
        <f>IF('BCL Calculations Table'!BV828="","",'BCL Calculations Table'!BV828)</f>
        <v>10.798816568047336</v>
      </c>
      <c r="U761" s="13" t="str">
        <f>IF('BCL Calculations Table'!BW828="","",'BCL Calculations Table'!BW828)</f>
        <v>C</v>
      </c>
      <c r="V761" s="13">
        <f>IF('BCL Calculations Table'!BX828="","",'BCL Calculations Table'!BX828)</f>
        <v>5</v>
      </c>
      <c r="W761" s="13" t="str">
        <f>IF('BCL Calculations Table'!BY828="","",'BCL Calculations Table'!BY828)</f>
        <v>mcl</v>
      </c>
      <c r="X761" s="13">
        <f>IF('BCL Calculations Table'!BZ828="","",'BCL Calculations Table'!BZ828)</f>
        <v>3.0000000000000001E-3</v>
      </c>
      <c r="Y761" s="70">
        <f>IF('BCL Calculations Table'!CB828="","",'BCL Calculations Table'!CB828)</f>
        <v>0.06</v>
      </c>
    </row>
    <row r="762" spans="1:25" x14ac:dyDescent="0.35">
      <c r="A762" s="71" t="str">
        <f>'BCL Calculations Table'!BN829</f>
        <v>Tetrachlorophenol, 2,3,4,6-</v>
      </c>
      <c r="B762" s="72" t="str">
        <f>'BCL Calculations Table'!BM829</f>
        <v>58-90-2</v>
      </c>
      <c r="C762" s="73" t="str">
        <f>IF('BCL Calculations Table'!C829="","",'BCL Calculations Table'!C829)</f>
        <v/>
      </c>
      <c r="D762" s="73" t="str">
        <f>IF('BCL Calculations Table'!D829="","",'BCL Calculations Table'!D829)</f>
        <v/>
      </c>
      <c r="E762" s="73">
        <f>IF('BCL Calculations Table'!E829="","",'BCL Calculations Table'!E829)</f>
        <v>0.03</v>
      </c>
      <c r="F762" s="73" t="str">
        <f>IF('BCL Calculations Table'!F829="","",'BCL Calculations Table'!F829)</f>
        <v>I</v>
      </c>
      <c r="G762" s="73" t="str">
        <f>IF('BCL Calculations Table'!G829="","",'BCL Calculations Table'!G829)</f>
        <v/>
      </c>
      <c r="H762" s="73" t="str">
        <f>IF('BCL Calculations Table'!H829="","",'BCL Calculations Table'!H829)</f>
        <v/>
      </c>
      <c r="I762" s="73" t="str">
        <f>IF('BCL Calculations Table'!I829="","",'BCL Calculations Table'!I829)</f>
        <v/>
      </c>
      <c r="J762" s="73" t="str">
        <f>IF('BCL Calculations Table'!J829="","",'BCL Calculations Table'!J829)</f>
        <v/>
      </c>
      <c r="K762" s="86" t="str">
        <f>IF('BCL Calculations Table'!K829="","",'BCL Calculations Table'!K829)</f>
        <v/>
      </c>
      <c r="L762" s="73" t="str">
        <f>IF('BCL Calculations Table'!L829="","",'BCL Calculations Table'!L829)</f>
        <v/>
      </c>
      <c r="M762" s="72">
        <f>IF('BCL Calculations Table'!N829="","",'BCL Calculations Table'!N829)</f>
        <v>0.1</v>
      </c>
      <c r="N762" s="73">
        <f>IF('BCL Calculations Table'!BP829="","",'BCL Calculations Table'!BP829)</f>
        <v>1896.4103866714388</v>
      </c>
      <c r="O762" s="73" t="str">
        <f>IF('BCL Calculations Table'!BQ829="","",'BCL Calculations Table'!BQ829)</f>
        <v>N</v>
      </c>
      <c r="P762" s="73">
        <f>IF('BCL Calculations Table'!BR829="","",'BCL Calculations Table'!BR829)</f>
        <v>70080</v>
      </c>
      <c r="Q762" s="73" t="str">
        <f>IF('BCL Calculations Table'!BS829="","",'BCL Calculations Table'!BS829)</f>
        <v>N</v>
      </c>
      <c r="R762" s="73">
        <f>IF('BCL Calculations Table'!BT829="","",'BCL Calculations Table'!BT829)</f>
        <v>27355.423774861116</v>
      </c>
      <c r="S762" s="73" t="str">
        <f>IF('BCL Calculations Table'!BU829="","",'BCL Calculations Table'!BU829)</f>
        <v>N</v>
      </c>
      <c r="T762" s="73" t="str">
        <f>IF('BCL Calculations Table'!BV829="","",'BCL Calculations Table'!BV829)</f>
        <v/>
      </c>
      <c r="U762" s="73" t="str">
        <f>IF('BCL Calculations Table'!BW829="","",'BCL Calculations Table'!BW829)</f>
        <v/>
      </c>
      <c r="V762" s="73">
        <f>IF('BCL Calculations Table'!BX829="","",'BCL Calculations Table'!BX829)</f>
        <v>1001.1428571428571</v>
      </c>
      <c r="W762" s="73" t="str">
        <f>IF('BCL Calculations Table'!BY829="","",'BCL Calculations Table'!BY829)</f>
        <v>N</v>
      </c>
      <c r="X762" s="73" t="str">
        <f>IF('BCL Calculations Table'!BZ829="","",'BCL Calculations Table'!BZ829)</f>
        <v/>
      </c>
      <c r="Y762" s="79" t="str">
        <f>IF('BCL Calculations Table'!CB829="","",'BCL Calculations Table'!CB829)</f>
        <v/>
      </c>
    </row>
    <row r="763" spans="1:25" s="14" customFormat="1" x14ac:dyDescent="0.35">
      <c r="A763" s="94" t="str">
        <f>'BCL Calculations Table'!BN830</f>
        <v>Tetrachlorotoluene, p- alpha, alpha, alpha-</v>
      </c>
      <c r="B763" s="82" t="str">
        <f>'BCL Calculations Table'!BM830</f>
        <v>5216-25-1</v>
      </c>
      <c r="C763" s="80">
        <f>IF('BCL Calculations Table'!C830="","",'BCL Calculations Table'!C830)</f>
        <v>16</v>
      </c>
      <c r="D763" s="80" t="str">
        <f>IF('BCL Calculations Table'!D830="","",'BCL Calculations Table'!D830)</f>
        <v>X</v>
      </c>
      <c r="E763" s="80">
        <f>IF('BCL Calculations Table'!E830="","",'BCL Calculations Table'!E830)</f>
        <v>6.0000000000000002E-5</v>
      </c>
      <c r="F763" s="80" t="str">
        <f>IF('BCL Calculations Table'!F830="","",'BCL Calculations Table'!F830)</f>
        <v>X</v>
      </c>
      <c r="G763" s="80" t="str">
        <f>IF('BCL Calculations Table'!G830="","",'BCL Calculations Table'!G830)</f>
        <v/>
      </c>
      <c r="H763" s="80" t="str">
        <f>IF('BCL Calculations Table'!H830="","",'BCL Calculations Table'!H830)</f>
        <v/>
      </c>
      <c r="I763" s="80" t="str">
        <f>IF('BCL Calculations Table'!I830="","",'BCL Calculations Table'!I830)</f>
        <v/>
      </c>
      <c r="J763" s="80" t="str">
        <f>IF('BCL Calculations Table'!J830="","",'BCL Calculations Table'!J830)</f>
        <v/>
      </c>
      <c r="K763" s="87" t="str">
        <f>IF('BCL Calculations Table'!K830="","",'BCL Calculations Table'!K830)</f>
        <v/>
      </c>
      <c r="L763" s="80" t="str">
        <f>IF('BCL Calculations Table'!L830="","",'BCL Calculations Table'!L830)</f>
        <v>V</v>
      </c>
      <c r="M763" s="82" t="str">
        <f>IF('BCL Calculations Table'!N830="","",'BCL Calculations Table'!N830)</f>
        <v/>
      </c>
      <c r="N763" s="80">
        <f>IF('BCL Calculations Table'!BP830="","",'BCL Calculations Table'!BP830)</f>
        <v>4.3452380952380951E-2</v>
      </c>
      <c r="O763" s="80" t="str">
        <f>IF('BCL Calculations Table'!BQ830="","",'BCL Calculations Table'!BQ830)</f>
        <v>C</v>
      </c>
      <c r="P763" s="80">
        <f>IF('BCL Calculations Table'!BR830="","",'BCL Calculations Table'!BR830)</f>
        <v>0.40879999999999994</v>
      </c>
      <c r="Q763" s="80" t="str">
        <f>IF('BCL Calculations Table'!BS830="","",'BCL Calculations Table'!BS830)</f>
        <v>C</v>
      </c>
      <c r="R763" s="80">
        <f>IF('BCL Calculations Table'!BT830="","",'BCL Calculations Table'!BT830)</f>
        <v>0.22711111111111107</v>
      </c>
      <c r="S763" s="80" t="str">
        <f>IF('BCL Calculations Table'!BU830="","",'BCL Calculations Table'!BU830)</f>
        <v>C</v>
      </c>
      <c r="T763" s="80" t="str">
        <f>IF('BCL Calculations Table'!BV830="","",'BCL Calculations Table'!BV830)</f>
        <v/>
      </c>
      <c r="U763" s="80" t="str">
        <f>IF('BCL Calculations Table'!BW830="","",'BCL Calculations Table'!BW830)</f>
        <v/>
      </c>
      <c r="V763" s="80">
        <f>IF('BCL Calculations Table'!BX830="","",'BCL Calculations Table'!BX830)</f>
        <v>4.8692636072572033E-3</v>
      </c>
      <c r="W763" s="80" t="str">
        <f>IF('BCL Calculations Table'!BY830="","",'BCL Calculations Table'!BY830)</f>
        <v>C</v>
      </c>
      <c r="X763" s="80" t="str">
        <f>IF('BCL Calculations Table'!BZ830="","",'BCL Calculations Table'!BZ830)</f>
        <v/>
      </c>
      <c r="Y763" s="81" t="str">
        <f>IF('BCL Calculations Table'!CB830="","",'BCL Calculations Table'!CB830)</f>
        <v/>
      </c>
    </row>
    <row r="764" spans="1:25" s="14" customFormat="1" x14ac:dyDescent="0.35">
      <c r="A764" s="69" t="str">
        <f>'BCL Calculations Table'!BN831</f>
        <v>Tetraethyl Dithiopyrophosphate</v>
      </c>
      <c r="B764" s="68" t="str">
        <f>'BCL Calculations Table'!BM831</f>
        <v>3689-24-5</v>
      </c>
      <c r="C764" s="13" t="str">
        <f>IF('BCL Calculations Table'!C831="","",'BCL Calculations Table'!C831)</f>
        <v/>
      </c>
      <c r="D764" s="13" t="str">
        <f>IF('BCL Calculations Table'!D831="","",'BCL Calculations Table'!D831)</f>
        <v/>
      </c>
      <c r="E764" s="13">
        <f>IF('BCL Calculations Table'!E831="","",'BCL Calculations Table'!E831)</f>
        <v>5.0000000000000001E-4</v>
      </c>
      <c r="F764" s="13" t="str">
        <f>IF('BCL Calculations Table'!F831="","",'BCL Calculations Table'!F831)</f>
        <v>I</v>
      </c>
      <c r="G764" s="13" t="str">
        <f>IF('BCL Calculations Table'!G831="","",'BCL Calculations Table'!G831)</f>
        <v/>
      </c>
      <c r="H764" s="13" t="str">
        <f>IF('BCL Calculations Table'!H831="","",'BCL Calculations Table'!H831)</f>
        <v/>
      </c>
      <c r="I764" s="13" t="str">
        <f>IF('BCL Calculations Table'!I831="","",'BCL Calculations Table'!I831)</f>
        <v/>
      </c>
      <c r="J764" s="13" t="str">
        <f>IF('BCL Calculations Table'!J831="","",'BCL Calculations Table'!J831)</f>
        <v/>
      </c>
      <c r="K764" s="85" t="str">
        <f>IF('BCL Calculations Table'!K831="","",'BCL Calculations Table'!K831)</f>
        <v/>
      </c>
      <c r="L764" s="13" t="str">
        <f>IF('BCL Calculations Table'!L831="","",'BCL Calculations Table'!L831)</f>
        <v/>
      </c>
      <c r="M764" s="68">
        <f>IF('BCL Calculations Table'!N831="","",'BCL Calculations Table'!N831)</f>
        <v>0.1</v>
      </c>
      <c r="N764" s="13">
        <f>IF('BCL Calculations Table'!BP831="","",'BCL Calculations Table'!BP831)</f>
        <v>31.606839777857317</v>
      </c>
      <c r="O764" s="13" t="str">
        <f>IF('BCL Calculations Table'!BQ831="","",'BCL Calculations Table'!BQ831)</f>
        <v>N</v>
      </c>
      <c r="P764" s="13">
        <f>IF('BCL Calculations Table'!BR831="","",'BCL Calculations Table'!BR831)</f>
        <v>1168</v>
      </c>
      <c r="Q764" s="13" t="str">
        <f>IF('BCL Calculations Table'!BS831="","",'BCL Calculations Table'!BS831)</f>
        <v>N</v>
      </c>
      <c r="R764" s="13">
        <f>IF('BCL Calculations Table'!BT831="","",'BCL Calculations Table'!BT831)</f>
        <v>455.92372958101856</v>
      </c>
      <c r="S764" s="13" t="str">
        <f>IF('BCL Calculations Table'!BU831="","",'BCL Calculations Table'!BU831)</f>
        <v>N</v>
      </c>
      <c r="T764" s="13" t="str">
        <f>IF('BCL Calculations Table'!BV831="","",'BCL Calculations Table'!BV831)</f>
        <v/>
      </c>
      <c r="U764" s="13" t="str">
        <f>IF('BCL Calculations Table'!BW831="","",'BCL Calculations Table'!BW831)</f>
        <v/>
      </c>
      <c r="V764" s="13">
        <f>IF('BCL Calculations Table'!BX831="","",'BCL Calculations Table'!BX831)</f>
        <v>16.685714285714287</v>
      </c>
      <c r="W764" s="13" t="str">
        <f>IF('BCL Calculations Table'!BY831="","",'BCL Calculations Table'!BY831)</f>
        <v>N</v>
      </c>
      <c r="X764" s="13" t="str">
        <f>IF('BCL Calculations Table'!BZ831="","",'BCL Calculations Table'!BZ831)</f>
        <v/>
      </c>
      <c r="Y764" s="70" t="str">
        <f>IF('BCL Calculations Table'!CB831="","",'BCL Calculations Table'!CB831)</f>
        <v/>
      </c>
    </row>
    <row r="765" spans="1:25" x14ac:dyDescent="0.35">
      <c r="A765" s="69" t="str">
        <f>'BCL Calculations Table'!BN832</f>
        <v>Tetrafluoroethane, 1,1,1,2-</v>
      </c>
      <c r="B765" s="68" t="str">
        <f>'BCL Calculations Table'!BM832</f>
        <v>811-97-2</v>
      </c>
      <c r="C765" s="13" t="str">
        <f>IF('BCL Calculations Table'!C832="","",'BCL Calculations Table'!C832)</f>
        <v/>
      </c>
      <c r="D765" s="13" t="str">
        <f>IF('BCL Calculations Table'!D832="","",'BCL Calculations Table'!D832)</f>
        <v/>
      </c>
      <c r="E765" s="13" t="str">
        <f>IF('BCL Calculations Table'!E832="","",'BCL Calculations Table'!E832)</f>
        <v/>
      </c>
      <c r="F765" s="13" t="str">
        <f>IF('BCL Calculations Table'!F832="","",'BCL Calculations Table'!F832)</f>
        <v/>
      </c>
      <c r="G765" s="13" t="str">
        <f>IF('BCL Calculations Table'!G832="","",'BCL Calculations Table'!G832)</f>
        <v/>
      </c>
      <c r="H765" s="13" t="str">
        <f>IF('BCL Calculations Table'!H832="","",'BCL Calculations Table'!H832)</f>
        <v/>
      </c>
      <c r="I765" s="13">
        <f>IF('BCL Calculations Table'!I832="","",'BCL Calculations Table'!I832)</f>
        <v>80</v>
      </c>
      <c r="J765" s="13" t="str">
        <f>IF('BCL Calculations Table'!J832="","",'BCL Calculations Table'!J832)</f>
        <v>I</v>
      </c>
      <c r="K765" s="85" t="str">
        <f>IF('BCL Calculations Table'!K832="","",'BCL Calculations Table'!K832)</f>
        <v/>
      </c>
      <c r="L765" s="13" t="str">
        <f>IF('BCL Calculations Table'!L832="","",'BCL Calculations Table'!L832)</f>
        <v>V</v>
      </c>
      <c r="M765" s="68" t="str">
        <f>IF('BCL Calculations Table'!N832="","",'BCL Calculations Table'!N832)</f>
        <v/>
      </c>
      <c r="N765" s="13">
        <f>IF('BCL Calculations Table'!BP832="","",'BCL Calculations Table'!BP832)</f>
        <v>2046.4362175773585</v>
      </c>
      <c r="O765" s="13" t="str">
        <f>IF('BCL Calculations Table'!BQ832="","",'BCL Calculations Table'!BQ832)</f>
        <v>sat</v>
      </c>
      <c r="P765" s="13">
        <f>IF('BCL Calculations Table'!BR832="","",'BCL Calculations Table'!BR832)</f>
        <v>2046.4362175773585</v>
      </c>
      <c r="Q765" s="13" t="str">
        <f>IF('BCL Calculations Table'!BS832="","",'BCL Calculations Table'!BS832)</f>
        <v>sat</v>
      </c>
      <c r="R765" s="13">
        <f>IF('BCL Calculations Table'!BT832="","",'BCL Calculations Table'!BT832)</f>
        <v>2046.4362175773585</v>
      </c>
      <c r="S765" s="13" t="str">
        <f>IF('BCL Calculations Table'!BU832="","",'BCL Calculations Table'!BU832)</f>
        <v>sat</v>
      </c>
      <c r="T765" s="13">
        <f>IF('BCL Calculations Table'!BV832="","",'BCL Calculations Table'!BV832)</f>
        <v>83428.571428571435</v>
      </c>
      <c r="U765" s="13" t="str">
        <f>IF('BCL Calculations Table'!BW832="","",'BCL Calculations Table'!BW832)</f>
        <v>N</v>
      </c>
      <c r="V765" s="13">
        <f>IF('BCL Calculations Table'!BX832="","",'BCL Calculations Table'!BX832)</f>
        <v>166857.14285714287</v>
      </c>
      <c r="W765" s="13" t="str">
        <f>IF('BCL Calculations Table'!BY832="","",'BCL Calculations Table'!BY832)</f>
        <v>N</v>
      </c>
      <c r="X765" s="13" t="str">
        <f>IF('BCL Calculations Table'!BZ832="","",'BCL Calculations Table'!BZ832)</f>
        <v/>
      </c>
      <c r="Y765" s="70" t="str">
        <f>IF('BCL Calculations Table'!CB832="","",'BCL Calculations Table'!CB832)</f>
        <v/>
      </c>
    </row>
    <row r="766" spans="1:25" x14ac:dyDescent="0.35">
      <c r="A766" s="69" t="str">
        <f>'BCL Calculations Table'!BN833</f>
        <v>Tetryl (Trinitrophenylmethylnitramine)</v>
      </c>
      <c r="B766" s="68" t="str">
        <f>'BCL Calculations Table'!BM833</f>
        <v>479-45-8</v>
      </c>
      <c r="C766" s="13" t="str">
        <f>IF('BCL Calculations Table'!C833="","",'BCL Calculations Table'!C833)</f>
        <v/>
      </c>
      <c r="D766" s="13" t="str">
        <f>IF('BCL Calculations Table'!D833="","",'BCL Calculations Table'!D833)</f>
        <v/>
      </c>
      <c r="E766" s="13">
        <f>IF('BCL Calculations Table'!E833="","",'BCL Calculations Table'!E833)</f>
        <v>2E-3</v>
      </c>
      <c r="F766" s="13" t="str">
        <f>IF('BCL Calculations Table'!F833="","",'BCL Calculations Table'!F833)</f>
        <v>P</v>
      </c>
      <c r="G766" s="13" t="str">
        <f>IF('BCL Calculations Table'!G833="","",'BCL Calculations Table'!G833)</f>
        <v/>
      </c>
      <c r="H766" s="13" t="str">
        <f>IF('BCL Calculations Table'!H833="","",'BCL Calculations Table'!H833)</f>
        <v/>
      </c>
      <c r="I766" s="13" t="str">
        <f>IF('BCL Calculations Table'!I833="","",'BCL Calculations Table'!I833)</f>
        <v/>
      </c>
      <c r="J766" s="13" t="str">
        <f>IF('BCL Calculations Table'!J833="","",'BCL Calculations Table'!J833)</f>
        <v/>
      </c>
      <c r="K766" s="85" t="str">
        <f>IF('BCL Calculations Table'!K833="","",'BCL Calculations Table'!K833)</f>
        <v/>
      </c>
      <c r="L766" s="13" t="str">
        <f>IF('BCL Calculations Table'!L833="","",'BCL Calculations Table'!L833)</f>
        <v/>
      </c>
      <c r="M766" s="68">
        <f>IF('BCL Calculations Table'!N833="","",'BCL Calculations Table'!N833)</f>
        <v>6.4999999999999997E-4</v>
      </c>
      <c r="N766" s="13">
        <f>IF('BCL Calculations Table'!BP833="","",'BCL Calculations Table'!BP833)</f>
        <v>156.18765977275496</v>
      </c>
      <c r="O766" s="13" t="str">
        <f>IF('BCL Calculations Table'!BQ833="","",'BCL Calculations Table'!BQ833)</f>
        <v>N</v>
      </c>
      <c r="P766" s="13">
        <f>IF('BCL Calculations Table'!BR833="","",'BCL Calculations Table'!BR833)</f>
        <v>4672</v>
      </c>
      <c r="Q766" s="13" t="str">
        <f>IF('BCL Calculations Table'!BS833="","",'BCL Calculations Table'!BS833)</f>
        <v>N</v>
      </c>
      <c r="R766" s="13">
        <f>IF('BCL Calculations Table'!BT833="","",'BCL Calculations Table'!BT833)</f>
        <v>2588.4346166191594</v>
      </c>
      <c r="S766" s="13" t="str">
        <f>IF('BCL Calculations Table'!BU833="","",'BCL Calculations Table'!BU833)</f>
        <v>N</v>
      </c>
      <c r="T766" s="13" t="str">
        <f>IF('BCL Calculations Table'!BV833="","",'BCL Calculations Table'!BV833)</f>
        <v/>
      </c>
      <c r="U766" s="13" t="str">
        <f>IF('BCL Calculations Table'!BW833="","",'BCL Calculations Table'!BW833)</f>
        <v/>
      </c>
      <c r="V766" s="13">
        <f>IF('BCL Calculations Table'!BX833="","",'BCL Calculations Table'!BX833)</f>
        <v>66.742857142857147</v>
      </c>
      <c r="W766" s="13" t="str">
        <f>IF('BCL Calculations Table'!BY833="","",'BCL Calculations Table'!BY833)</f>
        <v>N</v>
      </c>
      <c r="X766" s="13" t="str">
        <f>IF('BCL Calculations Table'!BZ833="","",'BCL Calculations Table'!BZ833)</f>
        <v/>
      </c>
      <c r="Y766" s="70" t="str">
        <f>IF('BCL Calculations Table'!CB833="","",'BCL Calculations Table'!CB833)</f>
        <v/>
      </c>
    </row>
    <row r="767" spans="1:25" s="14" customFormat="1" x14ac:dyDescent="0.35">
      <c r="A767" s="69" t="str">
        <f>'BCL Calculations Table'!BN834</f>
        <v>Thallic Oxide</v>
      </c>
      <c r="B767" s="68" t="str">
        <f>'BCL Calculations Table'!BM834</f>
        <v>1314-32-5</v>
      </c>
      <c r="C767" s="13" t="str">
        <f>IF('BCL Calculations Table'!C834="","",'BCL Calculations Table'!C834)</f>
        <v/>
      </c>
      <c r="D767" s="13" t="str">
        <f>IF('BCL Calculations Table'!D834="","",'BCL Calculations Table'!D834)</f>
        <v/>
      </c>
      <c r="E767" s="13">
        <f>IF('BCL Calculations Table'!E834="","",'BCL Calculations Table'!E834)</f>
        <v>2.0000000000000002E-5</v>
      </c>
      <c r="F767" s="13" t="str">
        <f>IF('BCL Calculations Table'!F834="","",'BCL Calculations Table'!F834)</f>
        <v>S</v>
      </c>
      <c r="G767" s="13" t="str">
        <f>IF('BCL Calculations Table'!G834="","",'BCL Calculations Table'!G834)</f>
        <v/>
      </c>
      <c r="H767" s="13" t="str">
        <f>IF('BCL Calculations Table'!H834="","",'BCL Calculations Table'!H834)</f>
        <v/>
      </c>
      <c r="I767" s="13" t="str">
        <f>IF('BCL Calculations Table'!I834="","",'BCL Calculations Table'!I834)</f>
        <v/>
      </c>
      <c r="J767" s="13" t="str">
        <f>IF('BCL Calculations Table'!J834="","",'BCL Calculations Table'!J834)</f>
        <v/>
      </c>
      <c r="K767" s="85" t="str">
        <f>IF('BCL Calculations Table'!K834="","",'BCL Calculations Table'!K834)</f>
        <v/>
      </c>
      <c r="L767" s="13" t="str">
        <f>IF('BCL Calculations Table'!L834="","",'BCL Calculations Table'!L834)</f>
        <v/>
      </c>
      <c r="M767" s="68" t="str">
        <f>IF('BCL Calculations Table'!N834="","",'BCL Calculations Table'!N834)</f>
        <v/>
      </c>
      <c r="N767" s="13">
        <f>IF('BCL Calculations Table'!BP834="","",'BCL Calculations Table'!BP834)</f>
        <v>1.5642857142857143</v>
      </c>
      <c r="O767" s="13" t="str">
        <f>IF('BCL Calculations Table'!BQ834="","",'BCL Calculations Table'!BQ834)</f>
        <v>N</v>
      </c>
      <c r="P767" s="13">
        <f>IF('BCL Calculations Table'!BR834="","",'BCL Calculations Table'!BR834)</f>
        <v>46.720000000000013</v>
      </c>
      <c r="Q767" s="13" t="str">
        <f>IF('BCL Calculations Table'!BS834="","",'BCL Calculations Table'!BS834)</f>
        <v>N</v>
      </c>
      <c r="R767" s="13">
        <f>IF('BCL Calculations Table'!BT834="","",'BCL Calculations Table'!BT834)</f>
        <v>25.955555555555559</v>
      </c>
      <c r="S767" s="13" t="str">
        <f>IF('BCL Calculations Table'!BU834="","",'BCL Calculations Table'!BU834)</f>
        <v>N</v>
      </c>
      <c r="T767" s="13" t="str">
        <f>IF('BCL Calculations Table'!BV834="","",'BCL Calculations Table'!BV834)</f>
        <v/>
      </c>
      <c r="U767" s="13" t="str">
        <f>IF('BCL Calculations Table'!BW834="","",'BCL Calculations Table'!BW834)</f>
        <v/>
      </c>
      <c r="V767" s="13">
        <f>IF('BCL Calculations Table'!BX834="","",'BCL Calculations Table'!BX834)</f>
        <v>0.66742857142857148</v>
      </c>
      <c r="W767" s="13" t="str">
        <f>IF('BCL Calculations Table'!BY834="","",'BCL Calculations Table'!BY834)</f>
        <v>N</v>
      </c>
      <c r="X767" s="13" t="str">
        <f>IF('BCL Calculations Table'!BZ834="","",'BCL Calculations Table'!BZ834)</f>
        <v/>
      </c>
      <c r="Y767" s="70" t="str">
        <f>IF('BCL Calculations Table'!CB834="","",'BCL Calculations Table'!CB834)</f>
        <v/>
      </c>
    </row>
    <row r="768" spans="1:25" x14ac:dyDescent="0.35">
      <c r="A768" s="71" t="str">
        <f>'BCL Calculations Table'!BN835</f>
        <v>Thallium (I) Nitrate</v>
      </c>
      <c r="B768" s="72" t="str">
        <f>'BCL Calculations Table'!BM835</f>
        <v>10102-45-1</v>
      </c>
      <c r="C768" s="73" t="str">
        <f>IF('BCL Calculations Table'!C835="","",'BCL Calculations Table'!C835)</f>
        <v/>
      </c>
      <c r="D768" s="73" t="str">
        <f>IF('BCL Calculations Table'!D835="","",'BCL Calculations Table'!D835)</f>
        <v/>
      </c>
      <c r="E768" s="73">
        <f>IF('BCL Calculations Table'!E835="","",'BCL Calculations Table'!E835)</f>
        <v>1.0000000000000001E-5</v>
      </c>
      <c r="F768" s="73" t="str">
        <f>IF('BCL Calculations Table'!F835="","",'BCL Calculations Table'!F835)</f>
        <v>X</v>
      </c>
      <c r="G768" s="73" t="str">
        <f>IF('BCL Calculations Table'!G835="","",'BCL Calculations Table'!G835)</f>
        <v/>
      </c>
      <c r="H768" s="73" t="str">
        <f>IF('BCL Calculations Table'!H835="","",'BCL Calculations Table'!H835)</f>
        <v/>
      </c>
      <c r="I768" s="73" t="str">
        <f>IF('BCL Calculations Table'!I835="","",'BCL Calculations Table'!I835)</f>
        <v/>
      </c>
      <c r="J768" s="73" t="str">
        <f>IF('BCL Calculations Table'!J835="","",'BCL Calculations Table'!J835)</f>
        <v/>
      </c>
      <c r="K768" s="86" t="str">
        <f>IF('BCL Calculations Table'!K835="","",'BCL Calculations Table'!K835)</f>
        <v/>
      </c>
      <c r="L768" s="73" t="str">
        <f>IF('BCL Calculations Table'!L835="","",'BCL Calculations Table'!L835)</f>
        <v/>
      </c>
      <c r="M768" s="72" t="str">
        <f>IF('BCL Calculations Table'!N835="","",'BCL Calculations Table'!N835)</f>
        <v/>
      </c>
      <c r="N768" s="73">
        <f>IF('BCL Calculations Table'!BP835="","",'BCL Calculations Table'!BP835)</f>
        <v>0.78214285714285714</v>
      </c>
      <c r="O768" s="73" t="str">
        <f>IF('BCL Calculations Table'!BQ835="","",'BCL Calculations Table'!BQ835)</f>
        <v>N</v>
      </c>
      <c r="P768" s="73">
        <f>IF('BCL Calculations Table'!BR835="","",'BCL Calculations Table'!BR835)</f>
        <v>23.360000000000007</v>
      </c>
      <c r="Q768" s="73" t="str">
        <f>IF('BCL Calculations Table'!BS835="","",'BCL Calculations Table'!BS835)</f>
        <v>N</v>
      </c>
      <c r="R768" s="73">
        <f>IF('BCL Calculations Table'!BT835="","",'BCL Calculations Table'!BT835)</f>
        <v>12.97777777777778</v>
      </c>
      <c r="S768" s="73" t="str">
        <f>IF('BCL Calculations Table'!BU835="","",'BCL Calculations Table'!BU835)</f>
        <v>N</v>
      </c>
      <c r="T768" s="73" t="str">
        <f>IF('BCL Calculations Table'!BV835="","",'BCL Calculations Table'!BV835)</f>
        <v/>
      </c>
      <c r="U768" s="73" t="str">
        <f>IF('BCL Calculations Table'!BW835="","",'BCL Calculations Table'!BW835)</f>
        <v/>
      </c>
      <c r="V768" s="73">
        <f>IF('BCL Calculations Table'!BX835="","",'BCL Calculations Table'!BX835)</f>
        <v>0.33371428571428574</v>
      </c>
      <c r="W768" s="73" t="str">
        <f>IF('BCL Calculations Table'!BY835="","",'BCL Calculations Table'!BY835)</f>
        <v>N</v>
      </c>
      <c r="X768" s="73">
        <f>IF('BCL Calculations Table'!BZ835="","",'BCL Calculations Table'!BZ835)</f>
        <v>0.4</v>
      </c>
      <c r="Y768" s="79">
        <f>IF('BCL Calculations Table'!CB835="","",'BCL Calculations Table'!CB835)</f>
        <v>8</v>
      </c>
    </row>
    <row r="769" spans="1:25" s="14" customFormat="1" x14ac:dyDescent="0.35">
      <c r="A769" s="94" t="str">
        <f>'BCL Calculations Table'!BN836</f>
        <v>Thallium (Soluble Salts)</v>
      </c>
      <c r="B769" s="82" t="str">
        <f>'BCL Calculations Table'!BM836</f>
        <v>7440-28-0</v>
      </c>
      <c r="C769" s="80" t="str">
        <f>IF('BCL Calculations Table'!C836="","",'BCL Calculations Table'!C836)</f>
        <v/>
      </c>
      <c r="D769" s="80" t="str">
        <f>IF('BCL Calculations Table'!D836="","",'BCL Calculations Table'!D836)</f>
        <v/>
      </c>
      <c r="E769" s="80">
        <f>IF('BCL Calculations Table'!E836="","",'BCL Calculations Table'!E836)</f>
        <v>1.0000000000000001E-5</v>
      </c>
      <c r="F769" s="80" t="str">
        <f>IF('BCL Calculations Table'!F836="","",'BCL Calculations Table'!F836)</f>
        <v>X</v>
      </c>
      <c r="G769" s="80" t="str">
        <f>IF('BCL Calculations Table'!G836="","",'BCL Calculations Table'!G836)</f>
        <v/>
      </c>
      <c r="H769" s="80" t="str">
        <f>IF('BCL Calculations Table'!H836="","",'BCL Calculations Table'!H836)</f>
        <v/>
      </c>
      <c r="I769" s="80" t="str">
        <f>IF('BCL Calculations Table'!I836="","",'BCL Calculations Table'!I836)</f>
        <v/>
      </c>
      <c r="J769" s="80" t="str">
        <f>IF('BCL Calculations Table'!J836="","",'BCL Calculations Table'!J836)</f>
        <v/>
      </c>
      <c r="K769" s="87" t="str">
        <f>IF('BCL Calculations Table'!K836="","",'BCL Calculations Table'!K836)</f>
        <v/>
      </c>
      <c r="L769" s="80" t="str">
        <f>IF('BCL Calculations Table'!L836="","",'BCL Calculations Table'!L836)</f>
        <v/>
      </c>
      <c r="M769" s="82" t="str">
        <f>IF('BCL Calculations Table'!N836="","",'BCL Calculations Table'!N836)</f>
        <v/>
      </c>
      <c r="N769" s="80">
        <f>IF('BCL Calculations Table'!BP836="","",'BCL Calculations Table'!BP836)</f>
        <v>0.78214285714285714</v>
      </c>
      <c r="O769" s="80" t="str">
        <f>IF('BCL Calculations Table'!BQ836="","",'BCL Calculations Table'!BQ836)</f>
        <v>N</v>
      </c>
      <c r="P769" s="80">
        <f>IF('BCL Calculations Table'!BR836="","",'BCL Calculations Table'!BR836)</f>
        <v>23.360000000000007</v>
      </c>
      <c r="Q769" s="80" t="str">
        <f>IF('BCL Calculations Table'!BS836="","",'BCL Calculations Table'!BS836)</f>
        <v>N</v>
      </c>
      <c r="R769" s="80">
        <f>IF('BCL Calculations Table'!BT836="","",'BCL Calculations Table'!BT836)</f>
        <v>12.97777777777778</v>
      </c>
      <c r="S769" s="80" t="str">
        <f>IF('BCL Calculations Table'!BU836="","",'BCL Calculations Table'!BU836)</f>
        <v>N</v>
      </c>
      <c r="T769" s="80" t="str">
        <f>IF('BCL Calculations Table'!BV836="","",'BCL Calculations Table'!BV836)</f>
        <v/>
      </c>
      <c r="U769" s="80" t="str">
        <f>IF('BCL Calculations Table'!BW836="","",'BCL Calculations Table'!BW836)</f>
        <v/>
      </c>
      <c r="V769" s="80">
        <f>IF('BCL Calculations Table'!BX836="","",'BCL Calculations Table'!BX836)</f>
        <v>2</v>
      </c>
      <c r="W769" s="80" t="str">
        <f>IF('BCL Calculations Table'!BY836="","",'BCL Calculations Table'!BY836)</f>
        <v>mcl</v>
      </c>
      <c r="X769" s="80">
        <f>IF('BCL Calculations Table'!BZ836="","",'BCL Calculations Table'!BZ836)</f>
        <v>0.4</v>
      </c>
      <c r="Y769" s="81">
        <f>IF('BCL Calculations Table'!CB836="","",'BCL Calculations Table'!CB836)</f>
        <v>8</v>
      </c>
    </row>
    <row r="770" spans="1:25" s="14" customFormat="1" x14ac:dyDescent="0.35">
      <c r="A770" s="69" t="str">
        <f>'BCL Calculations Table'!BN837</f>
        <v>Thallium Acetate</v>
      </c>
      <c r="B770" s="68" t="str">
        <f>'BCL Calculations Table'!BM837</f>
        <v>563-68-8</v>
      </c>
      <c r="C770" s="13" t="str">
        <f>IF('BCL Calculations Table'!C837="","",'BCL Calculations Table'!C837)</f>
        <v/>
      </c>
      <c r="D770" s="13" t="str">
        <f>IF('BCL Calculations Table'!D837="","",'BCL Calculations Table'!D837)</f>
        <v/>
      </c>
      <c r="E770" s="13">
        <f>IF('BCL Calculations Table'!E837="","",'BCL Calculations Table'!E837)</f>
        <v>1.0000000000000001E-5</v>
      </c>
      <c r="F770" s="13" t="str">
        <f>IF('BCL Calculations Table'!F837="","",'BCL Calculations Table'!F837)</f>
        <v>X</v>
      </c>
      <c r="G770" s="13" t="str">
        <f>IF('BCL Calculations Table'!G837="","",'BCL Calculations Table'!G837)</f>
        <v/>
      </c>
      <c r="H770" s="13" t="str">
        <f>IF('BCL Calculations Table'!H837="","",'BCL Calculations Table'!H837)</f>
        <v/>
      </c>
      <c r="I770" s="13" t="str">
        <f>IF('BCL Calculations Table'!I837="","",'BCL Calculations Table'!I837)</f>
        <v/>
      </c>
      <c r="J770" s="13" t="str">
        <f>IF('BCL Calculations Table'!J837="","",'BCL Calculations Table'!J837)</f>
        <v/>
      </c>
      <c r="K770" s="85" t="str">
        <f>IF('BCL Calculations Table'!K837="","",'BCL Calculations Table'!K837)</f>
        <v/>
      </c>
      <c r="L770" s="13" t="str">
        <f>IF('BCL Calculations Table'!L837="","",'BCL Calculations Table'!L837)</f>
        <v/>
      </c>
      <c r="M770" s="68" t="str">
        <f>IF('BCL Calculations Table'!N837="","",'BCL Calculations Table'!N837)</f>
        <v/>
      </c>
      <c r="N770" s="13">
        <f>IF('BCL Calculations Table'!BP837="","",'BCL Calculations Table'!BP837)</f>
        <v>0.78214285714285714</v>
      </c>
      <c r="O770" s="13" t="str">
        <f>IF('BCL Calculations Table'!BQ837="","",'BCL Calculations Table'!BQ837)</f>
        <v>N</v>
      </c>
      <c r="P770" s="13">
        <f>IF('BCL Calculations Table'!BR837="","",'BCL Calculations Table'!BR837)</f>
        <v>23.360000000000007</v>
      </c>
      <c r="Q770" s="13" t="str">
        <f>IF('BCL Calculations Table'!BS837="","",'BCL Calculations Table'!BS837)</f>
        <v>N</v>
      </c>
      <c r="R770" s="13">
        <f>IF('BCL Calculations Table'!BT837="","",'BCL Calculations Table'!BT837)</f>
        <v>12.97777777777778</v>
      </c>
      <c r="S770" s="13" t="str">
        <f>IF('BCL Calculations Table'!BU837="","",'BCL Calculations Table'!BU837)</f>
        <v>N</v>
      </c>
      <c r="T770" s="13" t="str">
        <f>IF('BCL Calculations Table'!BV837="","",'BCL Calculations Table'!BV837)</f>
        <v/>
      </c>
      <c r="U770" s="13" t="str">
        <f>IF('BCL Calculations Table'!BW837="","",'BCL Calculations Table'!BW837)</f>
        <v/>
      </c>
      <c r="V770" s="13">
        <f>IF('BCL Calculations Table'!BX837="","",'BCL Calculations Table'!BX837)</f>
        <v>0.33371428571428574</v>
      </c>
      <c r="W770" s="13" t="str">
        <f>IF('BCL Calculations Table'!BY837="","",'BCL Calculations Table'!BY837)</f>
        <v>N</v>
      </c>
      <c r="X770" s="13">
        <f>IF('BCL Calculations Table'!BZ837="","",'BCL Calculations Table'!BZ837)</f>
        <v>0.4</v>
      </c>
      <c r="Y770" s="70">
        <f>IF('BCL Calculations Table'!CB837="","",'BCL Calculations Table'!CB837)</f>
        <v>8</v>
      </c>
    </row>
    <row r="771" spans="1:25" x14ac:dyDescent="0.35">
      <c r="A771" s="69" t="str">
        <f>'BCL Calculations Table'!BN838</f>
        <v>Thallium Carbonate</v>
      </c>
      <c r="B771" s="68" t="str">
        <f>'BCL Calculations Table'!BM838</f>
        <v>6533-73-9</v>
      </c>
      <c r="C771" s="13" t="str">
        <f>IF('BCL Calculations Table'!C838="","",'BCL Calculations Table'!C838)</f>
        <v/>
      </c>
      <c r="D771" s="13" t="str">
        <f>IF('BCL Calculations Table'!D838="","",'BCL Calculations Table'!D838)</f>
        <v/>
      </c>
      <c r="E771" s="13">
        <f>IF('BCL Calculations Table'!E838="","",'BCL Calculations Table'!E838)</f>
        <v>2.0000000000000002E-5</v>
      </c>
      <c r="F771" s="13" t="str">
        <f>IF('BCL Calculations Table'!F838="","",'BCL Calculations Table'!F838)</f>
        <v>X</v>
      </c>
      <c r="G771" s="13" t="str">
        <f>IF('BCL Calculations Table'!G838="","",'BCL Calculations Table'!G838)</f>
        <v/>
      </c>
      <c r="H771" s="13" t="str">
        <f>IF('BCL Calculations Table'!H838="","",'BCL Calculations Table'!H838)</f>
        <v/>
      </c>
      <c r="I771" s="13" t="str">
        <f>IF('BCL Calculations Table'!I838="","",'BCL Calculations Table'!I838)</f>
        <v/>
      </c>
      <c r="J771" s="13" t="str">
        <f>IF('BCL Calculations Table'!J838="","",'BCL Calculations Table'!J838)</f>
        <v/>
      </c>
      <c r="K771" s="85" t="str">
        <f>IF('BCL Calculations Table'!K838="","",'BCL Calculations Table'!K838)</f>
        <v/>
      </c>
      <c r="L771" s="13" t="str">
        <f>IF('BCL Calculations Table'!L838="","",'BCL Calculations Table'!L838)</f>
        <v/>
      </c>
      <c r="M771" s="68" t="str">
        <f>IF('BCL Calculations Table'!N838="","",'BCL Calculations Table'!N838)</f>
        <v/>
      </c>
      <c r="N771" s="13">
        <f>IF('BCL Calculations Table'!BP838="","",'BCL Calculations Table'!BP838)</f>
        <v>15.642857142857148</v>
      </c>
      <c r="O771" s="13" t="str">
        <f>IF('BCL Calculations Table'!BQ838="","",'BCL Calculations Table'!BQ838)</f>
        <v>N</v>
      </c>
      <c r="P771" s="13">
        <f>IF('BCL Calculations Table'!BR838="","",'BCL Calculations Table'!BR838)</f>
        <v>467.20000000000005</v>
      </c>
      <c r="Q771" s="13" t="str">
        <f>IF('BCL Calculations Table'!BS838="","",'BCL Calculations Table'!BS838)</f>
        <v>N</v>
      </c>
      <c r="R771" s="13">
        <f>IF('BCL Calculations Table'!BT838="","",'BCL Calculations Table'!BT838)</f>
        <v>259.5555555555556</v>
      </c>
      <c r="S771" s="13" t="str">
        <f>IF('BCL Calculations Table'!BU838="","",'BCL Calculations Table'!BU838)</f>
        <v>N</v>
      </c>
      <c r="T771" s="13" t="str">
        <f>IF('BCL Calculations Table'!BV838="","",'BCL Calculations Table'!BV838)</f>
        <v/>
      </c>
      <c r="U771" s="13" t="str">
        <f>IF('BCL Calculations Table'!BW838="","",'BCL Calculations Table'!BW838)</f>
        <v/>
      </c>
      <c r="V771" s="13">
        <f>IF('BCL Calculations Table'!BX838="","",'BCL Calculations Table'!BX838)</f>
        <v>0.66742857142857148</v>
      </c>
      <c r="W771" s="13" t="str">
        <f>IF('BCL Calculations Table'!BY838="","",'BCL Calculations Table'!BY838)</f>
        <v>N</v>
      </c>
      <c r="X771" s="13">
        <f>IF('BCL Calculations Table'!BZ838="","",'BCL Calculations Table'!BZ838)</f>
        <v>0.4</v>
      </c>
      <c r="Y771" s="70">
        <f>IF('BCL Calculations Table'!CB838="","",'BCL Calculations Table'!CB838)</f>
        <v>8</v>
      </c>
    </row>
    <row r="772" spans="1:25" x14ac:dyDescent="0.35">
      <c r="A772" s="69" t="str">
        <f>'BCL Calculations Table'!BN839</f>
        <v>Thallium Chloride</v>
      </c>
      <c r="B772" s="68" t="str">
        <f>'BCL Calculations Table'!BM839</f>
        <v>7791-12-0</v>
      </c>
      <c r="C772" s="13" t="str">
        <f>IF('BCL Calculations Table'!C839="","",'BCL Calculations Table'!C839)</f>
        <v/>
      </c>
      <c r="D772" s="13" t="str">
        <f>IF('BCL Calculations Table'!D839="","",'BCL Calculations Table'!D839)</f>
        <v/>
      </c>
      <c r="E772" s="13">
        <f>IF('BCL Calculations Table'!E839="","",'BCL Calculations Table'!E839)</f>
        <v>1.0000000000000001E-5</v>
      </c>
      <c r="F772" s="13" t="str">
        <f>IF('BCL Calculations Table'!F839="","",'BCL Calculations Table'!F839)</f>
        <v>X</v>
      </c>
      <c r="G772" s="13" t="str">
        <f>IF('BCL Calculations Table'!G839="","",'BCL Calculations Table'!G839)</f>
        <v/>
      </c>
      <c r="H772" s="13" t="str">
        <f>IF('BCL Calculations Table'!H839="","",'BCL Calculations Table'!H839)</f>
        <v/>
      </c>
      <c r="I772" s="13" t="str">
        <f>IF('BCL Calculations Table'!I839="","",'BCL Calculations Table'!I839)</f>
        <v/>
      </c>
      <c r="J772" s="13" t="str">
        <f>IF('BCL Calculations Table'!J839="","",'BCL Calculations Table'!J839)</f>
        <v/>
      </c>
      <c r="K772" s="85" t="str">
        <f>IF('BCL Calculations Table'!K839="","",'BCL Calculations Table'!K839)</f>
        <v/>
      </c>
      <c r="L772" s="13" t="str">
        <f>IF('BCL Calculations Table'!L839="","",'BCL Calculations Table'!L839)</f>
        <v/>
      </c>
      <c r="M772" s="68" t="str">
        <f>IF('BCL Calculations Table'!N839="","",'BCL Calculations Table'!N839)</f>
        <v/>
      </c>
      <c r="N772" s="13">
        <f>IF('BCL Calculations Table'!BP839="","",'BCL Calculations Table'!BP839)</f>
        <v>0.78214285714285714</v>
      </c>
      <c r="O772" s="13" t="str">
        <f>IF('BCL Calculations Table'!BQ839="","",'BCL Calculations Table'!BQ839)</f>
        <v>N</v>
      </c>
      <c r="P772" s="13">
        <f>IF('BCL Calculations Table'!BR839="","",'BCL Calculations Table'!BR839)</f>
        <v>23.360000000000007</v>
      </c>
      <c r="Q772" s="13" t="str">
        <f>IF('BCL Calculations Table'!BS839="","",'BCL Calculations Table'!BS839)</f>
        <v>N</v>
      </c>
      <c r="R772" s="13">
        <f>IF('BCL Calculations Table'!BT839="","",'BCL Calculations Table'!BT839)</f>
        <v>12.97777777777778</v>
      </c>
      <c r="S772" s="13" t="str">
        <f>IF('BCL Calculations Table'!BU839="","",'BCL Calculations Table'!BU839)</f>
        <v>N</v>
      </c>
      <c r="T772" s="13" t="str">
        <f>IF('BCL Calculations Table'!BV839="","",'BCL Calculations Table'!BV839)</f>
        <v/>
      </c>
      <c r="U772" s="13" t="str">
        <f>IF('BCL Calculations Table'!BW839="","",'BCL Calculations Table'!BW839)</f>
        <v/>
      </c>
      <c r="V772" s="13">
        <f>IF('BCL Calculations Table'!BX839="","",'BCL Calculations Table'!BX839)</f>
        <v>0.33371428571428574</v>
      </c>
      <c r="W772" s="13" t="str">
        <f>IF('BCL Calculations Table'!BY839="","",'BCL Calculations Table'!BY839)</f>
        <v>N</v>
      </c>
      <c r="X772" s="13">
        <f>IF('BCL Calculations Table'!BZ839="","",'BCL Calculations Table'!BZ839)</f>
        <v>0.4</v>
      </c>
      <c r="Y772" s="70">
        <f>IF('BCL Calculations Table'!CB839="","",'BCL Calculations Table'!CB839)</f>
        <v>8</v>
      </c>
    </row>
    <row r="773" spans="1:25" s="14" customFormat="1" x14ac:dyDescent="0.35">
      <c r="A773" s="69" t="str">
        <f>'BCL Calculations Table'!BN840</f>
        <v>Thallium Selenite</v>
      </c>
      <c r="B773" s="68" t="str">
        <f>'BCL Calculations Table'!BM840</f>
        <v>12039-52-0</v>
      </c>
      <c r="C773" s="13" t="str">
        <f>IF('BCL Calculations Table'!C840="","",'BCL Calculations Table'!C840)</f>
        <v/>
      </c>
      <c r="D773" s="13" t="str">
        <f>IF('BCL Calculations Table'!D840="","",'BCL Calculations Table'!D840)</f>
        <v/>
      </c>
      <c r="E773" s="13">
        <f>IF('BCL Calculations Table'!E840="","",'BCL Calculations Table'!E840)</f>
        <v>1.0000000000000001E-5</v>
      </c>
      <c r="F773" s="13" t="str">
        <f>IF('BCL Calculations Table'!F840="","",'BCL Calculations Table'!F840)</f>
        <v>S</v>
      </c>
      <c r="G773" s="13" t="str">
        <f>IF('BCL Calculations Table'!G840="","",'BCL Calculations Table'!G840)</f>
        <v/>
      </c>
      <c r="H773" s="13" t="str">
        <f>IF('BCL Calculations Table'!H840="","",'BCL Calculations Table'!H840)</f>
        <v/>
      </c>
      <c r="I773" s="13" t="str">
        <f>IF('BCL Calculations Table'!I840="","",'BCL Calculations Table'!I840)</f>
        <v/>
      </c>
      <c r="J773" s="13" t="str">
        <f>IF('BCL Calculations Table'!J840="","",'BCL Calculations Table'!J840)</f>
        <v/>
      </c>
      <c r="K773" s="85" t="str">
        <f>IF('BCL Calculations Table'!K840="","",'BCL Calculations Table'!K840)</f>
        <v/>
      </c>
      <c r="L773" s="13" t="str">
        <f>IF('BCL Calculations Table'!L840="","",'BCL Calculations Table'!L840)</f>
        <v/>
      </c>
      <c r="M773" s="68" t="str">
        <f>IF('BCL Calculations Table'!N840="","",'BCL Calculations Table'!N840)</f>
        <v/>
      </c>
      <c r="N773" s="13">
        <f>IF('BCL Calculations Table'!BP840="","",'BCL Calculations Table'!BP840)</f>
        <v>0.78214285714285714</v>
      </c>
      <c r="O773" s="13" t="str">
        <f>IF('BCL Calculations Table'!BQ840="","",'BCL Calculations Table'!BQ840)</f>
        <v>N</v>
      </c>
      <c r="P773" s="13">
        <f>IF('BCL Calculations Table'!BR840="","",'BCL Calculations Table'!BR840)</f>
        <v>23.360000000000007</v>
      </c>
      <c r="Q773" s="13" t="str">
        <f>IF('BCL Calculations Table'!BS840="","",'BCL Calculations Table'!BS840)</f>
        <v>N</v>
      </c>
      <c r="R773" s="13">
        <f>IF('BCL Calculations Table'!BT840="","",'BCL Calculations Table'!BT840)</f>
        <v>12.97777777777778</v>
      </c>
      <c r="S773" s="13" t="str">
        <f>IF('BCL Calculations Table'!BU840="","",'BCL Calculations Table'!BU840)</f>
        <v>N</v>
      </c>
      <c r="T773" s="13" t="str">
        <f>IF('BCL Calculations Table'!BV840="","",'BCL Calculations Table'!BV840)</f>
        <v/>
      </c>
      <c r="U773" s="13" t="str">
        <f>IF('BCL Calculations Table'!BW840="","",'BCL Calculations Table'!BW840)</f>
        <v/>
      </c>
      <c r="V773" s="13">
        <f>IF('BCL Calculations Table'!BX840="","",'BCL Calculations Table'!BX840)</f>
        <v>0.33371428571428574</v>
      </c>
      <c r="W773" s="13" t="str">
        <f>IF('BCL Calculations Table'!BY840="","",'BCL Calculations Table'!BY840)</f>
        <v>N</v>
      </c>
      <c r="X773" s="13">
        <f>IF('BCL Calculations Table'!BZ840="","",'BCL Calculations Table'!BZ840)</f>
        <v>0.4</v>
      </c>
      <c r="Y773" s="70">
        <f>IF('BCL Calculations Table'!CB840="","",'BCL Calculations Table'!CB840)</f>
        <v>8</v>
      </c>
    </row>
    <row r="774" spans="1:25" x14ac:dyDescent="0.35">
      <c r="A774" s="71" t="str">
        <f>'BCL Calculations Table'!BN841</f>
        <v>Thallium Sulfate</v>
      </c>
      <c r="B774" s="72" t="str">
        <f>'BCL Calculations Table'!BM841</f>
        <v>7446-18-6</v>
      </c>
      <c r="C774" s="73" t="str">
        <f>IF('BCL Calculations Table'!C841="","",'BCL Calculations Table'!C841)</f>
        <v/>
      </c>
      <c r="D774" s="73" t="str">
        <f>IF('BCL Calculations Table'!D841="","",'BCL Calculations Table'!D841)</f>
        <v/>
      </c>
      <c r="E774" s="73">
        <f>IF('BCL Calculations Table'!E841="","",'BCL Calculations Table'!E841)</f>
        <v>2.0000000000000002E-5</v>
      </c>
      <c r="F774" s="73" t="str">
        <f>IF('BCL Calculations Table'!F841="","",'BCL Calculations Table'!F841)</f>
        <v>X</v>
      </c>
      <c r="G774" s="73" t="str">
        <f>IF('BCL Calculations Table'!G841="","",'BCL Calculations Table'!G841)</f>
        <v/>
      </c>
      <c r="H774" s="73" t="str">
        <f>IF('BCL Calculations Table'!H841="","",'BCL Calculations Table'!H841)</f>
        <v/>
      </c>
      <c r="I774" s="73" t="str">
        <f>IF('BCL Calculations Table'!I841="","",'BCL Calculations Table'!I841)</f>
        <v/>
      </c>
      <c r="J774" s="73" t="str">
        <f>IF('BCL Calculations Table'!J841="","",'BCL Calculations Table'!J841)</f>
        <v/>
      </c>
      <c r="K774" s="86" t="str">
        <f>IF('BCL Calculations Table'!K841="","",'BCL Calculations Table'!K841)</f>
        <v/>
      </c>
      <c r="L774" s="73" t="str">
        <f>IF('BCL Calculations Table'!L841="","",'BCL Calculations Table'!L841)</f>
        <v/>
      </c>
      <c r="M774" s="72" t="str">
        <f>IF('BCL Calculations Table'!N841="","",'BCL Calculations Table'!N841)</f>
        <v/>
      </c>
      <c r="N774" s="73">
        <f>IF('BCL Calculations Table'!BP841="","",'BCL Calculations Table'!BP841)</f>
        <v>1.5642857142857143</v>
      </c>
      <c r="O774" s="73" t="str">
        <f>IF('BCL Calculations Table'!BQ841="","",'BCL Calculations Table'!BQ841)</f>
        <v>N</v>
      </c>
      <c r="P774" s="73">
        <f>IF('BCL Calculations Table'!BR841="","",'BCL Calculations Table'!BR841)</f>
        <v>46.720000000000013</v>
      </c>
      <c r="Q774" s="73" t="str">
        <f>IF('BCL Calculations Table'!BS841="","",'BCL Calculations Table'!BS841)</f>
        <v>N</v>
      </c>
      <c r="R774" s="73">
        <f>IF('BCL Calculations Table'!BT841="","",'BCL Calculations Table'!BT841)</f>
        <v>25.955555555555559</v>
      </c>
      <c r="S774" s="73" t="str">
        <f>IF('BCL Calculations Table'!BU841="","",'BCL Calculations Table'!BU841)</f>
        <v>N</v>
      </c>
      <c r="T774" s="73" t="str">
        <f>IF('BCL Calculations Table'!BV841="","",'BCL Calculations Table'!BV841)</f>
        <v/>
      </c>
      <c r="U774" s="73" t="str">
        <f>IF('BCL Calculations Table'!BW841="","",'BCL Calculations Table'!BW841)</f>
        <v/>
      </c>
      <c r="V774" s="73">
        <f>IF('BCL Calculations Table'!BX841="","",'BCL Calculations Table'!BX841)</f>
        <v>0.66742857142857148</v>
      </c>
      <c r="W774" s="73" t="str">
        <f>IF('BCL Calculations Table'!BY841="","",'BCL Calculations Table'!BY841)</f>
        <v>N</v>
      </c>
      <c r="X774" s="73">
        <f>IF('BCL Calculations Table'!BZ841="","",'BCL Calculations Table'!BZ841)</f>
        <v>0.4</v>
      </c>
      <c r="Y774" s="79">
        <f>IF('BCL Calculations Table'!CB841="","",'BCL Calculations Table'!CB841)</f>
        <v>8</v>
      </c>
    </row>
    <row r="775" spans="1:25" s="14" customFormat="1" x14ac:dyDescent="0.35">
      <c r="A775" s="94" t="str">
        <f>'BCL Calculations Table'!BN842</f>
        <v>Thifensulfuron-methyl</v>
      </c>
      <c r="B775" s="82" t="str">
        <f>'BCL Calculations Table'!BM842</f>
        <v>79277-27-3</v>
      </c>
      <c r="C775" s="80" t="str">
        <f>IF('BCL Calculations Table'!C842="","",'BCL Calculations Table'!C842)</f>
        <v/>
      </c>
      <c r="D775" s="80" t="str">
        <f>IF('BCL Calculations Table'!D842="","",'BCL Calculations Table'!D842)</f>
        <v/>
      </c>
      <c r="E775" s="80">
        <f>IF('BCL Calculations Table'!E842="","",'BCL Calculations Table'!E842)</f>
        <v>4.2999999999999997E-2</v>
      </c>
      <c r="F775" s="80" t="str">
        <f>IF('BCL Calculations Table'!F842="","",'BCL Calculations Table'!F842)</f>
        <v>OP</v>
      </c>
      <c r="G775" s="80" t="str">
        <f>IF('BCL Calculations Table'!G842="","",'BCL Calculations Table'!G842)</f>
        <v/>
      </c>
      <c r="H775" s="80" t="str">
        <f>IF('BCL Calculations Table'!H842="","",'BCL Calculations Table'!H842)</f>
        <v/>
      </c>
      <c r="I775" s="80" t="str">
        <f>IF('BCL Calculations Table'!I842="","",'BCL Calculations Table'!I842)</f>
        <v/>
      </c>
      <c r="J775" s="80" t="str">
        <f>IF('BCL Calculations Table'!J842="","",'BCL Calculations Table'!J842)</f>
        <v/>
      </c>
      <c r="K775" s="87" t="str">
        <f>IF('BCL Calculations Table'!K842="","",'BCL Calculations Table'!K842)</f>
        <v/>
      </c>
      <c r="L775" s="80" t="str">
        <f>IF('BCL Calculations Table'!L842="","",'BCL Calculations Table'!L842)</f>
        <v/>
      </c>
      <c r="M775" s="82">
        <f>IF('BCL Calculations Table'!N842="","",'BCL Calculations Table'!N842)</f>
        <v>0.1</v>
      </c>
      <c r="N775" s="80">
        <f>IF('BCL Calculations Table'!BP842="","",'BCL Calculations Table'!BP842)</f>
        <v>2718.188220895729</v>
      </c>
      <c r="O775" s="80" t="str">
        <f>IF('BCL Calculations Table'!BQ842="","",'BCL Calculations Table'!BQ842)</f>
        <v>N</v>
      </c>
      <c r="P775" s="80">
        <f>IF('BCL Calculations Table'!BR842="","",'BCL Calculations Table'!BR842)</f>
        <v>100000</v>
      </c>
      <c r="Q775" s="80" t="str">
        <f>IF('BCL Calculations Table'!BS842="","",'BCL Calculations Table'!BS842)</f>
        <v>max</v>
      </c>
      <c r="R775" s="80">
        <f>IF('BCL Calculations Table'!BT842="","",'BCL Calculations Table'!BT842)</f>
        <v>39209.4407439676</v>
      </c>
      <c r="S775" s="80" t="str">
        <f>IF('BCL Calculations Table'!BU842="","",'BCL Calculations Table'!BU842)</f>
        <v>N</v>
      </c>
      <c r="T775" s="80" t="str">
        <f>IF('BCL Calculations Table'!BV842="","",'BCL Calculations Table'!BV842)</f>
        <v/>
      </c>
      <c r="U775" s="80" t="str">
        <f>IF('BCL Calculations Table'!BW842="","",'BCL Calculations Table'!BW842)</f>
        <v/>
      </c>
      <c r="V775" s="80">
        <f>IF('BCL Calculations Table'!BX842="","",'BCL Calculations Table'!BX842)</f>
        <v>1434.9714285714283</v>
      </c>
      <c r="W775" s="80" t="str">
        <f>IF('BCL Calculations Table'!BY842="","",'BCL Calculations Table'!BY842)</f>
        <v>N</v>
      </c>
      <c r="X775" s="80" t="str">
        <f>IF('BCL Calculations Table'!BZ842="","",'BCL Calculations Table'!BZ842)</f>
        <v/>
      </c>
      <c r="Y775" s="81" t="str">
        <f>IF('BCL Calculations Table'!CB842="","",'BCL Calculations Table'!CB842)</f>
        <v/>
      </c>
    </row>
    <row r="776" spans="1:25" s="14" customFormat="1" x14ac:dyDescent="0.35">
      <c r="A776" s="69" t="str">
        <f>'BCL Calculations Table'!BN843</f>
        <v>Thiobencarb</v>
      </c>
      <c r="B776" s="68" t="str">
        <f>'BCL Calculations Table'!BM843</f>
        <v>28249-77-6</v>
      </c>
      <c r="C776" s="13" t="str">
        <f>IF('BCL Calculations Table'!C843="","",'BCL Calculations Table'!C843)</f>
        <v/>
      </c>
      <c r="D776" s="13" t="str">
        <f>IF('BCL Calculations Table'!D843="","",'BCL Calculations Table'!D843)</f>
        <v/>
      </c>
      <c r="E776" s="13">
        <f>IF('BCL Calculations Table'!E843="","",'BCL Calculations Table'!E843)</f>
        <v>0.01</v>
      </c>
      <c r="F776" s="13" t="str">
        <f>IF('BCL Calculations Table'!F843="","",'BCL Calculations Table'!F843)</f>
        <v>I</v>
      </c>
      <c r="G776" s="13" t="str">
        <f>IF('BCL Calculations Table'!G843="","",'BCL Calculations Table'!G843)</f>
        <v/>
      </c>
      <c r="H776" s="13" t="str">
        <f>IF('BCL Calculations Table'!H843="","",'BCL Calculations Table'!H843)</f>
        <v/>
      </c>
      <c r="I776" s="13" t="str">
        <f>IF('BCL Calculations Table'!I843="","",'BCL Calculations Table'!I843)</f>
        <v/>
      </c>
      <c r="J776" s="13" t="str">
        <f>IF('BCL Calculations Table'!J843="","",'BCL Calculations Table'!J843)</f>
        <v/>
      </c>
      <c r="K776" s="85" t="str">
        <f>IF('BCL Calculations Table'!K843="","",'BCL Calculations Table'!K843)</f>
        <v/>
      </c>
      <c r="L776" s="13" t="str">
        <f>IF('BCL Calculations Table'!L843="","",'BCL Calculations Table'!L843)</f>
        <v/>
      </c>
      <c r="M776" s="68">
        <f>IF('BCL Calculations Table'!N843="","",'BCL Calculations Table'!N843)</f>
        <v>0.1</v>
      </c>
      <c r="N776" s="13">
        <f>IF('BCL Calculations Table'!BP843="","",'BCL Calculations Table'!BP843)</f>
        <v>632.13679555714634</v>
      </c>
      <c r="O776" s="13" t="str">
        <f>IF('BCL Calculations Table'!BQ843="","",'BCL Calculations Table'!BQ843)</f>
        <v>N</v>
      </c>
      <c r="P776" s="13">
        <f>IF('BCL Calculations Table'!BR843="","",'BCL Calculations Table'!BR843)</f>
        <v>23360.000000000004</v>
      </c>
      <c r="Q776" s="13" t="str">
        <f>IF('BCL Calculations Table'!BS843="","",'BCL Calculations Table'!BS843)</f>
        <v>N</v>
      </c>
      <c r="R776" s="13">
        <f>IF('BCL Calculations Table'!BT843="","",'BCL Calculations Table'!BT843)</f>
        <v>9118.4745916203719</v>
      </c>
      <c r="S776" s="13" t="str">
        <f>IF('BCL Calculations Table'!BU843="","",'BCL Calculations Table'!BU843)</f>
        <v>N</v>
      </c>
      <c r="T776" s="13" t="str">
        <f>IF('BCL Calculations Table'!BV843="","",'BCL Calculations Table'!BV843)</f>
        <v/>
      </c>
      <c r="U776" s="13" t="str">
        <f>IF('BCL Calculations Table'!BW843="","",'BCL Calculations Table'!BW843)</f>
        <v/>
      </c>
      <c r="V776" s="13">
        <f>IF('BCL Calculations Table'!BX843="","",'BCL Calculations Table'!BX843)</f>
        <v>333.71428571428572</v>
      </c>
      <c r="W776" s="13" t="str">
        <f>IF('BCL Calculations Table'!BY843="","",'BCL Calculations Table'!BY843)</f>
        <v>N</v>
      </c>
      <c r="X776" s="13" t="str">
        <f>IF('BCL Calculations Table'!BZ843="","",'BCL Calculations Table'!BZ843)</f>
        <v/>
      </c>
      <c r="Y776" s="70" t="str">
        <f>IF('BCL Calculations Table'!CB843="","",'BCL Calculations Table'!CB843)</f>
        <v/>
      </c>
    </row>
    <row r="777" spans="1:25" x14ac:dyDescent="0.35">
      <c r="A777" s="69" t="str">
        <f>'BCL Calculations Table'!BN844</f>
        <v>Thiodiglycol</v>
      </c>
      <c r="B777" s="68" t="str">
        <f>'BCL Calculations Table'!BM844</f>
        <v>111-48-8</v>
      </c>
      <c r="C777" s="13" t="str">
        <f>IF('BCL Calculations Table'!C844="","",'BCL Calculations Table'!C844)</f>
        <v/>
      </c>
      <c r="D777" s="13" t="str">
        <f>IF('BCL Calculations Table'!D844="","",'BCL Calculations Table'!D844)</f>
        <v/>
      </c>
      <c r="E777" s="13">
        <f>IF('BCL Calculations Table'!E844="","",'BCL Calculations Table'!E844)</f>
        <v>7.0000000000000007E-2</v>
      </c>
      <c r="F777" s="13" t="str">
        <f>IF('BCL Calculations Table'!F844="","",'BCL Calculations Table'!F844)</f>
        <v>X</v>
      </c>
      <c r="G777" s="13" t="str">
        <f>IF('BCL Calculations Table'!G844="","",'BCL Calculations Table'!G844)</f>
        <v/>
      </c>
      <c r="H777" s="13" t="str">
        <f>IF('BCL Calculations Table'!H844="","",'BCL Calculations Table'!H844)</f>
        <v/>
      </c>
      <c r="I777" s="13" t="str">
        <f>IF('BCL Calculations Table'!I844="","",'BCL Calculations Table'!I844)</f>
        <v/>
      </c>
      <c r="J777" s="13" t="str">
        <f>IF('BCL Calculations Table'!J844="","",'BCL Calculations Table'!J844)</f>
        <v/>
      </c>
      <c r="K777" s="85" t="str">
        <f>IF('BCL Calculations Table'!K844="","",'BCL Calculations Table'!K844)</f>
        <v/>
      </c>
      <c r="L777" s="13" t="str">
        <f>IF('BCL Calculations Table'!L844="","",'BCL Calculations Table'!L844)</f>
        <v/>
      </c>
      <c r="M777" s="68">
        <f>IF('BCL Calculations Table'!N844="","",'BCL Calculations Table'!N844)</f>
        <v>7.4999999999999997E-3</v>
      </c>
      <c r="N777" s="13">
        <f>IF('BCL Calculations Table'!BP844="","",'BCL Calculations Table'!BP844)</f>
        <v>5379.2625743333037</v>
      </c>
      <c r="O777" s="13" t="str">
        <f>IF('BCL Calculations Table'!BQ844="","",'BCL Calculations Table'!BQ844)</f>
        <v>N</v>
      </c>
      <c r="P777" s="13">
        <f>IF('BCL Calculations Table'!BR844="","",'BCL Calculations Table'!BR844)</f>
        <v>100000</v>
      </c>
      <c r="Q777" s="13" t="str">
        <f>IF('BCL Calculations Table'!BS844="","",'BCL Calculations Table'!BS844)</f>
        <v>max</v>
      </c>
      <c r="R777" s="13">
        <f>IF('BCL Calculations Table'!BT844="","",'BCL Calculations Table'!BT844)</f>
        <v>88049.489499269141</v>
      </c>
      <c r="S777" s="13" t="str">
        <f>IF('BCL Calculations Table'!BU844="","",'BCL Calculations Table'!BU844)</f>
        <v>N</v>
      </c>
      <c r="T777" s="13" t="str">
        <f>IF('BCL Calculations Table'!BV844="","",'BCL Calculations Table'!BV844)</f>
        <v/>
      </c>
      <c r="U777" s="13" t="str">
        <f>IF('BCL Calculations Table'!BW844="","",'BCL Calculations Table'!BW844)</f>
        <v/>
      </c>
      <c r="V777" s="13">
        <f>IF('BCL Calculations Table'!BX844="","",'BCL Calculations Table'!BX844)</f>
        <v>2336</v>
      </c>
      <c r="W777" s="13" t="str">
        <f>IF('BCL Calculations Table'!BY844="","",'BCL Calculations Table'!BY844)</f>
        <v>N</v>
      </c>
      <c r="X777" s="13" t="str">
        <f>IF('BCL Calculations Table'!BZ844="","",'BCL Calculations Table'!BZ844)</f>
        <v/>
      </c>
      <c r="Y777" s="70" t="str">
        <f>IF('BCL Calculations Table'!CB844="","",'BCL Calculations Table'!CB844)</f>
        <v/>
      </c>
    </row>
    <row r="778" spans="1:25" x14ac:dyDescent="0.35">
      <c r="A778" s="69" t="str">
        <f>'BCL Calculations Table'!BN845</f>
        <v>Thiofanox</v>
      </c>
      <c r="B778" s="68" t="str">
        <f>'BCL Calculations Table'!BM845</f>
        <v>39196-18-4</v>
      </c>
      <c r="C778" s="13" t="str">
        <f>IF('BCL Calculations Table'!C845="","",'BCL Calculations Table'!C845)</f>
        <v/>
      </c>
      <c r="D778" s="13" t="str">
        <f>IF('BCL Calculations Table'!D845="","",'BCL Calculations Table'!D845)</f>
        <v/>
      </c>
      <c r="E778" s="13">
        <f>IF('BCL Calculations Table'!E845="","",'BCL Calculations Table'!E845)</f>
        <v>2.9999999999999997E-4</v>
      </c>
      <c r="F778" s="13" t="str">
        <f>IF('BCL Calculations Table'!F845="","",'BCL Calculations Table'!F845)</f>
        <v>H</v>
      </c>
      <c r="G778" s="13" t="str">
        <f>IF('BCL Calculations Table'!G845="","",'BCL Calculations Table'!G845)</f>
        <v/>
      </c>
      <c r="H778" s="13" t="str">
        <f>IF('BCL Calculations Table'!H845="","",'BCL Calculations Table'!H845)</f>
        <v/>
      </c>
      <c r="I778" s="13" t="str">
        <f>IF('BCL Calculations Table'!I845="","",'BCL Calculations Table'!I845)</f>
        <v/>
      </c>
      <c r="J778" s="13" t="str">
        <f>IF('BCL Calculations Table'!J845="","",'BCL Calculations Table'!J845)</f>
        <v/>
      </c>
      <c r="K778" s="85" t="str">
        <f>IF('BCL Calculations Table'!K845="","",'BCL Calculations Table'!K845)</f>
        <v/>
      </c>
      <c r="L778" s="13" t="str">
        <f>IF('BCL Calculations Table'!L845="","",'BCL Calculations Table'!L845)</f>
        <v/>
      </c>
      <c r="M778" s="68">
        <f>IF('BCL Calculations Table'!N845="","",'BCL Calculations Table'!N845)</f>
        <v>0.1</v>
      </c>
      <c r="N778" s="13">
        <f>IF('BCL Calculations Table'!BP845="","",'BCL Calculations Table'!BP845)</f>
        <v>18.964103866714389</v>
      </c>
      <c r="O778" s="13" t="str">
        <f>IF('BCL Calculations Table'!BQ845="","",'BCL Calculations Table'!BQ845)</f>
        <v>N</v>
      </c>
      <c r="P778" s="13">
        <f>IF('BCL Calculations Table'!BR845="","",'BCL Calculations Table'!BR845)</f>
        <v>700.80000000000007</v>
      </c>
      <c r="Q778" s="13" t="str">
        <f>IF('BCL Calculations Table'!BS845="","",'BCL Calculations Table'!BS845)</f>
        <v>N</v>
      </c>
      <c r="R778" s="13">
        <f>IF('BCL Calculations Table'!BT845="","",'BCL Calculations Table'!BT845)</f>
        <v>273.55423774861111</v>
      </c>
      <c r="S778" s="13" t="str">
        <f>IF('BCL Calculations Table'!BU845="","",'BCL Calculations Table'!BU845)</f>
        <v>N</v>
      </c>
      <c r="T778" s="13" t="str">
        <f>IF('BCL Calculations Table'!BV845="","",'BCL Calculations Table'!BV845)</f>
        <v/>
      </c>
      <c r="U778" s="13" t="str">
        <f>IF('BCL Calculations Table'!BW845="","",'BCL Calculations Table'!BW845)</f>
        <v/>
      </c>
      <c r="V778" s="13">
        <f>IF('BCL Calculations Table'!BX845="","",'BCL Calculations Table'!BX845)</f>
        <v>10.011428571428571</v>
      </c>
      <c r="W778" s="13" t="str">
        <f>IF('BCL Calculations Table'!BY845="","",'BCL Calculations Table'!BY845)</f>
        <v>N</v>
      </c>
      <c r="X778" s="13" t="str">
        <f>IF('BCL Calculations Table'!BZ845="","",'BCL Calculations Table'!BZ845)</f>
        <v/>
      </c>
      <c r="Y778" s="70" t="str">
        <f>IF('BCL Calculations Table'!CB845="","",'BCL Calculations Table'!CB845)</f>
        <v/>
      </c>
    </row>
    <row r="779" spans="1:25" s="14" customFormat="1" x14ac:dyDescent="0.35">
      <c r="A779" s="69" t="str">
        <f>'BCL Calculations Table'!BN846</f>
        <v>Thiophanate, Methyl</v>
      </c>
      <c r="B779" s="68" t="str">
        <f>'BCL Calculations Table'!BM846</f>
        <v>23564-05-8</v>
      </c>
      <c r="C779" s="13">
        <f>IF('BCL Calculations Table'!C846="","",'BCL Calculations Table'!C846)</f>
        <v>1.2E-2</v>
      </c>
      <c r="D779" s="13" t="str">
        <f>IF('BCL Calculations Table'!D846="","",'BCL Calculations Table'!D846)</f>
        <v>OP</v>
      </c>
      <c r="E779" s="13">
        <f>IF('BCL Calculations Table'!E846="","",'BCL Calculations Table'!E846)</f>
        <v>0.16</v>
      </c>
      <c r="F779" s="13" t="str">
        <f>IF('BCL Calculations Table'!F846="","",'BCL Calculations Table'!F846)</f>
        <v>OP</v>
      </c>
      <c r="G779" s="13" t="str">
        <f>IF('BCL Calculations Table'!G846="","",'BCL Calculations Table'!G846)</f>
        <v/>
      </c>
      <c r="H779" s="13" t="str">
        <f>IF('BCL Calculations Table'!H846="","",'BCL Calculations Table'!H846)</f>
        <v/>
      </c>
      <c r="I779" s="13" t="str">
        <f>IF('BCL Calculations Table'!I846="","",'BCL Calculations Table'!I846)</f>
        <v/>
      </c>
      <c r="J779" s="13" t="str">
        <f>IF('BCL Calculations Table'!J846="","",'BCL Calculations Table'!J846)</f>
        <v/>
      </c>
      <c r="K779" s="85" t="str">
        <f>IF('BCL Calculations Table'!K846="","",'BCL Calculations Table'!K846)</f>
        <v/>
      </c>
      <c r="L779" s="13" t="str">
        <f>IF('BCL Calculations Table'!L846="","",'BCL Calculations Table'!L846)</f>
        <v/>
      </c>
      <c r="M779" s="68">
        <f>IF('BCL Calculations Table'!N846="","",'BCL Calculations Table'!N846)</f>
        <v>0.1</v>
      </c>
      <c r="N779" s="13">
        <f>IF('BCL Calculations Table'!BP846="","",'BCL Calculations Table'!BP846)</f>
        <v>45.215797036816795</v>
      </c>
      <c r="O779" s="13" t="str">
        <f>IF('BCL Calculations Table'!BQ846="","",'BCL Calculations Table'!BQ846)</f>
        <v>C</v>
      </c>
      <c r="P779" s="13">
        <f>IF('BCL Calculations Table'!BR846="","",'BCL Calculations Table'!BR846)</f>
        <v>545.06666666666661</v>
      </c>
      <c r="Q779" s="13" t="str">
        <f>IF('BCL Calculations Table'!BS846="","",'BCL Calculations Table'!BS846)</f>
        <v>C</v>
      </c>
      <c r="R779" s="13">
        <f>IF('BCL Calculations Table'!BT846="","",'BCL Calculations Table'!BT846)</f>
        <v>293.9493038118494</v>
      </c>
      <c r="S779" s="13" t="str">
        <f>IF('BCL Calculations Table'!BU846="","",'BCL Calculations Table'!BU846)</f>
        <v>C</v>
      </c>
      <c r="T779" s="13" t="str">
        <f>IF('BCL Calculations Table'!BV846="","",'BCL Calculations Table'!BV846)</f>
        <v/>
      </c>
      <c r="U779" s="13" t="str">
        <f>IF('BCL Calculations Table'!BW846="","",'BCL Calculations Table'!BW846)</f>
        <v/>
      </c>
      <c r="V779" s="13">
        <f>IF('BCL Calculations Table'!BX846="","",'BCL Calculations Table'!BX846)</f>
        <v>6.4923514763429369</v>
      </c>
      <c r="W779" s="13" t="str">
        <f>IF('BCL Calculations Table'!BY846="","",'BCL Calculations Table'!BY846)</f>
        <v>C</v>
      </c>
      <c r="X779" s="13" t="str">
        <f>IF('BCL Calculations Table'!BZ846="","",'BCL Calculations Table'!BZ846)</f>
        <v/>
      </c>
      <c r="Y779" s="70" t="str">
        <f>IF('BCL Calculations Table'!CB846="","",'BCL Calculations Table'!CB846)</f>
        <v/>
      </c>
    </row>
    <row r="780" spans="1:25" x14ac:dyDescent="0.35">
      <c r="A780" s="71" t="str">
        <f>'BCL Calculations Table'!BN847</f>
        <v>Thiram</v>
      </c>
      <c r="B780" s="72" t="str">
        <f>'BCL Calculations Table'!BM847</f>
        <v>137-26-8</v>
      </c>
      <c r="C780" s="73" t="str">
        <f>IF('BCL Calculations Table'!C847="","",'BCL Calculations Table'!C847)</f>
        <v/>
      </c>
      <c r="D780" s="73" t="str">
        <f>IF('BCL Calculations Table'!D847="","",'BCL Calculations Table'!D847)</f>
        <v/>
      </c>
      <c r="E780" s="73">
        <f>IF('BCL Calculations Table'!E847="","",'BCL Calculations Table'!E847)</f>
        <v>1.4999999999999999E-2</v>
      </c>
      <c r="F780" s="73" t="str">
        <f>IF('BCL Calculations Table'!F847="","",'BCL Calculations Table'!F847)</f>
        <v>OP</v>
      </c>
      <c r="G780" s="73" t="str">
        <f>IF('BCL Calculations Table'!G847="","",'BCL Calculations Table'!G847)</f>
        <v/>
      </c>
      <c r="H780" s="73" t="str">
        <f>IF('BCL Calculations Table'!H847="","",'BCL Calculations Table'!H847)</f>
        <v/>
      </c>
      <c r="I780" s="73" t="str">
        <f>IF('BCL Calculations Table'!I847="","",'BCL Calculations Table'!I847)</f>
        <v/>
      </c>
      <c r="J780" s="73" t="str">
        <f>IF('BCL Calculations Table'!J847="","",'BCL Calculations Table'!J847)</f>
        <v/>
      </c>
      <c r="K780" s="86" t="str">
        <f>IF('BCL Calculations Table'!K847="","",'BCL Calculations Table'!K847)</f>
        <v/>
      </c>
      <c r="L780" s="73" t="str">
        <f>IF('BCL Calculations Table'!L847="","",'BCL Calculations Table'!L847)</f>
        <v/>
      </c>
      <c r="M780" s="72">
        <f>IF('BCL Calculations Table'!N847="","",'BCL Calculations Table'!N847)</f>
        <v>0.1</v>
      </c>
      <c r="N780" s="73">
        <f>IF('BCL Calculations Table'!BP847="","",'BCL Calculations Table'!BP847)</f>
        <v>948.2051933357194</v>
      </c>
      <c r="O780" s="73" t="str">
        <f>IF('BCL Calculations Table'!BQ847="","",'BCL Calculations Table'!BQ847)</f>
        <v>N</v>
      </c>
      <c r="P780" s="73">
        <f>IF('BCL Calculations Table'!BR847="","",'BCL Calculations Table'!BR847)</f>
        <v>35040</v>
      </c>
      <c r="Q780" s="73" t="str">
        <f>IF('BCL Calculations Table'!BS847="","",'BCL Calculations Table'!BS847)</f>
        <v>N</v>
      </c>
      <c r="R780" s="73">
        <f>IF('BCL Calculations Table'!BT847="","",'BCL Calculations Table'!BT847)</f>
        <v>13677.711887430558</v>
      </c>
      <c r="S780" s="73" t="str">
        <f>IF('BCL Calculations Table'!BU847="","",'BCL Calculations Table'!BU847)</f>
        <v>N</v>
      </c>
      <c r="T780" s="73" t="str">
        <f>IF('BCL Calculations Table'!BV847="","",'BCL Calculations Table'!BV847)</f>
        <v/>
      </c>
      <c r="U780" s="73" t="str">
        <f>IF('BCL Calculations Table'!BW847="","",'BCL Calculations Table'!BW847)</f>
        <v/>
      </c>
      <c r="V780" s="73">
        <f>IF('BCL Calculations Table'!BX847="","",'BCL Calculations Table'!BX847)</f>
        <v>500.57142857142856</v>
      </c>
      <c r="W780" s="73" t="str">
        <f>IF('BCL Calculations Table'!BY847="","",'BCL Calculations Table'!BY847)</f>
        <v>N</v>
      </c>
      <c r="X780" s="73" t="str">
        <f>IF('BCL Calculations Table'!BZ847="","",'BCL Calculations Table'!BZ847)</f>
        <v/>
      </c>
      <c r="Y780" s="79" t="str">
        <f>IF('BCL Calculations Table'!CB847="","",'BCL Calculations Table'!CB847)</f>
        <v/>
      </c>
    </row>
    <row r="781" spans="1:25" s="14" customFormat="1" x14ac:dyDescent="0.35">
      <c r="A781" s="94" t="str">
        <f>'BCL Calculations Table'!BN848</f>
        <v>Tin</v>
      </c>
      <c r="B781" s="82" t="str">
        <f>'BCL Calculations Table'!BM848</f>
        <v>7440-31-5</v>
      </c>
      <c r="C781" s="80" t="str">
        <f>IF('BCL Calculations Table'!C848="","",'BCL Calculations Table'!C848)</f>
        <v/>
      </c>
      <c r="D781" s="80" t="str">
        <f>IF('BCL Calculations Table'!D848="","",'BCL Calculations Table'!D848)</f>
        <v/>
      </c>
      <c r="E781" s="80">
        <f>IF('BCL Calculations Table'!E848="","",'BCL Calculations Table'!E848)</f>
        <v>0.6</v>
      </c>
      <c r="F781" s="80" t="str">
        <f>IF('BCL Calculations Table'!F848="","",'BCL Calculations Table'!F848)</f>
        <v>H</v>
      </c>
      <c r="G781" s="80" t="str">
        <f>IF('BCL Calculations Table'!G848="","",'BCL Calculations Table'!G848)</f>
        <v/>
      </c>
      <c r="H781" s="80" t="str">
        <f>IF('BCL Calculations Table'!H848="","",'BCL Calculations Table'!H848)</f>
        <v/>
      </c>
      <c r="I781" s="80" t="str">
        <f>IF('BCL Calculations Table'!I848="","",'BCL Calculations Table'!I848)</f>
        <v/>
      </c>
      <c r="J781" s="80" t="str">
        <f>IF('BCL Calculations Table'!J848="","",'BCL Calculations Table'!J848)</f>
        <v/>
      </c>
      <c r="K781" s="87" t="str">
        <f>IF('BCL Calculations Table'!K848="","",'BCL Calculations Table'!K848)</f>
        <v/>
      </c>
      <c r="L781" s="80" t="str">
        <f>IF('BCL Calculations Table'!L848="","",'BCL Calculations Table'!L848)</f>
        <v/>
      </c>
      <c r="M781" s="82" t="str">
        <f>IF('BCL Calculations Table'!N848="","",'BCL Calculations Table'!N848)</f>
        <v/>
      </c>
      <c r="N781" s="80">
        <f>IF('BCL Calculations Table'!BP848="","",'BCL Calculations Table'!BP848)</f>
        <v>46928.571428571435</v>
      </c>
      <c r="O781" s="80" t="str">
        <f>IF('BCL Calculations Table'!BQ848="","",'BCL Calculations Table'!BQ848)</f>
        <v>N</v>
      </c>
      <c r="P781" s="80">
        <f>IF('BCL Calculations Table'!BR848="","",'BCL Calculations Table'!BR848)</f>
        <v>100000</v>
      </c>
      <c r="Q781" s="80" t="str">
        <f>IF('BCL Calculations Table'!BS848="","",'BCL Calculations Table'!BS848)</f>
        <v>max</v>
      </c>
      <c r="R781" s="80">
        <f>IF('BCL Calculations Table'!BT848="","",'BCL Calculations Table'!BT848)</f>
        <v>100000</v>
      </c>
      <c r="S781" s="80" t="str">
        <f>IF('BCL Calculations Table'!BU848="","",'BCL Calculations Table'!BU848)</f>
        <v>max</v>
      </c>
      <c r="T781" s="80" t="str">
        <f>IF('BCL Calculations Table'!BV848="","",'BCL Calculations Table'!BV848)</f>
        <v/>
      </c>
      <c r="U781" s="80" t="str">
        <f>IF('BCL Calculations Table'!BW848="","",'BCL Calculations Table'!BW848)</f>
        <v/>
      </c>
      <c r="V781" s="80">
        <f>IF('BCL Calculations Table'!BX848="","",'BCL Calculations Table'!BX848)</f>
        <v>20022.857142857141</v>
      </c>
      <c r="W781" s="80" t="str">
        <f>IF('BCL Calculations Table'!BY848="","",'BCL Calculations Table'!BY848)</f>
        <v>N</v>
      </c>
      <c r="X781" s="80" t="str">
        <f>IF('BCL Calculations Table'!BZ848="","",'BCL Calculations Table'!BZ848)</f>
        <v/>
      </c>
      <c r="Y781" s="81" t="str">
        <f>IF('BCL Calculations Table'!CB848="","",'BCL Calculations Table'!CB848)</f>
        <v/>
      </c>
    </row>
    <row r="782" spans="1:25" s="14" customFormat="1" x14ac:dyDescent="0.35">
      <c r="A782" s="69" t="str">
        <f>'BCL Calculations Table'!BN849</f>
        <v>Titanium</v>
      </c>
      <c r="B782" s="68" t="str">
        <f>'BCL Calculations Table'!BM849</f>
        <v>7440-32-6</v>
      </c>
      <c r="C782" s="13" t="str">
        <f>IF('BCL Calculations Table'!C849="","",'BCL Calculations Table'!C849)</f>
        <v/>
      </c>
      <c r="D782" s="13" t="str">
        <f>IF('BCL Calculations Table'!D849="","",'BCL Calculations Table'!D849)</f>
        <v/>
      </c>
      <c r="E782" s="13">
        <f>IF('BCL Calculations Table'!E849="","",'BCL Calculations Table'!E849)</f>
        <v>4</v>
      </c>
      <c r="F782" s="13" t="str">
        <f>IF('BCL Calculations Table'!F849="","",'BCL Calculations Table'!F849)</f>
        <v>O</v>
      </c>
      <c r="G782" s="13" t="str">
        <f>IF('BCL Calculations Table'!G849="","",'BCL Calculations Table'!G849)</f>
        <v/>
      </c>
      <c r="H782" s="13" t="str">
        <f>IF('BCL Calculations Table'!H849="","",'BCL Calculations Table'!H849)</f>
        <v/>
      </c>
      <c r="I782" s="13" t="str">
        <f>IF('BCL Calculations Table'!I849="","",'BCL Calculations Table'!I849)</f>
        <v/>
      </c>
      <c r="J782" s="13" t="str">
        <f>IF('BCL Calculations Table'!J849="","",'BCL Calculations Table'!J849)</f>
        <v/>
      </c>
      <c r="K782" s="85" t="str">
        <f>IF('BCL Calculations Table'!K849="","",'BCL Calculations Table'!K849)</f>
        <v/>
      </c>
      <c r="L782" s="13" t="str">
        <f>IF('BCL Calculations Table'!L849="","",'BCL Calculations Table'!L849)</f>
        <v/>
      </c>
      <c r="M782" s="68" t="str">
        <f>IF('BCL Calculations Table'!N849="","",'BCL Calculations Table'!N849)</f>
        <v/>
      </c>
      <c r="N782" s="13">
        <f>IF('BCL Calculations Table'!BP849="","",'BCL Calculations Table'!BP849)</f>
        <v>100000</v>
      </c>
      <c r="O782" s="13" t="str">
        <f>IF('BCL Calculations Table'!BQ849="","",'BCL Calculations Table'!BQ849)</f>
        <v>max</v>
      </c>
      <c r="P782" s="13">
        <f>IF('BCL Calculations Table'!BR849="","",'BCL Calculations Table'!BR849)</f>
        <v>100000</v>
      </c>
      <c r="Q782" s="13" t="str">
        <f>IF('BCL Calculations Table'!BS849="","",'BCL Calculations Table'!BS849)</f>
        <v>max</v>
      </c>
      <c r="R782" s="13">
        <f>IF('BCL Calculations Table'!BT849="","",'BCL Calculations Table'!BT849)</f>
        <v>100000</v>
      </c>
      <c r="S782" s="13" t="str">
        <f>IF('BCL Calculations Table'!BU849="","",'BCL Calculations Table'!BU849)</f>
        <v>max</v>
      </c>
      <c r="T782" s="13" t="str">
        <f>IF('BCL Calculations Table'!BV849="","",'BCL Calculations Table'!BV849)</f>
        <v/>
      </c>
      <c r="U782" s="13" t="str">
        <f>IF('BCL Calculations Table'!BW849="","",'BCL Calculations Table'!BW849)</f>
        <v/>
      </c>
      <c r="V782" s="13">
        <f>IF('BCL Calculations Table'!BX849="","",'BCL Calculations Table'!BX849)</f>
        <v>133485.71428571429</v>
      </c>
      <c r="W782" s="13" t="str">
        <f>IF('BCL Calculations Table'!BY849="","",'BCL Calculations Table'!BY849)</f>
        <v>N</v>
      </c>
      <c r="X782" s="13">
        <f>IF('BCL Calculations Table'!BZ849="","",'BCL Calculations Table'!BZ849)</f>
        <v>133512.41142857145</v>
      </c>
      <c r="Y782" s="70">
        <f>IF('BCL Calculations Table'!CB849="","",'BCL Calculations Table'!CB849)</f>
        <v>2670248.2285714289</v>
      </c>
    </row>
    <row r="783" spans="1:25" x14ac:dyDescent="0.35">
      <c r="A783" s="69" t="str">
        <f>'BCL Calculations Table'!BN850</f>
        <v>Titanium Tetrachloride</v>
      </c>
      <c r="B783" s="68" t="str">
        <f>'BCL Calculations Table'!BM850</f>
        <v>7550-45-0</v>
      </c>
      <c r="C783" s="13" t="str">
        <f>IF('BCL Calculations Table'!C850="","",'BCL Calculations Table'!C850)</f>
        <v/>
      </c>
      <c r="D783" s="13" t="str">
        <f>IF('BCL Calculations Table'!D850="","",'BCL Calculations Table'!D850)</f>
        <v/>
      </c>
      <c r="E783" s="13" t="str">
        <f>IF('BCL Calculations Table'!E850="","",'BCL Calculations Table'!E850)</f>
        <v/>
      </c>
      <c r="F783" s="13" t="str">
        <f>IF('BCL Calculations Table'!F850="","",'BCL Calculations Table'!F850)</f>
        <v/>
      </c>
      <c r="G783" s="13" t="str">
        <f>IF('BCL Calculations Table'!G850="","",'BCL Calculations Table'!G850)</f>
        <v/>
      </c>
      <c r="H783" s="13" t="str">
        <f>IF('BCL Calculations Table'!H850="","",'BCL Calculations Table'!H850)</f>
        <v/>
      </c>
      <c r="I783" s="13">
        <f>IF('BCL Calculations Table'!I850="","",'BCL Calculations Table'!I850)</f>
        <v>1E-4</v>
      </c>
      <c r="J783" s="13" t="str">
        <f>IF('BCL Calculations Table'!J850="","",'BCL Calculations Table'!J850)</f>
        <v>A</v>
      </c>
      <c r="K783" s="85" t="str">
        <f>IF('BCL Calculations Table'!K850="","",'BCL Calculations Table'!K850)</f>
        <v/>
      </c>
      <c r="L783" s="13" t="str">
        <f>IF('BCL Calculations Table'!L850="","",'BCL Calculations Table'!L850)</f>
        <v/>
      </c>
      <c r="M783" s="68" t="str">
        <f>IF('BCL Calculations Table'!N850="","",'BCL Calculations Table'!N850)</f>
        <v/>
      </c>
      <c r="N783" s="13">
        <f>IF('BCL Calculations Table'!BP850="","",'BCL Calculations Table'!BP850)</f>
        <v>100000</v>
      </c>
      <c r="O783" s="13" t="str">
        <f>IF('BCL Calculations Table'!BQ850="","",'BCL Calculations Table'!BQ850)</f>
        <v>max</v>
      </c>
      <c r="P783" s="13">
        <f>IF('BCL Calculations Table'!BR850="","",'BCL Calculations Table'!BR850)</f>
        <v>100000</v>
      </c>
      <c r="Q783" s="13" t="str">
        <f>IF('BCL Calculations Table'!BS850="","",'BCL Calculations Table'!BS850)</f>
        <v>max</v>
      </c>
      <c r="R783" s="13">
        <f>IF('BCL Calculations Table'!BT850="","",'BCL Calculations Table'!BT850)</f>
        <v>100000</v>
      </c>
      <c r="S783" s="13" t="str">
        <f>IF('BCL Calculations Table'!BU850="","",'BCL Calculations Table'!BU850)</f>
        <v>max</v>
      </c>
      <c r="T783" s="13">
        <f>IF('BCL Calculations Table'!BV850="","",'BCL Calculations Table'!BV850)</f>
        <v>0.10428571428571429</v>
      </c>
      <c r="U783" s="13" t="str">
        <f>IF('BCL Calculations Table'!BW850="","",'BCL Calculations Table'!BW850)</f>
        <v>N</v>
      </c>
      <c r="V783" s="13" t="str">
        <f>IF('BCL Calculations Table'!BX850="","",'BCL Calculations Table'!BX850)</f>
        <v/>
      </c>
      <c r="W783" s="13" t="str">
        <f>IF('BCL Calculations Table'!BY850="","",'BCL Calculations Table'!BY850)</f>
        <v/>
      </c>
      <c r="X783" s="13" t="str">
        <f>IF('BCL Calculations Table'!BZ850="","",'BCL Calculations Table'!BZ850)</f>
        <v/>
      </c>
      <c r="Y783" s="70" t="str">
        <f>IF('BCL Calculations Table'!CB850="","",'BCL Calculations Table'!CB850)</f>
        <v/>
      </c>
    </row>
    <row r="784" spans="1:25" x14ac:dyDescent="0.35">
      <c r="A784" s="69" t="str">
        <f>'BCL Calculations Table'!BN851</f>
        <v>Toluene</v>
      </c>
      <c r="B784" s="68" t="str">
        <f>'BCL Calculations Table'!BM851</f>
        <v>108-88-3</v>
      </c>
      <c r="C784" s="13" t="str">
        <f>IF('BCL Calculations Table'!C851="","",'BCL Calculations Table'!C851)</f>
        <v/>
      </c>
      <c r="D784" s="13" t="str">
        <f>IF('BCL Calculations Table'!D851="","",'BCL Calculations Table'!D851)</f>
        <v/>
      </c>
      <c r="E784" s="13">
        <f>IF('BCL Calculations Table'!E851="","",'BCL Calculations Table'!E851)</f>
        <v>0.08</v>
      </c>
      <c r="F784" s="13" t="str">
        <f>IF('BCL Calculations Table'!F851="","",'BCL Calculations Table'!F851)</f>
        <v>I</v>
      </c>
      <c r="G784" s="13" t="str">
        <f>IF('BCL Calculations Table'!G851="","",'BCL Calculations Table'!G851)</f>
        <v/>
      </c>
      <c r="H784" s="13" t="str">
        <f>IF('BCL Calculations Table'!H851="","",'BCL Calculations Table'!H851)</f>
        <v/>
      </c>
      <c r="I784" s="13">
        <f>IF('BCL Calculations Table'!I851="","",'BCL Calculations Table'!I851)</f>
        <v>5</v>
      </c>
      <c r="J784" s="13" t="str">
        <f>IF('BCL Calculations Table'!J851="","",'BCL Calculations Table'!J851)</f>
        <v>I</v>
      </c>
      <c r="K784" s="85" t="str">
        <f>IF('BCL Calculations Table'!K851="","",'BCL Calculations Table'!K851)</f>
        <v/>
      </c>
      <c r="L784" s="13" t="str">
        <f>IF('BCL Calculations Table'!L851="","",'BCL Calculations Table'!L851)</f>
        <v>V</v>
      </c>
      <c r="M784" s="68" t="str">
        <f>IF('BCL Calculations Table'!N851="","",'BCL Calculations Table'!N851)</f>
        <v/>
      </c>
      <c r="N784" s="13">
        <f>IF('BCL Calculations Table'!BP851="","",'BCL Calculations Table'!BP851)</f>
        <v>817.81968675069186</v>
      </c>
      <c r="O784" s="13" t="str">
        <f>IF('BCL Calculations Table'!BQ851="","",'BCL Calculations Table'!BQ851)</f>
        <v>sat</v>
      </c>
      <c r="P784" s="13">
        <f>IF('BCL Calculations Table'!BR851="","",'BCL Calculations Table'!BR851)</f>
        <v>817.81968675069186</v>
      </c>
      <c r="Q784" s="13" t="str">
        <f>IF('BCL Calculations Table'!BS851="","",'BCL Calculations Table'!BS851)</f>
        <v>sat</v>
      </c>
      <c r="R784" s="13">
        <f>IF('BCL Calculations Table'!BT851="","",'BCL Calculations Table'!BT851)</f>
        <v>817.81968675069186</v>
      </c>
      <c r="S784" s="13" t="str">
        <f>IF('BCL Calculations Table'!BU851="","",'BCL Calculations Table'!BU851)</f>
        <v>sat</v>
      </c>
      <c r="T784" s="13">
        <f>IF('BCL Calculations Table'!BV851="","",'BCL Calculations Table'!BV851)</f>
        <v>5214.2857142857147</v>
      </c>
      <c r="U784" s="13" t="str">
        <f>IF('BCL Calculations Table'!BW851="","",'BCL Calculations Table'!BW851)</f>
        <v>N</v>
      </c>
      <c r="V784" s="13">
        <f>IF('BCL Calculations Table'!BX851="","",'BCL Calculations Table'!BX851)</f>
        <v>1000</v>
      </c>
      <c r="W784" s="13" t="str">
        <f>IF('BCL Calculations Table'!BY851="","",'BCL Calculations Table'!BY851)</f>
        <v>mcl</v>
      </c>
      <c r="X784" s="13">
        <f>IF('BCL Calculations Table'!BZ851="","",'BCL Calculations Table'!BZ851)</f>
        <v>0.6</v>
      </c>
      <c r="Y784" s="70">
        <f>IF('BCL Calculations Table'!CB851="","",'BCL Calculations Table'!CB851)</f>
        <v>12</v>
      </c>
    </row>
    <row r="785" spans="1:25" s="14" customFormat="1" x14ac:dyDescent="0.35">
      <c r="A785" s="69" t="str">
        <f>'BCL Calculations Table'!BN852</f>
        <v>Toluene-2,4-diisocyante</v>
      </c>
      <c r="B785" s="68" t="str">
        <f>'BCL Calculations Table'!BM852</f>
        <v>584-84-9</v>
      </c>
      <c r="C785" s="13">
        <f>IF('BCL Calculations Table'!C852="","",'BCL Calculations Table'!C852)</f>
        <v>3.9E-2</v>
      </c>
      <c r="D785" s="13" t="str">
        <f>IF('BCL Calculations Table'!D852="","",'BCL Calculations Table'!D852)</f>
        <v>CA</v>
      </c>
      <c r="E785" s="13" t="str">
        <f>IF('BCL Calculations Table'!E852="","",'BCL Calculations Table'!E852)</f>
        <v/>
      </c>
      <c r="F785" s="13" t="str">
        <f>IF('BCL Calculations Table'!F852="","",'BCL Calculations Table'!F852)</f>
        <v/>
      </c>
      <c r="G785" s="13">
        <f>IF('BCL Calculations Table'!G852="","",'BCL Calculations Table'!G852)</f>
        <v>1.1E-5</v>
      </c>
      <c r="H785" s="13" t="str">
        <f>IF('BCL Calculations Table'!H852="","",'BCL Calculations Table'!H852)</f>
        <v>CA</v>
      </c>
      <c r="I785" s="13">
        <f>IF('BCL Calculations Table'!I852="","",'BCL Calculations Table'!I852)</f>
        <v>7.9999999999999996E-6</v>
      </c>
      <c r="J785" s="13" t="str">
        <f>IF('BCL Calculations Table'!J852="","",'BCL Calculations Table'!J852)</f>
        <v>CA</v>
      </c>
      <c r="K785" s="85" t="str">
        <f>IF('BCL Calculations Table'!K852="","",'BCL Calculations Table'!K852)</f>
        <v/>
      </c>
      <c r="L785" s="13" t="str">
        <f>IF('BCL Calculations Table'!L852="","",'BCL Calculations Table'!L852)</f>
        <v>V</v>
      </c>
      <c r="M785" s="68" t="str">
        <f>IF('BCL Calculations Table'!N852="","",'BCL Calculations Table'!N852)</f>
        <v/>
      </c>
      <c r="N785" s="13">
        <f>IF('BCL Calculations Table'!BP852="","",'BCL Calculations Table'!BP852)</f>
        <v>6.3586412258212501</v>
      </c>
      <c r="O785" s="13" t="str">
        <f>IF('BCL Calculations Table'!BQ852="","",'BCL Calculations Table'!BQ852)</f>
        <v>N</v>
      </c>
      <c r="P785" s="13">
        <f>IF('BCL Calculations Table'!BR852="","",'BCL Calculations Table'!BR852)</f>
        <v>26.706293148449252</v>
      </c>
      <c r="Q785" s="13" t="str">
        <f>IF('BCL Calculations Table'!BS852="","",'BCL Calculations Table'!BS852)</f>
        <v>N</v>
      </c>
      <c r="R785" s="13">
        <f>IF('BCL Calculations Table'!BT852="","",'BCL Calculations Table'!BT852)</f>
        <v>29.673659053832502</v>
      </c>
      <c r="S785" s="13" t="str">
        <f>IF('BCL Calculations Table'!BU852="","",'BCL Calculations Table'!BU852)</f>
        <v>N</v>
      </c>
      <c r="T785" s="13">
        <f>IF('BCL Calculations Table'!BV852="","",'BCL Calculations Table'!BV852)</f>
        <v>8.3428571428571432E-3</v>
      </c>
      <c r="U785" s="13" t="str">
        <f>IF('BCL Calculations Table'!BW852="","",'BCL Calculations Table'!BW852)</f>
        <v>N</v>
      </c>
      <c r="V785" s="13">
        <f>IF('BCL Calculations Table'!BX852="","",'BCL Calculations Table'!BX852)</f>
        <v>1.6685714285714286E-2</v>
      </c>
      <c r="W785" s="13" t="str">
        <f>IF('BCL Calculations Table'!BY852="","",'BCL Calculations Table'!BY852)</f>
        <v>N</v>
      </c>
      <c r="X785" s="13" t="str">
        <f>IF('BCL Calculations Table'!BZ852="","",'BCL Calculations Table'!BZ852)</f>
        <v/>
      </c>
      <c r="Y785" s="70" t="str">
        <f>IF('BCL Calculations Table'!CB852="","",'BCL Calculations Table'!CB852)</f>
        <v/>
      </c>
    </row>
    <row r="786" spans="1:25" x14ac:dyDescent="0.35">
      <c r="A786" s="71" t="str">
        <f>'BCL Calculations Table'!BN853</f>
        <v>Toluene-2,4-diamine</v>
      </c>
      <c r="B786" s="72" t="str">
        <f>'BCL Calculations Table'!BM853</f>
        <v>95-80-7</v>
      </c>
      <c r="C786" s="73">
        <f>IF('BCL Calculations Table'!C853="","",'BCL Calculations Table'!C853)</f>
        <v>3.2</v>
      </c>
      <c r="D786" s="73" t="str">
        <f>IF('BCL Calculations Table'!D853="","",'BCL Calculations Table'!D853)</f>
        <v>H</v>
      </c>
      <c r="E786" s="73" t="str">
        <f>IF('BCL Calculations Table'!E853="","",'BCL Calculations Table'!E853)</f>
        <v/>
      </c>
      <c r="F786" s="73" t="str">
        <f>IF('BCL Calculations Table'!F853="","",'BCL Calculations Table'!F853)</f>
        <v/>
      </c>
      <c r="G786" s="73">
        <f>IF('BCL Calculations Table'!G853="","",'BCL Calculations Table'!G853)</f>
        <v>1.1000000000000001E-3</v>
      </c>
      <c r="H786" s="73" t="str">
        <f>IF('BCL Calculations Table'!H853="","",'BCL Calculations Table'!H853)</f>
        <v>CA</v>
      </c>
      <c r="I786" s="73" t="str">
        <f>IF('BCL Calculations Table'!I853="","",'BCL Calculations Table'!I853)</f>
        <v/>
      </c>
      <c r="J786" s="73" t="str">
        <f>IF('BCL Calculations Table'!J853="","",'BCL Calculations Table'!J853)</f>
        <v/>
      </c>
      <c r="K786" s="86" t="str">
        <f>IF('BCL Calculations Table'!K853="","",'BCL Calculations Table'!K853)</f>
        <v/>
      </c>
      <c r="L786" s="73" t="str">
        <f>IF('BCL Calculations Table'!L853="","",'BCL Calculations Table'!L853)</f>
        <v/>
      </c>
      <c r="M786" s="72">
        <f>IF('BCL Calculations Table'!N853="","",'BCL Calculations Table'!N853)</f>
        <v>0.1</v>
      </c>
      <c r="N786" s="73">
        <f>IF('BCL Calculations Table'!BP853="","",'BCL Calculations Table'!BP853)</f>
        <v>0.16954985288259908</v>
      </c>
      <c r="O786" s="73" t="str">
        <f>IF('BCL Calculations Table'!BQ853="","",'BCL Calculations Table'!BQ853)</f>
        <v>C</v>
      </c>
      <c r="P786" s="73">
        <f>IF('BCL Calculations Table'!BR853="","",'BCL Calculations Table'!BR853)</f>
        <v>2.043687769924039</v>
      </c>
      <c r="Q786" s="73" t="str">
        <f>IF('BCL Calculations Table'!BS853="","",'BCL Calculations Table'!BS853)</f>
        <v>C</v>
      </c>
      <c r="R786" s="73">
        <f>IF('BCL Calculations Table'!BT853="","",'BCL Calculations Table'!BT853)</f>
        <v>1.1022281563751144</v>
      </c>
      <c r="S786" s="73" t="str">
        <f>IF('BCL Calculations Table'!BU853="","",'BCL Calculations Table'!BU853)</f>
        <v>C</v>
      </c>
      <c r="T786" s="73">
        <f>IF('BCL Calculations Table'!BV853="","",'BCL Calculations Table'!BV853)</f>
        <v>2.5524475524475523E-3</v>
      </c>
      <c r="U786" s="73" t="str">
        <f>IF('BCL Calculations Table'!BW853="","",'BCL Calculations Table'!BW853)</f>
        <v>C</v>
      </c>
      <c r="V786" s="73">
        <f>IF('BCL Calculations Table'!BX853="","",'BCL Calculations Table'!BX853)</f>
        <v>2.4346318036286018E-2</v>
      </c>
      <c r="W786" s="73" t="str">
        <f>IF('BCL Calculations Table'!BY853="","",'BCL Calculations Table'!BY853)</f>
        <v>C</v>
      </c>
      <c r="X786" s="73" t="str">
        <f>IF('BCL Calculations Table'!BZ853="","",'BCL Calculations Table'!BZ853)</f>
        <v/>
      </c>
      <c r="Y786" s="79" t="str">
        <f>IF('BCL Calculations Table'!CB853="","",'BCL Calculations Table'!CB853)</f>
        <v/>
      </c>
    </row>
    <row r="787" spans="1:25" s="14" customFormat="1" x14ac:dyDescent="0.35">
      <c r="A787" s="94" t="str">
        <f>'BCL Calculations Table'!BN854</f>
        <v>Toluene-2,5-diamine</v>
      </c>
      <c r="B787" s="82" t="str">
        <f>'BCL Calculations Table'!BM854</f>
        <v>95-70-5</v>
      </c>
      <c r="C787" s="80">
        <f>IF('BCL Calculations Table'!C854="","",'BCL Calculations Table'!C854)</f>
        <v>0.18</v>
      </c>
      <c r="D787" s="80" t="str">
        <f>IF('BCL Calculations Table'!D854="","",'BCL Calculations Table'!D854)</f>
        <v>X</v>
      </c>
      <c r="E787" s="80">
        <f>IF('BCL Calculations Table'!E854="","",'BCL Calculations Table'!E854)</f>
        <v>2.0000000000000001E-4</v>
      </c>
      <c r="F787" s="80" t="str">
        <f>IF('BCL Calculations Table'!F854="","",'BCL Calculations Table'!F854)</f>
        <v>X</v>
      </c>
      <c r="G787" s="80" t="str">
        <f>IF('BCL Calculations Table'!G854="","",'BCL Calculations Table'!G854)</f>
        <v/>
      </c>
      <c r="H787" s="80" t="str">
        <f>IF('BCL Calculations Table'!H854="","",'BCL Calculations Table'!H854)</f>
        <v/>
      </c>
      <c r="I787" s="80" t="str">
        <f>IF('BCL Calculations Table'!I854="","",'BCL Calculations Table'!I854)</f>
        <v/>
      </c>
      <c r="J787" s="80" t="str">
        <f>IF('BCL Calculations Table'!J854="","",'BCL Calculations Table'!J854)</f>
        <v/>
      </c>
      <c r="K787" s="87" t="str">
        <f>IF('BCL Calculations Table'!K854="","",'BCL Calculations Table'!K854)</f>
        <v/>
      </c>
      <c r="L787" s="80" t="str">
        <f>IF('BCL Calculations Table'!L854="","",'BCL Calculations Table'!L854)</f>
        <v/>
      </c>
      <c r="M787" s="82">
        <f>IF('BCL Calculations Table'!N854="","",'BCL Calculations Table'!N854)</f>
        <v>0.1</v>
      </c>
      <c r="N787" s="80">
        <f>IF('BCL Calculations Table'!BP854="","",'BCL Calculations Table'!BP854)</f>
        <v>3.0143864691211206</v>
      </c>
      <c r="O787" s="80" t="str">
        <f>IF('BCL Calculations Table'!BQ854="","",'BCL Calculations Table'!BQ854)</f>
        <v>C</v>
      </c>
      <c r="P787" s="80">
        <f>IF('BCL Calculations Table'!BR854="","",'BCL Calculations Table'!BR854)</f>
        <v>36.337777777777774</v>
      </c>
      <c r="Q787" s="80" t="str">
        <f>IF('BCL Calculations Table'!BS854="","",'BCL Calculations Table'!BS854)</f>
        <v>C</v>
      </c>
      <c r="R787" s="80">
        <f>IF('BCL Calculations Table'!BT854="","",'BCL Calculations Table'!BT854)</f>
        <v>19.596620254123295</v>
      </c>
      <c r="S787" s="80" t="str">
        <f>IF('BCL Calculations Table'!BU854="","",'BCL Calculations Table'!BU854)</f>
        <v>C</v>
      </c>
      <c r="T787" s="80" t="str">
        <f>IF('BCL Calculations Table'!BV854="","",'BCL Calculations Table'!BV854)</f>
        <v/>
      </c>
      <c r="U787" s="80" t="str">
        <f>IF('BCL Calculations Table'!BW854="","",'BCL Calculations Table'!BW854)</f>
        <v/>
      </c>
      <c r="V787" s="80">
        <f>IF('BCL Calculations Table'!BX854="","",'BCL Calculations Table'!BX854)</f>
        <v>0.43282343175619581</v>
      </c>
      <c r="W787" s="80" t="str">
        <f>IF('BCL Calculations Table'!BY854="","",'BCL Calculations Table'!BY854)</f>
        <v>C</v>
      </c>
      <c r="X787" s="80" t="str">
        <f>IF('BCL Calculations Table'!BZ854="","",'BCL Calculations Table'!BZ854)</f>
        <v/>
      </c>
      <c r="Y787" s="81" t="str">
        <f>IF('BCL Calculations Table'!CB854="","",'BCL Calculations Table'!CB854)</f>
        <v/>
      </c>
    </row>
    <row r="788" spans="1:25" s="14" customFormat="1" x14ac:dyDescent="0.35">
      <c r="A788" s="69" t="str">
        <f>'BCL Calculations Table'!BN855</f>
        <v>Toluene-2,6-diamine</v>
      </c>
      <c r="B788" s="68" t="str">
        <f>'BCL Calculations Table'!BM855</f>
        <v>823-40-5</v>
      </c>
      <c r="C788" s="13" t="str">
        <f>IF('BCL Calculations Table'!C855="","",'BCL Calculations Table'!C855)</f>
        <v/>
      </c>
      <c r="D788" s="13" t="str">
        <f>IF('BCL Calculations Table'!D855="","",'BCL Calculations Table'!D855)</f>
        <v/>
      </c>
      <c r="E788" s="13">
        <f>IF('BCL Calculations Table'!E855="","",'BCL Calculations Table'!E855)</f>
        <v>0.03</v>
      </c>
      <c r="F788" s="13" t="str">
        <f>IF('BCL Calculations Table'!F855="","",'BCL Calculations Table'!F855)</f>
        <v>P</v>
      </c>
      <c r="G788" s="13" t="str">
        <f>IF('BCL Calculations Table'!G855="","",'BCL Calculations Table'!G855)</f>
        <v/>
      </c>
      <c r="H788" s="13" t="str">
        <f>IF('BCL Calculations Table'!H855="","",'BCL Calculations Table'!H855)</f>
        <v/>
      </c>
      <c r="I788" s="13" t="str">
        <f>IF('BCL Calculations Table'!I855="","",'BCL Calculations Table'!I855)</f>
        <v/>
      </c>
      <c r="J788" s="13" t="str">
        <f>IF('BCL Calculations Table'!J855="","",'BCL Calculations Table'!J855)</f>
        <v/>
      </c>
      <c r="K788" s="85" t="str">
        <f>IF('BCL Calculations Table'!K855="","",'BCL Calculations Table'!K855)</f>
        <v/>
      </c>
      <c r="L788" s="13" t="str">
        <f>IF('BCL Calculations Table'!L855="","",'BCL Calculations Table'!L855)</f>
        <v/>
      </c>
      <c r="M788" s="68">
        <f>IF('BCL Calculations Table'!N855="","",'BCL Calculations Table'!N855)</f>
        <v>0.1</v>
      </c>
      <c r="N788" s="13">
        <f>IF('BCL Calculations Table'!BP855="","",'BCL Calculations Table'!BP855)</f>
        <v>1896.4103866714388</v>
      </c>
      <c r="O788" s="13" t="str">
        <f>IF('BCL Calculations Table'!BQ855="","",'BCL Calculations Table'!BQ855)</f>
        <v>N</v>
      </c>
      <c r="P788" s="13">
        <f>IF('BCL Calculations Table'!BR855="","",'BCL Calculations Table'!BR855)</f>
        <v>70080</v>
      </c>
      <c r="Q788" s="13" t="str">
        <f>IF('BCL Calculations Table'!BS855="","",'BCL Calculations Table'!BS855)</f>
        <v>N</v>
      </c>
      <c r="R788" s="13">
        <f>IF('BCL Calculations Table'!BT855="","",'BCL Calculations Table'!BT855)</f>
        <v>27355.423774861116</v>
      </c>
      <c r="S788" s="13" t="str">
        <f>IF('BCL Calculations Table'!BU855="","",'BCL Calculations Table'!BU855)</f>
        <v>N</v>
      </c>
      <c r="T788" s="13" t="str">
        <f>IF('BCL Calculations Table'!BV855="","",'BCL Calculations Table'!BV855)</f>
        <v/>
      </c>
      <c r="U788" s="13" t="str">
        <f>IF('BCL Calculations Table'!BW855="","",'BCL Calculations Table'!BW855)</f>
        <v/>
      </c>
      <c r="V788" s="13">
        <f>IF('BCL Calculations Table'!BX855="","",'BCL Calculations Table'!BX855)</f>
        <v>1001.1428571428571</v>
      </c>
      <c r="W788" s="13" t="str">
        <f>IF('BCL Calculations Table'!BY855="","",'BCL Calculations Table'!BY855)</f>
        <v>N</v>
      </c>
      <c r="X788" s="13" t="str">
        <f>IF('BCL Calculations Table'!BZ855="","",'BCL Calculations Table'!BZ855)</f>
        <v/>
      </c>
      <c r="Y788" s="70" t="str">
        <f>IF('BCL Calculations Table'!CB855="","",'BCL Calculations Table'!CB855)</f>
        <v/>
      </c>
    </row>
    <row r="789" spans="1:25" x14ac:dyDescent="0.35">
      <c r="A789" s="69" t="str">
        <f>'BCL Calculations Table'!BN856</f>
        <v>Toluene-2,6-diisocyante</v>
      </c>
      <c r="B789" s="68" t="str">
        <f>'BCL Calculations Table'!BM856</f>
        <v>91-08-7</v>
      </c>
      <c r="C789" s="13">
        <f>IF('BCL Calculations Table'!C856="","",'BCL Calculations Table'!C856)</f>
        <v>3.9E-2</v>
      </c>
      <c r="D789" s="13" t="str">
        <f>IF('BCL Calculations Table'!D856="","",'BCL Calculations Table'!D856)</f>
        <v>CA</v>
      </c>
      <c r="E789" s="13" t="str">
        <f>IF('BCL Calculations Table'!E856="","",'BCL Calculations Table'!E856)</f>
        <v/>
      </c>
      <c r="F789" s="13" t="str">
        <f>IF('BCL Calculations Table'!F856="","",'BCL Calculations Table'!F856)</f>
        <v/>
      </c>
      <c r="G789" s="13">
        <f>IF('BCL Calculations Table'!G856="","",'BCL Calculations Table'!G856)</f>
        <v>1.1E-5</v>
      </c>
      <c r="H789" s="13" t="str">
        <f>IF('BCL Calculations Table'!H856="","",'BCL Calculations Table'!H856)</f>
        <v>CA</v>
      </c>
      <c r="I789" s="13">
        <f>IF('BCL Calculations Table'!I856="","",'BCL Calculations Table'!I856)</f>
        <v>7.9999999999999996E-6</v>
      </c>
      <c r="J789" s="13" t="str">
        <f>IF('BCL Calculations Table'!J856="","",'BCL Calculations Table'!J856)</f>
        <v>CA</v>
      </c>
      <c r="K789" s="85" t="str">
        <f>IF('BCL Calculations Table'!K856="","",'BCL Calculations Table'!K856)</f>
        <v/>
      </c>
      <c r="L789" s="13" t="str">
        <f>IF('BCL Calculations Table'!L856="","",'BCL Calculations Table'!L856)</f>
        <v>V</v>
      </c>
      <c r="M789" s="68" t="str">
        <f>IF('BCL Calculations Table'!N856="","",'BCL Calculations Table'!N856)</f>
        <v/>
      </c>
      <c r="N789" s="13">
        <f>IF('BCL Calculations Table'!BP856="","",'BCL Calculations Table'!BP856)</f>
        <v>5.2714583240274457</v>
      </c>
      <c r="O789" s="13" t="str">
        <f>IF('BCL Calculations Table'!BQ856="","",'BCL Calculations Table'!BQ856)</f>
        <v>N</v>
      </c>
      <c r="P789" s="13">
        <f>IF('BCL Calculations Table'!BR856="","",'BCL Calculations Table'!BR856)</f>
        <v>22.140124960915273</v>
      </c>
      <c r="Q789" s="13" t="str">
        <f>IF('BCL Calculations Table'!BS856="","",'BCL Calculations Table'!BS856)</f>
        <v>N</v>
      </c>
      <c r="R789" s="13">
        <f>IF('BCL Calculations Table'!BT856="","",'BCL Calculations Table'!BT856)</f>
        <v>24.600138845461412</v>
      </c>
      <c r="S789" s="13" t="str">
        <f>IF('BCL Calculations Table'!BU856="","",'BCL Calculations Table'!BU856)</f>
        <v>N</v>
      </c>
      <c r="T789" s="13">
        <f>IF('BCL Calculations Table'!BV856="","",'BCL Calculations Table'!BV856)</f>
        <v>8.3428571428571432E-3</v>
      </c>
      <c r="U789" s="13" t="str">
        <f>IF('BCL Calculations Table'!BW856="","",'BCL Calculations Table'!BW856)</f>
        <v>N</v>
      </c>
      <c r="V789" s="13">
        <f>IF('BCL Calculations Table'!BX856="","",'BCL Calculations Table'!BX856)</f>
        <v>1.6685714285714286E-2</v>
      </c>
      <c r="W789" s="13" t="str">
        <f>IF('BCL Calculations Table'!BY856="","",'BCL Calculations Table'!BY856)</f>
        <v>N</v>
      </c>
      <c r="X789" s="13" t="str">
        <f>IF('BCL Calculations Table'!BZ856="","",'BCL Calculations Table'!BZ856)</f>
        <v/>
      </c>
      <c r="Y789" s="70" t="str">
        <f>IF('BCL Calculations Table'!CB856="","",'BCL Calculations Table'!CB856)</f>
        <v/>
      </c>
    </row>
    <row r="790" spans="1:25" x14ac:dyDescent="0.35">
      <c r="A790" s="69" t="str">
        <f>'BCL Calculations Table'!BN857</f>
        <v>Toluidine, o- (Methylaniline, 2-)</v>
      </c>
      <c r="B790" s="68" t="str">
        <f>'BCL Calculations Table'!BM857</f>
        <v>95-53-4</v>
      </c>
      <c r="C790" s="13">
        <f>IF('BCL Calculations Table'!C857="","",'BCL Calculations Table'!C857)</f>
        <v>1.6E-2</v>
      </c>
      <c r="D790" s="13" t="str">
        <f>IF('BCL Calculations Table'!D857="","",'BCL Calculations Table'!D857)</f>
        <v>P</v>
      </c>
      <c r="E790" s="13" t="str">
        <f>IF('BCL Calculations Table'!E857="","",'BCL Calculations Table'!E857)</f>
        <v/>
      </c>
      <c r="F790" s="13" t="str">
        <f>IF('BCL Calculations Table'!F857="","",'BCL Calculations Table'!F857)</f>
        <v/>
      </c>
      <c r="G790" s="13">
        <f>IF('BCL Calculations Table'!G857="","",'BCL Calculations Table'!G857)</f>
        <v>5.1E-5</v>
      </c>
      <c r="H790" s="13" t="str">
        <f>IF('BCL Calculations Table'!H857="","",'BCL Calculations Table'!H857)</f>
        <v>CA</v>
      </c>
      <c r="I790" s="13" t="str">
        <f>IF('BCL Calculations Table'!I857="","",'BCL Calculations Table'!I857)</f>
        <v/>
      </c>
      <c r="J790" s="13" t="str">
        <f>IF('BCL Calculations Table'!J857="","",'BCL Calculations Table'!J857)</f>
        <v/>
      </c>
      <c r="K790" s="85" t="str">
        <f>IF('BCL Calculations Table'!K857="","",'BCL Calculations Table'!K857)</f>
        <v/>
      </c>
      <c r="L790" s="13" t="str">
        <f>IF('BCL Calculations Table'!L857="","",'BCL Calculations Table'!L857)</f>
        <v/>
      </c>
      <c r="M790" s="68">
        <f>IF('BCL Calculations Table'!N857="","",'BCL Calculations Table'!N857)</f>
        <v>0.1</v>
      </c>
      <c r="N790" s="13">
        <f>IF('BCL Calculations Table'!BP857="","",'BCL Calculations Table'!BP857)</f>
        <v>33.894448971442763</v>
      </c>
      <c r="O790" s="13" t="str">
        <f>IF('BCL Calculations Table'!BQ857="","",'BCL Calculations Table'!BQ857)</f>
        <v>C</v>
      </c>
      <c r="P790" s="13">
        <f>IF('BCL Calculations Table'!BR857="","",'BCL Calculations Table'!BR857)</f>
        <v>408.22168594491126</v>
      </c>
      <c r="Q790" s="13" t="str">
        <f>IF('BCL Calculations Table'!BS857="","",'BCL Calculations Table'!BS857)</f>
        <v>C</v>
      </c>
      <c r="R790" s="13">
        <f>IF('BCL Calculations Table'!BT857="","",'BCL Calculations Table'!BT857)</f>
        <v>220.31049336508647</v>
      </c>
      <c r="S790" s="13" t="str">
        <f>IF('BCL Calculations Table'!BU857="","",'BCL Calculations Table'!BU857)</f>
        <v>C</v>
      </c>
      <c r="T790" s="13">
        <f>IF('BCL Calculations Table'!BV857="","",'BCL Calculations Table'!BV857)</f>
        <v>5.5052790346907986E-2</v>
      </c>
      <c r="U790" s="13" t="str">
        <f>IF('BCL Calculations Table'!BW857="","",'BCL Calculations Table'!BW857)</f>
        <v>C</v>
      </c>
      <c r="V790" s="13">
        <f>IF('BCL Calculations Table'!BX857="","",'BCL Calculations Table'!BX857)</f>
        <v>4.8692636072572029</v>
      </c>
      <c r="W790" s="13" t="str">
        <f>IF('BCL Calculations Table'!BY857="","",'BCL Calculations Table'!BY857)</f>
        <v>C</v>
      </c>
      <c r="X790" s="13" t="str">
        <f>IF('BCL Calculations Table'!BZ857="","",'BCL Calculations Table'!BZ857)</f>
        <v/>
      </c>
      <c r="Y790" s="70" t="str">
        <f>IF('BCL Calculations Table'!CB857="","",'BCL Calculations Table'!CB857)</f>
        <v/>
      </c>
    </row>
    <row r="791" spans="1:25" s="14" customFormat="1" x14ac:dyDescent="0.35">
      <c r="A791" s="71" t="str">
        <f>'BCL Calculations Table'!BN858</f>
        <v>Toluidine, p-</v>
      </c>
      <c r="B791" s="72" t="str">
        <f>'BCL Calculations Table'!BM858</f>
        <v>106-49-0</v>
      </c>
      <c r="C791" s="73">
        <f>IF('BCL Calculations Table'!C858="","",'BCL Calculations Table'!C858)</f>
        <v>0.03</v>
      </c>
      <c r="D791" s="73" t="str">
        <f>IF('BCL Calculations Table'!D858="","",'BCL Calculations Table'!D858)</f>
        <v>P</v>
      </c>
      <c r="E791" s="73">
        <f>IF('BCL Calculations Table'!E858="","",'BCL Calculations Table'!E858)</f>
        <v>4.0000000000000001E-3</v>
      </c>
      <c r="F791" s="73" t="str">
        <f>IF('BCL Calculations Table'!F858="","",'BCL Calculations Table'!F858)</f>
        <v>X</v>
      </c>
      <c r="G791" s="73" t="str">
        <f>IF('BCL Calculations Table'!G858="","",'BCL Calculations Table'!G858)</f>
        <v/>
      </c>
      <c r="H791" s="73" t="str">
        <f>IF('BCL Calculations Table'!H858="","",'BCL Calculations Table'!H858)</f>
        <v/>
      </c>
      <c r="I791" s="73" t="str">
        <f>IF('BCL Calculations Table'!I858="","",'BCL Calculations Table'!I858)</f>
        <v/>
      </c>
      <c r="J791" s="73" t="str">
        <f>IF('BCL Calculations Table'!J858="","",'BCL Calculations Table'!J858)</f>
        <v/>
      </c>
      <c r="K791" s="86" t="str">
        <f>IF('BCL Calculations Table'!K858="","",'BCL Calculations Table'!K858)</f>
        <v/>
      </c>
      <c r="L791" s="73" t="str">
        <f>IF('BCL Calculations Table'!L858="","",'BCL Calculations Table'!L858)</f>
        <v/>
      </c>
      <c r="M791" s="72">
        <f>IF('BCL Calculations Table'!N858="","",'BCL Calculations Table'!N858)</f>
        <v>0.1</v>
      </c>
      <c r="N791" s="73">
        <f>IF('BCL Calculations Table'!BP858="","",'BCL Calculations Table'!BP858)</f>
        <v>18.08631881472672</v>
      </c>
      <c r="O791" s="73" t="str">
        <f>IF('BCL Calculations Table'!BQ858="","",'BCL Calculations Table'!BQ858)</f>
        <v>C</v>
      </c>
      <c r="P791" s="73">
        <f>IF('BCL Calculations Table'!BR858="","",'BCL Calculations Table'!BR858)</f>
        <v>218.02666666666664</v>
      </c>
      <c r="Q791" s="73" t="str">
        <f>IF('BCL Calculations Table'!BS858="","",'BCL Calculations Table'!BS858)</f>
        <v>C</v>
      </c>
      <c r="R791" s="73">
        <f>IF('BCL Calculations Table'!BT858="","",'BCL Calculations Table'!BT858)</f>
        <v>117.57972152473977</v>
      </c>
      <c r="S791" s="73" t="str">
        <f>IF('BCL Calculations Table'!BU858="","",'BCL Calculations Table'!BU858)</f>
        <v>C</v>
      </c>
      <c r="T791" s="73" t="str">
        <f>IF('BCL Calculations Table'!BV858="","",'BCL Calculations Table'!BV858)</f>
        <v/>
      </c>
      <c r="U791" s="73" t="str">
        <f>IF('BCL Calculations Table'!BW858="","",'BCL Calculations Table'!BW858)</f>
        <v/>
      </c>
      <c r="V791" s="73">
        <f>IF('BCL Calculations Table'!BX858="","",'BCL Calculations Table'!BX858)</f>
        <v>2.5969405905371752</v>
      </c>
      <c r="W791" s="73" t="str">
        <f>IF('BCL Calculations Table'!BY858="","",'BCL Calculations Table'!BY858)</f>
        <v>C</v>
      </c>
      <c r="X791" s="73" t="str">
        <f>IF('BCL Calculations Table'!BZ858="","",'BCL Calculations Table'!BZ858)</f>
        <v/>
      </c>
      <c r="Y791" s="79" t="str">
        <f>IF('BCL Calculations Table'!CB858="","",'BCL Calculations Table'!CB858)</f>
        <v/>
      </c>
    </row>
    <row r="792" spans="1:25" x14ac:dyDescent="0.35">
      <c r="A792" s="69" t="str">
        <f>'BCL Calculations Table'!BN859</f>
        <v>Total Petroleum Hydrocarbons</v>
      </c>
      <c r="B792" s="68">
        <f>'BCL Calculations Table'!BM859</f>
        <v>0</v>
      </c>
      <c r="C792" s="13" t="str">
        <f>IF('BCL Calculations Table'!C859="","",'BCL Calculations Table'!C859)</f>
        <v/>
      </c>
      <c r="D792" s="13" t="str">
        <f>IF('BCL Calculations Table'!D859="","",'BCL Calculations Table'!D859)</f>
        <v/>
      </c>
      <c r="E792" s="13" t="str">
        <f>IF('BCL Calculations Table'!E859="","",'BCL Calculations Table'!E859)</f>
        <v/>
      </c>
      <c r="F792" s="13" t="str">
        <f>IF('BCL Calculations Table'!F859="","",'BCL Calculations Table'!F859)</f>
        <v/>
      </c>
      <c r="G792" s="13" t="str">
        <f>IF('BCL Calculations Table'!G859="","",'BCL Calculations Table'!G859)</f>
        <v/>
      </c>
      <c r="H792" s="13" t="str">
        <f>IF('BCL Calculations Table'!H859="","",'BCL Calculations Table'!H859)</f>
        <v/>
      </c>
      <c r="I792" s="13" t="str">
        <f>IF('BCL Calculations Table'!I859="","",'BCL Calculations Table'!I859)</f>
        <v/>
      </c>
      <c r="J792" s="13" t="str">
        <f>IF('BCL Calculations Table'!J859="","",'BCL Calculations Table'!J859)</f>
        <v/>
      </c>
      <c r="K792" s="85" t="str">
        <f>IF('BCL Calculations Table'!K859="","",'BCL Calculations Table'!K859)</f>
        <v/>
      </c>
      <c r="L792" s="13" t="str">
        <f>IF('BCL Calculations Table'!L859="","",'BCL Calculations Table'!L859)</f>
        <v/>
      </c>
      <c r="M792" s="68" t="str">
        <f>IF('BCL Calculations Table'!N859="","",'BCL Calculations Table'!N859)</f>
        <v/>
      </c>
      <c r="N792" s="13" t="str">
        <f>IF('BCL Calculations Table'!BP859="","",'BCL Calculations Table'!BP859)</f>
        <v/>
      </c>
      <c r="O792" s="13" t="str">
        <f>IF('BCL Calculations Table'!BQ859="","",'BCL Calculations Table'!BQ859)</f>
        <v/>
      </c>
      <c r="P792" s="13" t="str">
        <f>IF('BCL Calculations Table'!BR859="","",'BCL Calculations Table'!BR859)</f>
        <v/>
      </c>
      <c r="Q792" s="13" t="str">
        <f>IF('BCL Calculations Table'!BS859="","",'BCL Calculations Table'!BS859)</f>
        <v/>
      </c>
      <c r="R792" s="13" t="str">
        <f>IF('BCL Calculations Table'!BT859="","",'BCL Calculations Table'!BT859)</f>
        <v/>
      </c>
      <c r="S792" s="13" t="str">
        <f>IF('BCL Calculations Table'!BU859="","",'BCL Calculations Table'!BU859)</f>
        <v/>
      </c>
      <c r="T792" s="13" t="str">
        <f>IF('BCL Calculations Table'!BV859="","",'BCL Calculations Table'!BV859)</f>
        <v/>
      </c>
      <c r="U792" s="13" t="str">
        <f>IF('BCL Calculations Table'!BW859="","",'BCL Calculations Table'!BW859)</f>
        <v/>
      </c>
      <c r="V792" s="13" t="str">
        <f>IF('BCL Calculations Table'!BX859="","",'BCL Calculations Table'!BX859)</f>
        <v/>
      </c>
      <c r="W792" s="13" t="str">
        <f>IF('BCL Calculations Table'!BY859="","",'BCL Calculations Table'!BY859)</f>
        <v/>
      </c>
      <c r="X792" s="80" t="str">
        <f>IF('BCL Calculations Table'!BZ859="","",'BCL Calculations Table'!BZ859)</f>
        <v/>
      </c>
      <c r="Y792" s="81" t="str">
        <f>IF('BCL Calculations Table'!CB859="","",'BCL Calculations Table'!CB859)</f>
        <v/>
      </c>
    </row>
    <row r="793" spans="1:25" x14ac:dyDescent="0.35">
      <c r="A793" s="77" t="str">
        <f>'BCL Calculations Table'!BN860</f>
        <v>Aliphatic High MW</v>
      </c>
      <c r="B793" s="68" t="str">
        <f>'BCL Calculations Table'!BM860</f>
        <v>E1790670</v>
      </c>
      <c r="C793" s="13" t="str">
        <f>IF('BCL Calculations Table'!C860="","",'BCL Calculations Table'!C860)</f>
        <v/>
      </c>
      <c r="D793" s="13" t="str">
        <f>IF('BCL Calculations Table'!D860="","",'BCL Calculations Table'!D860)</f>
        <v/>
      </c>
      <c r="E793" s="13">
        <f>IF('BCL Calculations Table'!E860="","",'BCL Calculations Table'!E860)</f>
        <v>3</v>
      </c>
      <c r="F793" s="13" t="str">
        <f>IF('BCL Calculations Table'!F860="","",'BCL Calculations Table'!F860)</f>
        <v>P</v>
      </c>
      <c r="G793" s="13" t="str">
        <f>IF('BCL Calculations Table'!G860="","",'BCL Calculations Table'!G860)</f>
        <v/>
      </c>
      <c r="H793" s="13" t="str">
        <f>IF('BCL Calculations Table'!H860="","",'BCL Calculations Table'!H860)</f>
        <v/>
      </c>
      <c r="I793" s="13" t="str">
        <f>IF('BCL Calculations Table'!I860="","",'BCL Calculations Table'!I860)</f>
        <v/>
      </c>
      <c r="J793" s="13" t="str">
        <f>IF('BCL Calculations Table'!J860="","",'BCL Calculations Table'!J860)</f>
        <v/>
      </c>
      <c r="K793" s="85" t="str">
        <f>IF('BCL Calculations Table'!K860="","",'BCL Calculations Table'!K860)</f>
        <v/>
      </c>
      <c r="L793" s="13" t="str">
        <f>IF('BCL Calculations Table'!L860="","",'BCL Calculations Table'!L860)</f>
        <v>V</v>
      </c>
      <c r="M793" s="68" t="str">
        <f>IF('BCL Calculations Table'!N860="","",'BCL Calculations Table'!N860)</f>
        <v/>
      </c>
      <c r="N793" s="13">
        <f>IF('BCL Calculations Table'!BP860="","",'BCL Calculations Table'!BP860)</f>
        <v>0.34157331549371073</v>
      </c>
      <c r="O793" s="13" t="str">
        <f>IF('BCL Calculations Table'!BQ860="","",'BCL Calculations Table'!BQ860)</f>
        <v>sat</v>
      </c>
      <c r="P793" s="13">
        <f>IF('BCL Calculations Table'!BR860="","",'BCL Calculations Table'!BR860)</f>
        <v>0.34157331549371073</v>
      </c>
      <c r="Q793" s="13" t="str">
        <f>IF('BCL Calculations Table'!BS860="","",'BCL Calculations Table'!BS860)</f>
        <v>sat</v>
      </c>
      <c r="R793" s="13">
        <f>IF('BCL Calculations Table'!BT860="","",'BCL Calculations Table'!BT860)</f>
        <v>0.34157331549371073</v>
      </c>
      <c r="S793" s="13" t="str">
        <f>IF('BCL Calculations Table'!BU860="","",'BCL Calculations Table'!BU860)</f>
        <v>sat</v>
      </c>
      <c r="T793" s="13" t="str">
        <f>IF('BCL Calculations Table'!BV860="","",'BCL Calculations Table'!BV860)</f>
        <v/>
      </c>
      <c r="U793" s="13" t="str">
        <f>IF('BCL Calculations Table'!BW860="","",'BCL Calculations Table'!BW860)</f>
        <v/>
      </c>
      <c r="V793" s="13">
        <f>IF('BCL Calculations Table'!BX860="","",'BCL Calculations Table'!BX860)</f>
        <v>100114.28571428572</v>
      </c>
      <c r="W793" s="13" t="str">
        <f>IF('BCL Calculations Table'!BY860="","",'BCL Calculations Table'!BY860)</f>
        <v>N</v>
      </c>
      <c r="X793" s="13" t="str">
        <f>IF('BCL Calculations Table'!BZ860="","",'BCL Calculations Table'!BZ860)</f>
        <v/>
      </c>
      <c r="Y793" s="70" t="str">
        <f>IF('BCL Calculations Table'!CB860="","",'BCL Calculations Table'!CB860)</f>
        <v/>
      </c>
    </row>
    <row r="794" spans="1:25" s="14" customFormat="1" x14ac:dyDescent="0.35">
      <c r="A794" s="77" t="str">
        <f>'BCL Calculations Table'!BN861</f>
        <v>Aliphatic Low MW</v>
      </c>
      <c r="B794" s="68" t="str">
        <f>'BCL Calculations Table'!BM861</f>
        <v>E1790666</v>
      </c>
      <c r="C794" s="13" t="str">
        <f>IF('BCL Calculations Table'!C861="","",'BCL Calculations Table'!C861)</f>
        <v/>
      </c>
      <c r="D794" s="13" t="str">
        <f>IF('BCL Calculations Table'!D861="","",'BCL Calculations Table'!D861)</f>
        <v/>
      </c>
      <c r="E794" s="13">
        <f>IF('BCL Calculations Table'!E861="","",'BCL Calculations Table'!E861)</f>
        <v>5.0000000000000001E-3</v>
      </c>
      <c r="F794" s="13" t="str">
        <f>IF('BCL Calculations Table'!F861="","",'BCL Calculations Table'!F861)</f>
        <v>P</v>
      </c>
      <c r="G794" s="13" t="str">
        <f>IF('BCL Calculations Table'!G861="","",'BCL Calculations Table'!G861)</f>
        <v/>
      </c>
      <c r="H794" s="13" t="str">
        <f>IF('BCL Calculations Table'!H861="","",'BCL Calculations Table'!H861)</f>
        <v/>
      </c>
      <c r="I794" s="13">
        <f>IF('BCL Calculations Table'!I861="","",'BCL Calculations Table'!I861)</f>
        <v>0.4</v>
      </c>
      <c r="J794" s="13" t="str">
        <f>IF('BCL Calculations Table'!J861="","",'BCL Calculations Table'!J861)</f>
        <v>P</v>
      </c>
      <c r="K794" s="85" t="str">
        <f>IF('BCL Calculations Table'!K861="","",'BCL Calculations Table'!K861)</f>
        <v/>
      </c>
      <c r="L794" s="13" t="str">
        <f>IF('BCL Calculations Table'!L861="","",'BCL Calculations Table'!L861)</f>
        <v>V</v>
      </c>
      <c r="M794" s="68" t="str">
        <f>IF('BCL Calculations Table'!N861="","",'BCL Calculations Table'!N861)</f>
        <v/>
      </c>
      <c r="N794" s="13">
        <f>IF('BCL Calculations Table'!BP861="","",'BCL Calculations Table'!BP861)</f>
        <v>140.7909543855346</v>
      </c>
      <c r="O794" s="13" t="str">
        <f>IF('BCL Calculations Table'!BQ861="","",'BCL Calculations Table'!BQ861)</f>
        <v>sat</v>
      </c>
      <c r="P794" s="13">
        <f>IF('BCL Calculations Table'!BR861="","",'BCL Calculations Table'!BR861)</f>
        <v>140.7909543855346</v>
      </c>
      <c r="Q794" s="13" t="str">
        <f>IF('BCL Calculations Table'!BS861="","",'BCL Calculations Table'!BS861)</f>
        <v>sat</v>
      </c>
      <c r="R794" s="13">
        <f>IF('BCL Calculations Table'!BT861="","",'BCL Calculations Table'!BT861)</f>
        <v>140.7909543855346</v>
      </c>
      <c r="S794" s="13" t="str">
        <f>IF('BCL Calculations Table'!BU861="","",'BCL Calculations Table'!BU861)</f>
        <v>sat</v>
      </c>
      <c r="T794" s="13">
        <f>IF('BCL Calculations Table'!BV861="","",'BCL Calculations Table'!BV861)</f>
        <v>417.14285714285717</v>
      </c>
      <c r="U794" s="13" t="str">
        <f>IF('BCL Calculations Table'!BW861="","",'BCL Calculations Table'!BW861)</f>
        <v>N</v>
      </c>
      <c r="V794" s="13">
        <f>IF('BCL Calculations Table'!BX861="","",'BCL Calculations Table'!BX861)</f>
        <v>139.04761904761904</v>
      </c>
      <c r="W794" s="13" t="str">
        <f>IF('BCL Calculations Table'!BY861="","",'BCL Calculations Table'!BY861)</f>
        <v>N</v>
      </c>
      <c r="X794" s="13" t="str">
        <f>IF('BCL Calculations Table'!BZ861="","",'BCL Calculations Table'!BZ861)</f>
        <v/>
      </c>
      <c r="Y794" s="70" t="str">
        <f>IF('BCL Calculations Table'!CB861="","",'BCL Calculations Table'!CB861)</f>
        <v/>
      </c>
    </row>
    <row r="795" spans="1:25" x14ac:dyDescent="0.35">
      <c r="A795" s="77" t="str">
        <f>'BCL Calculations Table'!BN862</f>
        <v>Aliphatic Medium MW</v>
      </c>
      <c r="B795" s="68" t="str">
        <f>'BCL Calculations Table'!BM862</f>
        <v>E1790668</v>
      </c>
      <c r="C795" s="13" t="str">
        <f>IF('BCL Calculations Table'!C862="","",'BCL Calculations Table'!C862)</f>
        <v/>
      </c>
      <c r="D795" s="13" t="str">
        <f>IF('BCL Calculations Table'!D862="","",'BCL Calculations Table'!D862)</f>
        <v/>
      </c>
      <c r="E795" s="13">
        <f>IF('BCL Calculations Table'!E862="","",'BCL Calculations Table'!E862)</f>
        <v>0.01</v>
      </c>
      <c r="F795" s="13" t="str">
        <f>IF('BCL Calculations Table'!F862="","",'BCL Calculations Table'!F862)</f>
        <v>X</v>
      </c>
      <c r="G795" s="13" t="str">
        <f>IF('BCL Calculations Table'!G862="","",'BCL Calculations Table'!G862)</f>
        <v/>
      </c>
      <c r="H795" s="13" t="str">
        <f>IF('BCL Calculations Table'!H862="","",'BCL Calculations Table'!H862)</f>
        <v/>
      </c>
      <c r="I795" s="13">
        <f>IF('BCL Calculations Table'!I862="","",'BCL Calculations Table'!I862)</f>
        <v>0.1</v>
      </c>
      <c r="J795" s="13" t="str">
        <f>IF('BCL Calculations Table'!J862="","",'BCL Calculations Table'!J862)</f>
        <v>P</v>
      </c>
      <c r="K795" s="85" t="str">
        <f>IF('BCL Calculations Table'!K862="","",'BCL Calculations Table'!K862)</f>
        <v/>
      </c>
      <c r="L795" s="13" t="str">
        <f>IF('BCL Calculations Table'!L862="","",'BCL Calculations Table'!L862)</f>
        <v>V</v>
      </c>
      <c r="M795" s="68" t="str">
        <f>IF('BCL Calculations Table'!N862="","",'BCL Calculations Table'!N862)</f>
        <v/>
      </c>
      <c r="N795" s="13">
        <f>IF('BCL Calculations Table'!BP862="","",'BCL Calculations Table'!BP862)</f>
        <v>6.8618660622641521</v>
      </c>
      <c r="O795" s="13" t="str">
        <f>IF('BCL Calculations Table'!BQ862="","",'BCL Calculations Table'!BQ862)</f>
        <v>sat</v>
      </c>
      <c r="P795" s="13">
        <f>IF('BCL Calculations Table'!BR862="","",'BCL Calculations Table'!BR862)</f>
        <v>6.8618660622641521</v>
      </c>
      <c r="Q795" s="13" t="str">
        <f>IF('BCL Calculations Table'!BS862="","",'BCL Calculations Table'!BS862)</f>
        <v>sat</v>
      </c>
      <c r="R795" s="13">
        <f>IF('BCL Calculations Table'!BT862="","",'BCL Calculations Table'!BT862)</f>
        <v>6.8618660622641521</v>
      </c>
      <c r="S795" s="13" t="str">
        <f>IF('BCL Calculations Table'!BU862="","",'BCL Calculations Table'!BU862)</f>
        <v>sat</v>
      </c>
      <c r="T795" s="13">
        <f>IF('BCL Calculations Table'!BV862="","",'BCL Calculations Table'!BV862)</f>
        <v>104.28571428571429</v>
      </c>
      <c r="U795" s="13" t="str">
        <f>IF('BCL Calculations Table'!BW862="","",'BCL Calculations Table'!BW862)</f>
        <v>N</v>
      </c>
      <c r="V795" s="13">
        <f>IF('BCL Calculations Table'!BX862="","",'BCL Calculations Table'!BX862)</f>
        <v>128.35164835164835</v>
      </c>
      <c r="W795" s="13" t="str">
        <f>IF('BCL Calculations Table'!BY862="","",'BCL Calculations Table'!BY862)</f>
        <v>N</v>
      </c>
      <c r="X795" s="13" t="str">
        <f>IF('BCL Calculations Table'!BZ862="","",'BCL Calculations Table'!BZ862)</f>
        <v/>
      </c>
      <c r="Y795" s="70" t="str">
        <f>IF('BCL Calculations Table'!CB862="","",'BCL Calculations Table'!CB862)</f>
        <v/>
      </c>
    </row>
    <row r="796" spans="1:25" x14ac:dyDescent="0.35">
      <c r="A796" s="77" t="str">
        <f>'BCL Calculations Table'!BN863</f>
        <v>Aromatic High MW</v>
      </c>
      <c r="B796" s="68" t="str">
        <f>'BCL Calculations Table'!BM863</f>
        <v>E1790676</v>
      </c>
      <c r="C796" s="13" t="str">
        <f>IF('BCL Calculations Table'!C863="","",'BCL Calculations Table'!C863)</f>
        <v/>
      </c>
      <c r="D796" s="13" t="str">
        <f>IF('BCL Calculations Table'!D863="","",'BCL Calculations Table'!D863)</f>
        <v/>
      </c>
      <c r="E796" s="13">
        <f>IF('BCL Calculations Table'!E863="","",'BCL Calculations Table'!E863)</f>
        <v>2.9999999999999997E-4</v>
      </c>
      <c r="F796" s="13" t="str">
        <f>IF('BCL Calculations Table'!F863="","",'BCL Calculations Table'!F863)</f>
        <v>P</v>
      </c>
      <c r="G796" s="13" t="str">
        <f>IF('BCL Calculations Table'!G863="","",'BCL Calculations Table'!G863)</f>
        <v/>
      </c>
      <c r="H796" s="13" t="str">
        <f>IF('BCL Calculations Table'!H863="","",'BCL Calculations Table'!H863)</f>
        <v/>
      </c>
      <c r="I796" s="13">
        <f>IF('BCL Calculations Table'!I863="","",'BCL Calculations Table'!I863)</f>
        <v>1.9999999999999999E-6</v>
      </c>
      <c r="J796" s="13" t="str">
        <f>IF('BCL Calculations Table'!J863="","",'BCL Calculations Table'!J863)</f>
        <v>P</v>
      </c>
      <c r="K796" s="85" t="str">
        <f>IF('BCL Calculations Table'!K863="","",'BCL Calculations Table'!K863)</f>
        <v>M</v>
      </c>
      <c r="L796" s="13" t="str">
        <f>IF('BCL Calculations Table'!L863="","",'BCL Calculations Table'!L863)</f>
        <v/>
      </c>
      <c r="M796" s="68">
        <f>IF('BCL Calculations Table'!N863="","",'BCL Calculations Table'!N863)</f>
        <v>0.13</v>
      </c>
      <c r="N796" s="13">
        <f>IF('BCL Calculations Table'!BP863="","",'BCL Calculations Table'!BP863)</f>
        <v>17.804771895668914</v>
      </c>
      <c r="O796" s="13" t="str">
        <f>IF('BCL Calculations Table'!BQ863="","",'BCL Calculations Table'!BQ863)</f>
        <v>N</v>
      </c>
      <c r="P796" s="13">
        <f>IF('BCL Calculations Table'!BR863="","",'BCL Calculations Table'!BR863)</f>
        <v>657</v>
      </c>
      <c r="Q796" s="13" t="str">
        <f>IF('BCL Calculations Table'!BS863="","",'BCL Calculations Table'!BS863)</f>
        <v>N</v>
      </c>
      <c r="R796" s="13">
        <f>IF('BCL Calculations Table'!BT863="","",'BCL Calculations Table'!BT863)</f>
        <v>245.86181723878653</v>
      </c>
      <c r="S796" s="13" t="str">
        <f>IF('BCL Calculations Table'!BU863="","",'BCL Calculations Table'!BU863)</f>
        <v>N</v>
      </c>
      <c r="T796" s="13">
        <f>IF('BCL Calculations Table'!BV863="","",'BCL Calculations Table'!BV863)</f>
        <v>2.0857142857142858E-3</v>
      </c>
      <c r="U796" s="13" t="str">
        <f>IF('BCL Calculations Table'!BW863="","",'BCL Calculations Table'!BW863)</f>
        <v>N</v>
      </c>
      <c r="V796" s="13">
        <f>IF('BCL Calculations Table'!BX863="","",'BCL Calculations Table'!BX863)</f>
        <v>10.011428571428571</v>
      </c>
      <c r="W796" s="13" t="str">
        <f>IF('BCL Calculations Table'!BY863="","",'BCL Calculations Table'!BY863)</f>
        <v>N</v>
      </c>
      <c r="X796" s="13" t="str">
        <f>IF('BCL Calculations Table'!BZ863="","",'BCL Calculations Table'!BZ863)</f>
        <v/>
      </c>
      <c r="Y796" s="70" t="str">
        <f>IF('BCL Calculations Table'!CB863="","",'BCL Calculations Table'!CB863)</f>
        <v/>
      </c>
    </row>
    <row r="797" spans="1:25" s="14" customFormat="1" x14ac:dyDescent="0.35">
      <c r="A797" s="77" t="str">
        <f>'BCL Calculations Table'!BN864</f>
        <v>Aromatic Low MW</v>
      </c>
      <c r="B797" s="68" t="str">
        <f>'BCL Calculations Table'!BM864</f>
        <v>E1790672</v>
      </c>
      <c r="C797" s="13" t="str">
        <f>IF('BCL Calculations Table'!C864="","",'BCL Calculations Table'!C864)</f>
        <v/>
      </c>
      <c r="D797" s="13" t="str">
        <f>IF('BCL Calculations Table'!D864="","",'BCL Calculations Table'!D864)</f>
        <v/>
      </c>
      <c r="E797" s="13">
        <f>IF('BCL Calculations Table'!E864="","",'BCL Calculations Table'!E864)</f>
        <v>4.0000000000000001E-3</v>
      </c>
      <c r="F797" s="13" t="str">
        <f>IF('BCL Calculations Table'!F864="","",'BCL Calculations Table'!F864)</f>
        <v>P</v>
      </c>
      <c r="G797" s="13" t="str">
        <f>IF('BCL Calculations Table'!G864="","",'BCL Calculations Table'!G864)</f>
        <v/>
      </c>
      <c r="H797" s="13" t="str">
        <f>IF('BCL Calculations Table'!H864="","",'BCL Calculations Table'!H864)</f>
        <v/>
      </c>
      <c r="I797" s="13">
        <f>IF('BCL Calculations Table'!I864="","",'BCL Calculations Table'!I864)</f>
        <v>0.03</v>
      </c>
      <c r="J797" s="13" t="str">
        <f>IF('BCL Calculations Table'!J864="","",'BCL Calculations Table'!J864)</f>
        <v>P</v>
      </c>
      <c r="K797" s="85" t="str">
        <f>IF('BCL Calculations Table'!K864="","",'BCL Calculations Table'!K864)</f>
        <v/>
      </c>
      <c r="L797" s="13" t="str">
        <f>IF('BCL Calculations Table'!L864="","",'BCL Calculations Table'!L864)</f>
        <v>V</v>
      </c>
      <c r="M797" s="68" t="str">
        <f>IF('BCL Calculations Table'!N864="","",'BCL Calculations Table'!N864)</f>
        <v/>
      </c>
      <c r="N797" s="13">
        <f>IF('BCL Calculations Table'!BP864="","",'BCL Calculations Table'!BP864)</f>
        <v>81.741868370342004</v>
      </c>
      <c r="O797" s="13" t="str">
        <f>IF('BCL Calculations Table'!BQ864="","",'BCL Calculations Table'!BQ864)</f>
        <v>N</v>
      </c>
      <c r="P797" s="13">
        <f>IF('BCL Calculations Table'!BR864="","",'BCL Calculations Table'!BR864)</f>
        <v>442.72171611797</v>
      </c>
      <c r="Q797" s="13" t="str">
        <f>IF('BCL Calculations Table'!BS864="","",'BCL Calculations Table'!BS864)</f>
        <v>N</v>
      </c>
      <c r="R797" s="13">
        <f>IF('BCL Calculations Table'!BT864="","",'BCL Calculations Table'!BT864)</f>
        <v>469.66035948180428</v>
      </c>
      <c r="S797" s="13" t="str">
        <f>IF('BCL Calculations Table'!BU864="","",'BCL Calculations Table'!BU864)</f>
        <v>N</v>
      </c>
      <c r="T797" s="13">
        <f>IF('BCL Calculations Table'!BV864="","",'BCL Calculations Table'!BV864)</f>
        <v>31.285714285714281</v>
      </c>
      <c r="U797" s="13" t="str">
        <f>IF('BCL Calculations Table'!BW864="","",'BCL Calculations Table'!BW864)</f>
        <v>N</v>
      </c>
      <c r="V797" s="13">
        <f>IF('BCL Calculations Table'!BX864="","",'BCL Calculations Table'!BX864)</f>
        <v>42.60182370820668</v>
      </c>
      <c r="W797" s="13" t="str">
        <f>IF('BCL Calculations Table'!BY864="","",'BCL Calculations Table'!BY864)</f>
        <v>N</v>
      </c>
      <c r="X797" s="13" t="str">
        <f>IF('BCL Calculations Table'!BZ864="","",'BCL Calculations Table'!BZ864)</f>
        <v/>
      </c>
      <c r="Y797" s="70" t="str">
        <f>IF('BCL Calculations Table'!CB864="","",'BCL Calculations Table'!CB864)</f>
        <v/>
      </c>
    </row>
    <row r="798" spans="1:25" s="14" customFormat="1" x14ac:dyDescent="0.35">
      <c r="A798" s="78" t="str">
        <f>'BCL Calculations Table'!BN865</f>
        <v>Aromatic Medium MW</v>
      </c>
      <c r="B798" s="72" t="str">
        <f>'BCL Calculations Table'!BM865</f>
        <v>E1790674</v>
      </c>
      <c r="C798" s="73" t="str">
        <f>IF('BCL Calculations Table'!C865="","",'BCL Calculations Table'!C865)</f>
        <v/>
      </c>
      <c r="D798" s="73" t="str">
        <f>IF('BCL Calculations Table'!D865="","",'BCL Calculations Table'!D865)</f>
        <v/>
      </c>
      <c r="E798" s="73">
        <f>IF('BCL Calculations Table'!E865="","",'BCL Calculations Table'!E865)</f>
        <v>0.01</v>
      </c>
      <c r="F798" s="73" t="str">
        <f>IF('BCL Calculations Table'!F865="","",'BCL Calculations Table'!F865)</f>
        <v>P</v>
      </c>
      <c r="G798" s="73" t="str">
        <f>IF('BCL Calculations Table'!G865="","",'BCL Calculations Table'!G865)</f>
        <v/>
      </c>
      <c r="H798" s="73" t="str">
        <f>IF('BCL Calculations Table'!H865="","",'BCL Calculations Table'!H865)</f>
        <v/>
      </c>
      <c r="I798" s="73">
        <f>IF('BCL Calculations Table'!I865="","",'BCL Calculations Table'!I865)</f>
        <v>0.06</v>
      </c>
      <c r="J798" s="73" t="str">
        <f>IF('BCL Calculations Table'!J865="","",'BCL Calculations Table'!J865)</f>
        <v>P</v>
      </c>
      <c r="K798" s="86" t="str">
        <f>IF('BCL Calculations Table'!K865="","",'BCL Calculations Table'!K865)</f>
        <v/>
      </c>
      <c r="L798" s="73" t="str">
        <f>IF('BCL Calculations Table'!L865="","",'BCL Calculations Table'!L865)</f>
        <v>V</v>
      </c>
      <c r="M798" s="72">
        <f>IF('BCL Calculations Table'!N865="","",'BCL Calculations Table'!N865)</f>
        <v>0.13</v>
      </c>
      <c r="N798" s="73">
        <f>IF('BCL Calculations Table'!BP865="","",'BCL Calculations Table'!BP865)</f>
        <v>338.31786077194971</v>
      </c>
      <c r="O798" s="73" t="str">
        <f>IF('BCL Calculations Table'!BQ865="","",'BCL Calculations Table'!BQ865)</f>
        <v>sat</v>
      </c>
      <c r="P798" s="73">
        <f>IF('BCL Calculations Table'!BR865="","",'BCL Calculations Table'!BR865)</f>
        <v>338.31786077194971</v>
      </c>
      <c r="Q798" s="73" t="str">
        <f>IF('BCL Calculations Table'!BS865="","",'BCL Calculations Table'!BS865)</f>
        <v>sat</v>
      </c>
      <c r="R798" s="73">
        <f>IF('BCL Calculations Table'!BT865="","",'BCL Calculations Table'!BT865)</f>
        <v>338.31786077194971</v>
      </c>
      <c r="S798" s="73" t="str">
        <f>IF('BCL Calculations Table'!BU865="","",'BCL Calculations Table'!BU865)</f>
        <v>sat</v>
      </c>
      <c r="T798" s="73">
        <f>IF('BCL Calculations Table'!BV865="","",'BCL Calculations Table'!BV865)</f>
        <v>62.571428571428562</v>
      </c>
      <c r="U798" s="73" t="str">
        <f>IF('BCL Calculations Table'!BW865="","",'BCL Calculations Table'!BW865)</f>
        <v>N</v>
      </c>
      <c r="V798" s="73">
        <f>IF('BCL Calculations Table'!BX865="","",'BCL Calculations Table'!BX865)</f>
        <v>91.012987012986997</v>
      </c>
      <c r="W798" s="73" t="str">
        <f>IF('BCL Calculations Table'!BY865="","",'BCL Calculations Table'!BY865)</f>
        <v>N</v>
      </c>
      <c r="X798" s="73" t="str">
        <f>IF('BCL Calculations Table'!BZ865="","",'BCL Calculations Table'!BZ865)</f>
        <v/>
      </c>
      <c r="Y798" s="79" t="str">
        <f>IF('BCL Calculations Table'!CB865="","",'BCL Calculations Table'!CB865)</f>
        <v/>
      </c>
    </row>
    <row r="799" spans="1:25" x14ac:dyDescent="0.35">
      <c r="A799" s="69" t="str">
        <f>'BCL Calculations Table'!BN866</f>
        <v>Toxaphene</v>
      </c>
      <c r="B799" s="68" t="str">
        <f>'BCL Calculations Table'!BM866</f>
        <v>8001-35-2</v>
      </c>
      <c r="C799" s="13">
        <f>IF('BCL Calculations Table'!C866="","",'BCL Calculations Table'!C866)</f>
        <v>1.1000000000000001</v>
      </c>
      <c r="D799" s="13" t="str">
        <f>IF('BCL Calculations Table'!D866="","",'BCL Calculations Table'!D866)</f>
        <v>I</v>
      </c>
      <c r="E799" s="13">
        <f>IF('BCL Calculations Table'!E866="","",'BCL Calculations Table'!E866)</f>
        <v>9.0000000000000006E-5</v>
      </c>
      <c r="F799" s="13" t="str">
        <f>IF('BCL Calculations Table'!F866="","",'BCL Calculations Table'!F866)</f>
        <v>P</v>
      </c>
      <c r="G799" s="13">
        <f>IF('BCL Calculations Table'!G866="","",'BCL Calculations Table'!G866)</f>
        <v>3.2000000000000003E-4</v>
      </c>
      <c r="H799" s="13" t="str">
        <f>IF('BCL Calculations Table'!H866="","",'BCL Calculations Table'!H866)</f>
        <v>I</v>
      </c>
      <c r="I799" s="13" t="str">
        <f>IF('BCL Calculations Table'!I866="","",'BCL Calculations Table'!I866)</f>
        <v/>
      </c>
      <c r="J799" s="13" t="str">
        <f>IF('BCL Calculations Table'!J866="","",'BCL Calculations Table'!J866)</f>
        <v/>
      </c>
      <c r="K799" s="85" t="str">
        <f>IF('BCL Calculations Table'!K866="","",'BCL Calculations Table'!K866)</f>
        <v/>
      </c>
      <c r="L799" s="13" t="str">
        <f>IF('BCL Calculations Table'!L866="","",'BCL Calculations Table'!L866)</f>
        <v/>
      </c>
      <c r="M799" s="68">
        <f>IF('BCL Calculations Table'!N866="","",'BCL Calculations Table'!N866)</f>
        <v>0.1</v>
      </c>
      <c r="N799" s="13">
        <f>IF('BCL Calculations Table'!BP866="","",'BCL Calculations Table'!BP866)</f>
        <v>0.49324013271988376</v>
      </c>
      <c r="O799" s="13" t="str">
        <f>IF('BCL Calculations Table'!BQ866="","",'BCL Calculations Table'!BQ866)</f>
        <v>C</v>
      </c>
      <c r="P799" s="13">
        <f>IF('BCL Calculations Table'!BR866="","",'BCL Calculations Table'!BR866)</f>
        <v>5.945413118303895</v>
      </c>
      <c r="Q799" s="13" t="str">
        <f>IF('BCL Calculations Table'!BS866="","",'BCL Calculations Table'!BS866)</f>
        <v>C</v>
      </c>
      <c r="R799" s="13">
        <f>IF('BCL Calculations Table'!BT866="","",'BCL Calculations Table'!BT866)</f>
        <v>3.206518456698273</v>
      </c>
      <c r="S799" s="13" t="str">
        <f>IF('BCL Calculations Table'!BU866="","",'BCL Calculations Table'!BU866)</f>
        <v>C</v>
      </c>
      <c r="T799" s="13">
        <f>IF('BCL Calculations Table'!BV866="","",'BCL Calculations Table'!BV866)</f>
        <v>8.7740384615384599E-3</v>
      </c>
      <c r="U799" s="13" t="str">
        <f>IF('BCL Calculations Table'!BW866="","",'BCL Calculations Table'!BW866)</f>
        <v>C</v>
      </c>
      <c r="V799" s="13">
        <f>IF('BCL Calculations Table'!BX866="","",'BCL Calculations Table'!BX866)</f>
        <v>3</v>
      </c>
      <c r="W799" s="13" t="str">
        <f>IF('BCL Calculations Table'!BY866="","",'BCL Calculations Table'!BY866)</f>
        <v>mcl</v>
      </c>
      <c r="X799" s="80">
        <f>IF('BCL Calculations Table'!BZ866="","",'BCL Calculations Table'!BZ866)</f>
        <v>2</v>
      </c>
      <c r="Y799" s="81">
        <f>IF('BCL Calculations Table'!CB866="","",'BCL Calculations Table'!CB866)</f>
        <v>40</v>
      </c>
    </row>
    <row r="800" spans="1:25" s="14" customFormat="1" x14ac:dyDescent="0.35">
      <c r="A800" s="69" t="str">
        <f>'BCL Calculations Table'!BN867</f>
        <v>Tralomethrin</v>
      </c>
      <c r="B800" s="68" t="str">
        <f>'BCL Calculations Table'!BM867</f>
        <v>66841-25-6</v>
      </c>
      <c r="C800" s="13" t="str">
        <f>IF('BCL Calculations Table'!C867="","",'BCL Calculations Table'!C867)</f>
        <v/>
      </c>
      <c r="D800" s="13" t="str">
        <f>IF('BCL Calculations Table'!D867="","",'BCL Calculations Table'!D867)</f>
        <v/>
      </c>
      <c r="E800" s="13">
        <f>IF('BCL Calculations Table'!E867="","",'BCL Calculations Table'!E867)</f>
        <v>7.4999999999999997E-3</v>
      </c>
      <c r="F800" s="13" t="str">
        <f>IF('BCL Calculations Table'!F867="","",'BCL Calculations Table'!F867)</f>
        <v>I</v>
      </c>
      <c r="G800" s="13" t="str">
        <f>IF('BCL Calculations Table'!G867="","",'BCL Calculations Table'!G867)</f>
        <v/>
      </c>
      <c r="H800" s="13" t="str">
        <f>IF('BCL Calculations Table'!H867="","",'BCL Calculations Table'!H867)</f>
        <v/>
      </c>
      <c r="I800" s="13" t="str">
        <f>IF('BCL Calculations Table'!I867="","",'BCL Calculations Table'!I867)</f>
        <v/>
      </c>
      <c r="J800" s="13" t="str">
        <f>IF('BCL Calculations Table'!J867="","",'BCL Calculations Table'!J867)</f>
        <v/>
      </c>
      <c r="K800" s="85" t="str">
        <f>IF('BCL Calculations Table'!K867="","",'BCL Calculations Table'!K867)</f>
        <v/>
      </c>
      <c r="L800" s="13" t="str">
        <f>IF('BCL Calculations Table'!L867="","",'BCL Calculations Table'!L867)</f>
        <v/>
      </c>
      <c r="M800" s="68">
        <f>IF('BCL Calculations Table'!N867="","",'BCL Calculations Table'!N867)</f>
        <v>0.1</v>
      </c>
      <c r="N800" s="13">
        <f>IF('BCL Calculations Table'!BP867="","",'BCL Calculations Table'!BP867)</f>
        <v>474.1025966678597</v>
      </c>
      <c r="O800" s="13" t="str">
        <f>IF('BCL Calculations Table'!BQ867="","",'BCL Calculations Table'!BQ867)</f>
        <v>N</v>
      </c>
      <c r="P800" s="13">
        <f>IF('BCL Calculations Table'!BR867="","",'BCL Calculations Table'!BR867)</f>
        <v>17520</v>
      </c>
      <c r="Q800" s="13" t="str">
        <f>IF('BCL Calculations Table'!BS867="","",'BCL Calculations Table'!BS867)</f>
        <v>N</v>
      </c>
      <c r="R800" s="13">
        <f>IF('BCL Calculations Table'!BT867="","",'BCL Calculations Table'!BT867)</f>
        <v>6838.855943715279</v>
      </c>
      <c r="S800" s="13" t="str">
        <f>IF('BCL Calculations Table'!BU867="","",'BCL Calculations Table'!BU867)</f>
        <v>N</v>
      </c>
      <c r="T800" s="13" t="str">
        <f>IF('BCL Calculations Table'!BV867="","",'BCL Calculations Table'!BV867)</f>
        <v/>
      </c>
      <c r="U800" s="13" t="str">
        <f>IF('BCL Calculations Table'!BW867="","",'BCL Calculations Table'!BW867)</f>
        <v/>
      </c>
      <c r="V800" s="13">
        <f>IF('BCL Calculations Table'!BX867="","",'BCL Calculations Table'!BX867)</f>
        <v>250.28571428571428</v>
      </c>
      <c r="W800" s="13" t="str">
        <f>IF('BCL Calculations Table'!BY867="","",'BCL Calculations Table'!BY867)</f>
        <v>N</v>
      </c>
      <c r="X800" s="13" t="str">
        <f>IF('BCL Calculations Table'!BZ867="","",'BCL Calculations Table'!BZ867)</f>
        <v/>
      </c>
      <c r="Y800" s="70" t="str">
        <f>IF('BCL Calculations Table'!CB867="","",'BCL Calculations Table'!CB867)</f>
        <v/>
      </c>
    </row>
    <row r="801" spans="1:25" x14ac:dyDescent="0.35">
      <c r="A801" s="69" t="str">
        <f>'BCL Calculations Table'!BN868</f>
        <v>Tri-n-butyltin</v>
      </c>
      <c r="B801" s="68" t="str">
        <f>'BCL Calculations Table'!BM868</f>
        <v>688-73-3</v>
      </c>
      <c r="C801" s="13" t="str">
        <f>IF('BCL Calculations Table'!C868="","",'BCL Calculations Table'!C868)</f>
        <v/>
      </c>
      <c r="D801" s="13" t="str">
        <f>IF('BCL Calculations Table'!D868="","",'BCL Calculations Table'!D868)</f>
        <v/>
      </c>
      <c r="E801" s="13">
        <f>IF('BCL Calculations Table'!E868="","",'BCL Calculations Table'!E868)</f>
        <v>2.9999999999999997E-4</v>
      </c>
      <c r="F801" s="13" t="str">
        <f>IF('BCL Calculations Table'!F868="","",'BCL Calculations Table'!F868)</f>
        <v>A</v>
      </c>
      <c r="G801" s="13" t="str">
        <f>IF('BCL Calculations Table'!G868="","",'BCL Calculations Table'!G868)</f>
        <v/>
      </c>
      <c r="H801" s="13" t="str">
        <f>IF('BCL Calculations Table'!H868="","",'BCL Calculations Table'!H868)</f>
        <v/>
      </c>
      <c r="I801" s="13" t="str">
        <f>IF('BCL Calculations Table'!I868="","",'BCL Calculations Table'!I868)</f>
        <v/>
      </c>
      <c r="J801" s="13" t="str">
        <f>IF('BCL Calculations Table'!J868="","",'BCL Calculations Table'!J868)</f>
        <v/>
      </c>
      <c r="K801" s="85" t="str">
        <f>IF('BCL Calculations Table'!K868="","",'BCL Calculations Table'!K868)</f>
        <v/>
      </c>
      <c r="L801" s="13" t="str">
        <f>IF('BCL Calculations Table'!L868="","",'BCL Calculations Table'!L868)</f>
        <v>V</v>
      </c>
      <c r="M801" s="68" t="str">
        <f>IF('BCL Calculations Table'!N868="","",'BCL Calculations Table'!N868)</f>
        <v/>
      </c>
      <c r="N801" s="13">
        <f>IF('BCL Calculations Table'!BP868="","",'BCL Calculations Table'!BP868)</f>
        <v>0.44099329463075476</v>
      </c>
      <c r="O801" s="13" t="str">
        <f>IF('BCL Calculations Table'!BQ868="","",'BCL Calculations Table'!BQ868)</f>
        <v>sat</v>
      </c>
      <c r="P801" s="13">
        <f>IF('BCL Calculations Table'!BR868="","",'BCL Calculations Table'!BR868)</f>
        <v>0.44099329463075476</v>
      </c>
      <c r="Q801" s="13" t="str">
        <f>IF('BCL Calculations Table'!BS868="","",'BCL Calculations Table'!BS868)</f>
        <v>sat</v>
      </c>
      <c r="R801" s="13">
        <f>IF('BCL Calculations Table'!BT868="","",'BCL Calculations Table'!BT868)</f>
        <v>0.44099329463075476</v>
      </c>
      <c r="S801" s="13" t="str">
        <f>IF('BCL Calculations Table'!BU868="","",'BCL Calculations Table'!BU868)</f>
        <v>sat</v>
      </c>
      <c r="T801" s="13" t="str">
        <f>IF('BCL Calculations Table'!BV868="","",'BCL Calculations Table'!BV868)</f>
        <v/>
      </c>
      <c r="U801" s="13" t="str">
        <f>IF('BCL Calculations Table'!BW868="","",'BCL Calculations Table'!BW868)</f>
        <v/>
      </c>
      <c r="V801" s="13">
        <f>IF('BCL Calculations Table'!BX868="","",'BCL Calculations Table'!BX868)</f>
        <v>10.011428571428571</v>
      </c>
      <c r="W801" s="13" t="str">
        <f>IF('BCL Calculations Table'!BY868="","",'BCL Calculations Table'!BY868)</f>
        <v>N</v>
      </c>
      <c r="X801" s="13" t="str">
        <f>IF('BCL Calculations Table'!BZ868="","",'BCL Calculations Table'!BZ868)</f>
        <v/>
      </c>
      <c r="Y801" s="70" t="str">
        <f>IF('BCL Calculations Table'!CB868="","",'BCL Calculations Table'!CB868)</f>
        <v/>
      </c>
    </row>
    <row r="802" spans="1:25" x14ac:dyDescent="0.35">
      <c r="A802" s="69" t="str">
        <f>'BCL Calculations Table'!BN869</f>
        <v>Triacetin</v>
      </c>
      <c r="B802" s="68" t="str">
        <f>'BCL Calculations Table'!BM869</f>
        <v>102-76-1</v>
      </c>
      <c r="C802" s="13" t="str">
        <f>IF('BCL Calculations Table'!C869="","",'BCL Calculations Table'!C869)</f>
        <v/>
      </c>
      <c r="D802" s="13" t="str">
        <f>IF('BCL Calculations Table'!D869="","",'BCL Calculations Table'!D869)</f>
        <v/>
      </c>
      <c r="E802" s="13">
        <f>IF('BCL Calculations Table'!E869="","",'BCL Calculations Table'!E869)</f>
        <v>80</v>
      </c>
      <c r="F802" s="13" t="str">
        <f>IF('BCL Calculations Table'!F869="","",'BCL Calculations Table'!F869)</f>
        <v>X</v>
      </c>
      <c r="G802" s="13" t="str">
        <f>IF('BCL Calculations Table'!G869="","",'BCL Calculations Table'!G869)</f>
        <v/>
      </c>
      <c r="H802" s="13" t="str">
        <f>IF('BCL Calculations Table'!H869="","",'BCL Calculations Table'!H869)</f>
        <v/>
      </c>
      <c r="I802" s="13" t="str">
        <f>IF('BCL Calculations Table'!I869="","",'BCL Calculations Table'!I869)</f>
        <v/>
      </c>
      <c r="J802" s="13" t="str">
        <f>IF('BCL Calculations Table'!J869="","",'BCL Calculations Table'!J869)</f>
        <v/>
      </c>
      <c r="K802" s="85" t="str">
        <f>IF('BCL Calculations Table'!K869="","",'BCL Calculations Table'!K869)</f>
        <v/>
      </c>
      <c r="L802" s="13" t="str">
        <f>IF('BCL Calculations Table'!L869="","",'BCL Calculations Table'!L869)</f>
        <v/>
      </c>
      <c r="M802" s="68">
        <f>IF('BCL Calculations Table'!N869="","",'BCL Calculations Table'!N869)</f>
        <v>0.1</v>
      </c>
      <c r="N802" s="13">
        <f>IF('BCL Calculations Table'!BP869="","",'BCL Calculations Table'!BP869)</f>
        <v>100000</v>
      </c>
      <c r="O802" s="13" t="str">
        <f>IF('BCL Calculations Table'!BQ869="","",'BCL Calculations Table'!BQ869)</f>
        <v>max</v>
      </c>
      <c r="P802" s="13">
        <f>IF('BCL Calculations Table'!BR869="","",'BCL Calculations Table'!BR869)</f>
        <v>100000</v>
      </c>
      <c r="Q802" s="13" t="str">
        <f>IF('BCL Calculations Table'!BS869="","",'BCL Calculations Table'!BS869)</f>
        <v>max</v>
      </c>
      <c r="R802" s="13">
        <f>IF('BCL Calculations Table'!BT869="","",'BCL Calculations Table'!BT869)</f>
        <v>100000</v>
      </c>
      <c r="S802" s="13" t="str">
        <f>IF('BCL Calculations Table'!BU869="","",'BCL Calculations Table'!BU869)</f>
        <v>max</v>
      </c>
      <c r="T802" s="13" t="str">
        <f>IF('BCL Calculations Table'!BV869="","",'BCL Calculations Table'!BV869)</f>
        <v/>
      </c>
      <c r="U802" s="13" t="str">
        <f>IF('BCL Calculations Table'!BW869="","",'BCL Calculations Table'!BW869)</f>
        <v/>
      </c>
      <c r="V802" s="13">
        <f>IF('BCL Calculations Table'!BX869="","",'BCL Calculations Table'!BX869)</f>
        <v>2669714.2857142859</v>
      </c>
      <c r="W802" s="13" t="str">
        <f>IF('BCL Calculations Table'!BY869="","",'BCL Calculations Table'!BY869)</f>
        <v>N</v>
      </c>
      <c r="X802" s="13" t="str">
        <f>IF('BCL Calculations Table'!BZ869="","",'BCL Calculations Table'!BZ869)</f>
        <v/>
      </c>
      <c r="Y802" s="70" t="str">
        <f>IF('BCL Calculations Table'!CB869="","",'BCL Calculations Table'!CB869)</f>
        <v/>
      </c>
    </row>
    <row r="803" spans="1:25" s="14" customFormat="1" x14ac:dyDescent="0.35">
      <c r="A803" s="69" t="str">
        <f>'BCL Calculations Table'!BN870</f>
        <v>Triadimefon</v>
      </c>
      <c r="B803" s="68" t="str">
        <f>'BCL Calculations Table'!BM870</f>
        <v>43121-43-3</v>
      </c>
      <c r="C803" s="13" t="str">
        <f>IF('BCL Calculations Table'!C870="","",'BCL Calculations Table'!C870)</f>
        <v/>
      </c>
      <c r="D803" s="13" t="str">
        <f>IF('BCL Calculations Table'!D870="","",'BCL Calculations Table'!D870)</f>
        <v/>
      </c>
      <c r="E803" s="13">
        <f>IF('BCL Calculations Table'!E870="","",'BCL Calculations Table'!E870)</f>
        <v>3.4000000000000002E-2</v>
      </c>
      <c r="F803" s="13" t="str">
        <f>IF('BCL Calculations Table'!F870="","",'BCL Calculations Table'!F870)</f>
        <v>OP</v>
      </c>
      <c r="G803" s="13" t="str">
        <f>IF('BCL Calculations Table'!G870="","",'BCL Calculations Table'!G870)</f>
        <v/>
      </c>
      <c r="H803" s="13" t="str">
        <f>IF('BCL Calculations Table'!H870="","",'BCL Calculations Table'!H870)</f>
        <v/>
      </c>
      <c r="I803" s="13" t="str">
        <f>IF('BCL Calculations Table'!I870="","",'BCL Calculations Table'!I870)</f>
        <v/>
      </c>
      <c r="J803" s="13" t="str">
        <f>IF('BCL Calculations Table'!J870="","",'BCL Calculations Table'!J870)</f>
        <v/>
      </c>
      <c r="K803" s="85" t="str">
        <f>IF('BCL Calculations Table'!K870="","",'BCL Calculations Table'!K870)</f>
        <v/>
      </c>
      <c r="L803" s="13" t="str">
        <f>IF('BCL Calculations Table'!L870="","",'BCL Calculations Table'!L870)</f>
        <v/>
      </c>
      <c r="M803" s="68">
        <f>IF('BCL Calculations Table'!N870="","",'BCL Calculations Table'!N870)</f>
        <v>0.1</v>
      </c>
      <c r="N803" s="13">
        <f>IF('BCL Calculations Table'!BP870="","",'BCL Calculations Table'!BP870)</f>
        <v>2149.2651048942976</v>
      </c>
      <c r="O803" s="13" t="str">
        <f>IF('BCL Calculations Table'!BQ870="","",'BCL Calculations Table'!BQ870)</f>
        <v>N</v>
      </c>
      <c r="P803" s="13">
        <f>IF('BCL Calculations Table'!BR870="","",'BCL Calculations Table'!BR870)</f>
        <v>79424.000000000015</v>
      </c>
      <c r="Q803" s="13" t="str">
        <f>IF('BCL Calculations Table'!BS870="","",'BCL Calculations Table'!BS870)</f>
        <v>N</v>
      </c>
      <c r="R803" s="13">
        <f>IF('BCL Calculations Table'!BT870="","",'BCL Calculations Table'!BT870)</f>
        <v>31002.81361150926</v>
      </c>
      <c r="S803" s="13" t="str">
        <f>IF('BCL Calculations Table'!BU870="","",'BCL Calculations Table'!BU870)</f>
        <v>N</v>
      </c>
      <c r="T803" s="13" t="str">
        <f>IF('BCL Calculations Table'!BV870="","",'BCL Calculations Table'!BV870)</f>
        <v/>
      </c>
      <c r="U803" s="13" t="str">
        <f>IF('BCL Calculations Table'!BW870="","",'BCL Calculations Table'!BW870)</f>
        <v/>
      </c>
      <c r="V803" s="13">
        <f>IF('BCL Calculations Table'!BX870="","",'BCL Calculations Table'!BX870)</f>
        <v>1134.6285714285716</v>
      </c>
      <c r="W803" s="13" t="str">
        <f>IF('BCL Calculations Table'!BY870="","",'BCL Calculations Table'!BY870)</f>
        <v>N</v>
      </c>
      <c r="X803" s="13" t="str">
        <f>IF('BCL Calculations Table'!BZ870="","",'BCL Calculations Table'!BZ870)</f>
        <v/>
      </c>
      <c r="Y803" s="70" t="str">
        <f>IF('BCL Calculations Table'!CB870="","",'BCL Calculations Table'!CB870)</f>
        <v/>
      </c>
    </row>
    <row r="804" spans="1:25" s="14" customFormat="1" x14ac:dyDescent="0.35">
      <c r="A804" s="71" t="str">
        <f>'BCL Calculations Table'!BN871</f>
        <v>Triallate</v>
      </c>
      <c r="B804" s="72" t="str">
        <f>'BCL Calculations Table'!BM871</f>
        <v>2303-17-5</v>
      </c>
      <c r="C804" s="73">
        <f>IF('BCL Calculations Table'!C871="","",'BCL Calculations Table'!C871)</f>
        <v>7.1999999999999995E-2</v>
      </c>
      <c r="D804" s="73" t="str">
        <f>IF('BCL Calculations Table'!D871="","",'BCL Calculations Table'!D871)</f>
        <v>OP</v>
      </c>
      <c r="E804" s="73">
        <f>IF('BCL Calculations Table'!E871="","",'BCL Calculations Table'!E871)</f>
        <v>2.5000000000000001E-2</v>
      </c>
      <c r="F804" s="73" t="str">
        <f>IF('BCL Calculations Table'!F871="","",'BCL Calculations Table'!F871)</f>
        <v>OP</v>
      </c>
      <c r="G804" s="73" t="str">
        <f>IF('BCL Calculations Table'!G871="","",'BCL Calculations Table'!G871)</f>
        <v/>
      </c>
      <c r="H804" s="73" t="str">
        <f>IF('BCL Calculations Table'!H871="","",'BCL Calculations Table'!H871)</f>
        <v/>
      </c>
      <c r="I804" s="73" t="str">
        <f>IF('BCL Calculations Table'!I871="","",'BCL Calculations Table'!I871)</f>
        <v/>
      </c>
      <c r="J804" s="73" t="str">
        <f>IF('BCL Calculations Table'!J871="","",'BCL Calculations Table'!J871)</f>
        <v/>
      </c>
      <c r="K804" s="86" t="str">
        <f>IF('BCL Calculations Table'!K871="","",'BCL Calculations Table'!K871)</f>
        <v/>
      </c>
      <c r="L804" s="73" t="str">
        <f>IF('BCL Calculations Table'!L871="","",'BCL Calculations Table'!L871)</f>
        <v>V</v>
      </c>
      <c r="M804" s="72" t="str">
        <f>IF('BCL Calculations Table'!N871="","",'BCL Calculations Table'!N871)</f>
        <v/>
      </c>
      <c r="N804" s="73">
        <f>IF('BCL Calculations Table'!BP871="","",'BCL Calculations Table'!BP871)</f>
        <v>9.6560846560846549</v>
      </c>
      <c r="O804" s="73" t="str">
        <f>IF('BCL Calculations Table'!BQ871="","",'BCL Calculations Table'!BQ871)</f>
        <v>C</v>
      </c>
      <c r="P804" s="73">
        <f>IF('BCL Calculations Table'!BR871="","",'BCL Calculations Table'!BR871)</f>
        <v>24.592371498364777</v>
      </c>
      <c r="Q804" s="73" t="str">
        <f>IF('BCL Calculations Table'!BS871="","",'BCL Calculations Table'!BS871)</f>
        <v>sat</v>
      </c>
      <c r="R804" s="73">
        <f>IF('BCL Calculations Table'!BT871="","",'BCL Calculations Table'!BT871)</f>
        <v>24.592371498364777</v>
      </c>
      <c r="S804" s="73" t="str">
        <f>IF('BCL Calculations Table'!BU871="","",'BCL Calculations Table'!BU871)</f>
        <v>sat</v>
      </c>
      <c r="T804" s="73" t="str">
        <f>IF('BCL Calculations Table'!BV871="","",'BCL Calculations Table'!BV871)</f>
        <v/>
      </c>
      <c r="U804" s="73" t="str">
        <f>IF('BCL Calculations Table'!BW871="","",'BCL Calculations Table'!BW871)</f>
        <v/>
      </c>
      <c r="V804" s="73">
        <f>IF('BCL Calculations Table'!BX871="","",'BCL Calculations Table'!BX871)</f>
        <v>1.0820585793904895</v>
      </c>
      <c r="W804" s="73" t="str">
        <f>IF('BCL Calculations Table'!BY871="","",'BCL Calculations Table'!BY871)</f>
        <v>C</v>
      </c>
      <c r="X804" s="73" t="str">
        <f>IF('BCL Calculations Table'!BZ871="","",'BCL Calculations Table'!BZ871)</f>
        <v/>
      </c>
      <c r="Y804" s="79" t="str">
        <f>IF('BCL Calculations Table'!CB871="","",'BCL Calculations Table'!CB871)</f>
        <v/>
      </c>
    </row>
    <row r="805" spans="1:25" x14ac:dyDescent="0.35">
      <c r="A805" s="69" t="str">
        <f>'BCL Calculations Table'!BN872</f>
        <v>Triasulfuron</v>
      </c>
      <c r="B805" s="68" t="str">
        <f>'BCL Calculations Table'!BM872</f>
        <v>82097-50-5</v>
      </c>
      <c r="C805" s="13" t="str">
        <f>IF('BCL Calculations Table'!C872="","",'BCL Calculations Table'!C872)</f>
        <v/>
      </c>
      <c r="D805" s="13" t="str">
        <f>IF('BCL Calculations Table'!D872="","",'BCL Calculations Table'!D872)</f>
        <v/>
      </c>
      <c r="E805" s="13">
        <f>IF('BCL Calculations Table'!E872="","",'BCL Calculations Table'!E872)</f>
        <v>0.01</v>
      </c>
      <c r="F805" s="13" t="str">
        <f>IF('BCL Calculations Table'!F872="","",'BCL Calculations Table'!F872)</f>
        <v>I</v>
      </c>
      <c r="G805" s="13" t="str">
        <f>IF('BCL Calculations Table'!G872="","",'BCL Calculations Table'!G872)</f>
        <v/>
      </c>
      <c r="H805" s="13" t="str">
        <f>IF('BCL Calculations Table'!H872="","",'BCL Calculations Table'!H872)</f>
        <v/>
      </c>
      <c r="I805" s="13" t="str">
        <f>IF('BCL Calculations Table'!I872="","",'BCL Calculations Table'!I872)</f>
        <v/>
      </c>
      <c r="J805" s="13" t="str">
        <f>IF('BCL Calculations Table'!J872="","",'BCL Calculations Table'!J872)</f>
        <v/>
      </c>
      <c r="K805" s="85" t="str">
        <f>IF('BCL Calculations Table'!K872="","",'BCL Calculations Table'!K872)</f>
        <v/>
      </c>
      <c r="L805" s="13" t="str">
        <f>IF('BCL Calculations Table'!L872="","",'BCL Calculations Table'!L872)</f>
        <v/>
      </c>
      <c r="M805" s="68">
        <f>IF('BCL Calculations Table'!N872="","",'BCL Calculations Table'!N872)</f>
        <v>0.1</v>
      </c>
      <c r="N805" s="13">
        <f>IF('BCL Calculations Table'!BP872="","",'BCL Calculations Table'!BP872)</f>
        <v>632.13679555714634</v>
      </c>
      <c r="O805" s="13" t="str">
        <f>IF('BCL Calculations Table'!BQ872="","",'BCL Calculations Table'!BQ872)</f>
        <v>N</v>
      </c>
      <c r="P805" s="13">
        <f>IF('BCL Calculations Table'!BR872="","",'BCL Calculations Table'!BR872)</f>
        <v>23360.000000000004</v>
      </c>
      <c r="Q805" s="13" t="str">
        <f>IF('BCL Calculations Table'!BS872="","",'BCL Calculations Table'!BS872)</f>
        <v>N</v>
      </c>
      <c r="R805" s="13">
        <f>IF('BCL Calculations Table'!BT872="","",'BCL Calculations Table'!BT872)</f>
        <v>9118.4745916203719</v>
      </c>
      <c r="S805" s="13" t="str">
        <f>IF('BCL Calculations Table'!BU872="","",'BCL Calculations Table'!BU872)</f>
        <v>N</v>
      </c>
      <c r="T805" s="13" t="str">
        <f>IF('BCL Calculations Table'!BV872="","",'BCL Calculations Table'!BV872)</f>
        <v/>
      </c>
      <c r="U805" s="13" t="str">
        <f>IF('BCL Calculations Table'!BW872="","",'BCL Calculations Table'!BW872)</f>
        <v/>
      </c>
      <c r="V805" s="13">
        <f>IF('BCL Calculations Table'!BX872="","",'BCL Calculations Table'!BX872)</f>
        <v>333.71428571428572</v>
      </c>
      <c r="W805" s="13" t="str">
        <f>IF('BCL Calculations Table'!BY872="","",'BCL Calculations Table'!BY872)</f>
        <v>N</v>
      </c>
      <c r="X805" s="80" t="str">
        <f>IF('BCL Calculations Table'!BZ872="","",'BCL Calculations Table'!BZ872)</f>
        <v/>
      </c>
      <c r="Y805" s="81" t="str">
        <f>IF('BCL Calculations Table'!CB872="","",'BCL Calculations Table'!CB872)</f>
        <v/>
      </c>
    </row>
    <row r="806" spans="1:25" s="14" customFormat="1" x14ac:dyDescent="0.35">
      <c r="A806" s="69" t="str">
        <f>'BCL Calculations Table'!BN873</f>
        <v>Tribenuron-methyl</v>
      </c>
      <c r="B806" s="68" t="str">
        <f>'BCL Calculations Table'!BM873</f>
        <v>101200-48-0</v>
      </c>
      <c r="C806" s="13" t="str">
        <f>IF('BCL Calculations Table'!C873="","",'BCL Calculations Table'!C873)</f>
        <v/>
      </c>
      <c r="D806" s="13" t="str">
        <f>IF('BCL Calculations Table'!D873="","",'BCL Calculations Table'!D873)</f>
        <v/>
      </c>
      <c r="E806" s="13">
        <f>IF('BCL Calculations Table'!E873="","",'BCL Calculations Table'!E873)</f>
        <v>8.0000000000000002E-3</v>
      </c>
      <c r="F806" s="13" t="str">
        <f>IF('BCL Calculations Table'!F873="","",'BCL Calculations Table'!F873)</f>
        <v>I</v>
      </c>
      <c r="G806" s="13" t="str">
        <f>IF('BCL Calculations Table'!G873="","",'BCL Calculations Table'!G873)</f>
        <v/>
      </c>
      <c r="H806" s="13" t="str">
        <f>IF('BCL Calculations Table'!H873="","",'BCL Calculations Table'!H873)</f>
        <v/>
      </c>
      <c r="I806" s="13" t="str">
        <f>IF('BCL Calculations Table'!I873="","",'BCL Calculations Table'!I873)</f>
        <v/>
      </c>
      <c r="J806" s="13" t="str">
        <f>IF('BCL Calculations Table'!J873="","",'BCL Calculations Table'!J873)</f>
        <v/>
      </c>
      <c r="K806" s="85" t="str">
        <f>IF('BCL Calculations Table'!K873="","",'BCL Calculations Table'!K873)</f>
        <v/>
      </c>
      <c r="L806" s="13" t="str">
        <f>IF('BCL Calculations Table'!L873="","",'BCL Calculations Table'!L873)</f>
        <v/>
      </c>
      <c r="M806" s="68">
        <f>IF('BCL Calculations Table'!N873="","",'BCL Calculations Table'!N873)</f>
        <v>0.1</v>
      </c>
      <c r="N806" s="13">
        <f>IF('BCL Calculations Table'!BP873="","",'BCL Calculations Table'!BP873)</f>
        <v>505.70943644571707</v>
      </c>
      <c r="O806" s="13" t="str">
        <f>IF('BCL Calculations Table'!BQ873="","",'BCL Calculations Table'!BQ873)</f>
        <v>N</v>
      </c>
      <c r="P806" s="13">
        <f>IF('BCL Calculations Table'!BR873="","",'BCL Calculations Table'!BR873)</f>
        <v>18688</v>
      </c>
      <c r="Q806" s="13" t="str">
        <f>IF('BCL Calculations Table'!BS873="","",'BCL Calculations Table'!BS873)</f>
        <v>N</v>
      </c>
      <c r="R806" s="13">
        <f>IF('BCL Calculations Table'!BT873="","",'BCL Calculations Table'!BT873)</f>
        <v>7294.779673296297</v>
      </c>
      <c r="S806" s="13" t="str">
        <f>IF('BCL Calculations Table'!BU873="","",'BCL Calculations Table'!BU873)</f>
        <v>N</v>
      </c>
      <c r="T806" s="13" t="str">
        <f>IF('BCL Calculations Table'!BV873="","",'BCL Calculations Table'!BV873)</f>
        <v/>
      </c>
      <c r="U806" s="13" t="str">
        <f>IF('BCL Calculations Table'!BW873="","",'BCL Calculations Table'!BW873)</f>
        <v/>
      </c>
      <c r="V806" s="13">
        <f>IF('BCL Calculations Table'!BX873="","",'BCL Calculations Table'!BX873)</f>
        <v>266.97142857142859</v>
      </c>
      <c r="W806" s="13" t="str">
        <f>IF('BCL Calculations Table'!BY873="","",'BCL Calculations Table'!BY873)</f>
        <v>N</v>
      </c>
      <c r="X806" s="13" t="str">
        <f>IF('BCL Calculations Table'!BZ873="","",'BCL Calculations Table'!BZ873)</f>
        <v/>
      </c>
      <c r="Y806" s="70" t="str">
        <f>IF('BCL Calculations Table'!CB873="","",'BCL Calculations Table'!CB873)</f>
        <v/>
      </c>
    </row>
    <row r="807" spans="1:25" x14ac:dyDescent="0.35">
      <c r="A807" s="69" t="str">
        <f>'BCL Calculations Table'!BN874</f>
        <v>Tribromobenzene, 1,2,4-</v>
      </c>
      <c r="B807" s="68" t="str">
        <f>'BCL Calculations Table'!BM874</f>
        <v>615-54-3</v>
      </c>
      <c r="C807" s="13" t="str">
        <f>IF('BCL Calculations Table'!C874="","",'BCL Calculations Table'!C874)</f>
        <v/>
      </c>
      <c r="D807" s="13" t="str">
        <f>IF('BCL Calculations Table'!D874="","",'BCL Calculations Table'!D874)</f>
        <v/>
      </c>
      <c r="E807" s="13">
        <f>IF('BCL Calculations Table'!E874="","",'BCL Calculations Table'!E874)</f>
        <v>5.0000000000000001E-3</v>
      </c>
      <c r="F807" s="13" t="str">
        <f>IF('BCL Calculations Table'!F874="","",'BCL Calculations Table'!F874)</f>
        <v>I</v>
      </c>
      <c r="G807" s="13" t="str">
        <f>IF('BCL Calculations Table'!G874="","",'BCL Calculations Table'!G874)</f>
        <v/>
      </c>
      <c r="H807" s="13" t="str">
        <f>IF('BCL Calculations Table'!H874="","",'BCL Calculations Table'!H874)</f>
        <v/>
      </c>
      <c r="I807" s="13" t="str">
        <f>IF('BCL Calculations Table'!I874="","",'BCL Calculations Table'!I874)</f>
        <v/>
      </c>
      <c r="J807" s="13" t="str">
        <f>IF('BCL Calculations Table'!J874="","",'BCL Calculations Table'!J874)</f>
        <v/>
      </c>
      <c r="K807" s="85" t="str">
        <f>IF('BCL Calculations Table'!K874="","",'BCL Calculations Table'!K874)</f>
        <v/>
      </c>
      <c r="L807" s="13" t="str">
        <f>IF('BCL Calculations Table'!L874="","",'BCL Calculations Table'!L874)</f>
        <v>V</v>
      </c>
      <c r="M807" s="68" t="str">
        <f>IF('BCL Calculations Table'!N874="","",'BCL Calculations Table'!N874)</f>
        <v/>
      </c>
      <c r="N807" s="13">
        <f>IF('BCL Calculations Table'!BP874="","",'BCL Calculations Table'!BP874)</f>
        <v>18.555775026319367</v>
      </c>
      <c r="O807" s="13" t="str">
        <f>IF('BCL Calculations Table'!BQ874="","",'BCL Calculations Table'!BQ874)</f>
        <v>sat</v>
      </c>
      <c r="P807" s="13">
        <f>IF('BCL Calculations Table'!BR874="","",'BCL Calculations Table'!BR874)</f>
        <v>18.555775026319367</v>
      </c>
      <c r="Q807" s="13" t="str">
        <f>IF('BCL Calculations Table'!BS874="","",'BCL Calculations Table'!BS874)</f>
        <v>sat</v>
      </c>
      <c r="R807" s="13">
        <f>IF('BCL Calculations Table'!BT874="","",'BCL Calculations Table'!BT874)</f>
        <v>18.555775026319367</v>
      </c>
      <c r="S807" s="13" t="str">
        <f>IF('BCL Calculations Table'!BU874="","",'BCL Calculations Table'!BU874)</f>
        <v>sat</v>
      </c>
      <c r="T807" s="13" t="str">
        <f>IF('BCL Calculations Table'!BV874="","",'BCL Calculations Table'!BV874)</f>
        <v/>
      </c>
      <c r="U807" s="13" t="str">
        <f>IF('BCL Calculations Table'!BW874="","",'BCL Calculations Table'!BW874)</f>
        <v/>
      </c>
      <c r="V807" s="13">
        <f>IF('BCL Calculations Table'!BX874="","",'BCL Calculations Table'!BX874)</f>
        <v>166.85714285714286</v>
      </c>
      <c r="W807" s="13" t="str">
        <f>IF('BCL Calculations Table'!BY874="","",'BCL Calculations Table'!BY874)</f>
        <v>N</v>
      </c>
      <c r="X807" s="13" t="str">
        <f>IF('BCL Calculations Table'!BZ874="","",'BCL Calculations Table'!BZ874)</f>
        <v/>
      </c>
      <c r="Y807" s="70" t="str">
        <f>IF('BCL Calculations Table'!CB874="","",'BCL Calculations Table'!CB874)</f>
        <v/>
      </c>
    </row>
    <row r="808" spans="1:25" s="14" customFormat="1" x14ac:dyDescent="0.35">
      <c r="A808" s="69" t="str">
        <f>'BCL Calculations Table'!BN875</f>
        <v>Tributyl Phosphate</v>
      </c>
      <c r="B808" s="68" t="str">
        <f>'BCL Calculations Table'!BM875</f>
        <v>126-73-8</v>
      </c>
      <c r="C808" s="13">
        <f>IF('BCL Calculations Table'!C875="","",'BCL Calculations Table'!C875)</f>
        <v>8.9999999999999993E-3</v>
      </c>
      <c r="D808" s="13" t="str">
        <f>IF('BCL Calculations Table'!D875="","",'BCL Calculations Table'!D875)</f>
        <v>P</v>
      </c>
      <c r="E808" s="13">
        <f>IF('BCL Calculations Table'!E875="","",'BCL Calculations Table'!E875)</f>
        <v>0.01</v>
      </c>
      <c r="F808" s="13" t="str">
        <f>IF('BCL Calculations Table'!F875="","",'BCL Calculations Table'!F875)</f>
        <v>P</v>
      </c>
      <c r="G808" s="13" t="str">
        <f>IF('BCL Calculations Table'!G875="","",'BCL Calculations Table'!G875)</f>
        <v/>
      </c>
      <c r="H808" s="13" t="str">
        <f>IF('BCL Calculations Table'!H875="","",'BCL Calculations Table'!H875)</f>
        <v/>
      </c>
      <c r="I808" s="13" t="str">
        <f>IF('BCL Calculations Table'!I875="","",'BCL Calculations Table'!I875)</f>
        <v/>
      </c>
      <c r="J808" s="13" t="str">
        <f>IF('BCL Calculations Table'!J875="","",'BCL Calculations Table'!J875)</f>
        <v/>
      </c>
      <c r="K808" s="85" t="str">
        <f>IF('BCL Calculations Table'!K875="","",'BCL Calculations Table'!K875)</f>
        <v/>
      </c>
      <c r="L808" s="13" t="str">
        <f>IF('BCL Calculations Table'!L875="","",'BCL Calculations Table'!L875)</f>
        <v/>
      </c>
      <c r="M808" s="68">
        <f>IF('BCL Calculations Table'!N875="","",'BCL Calculations Table'!N875)</f>
        <v>0.1</v>
      </c>
      <c r="N808" s="13">
        <f>IF('BCL Calculations Table'!BP875="","",'BCL Calculations Table'!BP875)</f>
        <v>60.287729382422398</v>
      </c>
      <c r="O808" s="13" t="str">
        <f>IF('BCL Calculations Table'!BQ875="","",'BCL Calculations Table'!BQ875)</f>
        <v>C</v>
      </c>
      <c r="P808" s="13">
        <f>IF('BCL Calculations Table'!BR875="","",'BCL Calculations Table'!BR875)</f>
        <v>726.75555555555547</v>
      </c>
      <c r="Q808" s="13" t="str">
        <f>IF('BCL Calculations Table'!BS875="","",'BCL Calculations Table'!BS875)</f>
        <v>C</v>
      </c>
      <c r="R808" s="13">
        <f>IF('BCL Calculations Table'!BT875="","",'BCL Calculations Table'!BT875)</f>
        <v>391.93240508246583</v>
      </c>
      <c r="S808" s="13" t="str">
        <f>IF('BCL Calculations Table'!BU875="","",'BCL Calculations Table'!BU875)</f>
        <v>C</v>
      </c>
      <c r="T808" s="13" t="str">
        <f>IF('BCL Calculations Table'!BV875="","",'BCL Calculations Table'!BV875)</f>
        <v/>
      </c>
      <c r="U808" s="13" t="str">
        <f>IF('BCL Calculations Table'!BW875="","",'BCL Calculations Table'!BW875)</f>
        <v/>
      </c>
      <c r="V808" s="13">
        <f>IF('BCL Calculations Table'!BX875="","",'BCL Calculations Table'!BX875)</f>
        <v>8.6564686351239164</v>
      </c>
      <c r="W808" s="13" t="str">
        <f>IF('BCL Calculations Table'!BY875="","",'BCL Calculations Table'!BY875)</f>
        <v>C</v>
      </c>
      <c r="X808" s="13" t="str">
        <f>IF('BCL Calculations Table'!BZ875="","",'BCL Calculations Table'!BZ875)</f>
        <v/>
      </c>
      <c r="Y808" s="70" t="str">
        <f>IF('BCL Calculations Table'!CB875="","",'BCL Calculations Table'!CB875)</f>
        <v/>
      </c>
    </row>
    <row r="809" spans="1:25" x14ac:dyDescent="0.35">
      <c r="A809" s="69" t="str">
        <f>'BCL Calculations Table'!BN876</f>
        <v>Tributyltin Compounds</v>
      </c>
      <c r="B809" s="68" t="str">
        <f>'BCL Calculations Table'!BM876</f>
        <v>E1790679</v>
      </c>
      <c r="C809" s="13" t="str">
        <f>IF('BCL Calculations Table'!C876="","",'BCL Calculations Table'!C876)</f>
        <v/>
      </c>
      <c r="D809" s="13" t="str">
        <f>IF('BCL Calculations Table'!D876="","",'BCL Calculations Table'!D876)</f>
        <v/>
      </c>
      <c r="E809" s="13">
        <f>IF('BCL Calculations Table'!E876="","",'BCL Calculations Table'!E876)</f>
        <v>2.9999999999999997E-4</v>
      </c>
      <c r="F809" s="13" t="str">
        <f>IF('BCL Calculations Table'!F876="","",'BCL Calculations Table'!F876)</f>
        <v>P</v>
      </c>
      <c r="G809" s="13" t="str">
        <f>IF('BCL Calculations Table'!G876="","",'BCL Calculations Table'!G876)</f>
        <v/>
      </c>
      <c r="H809" s="13" t="str">
        <f>IF('BCL Calculations Table'!H876="","",'BCL Calculations Table'!H876)</f>
        <v/>
      </c>
      <c r="I809" s="13" t="str">
        <f>IF('BCL Calculations Table'!I876="","",'BCL Calculations Table'!I876)</f>
        <v/>
      </c>
      <c r="J809" s="13" t="str">
        <f>IF('BCL Calculations Table'!J876="","",'BCL Calculations Table'!J876)</f>
        <v/>
      </c>
      <c r="K809" s="85" t="str">
        <f>IF('BCL Calculations Table'!K876="","",'BCL Calculations Table'!K876)</f>
        <v/>
      </c>
      <c r="L809" s="13" t="str">
        <f>IF('BCL Calculations Table'!L876="","",'BCL Calculations Table'!L876)</f>
        <v/>
      </c>
      <c r="M809" s="68">
        <f>IF('BCL Calculations Table'!N876="","",'BCL Calculations Table'!N876)</f>
        <v>0.1</v>
      </c>
      <c r="N809" s="13">
        <f>IF('BCL Calculations Table'!BP876="","",'BCL Calculations Table'!BP876)</f>
        <v>18.964103866714389</v>
      </c>
      <c r="O809" s="13" t="str">
        <f>IF('BCL Calculations Table'!BQ876="","",'BCL Calculations Table'!BQ876)</f>
        <v>N</v>
      </c>
      <c r="P809" s="13">
        <f>IF('BCL Calculations Table'!BR876="","",'BCL Calculations Table'!BR876)</f>
        <v>700.80000000000007</v>
      </c>
      <c r="Q809" s="13" t="str">
        <f>IF('BCL Calculations Table'!BS876="","",'BCL Calculations Table'!BS876)</f>
        <v>N</v>
      </c>
      <c r="R809" s="13">
        <f>IF('BCL Calculations Table'!BT876="","",'BCL Calculations Table'!BT876)</f>
        <v>273.55423774861111</v>
      </c>
      <c r="S809" s="13" t="str">
        <f>IF('BCL Calculations Table'!BU876="","",'BCL Calculations Table'!BU876)</f>
        <v>N</v>
      </c>
      <c r="T809" s="13" t="str">
        <f>IF('BCL Calculations Table'!BV876="","",'BCL Calculations Table'!BV876)</f>
        <v/>
      </c>
      <c r="U809" s="13" t="str">
        <f>IF('BCL Calculations Table'!BW876="","",'BCL Calculations Table'!BW876)</f>
        <v/>
      </c>
      <c r="V809" s="13">
        <f>IF('BCL Calculations Table'!BX876="","",'BCL Calculations Table'!BX876)</f>
        <v>10.011428571428571</v>
      </c>
      <c r="W809" s="13" t="str">
        <f>IF('BCL Calculations Table'!BY876="","",'BCL Calculations Table'!BY876)</f>
        <v>N</v>
      </c>
      <c r="X809" s="13" t="str">
        <f>IF('BCL Calculations Table'!BZ876="","",'BCL Calculations Table'!BZ876)</f>
        <v/>
      </c>
      <c r="Y809" s="70" t="str">
        <f>IF('BCL Calculations Table'!CB876="","",'BCL Calculations Table'!CB876)</f>
        <v/>
      </c>
    </row>
    <row r="810" spans="1:25" s="14" customFormat="1" x14ac:dyDescent="0.35">
      <c r="A810" s="71" t="str">
        <f>'BCL Calculations Table'!BN877</f>
        <v>Tributyltin Oxide</v>
      </c>
      <c r="B810" s="72" t="str">
        <f>'BCL Calculations Table'!BM877</f>
        <v>56-35-9</v>
      </c>
      <c r="C810" s="73" t="str">
        <f>IF('BCL Calculations Table'!C877="","",'BCL Calculations Table'!C877)</f>
        <v/>
      </c>
      <c r="D810" s="73" t="str">
        <f>IF('BCL Calculations Table'!D877="","",'BCL Calculations Table'!D877)</f>
        <v/>
      </c>
      <c r="E810" s="73">
        <f>IF('BCL Calculations Table'!E877="","",'BCL Calculations Table'!E877)</f>
        <v>2.9999999999999997E-4</v>
      </c>
      <c r="F810" s="73" t="str">
        <f>IF('BCL Calculations Table'!F877="","",'BCL Calculations Table'!F877)</f>
        <v>I</v>
      </c>
      <c r="G810" s="73" t="str">
        <f>IF('BCL Calculations Table'!G877="","",'BCL Calculations Table'!G877)</f>
        <v/>
      </c>
      <c r="H810" s="73" t="str">
        <f>IF('BCL Calculations Table'!H877="","",'BCL Calculations Table'!H877)</f>
        <v/>
      </c>
      <c r="I810" s="73" t="str">
        <f>IF('BCL Calculations Table'!I877="","",'BCL Calculations Table'!I877)</f>
        <v/>
      </c>
      <c r="J810" s="73" t="str">
        <f>IF('BCL Calculations Table'!J877="","",'BCL Calculations Table'!J877)</f>
        <v/>
      </c>
      <c r="K810" s="86" t="str">
        <f>IF('BCL Calculations Table'!K877="","",'BCL Calculations Table'!K877)</f>
        <v/>
      </c>
      <c r="L810" s="73" t="str">
        <f>IF('BCL Calculations Table'!L877="","",'BCL Calculations Table'!L877)</f>
        <v/>
      </c>
      <c r="M810" s="72">
        <f>IF('BCL Calculations Table'!N877="","",'BCL Calculations Table'!N877)</f>
        <v>0.1</v>
      </c>
      <c r="N810" s="73">
        <f>IF('BCL Calculations Table'!BP877="","",'BCL Calculations Table'!BP877)</f>
        <v>18.964103866714389</v>
      </c>
      <c r="O810" s="73" t="str">
        <f>IF('BCL Calculations Table'!BQ877="","",'BCL Calculations Table'!BQ877)</f>
        <v>N</v>
      </c>
      <c r="P810" s="73">
        <f>IF('BCL Calculations Table'!BR877="","",'BCL Calculations Table'!BR877)</f>
        <v>700.80000000000007</v>
      </c>
      <c r="Q810" s="73" t="str">
        <f>IF('BCL Calculations Table'!BS877="","",'BCL Calculations Table'!BS877)</f>
        <v>N</v>
      </c>
      <c r="R810" s="73">
        <f>IF('BCL Calculations Table'!BT877="","",'BCL Calculations Table'!BT877)</f>
        <v>273.55423774861111</v>
      </c>
      <c r="S810" s="73" t="str">
        <f>IF('BCL Calculations Table'!BU877="","",'BCL Calculations Table'!BU877)</f>
        <v>N</v>
      </c>
      <c r="T810" s="73" t="str">
        <f>IF('BCL Calculations Table'!BV877="","",'BCL Calculations Table'!BV877)</f>
        <v/>
      </c>
      <c r="U810" s="73" t="str">
        <f>IF('BCL Calculations Table'!BW877="","",'BCL Calculations Table'!BW877)</f>
        <v/>
      </c>
      <c r="V810" s="73">
        <f>IF('BCL Calculations Table'!BX877="","",'BCL Calculations Table'!BX877)</f>
        <v>10.011428571428571</v>
      </c>
      <c r="W810" s="73" t="str">
        <f>IF('BCL Calculations Table'!BY877="","",'BCL Calculations Table'!BY877)</f>
        <v>N</v>
      </c>
      <c r="X810" s="73" t="str">
        <f>IF('BCL Calculations Table'!BZ877="","",'BCL Calculations Table'!BZ877)</f>
        <v/>
      </c>
      <c r="Y810" s="79" t="str">
        <f>IF('BCL Calculations Table'!CB877="","",'BCL Calculations Table'!CB877)</f>
        <v/>
      </c>
    </row>
    <row r="811" spans="1:25" s="14" customFormat="1" x14ac:dyDescent="0.35">
      <c r="A811" s="94" t="str">
        <f>'BCL Calculations Table'!BN878</f>
        <v>Trichloro-1,2,2-trifluoroethane, 1,1,2-</v>
      </c>
      <c r="B811" s="82" t="str">
        <f>'BCL Calculations Table'!BM878</f>
        <v>76-13-1</v>
      </c>
      <c r="C811" s="80" t="str">
        <f>IF('BCL Calculations Table'!C878="","",'BCL Calculations Table'!C878)</f>
        <v/>
      </c>
      <c r="D811" s="80" t="str">
        <f>IF('BCL Calculations Table'!D878="","",'BCL Calculations Table'!D878)</f>
        <v/>
      </c>
      <c r="E811" s="80">
        <f>IF('BCL Calculations Table'!E878="","",'BCL Calculations Table'!E878)</f>
        <v>30</v>
      </c>
      <c r="F811" s="80" t="str">
        <f>IF('BCL Calculations Table'!F878="","",'BCL Calculations Table'!F878)</f>
        <v>I</v>
      </c>
      <c r="G811" s="80" t="str">
        <f>IF('BCL Calculations Table'!G878="","",'BCL Calculations Table'!G878)</f>
        <v/>
      </c>
      <c r="H811" s="80" t="str">
        <f>IF('BCL Calculations Table'!H878="","",'BCL Calculations Table'!H878)</f>
        <v/>
      </c>
      <c r="I811" s="80">
        <f>IF('BCL Calculations Table'!I878="","",'BCL Calculations Table'!I878)</f>
        <v>5</v>
      </c>
      <c r="J811" s="80" t="str">
        <f>IF('BCL Calculations Table'!J878="","",'BCL Calculations Table'!J878)</f>
        <v>P</v>
      </c>
      <c r="K811" s="87" t="str">
        <f>IF('BCL Calculations Table'!K878="","",'BCL Calculations Table'!K878)</f>
        <v/>
      </c>
      <c r="L811" s="80" t="str">
        <f>IF('BCL Calculations Table'!L878="","",'BCL Calculations Table'!L878)</f>
        <v>V</v>
      </c>
      <c r="M811" s="82" t="str">
        <f>IF('BCL Calculations Table'!N878="","",'BCL Calculations Table'!N878)</f>
        <v/>
      </c>
      <c r="N811" s="80">
        <f>IF('BCL Calculations Table'!BP878="","",'BCL Calculations Table'!BP878)</f>
        <v>909.80210785534587</v>
      </c>
      <c r="O811" s="80" t="str">
        <f>IF('BCL Calculations Table'!BQ878="","",'BCL Calculations Table'!BQ878)</f>
        <v>sat</v>
      </c>
      <c r="P811" s="80">
        <f>IF('BCL Calculations Table'!BR878="","",'BCL Calculations Table'!BR878)</f>
        <v>909.80210785534587</v>
      </c>
      <c r="Q811" s="80" t="str">
        <f>IF('BCL Calculations Table'!BS878="","",'BCL Calculations Table'!BS878)</f>
        <v>sat</v>
      </c>
      <c r="R811" s="80">
        <f>IF('BCL Calculations Table'!BT878="","",'BCL Calculations Table'!BT878)</f>
        <v>909.80210785534587</v>
      </c>
      <c r="S811" s="80" t="str">
        <f>IF('BCL Calculations Table'!BU878="","",'BCL Calculations Table'!BU878)</f>
        <v>sat</v>
      </c>
      <c r="T811" s="80">
        <f>IF('BCL Calculations Table'!BV878="","",'BCL Calculations Table'!BV878)</f>
        <v>5214.2857142857147</v>
      </c>
      <c r="U811" s="80" t="str">
        <f>IF('BCL Calculations Table'!BW878="","",'BCL Calculations Table'!BW878)</f>
        <v>N</v>
      </c>
      <c r="V811" s="80">
        <f>IF('BCL Calculations Table'!BX878="","",'BCL Calculations Table'!BX878)</f>
        <v>10321.060382916054</v>
      </c>
      <c r="W811" s="80" t="str">
        <f>IF('BCL Calculations Table'!BY878="","",'BCL Calculations Table'!BY878)</f>
        <v>N</v>
      </c>
      <c r="X811" s="80" t="str">
        <f>IF('BCL Calculations Table'!BZ878="","",'BCL Calculations Table'!BZ878)</f>
        <v/>
      </c>
      <c r="Y811" s="81" t="str">
        <f>IF('BCL Calculations Table'!CB878="","",'BCL Calculations Table'!CB878)</f>
        <v/>
      </c>
    </row>
    <row r="812" spans="1:25" x14ac:dyDescent="0.35">
      <c r="A812" s="69" t="str">
        <f>'BCL Calculations Table'!BN879</f>
        <v>Trichloroacetic Acid</v>
      </c>
      <c r="B812" s="68" t="str">
        <f>'BCL Calculations Table'!BM879</f>
        <v>76-03-9</v>
      </c>
      <c r="C812" s="13">
        <f>IF('BCL Calculations Table'!C879="","",'BCL Calculations Table'!C879)</f>
        <v>7.0000000000000007E-2</v>
      </c>
      <c r="D812" s="13" t="str">
        <f>IF('BCL Calculations Table'!D879="","",'BCL Calculations Table'!D879)</f>
        <v>I</v>
      </c>
      <c r="E812" s="13">
        <f>IF('BCL Calculations Table'!E879="","",'BCL Calculations Table'!E879)</f>
        <v>0.02</v>
      </c>
      <c r="F812" s="13" t="str">
        <f>IF('BCL Calculations Table'!F879="","",'BCL Calculations Table'!F879)</f>
        <v>I</v>
      </c>
      <c r="G812" s="13" t="str">
        <f>IF('BCL Calculations Table'!G879="","",'BCL Calculations Table'!G879)</f>
        <v/>
      </c>
      <c r="H812" s="13" t="str">
        <f>IF('BCL Calculations Table'!H879="","",'BCL Calculations Table'!H879)</f>
        <v/>
      </c>
      <c r="I812" s="13" t="str">
        <f>IF('BCL Calculations Table'!I879="","",'BCL Calculations Table'!I879)</f>
        <v/>
      </c>
      <c r="J812" s="13" t="str">
        <f>IF('BCL Calculations Table'!J879="","",'BCL Calculations Table'!J879)</f>
        <v/>
      </c>
      <c r="K812" s="85" t="str">
        <f>IF('BCL Calculations Table'!K879="","",'BCL Calculations Table'!K879)</f>
        <v/>
      </c>
      <c r="L812" s="13" t="str">
        <f>IF('BCL Calculations Table'!L879="","",'BCL Calculations Table'!L879)</f>
        <v/>
      </c>
      <c r="M812" s="68">
        <f>IF('BCL Calculations Table'!N879="","",'BCL Calculations Table'!N879)</f>
        <v>0.1</v>
      </c>
      <c r="N812" s="13">
        <f>IF('BCL Calculations Table'!BP879="","",'BCL Calculations Table'!BP879)</f>
        <v>7.751279492025736</v>
      </c>
      <c r="O812" s="13" t="str">
        <f>IF('BCL Calculations Table'!BQ879="","",'BCL Calculations Table'!BQ879)</f>
        <v>C</v>
      </c>
      <c r="P812" s="13">
        <f>IF('BCL Calculations Table'!BR879="","",'BCL Calculations Table'!BR879)</f>
        <v>93.439999999999969</v>
      </c>
      <c r="Q812" s="13" t="str">
        <f>IF('BCL Calculations Table'!BS879="","",'BCL Calculations Table'!BS879)</f>
        <v>C</v>
      </c>
      <c r="R812" s="13">
        <f>IF('BCL Calculations Table'!BT879="","",'BCL Calculations Table'!BT879)</f>
        <v>50.391309224888452</v>
      </c>
      <c r="S812" s="13" t="str">
        <f>IF('BCL Calculations Table'!BU879="","",'BCL Calculations Table'!BU879)</f>
        <v>C</v>
      </c>
      <c r="T812" s="13" t="str">
        <f>IF('BCL Calculations Table'!BV879="","",'BCL Calculations Table'!BV879)</f>
        <v/>
      </c>
      <c r="U812" s="13" t="str">
        <f>IF('BCL Calculations Table'!BW879="","",'BCL Calculations Table'!BW879)</f>
        <v/>
      </c>
      <c r="V812" s="13">
        <f>IF('BCL Calculations Table'!BX879="","",'BCL Calculations Table'!BX879)</f>
        <v>20</v>
      </c>
      <c r="W812" s="13" t="str">
        <f>IF('BCL Calculations Table'!BY879="","",'BCL Calculations Table'!BY879)</f>
        <v>mcl</v>
      </c>
      <c r="X812" s="13" t="str">
        <f>IF('BCL Calculations Table'!BZ879="","",'BCL Calculations Table'!BZ879)</f>
        <v/>
      </c>
      <c r="Y812" s="70" t="str">
        <f>IF('BCL Calculations Table'!CB879="","",'BCL Calculations Table'!CB879)</f>
        <v/>
      </c>
    </row>
    <row r="813" spans="1:25" x14ac:dyDescent="0.35">
      <c r="A813" s="69" t="str">
        <f>'BCL Calculations Table'!BN880</f>
        <v>Trichloroaniline HCl, 2,4,6-</v>
      </c>
      <c r="B813" s="68" t="str">
        <f>'BCL Calculations Table'!BM880</f>
        <v>33663-50-2</v>
      </c>
      <c r="C813" s="13">
        <f>IF('BCL Calculations Table'!C880="","",'BCL Calculations Table'!C880)</f>
        <v>2.9000000000000001E-2</v>
      </c>
      <c r="D813" s="13" t="str">
        <f>IF('BCL Calculations Table'!D880="","",'BCL Calculations Table'!D880)</f>
        <v>H</v>
      </c>
      <c r="E813" s="13" t="str">
        <f>IF('BCL Calculations Table'!E880="","",'BCL Calculations Table'!E880)</f>
        <v/>
      </c>
      <c r="F813" s="13" t="str">
        <f>IF('BCL Calculations Table'!F880="","",'BCL Calculations Table'!F880)</f>
        <v/>
      </c>
      <c r="G813" s="13" t="str">
        <f>IF('BCL Calculations Table'!G880="","",'BCL Calculations Table'!G880)</f>
        <v/>
      </c>
      <c r="H813" s="13" t="str">
        <f>IF('BCL Calculations Table'!H880="","",'BCL Calculations Table'!H880)</f>
        <v/>
      </c>
      <c r="I813" s="13" t="str">
        <f>IF('BCL Calculations Table'!I880="","",'BCL Calculations Table'!I880)</f>
        <v/>
      </c>
      <c r="J813" s="13" t="str">
        <f>IF('BCL Calculations Table'!J880="","",'BCL Calculations Table'!J880)</f>
        <v/>
      </c>
      <c r="K813" s="85" t="str">
        <f>IF('BCL Calculations Table'!K880="","",'BCL Calculations Table'!K880)</f>
        <v/>
      </c>
      <c r="L813" s="13" t="str">
        <f>IF('BCL Calculations Table'!L880="","",'BCL Calculations Table'!L880)</f>
        <v/>
      </c>
      <c r="M813" s="68">
        <f>IF('BCL Calculations Table'!N880="","",'BCL Calculations Table'!N880)</f>
        <v>0.1</v>
      </c>
      <c r="N813" s="13">
        <f>IF('BCL Calculations Table'!BP880="","",'BCL Calculations Table'!BP880)</f>
        <v>18.709984980751781</v>
      </c>
      <c r="O813" s="13" t="str">
        <f>IF('BCL Calculations Table'!BQ880="","",'BCL Calculations Table'!BQ880)</f>
        <v>C</v>
      </c>
      <c r="P813" s="13">
        <f>IF('BCL Calculations Table'!BR880="","",'BCL Calculations Table'!BR880)</f>
        <v>225.54482758620688</v>
      </c>
      <c r="Q813" s="13" t="str">
        <f>IF('BCL Calculations Table'!BS880="","",'BCL Calculations Table'!BS880)</f>
        <v>C</v>
      </c>
      <c r="R813" s="13">
        <f>IF('BCL Calculations Table'!BT880="","",'BCL Calculations Table'!BT880)</f>
        <v>121.63419468076523</v>
      </c>
      <c r="S813" s="13" t="str">
        <f>IF('BCL Calculations Table'!BU880="","",'BCL Calculations Table'!BU880)</f>
        <v>C</v>
      </c>
      <c r="T813" s="13" t="str">
        <f>IF('BCL Calculations Table'!BV880="","",'BCL Calculations Table'!BV880)</f>
        <v/>
      </c>
      <c r="U813" s="13" t="str">
        <f>IF('BCL Calculations Table'!BW880="","",'BCL Calculations Table'!BW880)</f>
        <v/>
      </c>
      <c r="V813" s="13">
        <f>IF('BCL Calculations Table'!BX880="","",'BCL Calculations Table'!BX880)</f>
        <v>2.6864902660729393</v>
      </c>
      <c r="W813" s="13" t="str">
        <f>IF('BCL Calculations Table'!BY880="","",'BCL Calculations Table'!BY880)</f>
        <v>C</v>
      </c>
      <c r="X813" s="13" t="str">
        <f>IF('BCL Calculations Table'!BZ880="","",'BCL Calculations Table'!BZ880)</f>
        <v/>
      </c>
      <c r="Y813" s="70" t="str">
        <f>IF('BCL Calculations Table'!CB880="","",'BCL Calculations Table'!CB880)</f>
        <v/>
      </c>
    </row>
    <row r="814" spans="1:25" s="14" customFormat="1" x14ac:dyDescent="0.35">
      <c r="A814" s="69" t="str">
        <f>'BCL Calculations Table'!BN881</f>
        <v>Trichloroaniline, 2,4,6-</v>
      </c>
      <c r="B814" s="68" t="str">
        <f>'BCL Calculations Table'!BM881</f>
        <v>634-93-5</v>
      </c>
      <c r="C814" s="13">
        <f>IF('BCL Calculations Table'!C881="","",'BCL Calculations Table'!C881)</f>
        <v>7.0000000000000001E-3</v>
      </c>
      <c r="D814" s="13" t="str">
        <f>IF('BCL Calculations Table'!D881="","",'BCL Calculations Table'!D881)</f>
        <v>X</v>
      </c>
      <c r="E814" s="13">
        <f>IF('BCL Calculations Table'!E881="","",'BCL Calculations Table'!E881)</f>
        <v>3.0000000000000001E-5</v>
      </c>
      <c r="F814" s="13" t="str">
        <f>IF('BCL Calculations Table'!F881="","",'BCL Calculations Table'!F881)</f>
        <v>X</v>
      </c>
      <c r="G814" s="13" t="str">
        <f>IF('BCL Calculations Table'!G881="","",'BCL Calculations Table'!G881)</f>
        <v/>
      </c>
      <c r="H814" s="13" t="str">
        <f>IF('BCL Calculations Table'!H881="","",'BCL Calculations Table'!H881)</f>
        <v/>
      </c>
      <c r="I814" s="13" t="str">
        <f>IF('BCL Calculations Table'!I881="","",'BCL Calculations Table'!I881)</f>
        <v/>
      </c>
      <c r="J814" s="13" t="str">
        <f>IF('BCL Calculations Table'!J881="","",'BCL Calculations Table'!J881)</f>
        <v/>
      </c>
      <c r="K814" s="85" t="str">
        <f>IF('BCL Calculations Table'!K881="","",'BCL Calculations Table'!K881)</f>
        <v/>
      </c>
      <c r="L814" s="13" t="str">
        <f>IF('BCL Calculations Table'!L881="","",'BCL Calculations Table'!L881)</f>
        <v/>
      </c>
      <c r="M814" s="68">
        <f>IF('BCL Calculations Table'!N881="","",'BCL Calculations Table'!N881)</f>
        <v>0.1</v>
      </c>
      <c r="N814" s="13">
        <f>IF('BCL Calculations Table'!BP881="","",'BCL Calculations Table'!BP881)</f>
        <v>1.8964103866714392</v>
      </c>
      <c r="O814" s="13" t="str">
        <f>IF('BCL Calculations Table'!BQ881="","",'BCL Calculations Table'!BQ881)</f>
        <v>N</v>
      </c>
      <c r="P814" s="13">
        <f>IF('BCL Calculations Table'!BR881="","",'BCL Calculations Table'!BR881)</f>
        <v>70.08</v>
      </c>
      <c r="Q814" s="13" t="str">
        <f>IF('BCL Calculations Table'!BS881="","",'BCL Calculations Table'!BS881)</f>
        <v>N</v>
      </c>
      <c r="R814" s="13">
        <f>IF('BCL Calculations Table'!BT881="","",'BCL Calculations Table'!BT881)</f>
        <v>27.355423774861116</v>
      </c>
      <c r="S814" s="13" t="str">
        <f>IF('BCL Calculations Table'!BU881="","",'BCL Calculations Table'!BU881)</f>
        <v>N</v>
      </c>
      <c r="T814" s="13" t="str">
        <f>IF('BCL Calculations Table'!BV881="","",'BCL Calculations Table'!BV881)</f>
        <v/>
      </c>
      <c r="U814" s="13" t="str">
        <f>IF('BCL Calculations Table'!BW881="","",'BCL Calculations Table'!BW881)</f>
        <v/>
      </c>
      <c r="V814" s="13">
        <f>IF('BCL Calculations Table'!BX881="","",'BCL Calculations Table'!BX881)</f>
        <v>1.0011428571428573</v>
      </c>
      <c r="W814" s="13" t="str">
        <f>IF('BCL Calculations Table'!BY881="","",'BCL Calculations Table'!BY881)</f>
        <v>N</v>
      </c>
      <c r="X814" s="13" t="str">
        <f>IF('BCL Calculations Table'!BZ881="","",'BCL Calculations Table'!BZ881)</f>
        <v/>
      </c>
      <c r="Y814" s="70" t="str">
        <f>IF('BCL Calculations Table'!CB881="","",'BCL Calculations Table'!CB881)</f>
        <v/>
      </c>
    </row>
    <row r="815" spans="1:25" x14ac:dyDescent="0.35">
      <c r="A815" s="69" t="str">
        <f>'BCL Calculations Table'!BN882</f>
        <v>Trichlorobenzene, 1,2,3-</v>
      </c>
      <c r="B815" s="68" t="str">
        <f>'BCL Calculations Table'!BM882</f>
        <v>87-61-6</v>
      </c>
      <c r="C815" s="13" t="str">
        <f>IF('BCL Calculations Table'!C882="","",'BCL Calculations Table'!C882)</f>
        <v/>
      </c>
      <c r="D815" s="13" t="str">
        <f>IF('BCL Calculations Table'!D882="","",'BCL Calculations Table'!D882)</f>
        <v/>
      </c>
      <c r="E815" s="13">
        <f>IF('BCL Calculations Table'!E882="","",'BCL Calculations Table'!E882)</f>
        <v>8.0000000000000004E-4</v>
      </c>
      <c r="F815" s="13" t="str">
        <f>IF('BCL Calculations Table'!F882="","",'BCL Calculations Table'!F882)</f>
        <v>X</v>
      </c>
      <c r="G815" s="13" t="str">
        <f>IF('BCL Calculations Table'!G882="","",'BCL Calculations Table'!G882)</f>
        <v/>
      </c>
      <c r="H815" s="13" t="str">
        <f>IF('BCL Calculations Table'!H882="","",'BCL Calculations Table'!H882)</f>
        <v/>
      </c>
      <c r="I815" s="13" t="str">
        <f>IF('BCL Calculations Table'!I882="","",'BCL Calculations Table'!I882)</f>
        <v/>
      </c>
      <c r="J815" s="13" t="str">
        <f>IF('BCL Calculations Table'!J882="","",'BCL Calculations Table'!J882)</f>
        <v/>
      </c>
      <c r="K815" s="85" t="str">
        <f>IF('BCL Calculations Table'!K882="","",'BCL Calculations Table'!K882)</f>
        <v/>
      </c>
      <c r="L815" s="13" t="str">
        <f>IF('BCL Calculations Table'!L882="","",'BCL Calculations Table'!L882)</f>
        <v>V</v>
      </c>
      <c r="M815" s="68" t="str">
        <f>IF('BCL Calculations Table'!N882="","",'BCL Calculations Table'!N882)</f>
        <v/>
      </c>
      <c r="N815" s="13">
        <f>IF('BCL Calculations Table'!BP882="","",'BCL Calculations Table'!BP882)</f>
        <v>62.571428571428591</v>
      </c>
      <c r="O815" s="13" t="str">
        <f>IF('BCL Calculations Table'!BQ882="","",'BCL Calculations Table'!BQ882)</f>
        <v>N</v>
      </c>
      <c r="P815" s="13">
        <f>IF('BCL Calculations Table'!BR882="","",'BCL Calculations Table'!BR882)</f>
        <v>151.33813860905661</v>
      </c>
      <c r="Q815" s="13" t="str">
        <f>IF('BCL Calculations Table'!BS882="","",'BCL Calculations Table'!BS882)</f>
        <v>sat</v>
      </c>
      <c r="R815" s="13">
        <f>IF('BCL Calculations Table'!BT882="","",'BCL Calculations Table'!BT882)</f>
        <v>151.33813860905661</v>
      </c>
      <c r="S815" s="13" t="str">
        <f>IF('BCL Calculations Table'!BU882="","",'BCL Calculations Table'!BU882)</f>
        <v>sat</v>
      </c>
      <c r="T815" s="13" t="str">
        <f>IF('BCL Calculations Table'!BV882="","",'BCL Calculations Table'!BV882)</f>
        <v/>
      </c>
      <c r="U815" s="13" t="str">
        <f>IF('BCL Calculations Table'!BW882="","",'BCL Calculations Table'!BW882)</f>
        <v/>
      </c>
      <c r="V815" s="13">
        <f>IF('BCL Calculations Table'!BX882="","",'BCL Calculations Table'!BX882)</f>
        <v>26.697142857142858</v>
      </c>
      <c r="W815" s="13" t="str">
        <f>IF('BCL Calculations Table'!BY882="","",'BCL Calculations Table'!BY882)</f>
        <v>N</v>
      </c>
      <c r="X815" s="13" t="str">
        <f>IF('BCL Calculations Table'!BZ882="","",'BCL Calculations Table'!BZ882)</f>
        <v/>
      </c>
      <c r="Y815" s="70" t="str">
        <f>IF('BCL Calculations Table'!CB882="","",'BCL Calculations Table'!CB882)</f>
        <v/>
      </c>
    </row>
    <row r="816" spans="1:25" s="14" customFormat="1" x14ac:dyDescent="0.35">
      <c r="A816" s="71" t="str">
        <f>'BCL Calculations Table'!BN883</f>
        <v>Trichlorobenzene, 1,2,4-</v>
      </c>
      <c r="B816" s="72" t="str">
        <f>'BCL Calculations Table'!BM883</f>
        <v>120-82-1</v>
      </c>
      <c r="C816" s="73">
        <f>IF('BCL Calculations Table'!C883="","",'BCL Calculations Table'!C883)</f>
        <v>2.9000000000000001E-2</v>
      </c>
      <c r="D816" s="73" t="str">
        <f>IF('BCL Calculations Table'!D883="","",'BCL Calculations Table'!D883)</f>
        <v>P</v>
      </c>
      <c r="E816" s="73">
        <f>IF('BCL Calculations Table'!E883="","",'BCL Calculations Table'!E883)</f>
        <v>0.01</v>
      </c>
      <c r="F816" s="73" t="str">
        <f>IF('BCL Calculations Table'!F883="","",'BCL Calculations Table'!F883)</f>
        <v>I</v>
      </c>
      <c r="G816" s="73" t="str">
        <f>IF('BCL Calculations Table'!G883="","",'BCL Calculations Table'!G883)</f>
        <v/>
      </c>
      <c r="H816" s="73" t="str">
        <f>IF('BCL Calculations Table'!H883="","",'BCL Calculations Table'!H883)</f>
        <v/>
      </c>
      <c r="I816" s="73">
        <f>IF('BCL Calculations Table'!I883="","",'BCL Calculations Table'!I883)</f>
        <v>2E-3</v>
      </c>
      <c r="J816" s="73" t="str">
        <f>IF('BCL Calculations Table'!J883="","",'BCL Calculations Table'!J883)</f>
        <v>P</v>
      </c>
      <c r="K816" s="86" t="str">
        <f>IF('BCL Calculations Table'!K883="","",'BCL Calculations Table'!K883)</f>
        <v/>
      </c>
      <c r="L816" s="73" t="str">
        <f>IF('BCL Calculations Table'!L883="","",'BCL Calculations Table'!L883)</f>
        <v>V</v>
      </c>
      <c r="M816" s="72" t="str">
        <f>IF('BCL Calculations Table'!N883="","",'BCL Calculations Table'!N883)</f>
        <v/>
      </c>
      <c r="N816" s="73">
        <f>IF('BCL Calculations Table'!BP883="","",'BCL Calculations Table'!BP883)</f>
        <v>23.973727422003282</v>
      </c>
      <c r="O816" s="73" t="str">
        <f>IF('BCL Calculations Table'!BQ883="","",'BCL Calculations Table'!BQ883)</f>
        <v>C</v>
      </c>
      <c r="P816" s="73">
        <f>IF('BCL Calculations Table'!BR883="","",'BCL Calculations Table'!BR883)</f>
        <v>225.54482758620688</v>
      </c>
      <c r="Q816" s="73" t="str">
        <f>IF('BCL Calculations Table'!BS883="","",'BCL Calculations Table'!BS883)</f>
        <v>C</v>
      </c>
      <c r="R816" s="73">
        <f>IF('BCL Calculations Table'!BT883="","",'BCL Calculations Table'!BT883)</f>
        <v>125.30268199233713</v>
      </c>
      <c r="S816" s="73" t="str">
        <f>IF('BCL Calculations Table'!BU883="","",'BCL Calculations Table'!BU883)</f>
        <v>C</v>
      </c>
      <c r="T816" s="73">
        <f>IF('BCL Calculations Table'!BV883="","",'BCL Calculations Table'!BV883)</f>
        <v>2.0857142857142859</v>
      </c>
      <c r="U816" s="73" t="str">
        <f>IF('BCL Calculations Table'!BW883="","",'BCL Calculations Table'!BW883)</f>
        <v>N</v>
      </c>
      <c r="V816" s="73">
        <f>IF('BCL Calculations Table'!BX883="","",'BCL Calculations Table'!BX883)</f>
        <v>70</v>
      </c>
      <c r="W816" s="73" t="str">
        <f>IF('BCL Calculations Table'!BY883="","",'BCL Calculations Table'!BY883)</f>
        <v>mcl</v>
      </c>
      <c r="X816" s="73">
        <f>IF('BCL Calculations Table'!BZ883="","",'BCL Calculations Table'!BZ883)</f>
        <v>0.3</v>
      </c>
      <c r="Y816" s="79">
        <f>IF('BCL Calculations Table'!CB883="","",'BCL Calculations Table'!CB883)</f>
        <v>6</v>
      </c>
    </row>
    <row r="817" spans="1:25" s="14" customFormat="1" x14ac:dyDescent="0.35">
      <c r="A817" s="69" t="str">
        <f>'BCL Calculations Table'!BN884</f>
        <v>Trichloroethane, 1,1,1-</v>
      </c>
      <c r="B817" s="68" t="str">
        <f>'BCL Calculations Table'!BM884</f>
        <v>71-55-6</v>
      </c>
      <c r="C817" s="13" t="str">
        <f>IF('BCL Calculations Table'!C884="","",'BCL Calculations Table'!C884)</f>
        <v/>
      </c>
      <c r="D817" s="13" t="str">
        <f>IF('BCL Calculations Table'!D884="","",'BCL Calculations Table'!D884)</f>
        <v/>
      </c>
      <c r="E817" s="13">
        <f>IF('BCL Calculations Table'!E884="","",'BCL Calculations Table'!E884)</f>
        <v>2</v>
      </c>
      <c r="F817" s="13" t="str">
        <f>IF('BCL Calculations Table'!F884="","",'BCL Calculations Table'!F884)</f>
        <v>I</v>
      </c>
      <c r="G817" s="13" t="str">
        <f>IF('BCL Calculations Table'!G884="","",'BCL Calculations Table'!G884)</f>
        <v/>
      </c>
      <c r="H817" s="13" t="str">
        <f>IF('BCL Calculations Table'!H884="","",'BCL Calculations Table'!H884)</f>
        <v/>
      </c>
      <c r="I817" s="13">
        <f>IF('BCL Calculations Table'!I884="","",'BCL Calculations Table'!I884)</f>
        <v>5</v>
      </c>
      <c r="J817" s="13" t="str">
        <f>IF('BCL Calculations Table'!J884="","",'BCL Calculations Table'!J884)</f>
        <v>I</v>
      </c>
      <c r="K817" s="85" t="str">
        <f>IF('BCL Calculations Table'!K884="","",'BCL Calculations Table'!K884)</f>
        <v/>
      </c>
      <c r="L817" s="13" t="str">
        <f>IF('BCL Calculations Table'!L884="","",'BCL Calculations Table'!L884)</f>
        <v>V</v>
      </c>
      <c r="M817" s="68" t="str">
        <f>IF('BCL Calculations Table'!N884="","",'BCL Calculations Table'!N884)</f>
        <v/>
      </c>
      <c r="N817" s="13">
        <f>IF('BCL Calculations Table'!BP884="","",'BCL Calculations Table'!BP884)</f>
        <v>640.43263646603782</v>
      </c>
      <c r="O817" s="13" t="str">
        <f>IF('BCL Calculations Table'!BQ884="","",'BCL Calculations Table'!BQ884)</f>
        <v>sat</v>
      </c>
      <c r="P817" s="13">
        <f>IF('BCL Calculations Table'!BR884="","",'BCL Calculations Table'!BR884)</f>
        <v>640.43263646603782</v>
      </c>
      <c r="Q817" s="13" t="str">
        <f>IF('BCL Calculations Table'!BS884="","",'BCL Calculations Table'!BS884)</f>
        <v>sat</v>
      </c>
      <c r="R817" s="13">
        <f>IF('BCL Calculations Table'!BT884="","",'BCL Calculations Table'!BT884)</f>
        <v>640.43263646603782</v>
      </c>
      <c r="S817" s="13" t="str">
        <f>IF('BCL Calculations Table'!BU884="","",'BCL Calculations Table'!BU884)</f>
        <v>sat</v>
      </c>
      <c r="T817" s="13">
        <f>IF('BCL Calculations Table'!BV884="","",'BCL Calculations Table'!BV884)</f>
        <v>5214.2857142857147</v>
      </c>
      <c r="U817" s="13" t="str">
        <f>IF('BCL Calculations Table'!BW884="","",'BCL Calculations Table'!BW884)</f>
        <v>N</v>
      </c>
      <c r="V817" s="13">
        <f>IF('BCL Calculations Table'!BX884="","",'BCL Calculations Table'!BX884)</f>
        <v>200</v>
      </c>
      <c r="W817" s="13" t="str">
        <f>IF('BCL Calculations Table'!BY884="","",'BCL Calculations Table'!BY884)</f>
        <v>mcl</v>
      </c>
      <c r="X817" s="80">
        <f>IF('BCL Calculations Table'!BZ884="","",'BCL Calculations Table'!BZ884)</f>
        <v>0.1</v>
      </c>
      <c r="Y817" s="81">
        <f>IF('BCL Calculations Table'!CB884="","",'BCL Calculations Table'!CB884)</f>
        <v>2</v>
      </c>
    </row>
    <row r="818" spans="1:25" x14ac:dyDescent="0.35">
      <c r="A818" s="69" t="str">
        <f>'BCL Calculations Table'!BN885</f>
        <v>Trichloroethane, 1,1,2-</v>
      </c>
      <c r="B818" s="68" t="str">
        <f>'BCL Calculations Table'!BM885</f>
        <v>79-00-5</v>
      </c>
      <c r="C818" s="13">
        <f>IF('BCL Calculations Table'!C885="","",'BCL Calculations Table'!C885)</f>
        <v>5.7000000000000002E-2</v>
      </c>
      <c r="D818" s="13" t="str">
        <f>IF('BCL Calculations Table'!D885="","",'BCL Calculations Table'!D885)</f>
        <v>I</v>
      </c>
      <c r="E818" s="13">
        <f>IF('BCL Calculations Table'!E885="","",'BCL Calculations Table'!E885)</f>
        <v>4.0000000000000001E-3</v>
      </c>
      <c r="F818" s="13" t="str">
        <f>IF('BCL Calculations Table'!F885="","",'BCL Calculations Table'!F885)</f>
        <v>I</v>
      </c>
      <c r="G818" s="13">
        <f>IF('BCL Calculations Table'!G885="","",'BCL Calculations Table'!G885)</f>
        <v>1.5999999999999999E-5</v>
      </c>
      <c r="H818" s="13" t="str">
        <f>IF('BCL Calculations Table'!H885="","",'BCL Calculations Table'!H885)</f>
        <v>I</v>
      </c>
      <c r="I818" s="13">
        <f>IF('BCL Calculations Table'!I885="","",'BCL Calculations Table'!I885)</f>
        <v>2.0000000000000001E-4</v>
      </c>
      <c r="J818" s="13" t="str">
        <f>IF('BCL Calculations Table'!J885="","",'BCL Calculations Table'!J885)</f>
        <v>X</v>
      </c>
      <c r="K818" s="85" t="str">
        <f>IF('BCL Calculations Table'!K885="","",'BCL Calculations Table'!K885)</f>
        <v/>
      </c>
      <c r="L818" s="13" t="str">
        <f>IF('BCL Calculations Table'!L885="","",'BCL Calculations Table'!L885)</f>
        <v>V</v>
      </c>
      <c r="M818" s="68" t="str">
        <f>IF('BCL Calculations Table'!N885="","",'BCL Calculations Table'!N885)</f>
        <v/>
      </c>
      <c r="N818" s="13">
        <f>IF('BCL Calculations Table'!BP885="","",'BCL Calculations Table'!BP885)</f>
        <v>1.1476932002749662</v>
      </c>
      <c r="O818" s="13" t="str">
        <f>IF('BCL Calculations Table'!BQ885="","",'BCL Calculations Table'!BQ885)</f>
        <v>C</v>
      </c>
      <c r="P818" s="13">
        <f>IF('BCL Calculations Table'!BR885="","",'BCL Calculations Table'!BR885)</f>
        <v>5.2792403773578656</v>
      </c>
      <c r="Q818" s="13" t="str">
        <f>IF('BCL Calculations Table'!BS885="","",'BCL Calculations Table'!BS885)</f>
        <v>C</v>
      </c>
      <c r="R818" s="13">
        <f>IF('BCL Calculations Table'!BT885="","",'BCL Calculations Table'!BT885)</f>
        <v>5.6078283283954038</v>
      </c>
      <c r="S818" s="13" t="str">
        <f>IF('BCL Calculations Table'!BU885="","",'BCL Calculations Table'!BU885)</f>
        <v>C</v>
      </c>
      <c r="T818" s="13">
        <f>IF('BCL Calculations Table'!BV885="","",'BCL Calculations Table'!BV885)</f>
        <v>0.17548076923076925</v>
      </c>
      <c r="U818" s="13" t="str">
        <f>IF('BCL Calculations Table'!BW885="","",'BCL Calculations Table'!BW885)</f>
        <v>C</v>
      </c>
      <c r="V818" s="13">
        <f>IF('BCL Calculations Table'!BX885="","",'BCL Calculations Table'!BX885)</f>
        <v>5</v>
      </c>
      <c r="W818" s="13" t="str">
        <f>IF('BCL Calculations Table'!BY885="","",'BCL Calculations Table'!BY885)</f>
        <v>mcl</v>
      </c>
      <c r="X818" s="13">
        <f>IF('BCL Calculations Table'!BZ885="","",'BCL Calculations Table'!BZ885)</f>
        <v>9.0000000000000008E-4</v>
      </c>
      <c r="Y818" s="70">
        <f>IF('BCL Calculations Table'!CB885="","",'BCL Calculations Table'!CB885)</f>
        <v>1.8000000000000002E-2</v>
      </c>
    </row>
    <row r="819" spans="1:25" x14ac:dyDescent="0.35">
      <c r="A819" s="69" t="str">
        <f>'BCL Calculations Table'!BN886</f>
        <v>Trichloroethylene</v>
      </c>
      <c r="B819" s="68" t="str">
        <f>'BCL Calculations Table'!BM886</f>
        <v>79-01-6</v>
      </c>
      <c r="C819" s="13">
        <f>IF('BCL Calculations Table'!C886="","",'BCL Calculations Table'!C886)</f>
        <v>4.5999999999999999E-2</v>
      </c>
      <c r="D819" s="13" t="str">
        <f>IF('BCL Calculations Table'!D886="","",'BCL Calculations Table'!D886)</f>
        <v>I</v>
      </c>
      <c r="E819" s="13">
        <f>IF('BCL Calculations Table'!E886="","",'BCL Calculations Table'!E886)</f>
        <v>5.0000000000000001E-4</v>
      </c>
      <c r="F819" s="13" t="str">
        <f>IF('BCL Calculations Table'!F886="","",'BCL Calculations Table'!F886)</f>
        <v>I</v>
      </c>
      <c r="G819" s="13">
        <f>IF('BCL Calculations Table'!G886="","",'BCL Calculations Table'!G886)</f>
        <v>4.0999999999999997E-6</v>
      </c>
      <c r="H819" s="13" t="str">
        <f>IF('BCL Calculations Table'!H886="","",'BCL Calculations Table'!H886)</f>
        <v>I</v>
      </c>
      <c r="I819" s="13">
        <f>IF('BCL Calculations Table'!I886="","",'BCL Calculations Table'!I886)</f>
        <v>2E-3</v>
      </c>
      <c r="J819" s="13" t="str">
        <f>IF('BCL Calculations Table'!J886="","",'BCL Calculations Table'!J886)</f>
        <v>I</v>
      </c>
      <c r="K819" s="85" t="str">
        <f>IF('BCL Calculations Table'!K886="","",'BCL Calculations Table'!K886)</f>
        <v>M</v>
      </c>
      <c r="L819" s="13" t="str">
        <f>IF('BCL Calculations Table'!L886="","",'BCL Calculations Table'!L886)</f>
        <v>V</v>
      </c>
      <c r="M819" s="68" t="str">
        <f>IF('BCL Calculations Table'!N886="","",'BCL Calculations Table'!N886)</f>
        <v/>
      </c>
      <c r="N819" s="13">
        <f>IF('BCL Calculations Table'!BP886="","",'BCL Calculations Table'!BP886)</f>
        <v>0.97777777777777775</v>
      </c>
      <c r="O819" s="13" t="str">
        <f>IF('BCL Calculations Table'!BQ886="","",'BCL Calculations Table'!BQ886)</f>
        <v>C</v>
      </c>
      <c r="P819" s="13">
        <f>IF('BCL Calculations Table'!BR886="","",'BCL Calculations Table'!BR886)</f>
        <v>6.3148677543472438</v>
      </c>
      <c r="Q819" s="13" t="str">
        <f>IF('BCL Calculations Table'!BS886="","",'BCL Calculations Table'!BS886)</f>
        <v>C</v>
      </c>
      <c r="R819" s="13">
        <f>IF('BCL Calculations Table'!BT886="","",'BCL Calculations Table'!BT886)</f>
        <v>6.718159103080442</v>
      </c>
      <c r="S819" s="13" t="str">
        <f>IF('BCL Calculations Table'!BU886="","",'BCL Calculations Table'!BU886)</f>
        <v>C</v>
      </c>
      <c r="T819" s="13">
        <f>IF('BCL Calculations Table'!BV886="","",'BCL Calculations Table'!BV886)</f>
        <v>0.48</v>
      </c>
      <c r="U819" s="13" t="str">
        <f>IF('BCL Calculations Table'!BW886="","",'BCL Calculations Table'!BW886)</f>
        <v>C</v>
      </c>
      <c r="V819" s="13">
        <f>IF('BCL Calculations Table'!BX886="","",'BCL Calculations Table'!BX886)</f>
        <v>5</v>
      </c>
      <c r="W819" s="13" t="str">
        <f>IF('BCL Calculations Table'!BY886="","",'BCL Calculations Table'!BY886)</f>
        <v>mcl</v>
      </c>
      <c r="X819" s="13">
        <f>IF('BCL Calculations Table'!BZ886="","",'BCL Calculations Table'!BZ886)</f>
        <v>3.0000000000000001E-3</v>
      </c>
      <c r="Y819" s="70">
        <f>IF('BCL Calculations Table'!CB886="","",'BCL Calculations Table'!CB886)</f>
        <v>0.06</v>
      </c>
    </row>
    <row r="820" spans="1:25" s="14" customFormat="1" x14ac:dyDescent="0.35">
      <c r="A820" s="69" t="str">
        <f>'BCL Calculations Table'!BN887</f>
        <v>Trichlorofluoromethane</v>
      </c>
      <c r="B820" s="68" t="str">
        <f>'BCL Calculations Table'!BM887</f>
        <v>75-69-4</v>
      </c>
      <c r="C820" s="13" t="str">
        <f>IF('BCL Calculations Table'!C887="","",'BCL Calculations Table'!C887)</f>
        <v/>
      </c>
      <c r="D820" s="13" t="str">
        <f>IF('BCL Calculations Table'!D887="","",'BCL Calculations Table'!D887)</f>
        <v/>
      </c>
      <c r="E820" s="13">
        <f>IF('BCL Calculations Table'!E887="","",'BCL Calculations Table'!E887)</f>
        <v>0.3</v>
      </c>
      <c r="F820" s="13" t="str">
        <f>IF('BCL Calculations Table'!F887="","",'BCL Calculations Table'!F887)</f>
        <v>I</v>
      </c>
      <c r="G820" s="13" t="str">
        <f>IF('BCL Calculations Table'!G887="","",'BCL Calculations Table'!G887)</f>
        <v/>
      </c>
      <c r="H820" s="13" t="str">
        <f>IF('BCL Calculations Table'!H887="","",'BCL Calculations Table'!H887)</f>
        <v/>
      </c>
      <c r="I820" s="13" t="str">
        <f>IF('BCL Calculations Table'!I887="","",'BCL Calculations Table'!I887)</f>
        <v/>
      </c>
      <c r="J820" s="13" t="str">
        <f>IF('BCL Calculations Table'!J887="","",'BCL Calculations Table'!J887)</f>
        <v/>
      </c>
      <c r="K820" s="85" t="str">
        <f>IF('BCL Calculations Table'!K887="","",'BCL Calculations Table'!K887)</f>
        <v/>
      </c>
      <c r="L820" s="13" t="str">
        <f>IF('BCL Calculations Table'!L887="","",'BCL Calculations Table'!L887)</f>
        <v>V</v>
      </c>
      <c r="M820" s="68" t="str">
        <f>IF('BCL Calculations Table'!N887="","",'BCL Calculations Table'!N887)</f>
        <v/>
      </c>
      <c r="N820" s="13">
        <f>IF('BCL Calculations Table'!BP887="","",'BCL Calculations Table'!BP887)</f>
        <v>1225.4786729685534</v>
      </c>
      <c r="O820" s="13" t="str">
        <f>IF('BCL Calculations Table'!BQ887="","",'BCL Calculations Table'!BQ887)</f>
        <v>sat</v>
      </c>
      <c r="P820" s="13">
        <f>IF('BCL Calculations Table'!BR887="","",'BCL Calculations Table'!BR887)</f>
        <v>1225.4786729685534</v>
      </c>
      <c r="Q820" s="13" t="str">
        <f>IF('BCL Calculations Table'!BS887="","",'BCL Calculations Table'!BS887)</f>
        <v>sat</v>
      </c>
      <c r="R820" s="13">
        <f>IF('BCL Calculations Table'!BT887="","",'BCL Calculations Table'!BT887)</f>
        <v>1225.4786729685534</v>
      </c>
      <c r="S820" s="13" t="str">
        <f>IF('BCL Calculations Table'!BU887="","",'BCL Calculations Table'!BU887)</f>
        <v>sat</v>
      </c>
      <c r="T820" s="13" t="str">
        <f>IF('BCL Calculations Table'!BV887="","",'BCL Calculations Table'!BV887)</f>
        <v/>
      </c>
      <c r="U820" s="13" t="str">
        <f>IF('BCL Calculations Table'!BW887="","",'BCL Calculations Table'!BW887)</f>
        <v/>
      </c>
      <c r="V820" s="13">
        <f>IF('BCL Calculations Table'!BX887="","",'BCL Calculations Table'!BX887)</f>
        <v>10011.428571428571</v>
      </c>
      <c r="W820" s="13" t="str">
        <f>IF('BCL Calculations Table'!BY887="","",'BCL Calculations Table'!BY887)</f>
        <v>N</v>
      </c>
      <c r="X820" s="13" t="str">
        <f>IF('BCL Calculations Table'!BZ887="","",'BCL Calculations Table'!BZ887)</f>
        <v/>
      </c>
      <c r="Y820" s="70" t="str">
        <f>IF('BCL Calculations Table'!CB887="","",'BCL Calculations Table'!CB887)</f>
        <v/>
      </c>
    </row>
    <row r="821" spans="1:25" x14ac:dyDescent="0.35">
      <c r="A821" s="69" t="str">
        <f>'BCL Calculations Table'!BN888</f>
        <v>Trichlorophenol, 2,4,5-</v>
      </c>
      <c r="B821" s="68" t="str">
        <f>'BCL Calculations Table'!BM888</f>
        <v>95-95-4</v>
      </c>
      <c r="C821" s="13" t="str">
        <f>IF('BCL Calculations Table'!C888="","",'BCL Calculations Table'!C888)</f>
        <v/>
      </c>
      <c r="D821" s="13" t="str">
        <f>IF('BCL Calculations Table'!D888="","",'BCL Calculations Table'!D888)</f>
        <v/>
      </c>
      <c r="E821" s="13">
        <f>IF('BCL Calculations Table'!E888="","",'BCL Calculations Table'!E888)</f>
        <v>0.1</v>
      </c>
      <c r="F821" s="13" t="str">
        <f>IF('BCL Calculations Table'!F888="","",'BCL Calculations Table'!F888)</f>
        <v>I</v>
      </c>
      <c r="G821" s="13" t="str">
        <f>IF('BCL Calculations Table'!G888="","",'BCL Calculations Table'!G888)</f>
        <v/>
      </c>
      <c r="H821" s="13" t="str">
        <f>IF('BCL Calculations Table'!H888="","",'BCL Calculations Table'!H888)</f>
        <v/>
      </c>
      <c r="I821" s="13" t="str">
        <f>IF('BCL Calculations Table'!I888="","",'BCL Calculations Table'!I888)</f>
        <v/>
      </c>
      <c r="J821" s="13" t="str">
        <f>IF('BCL Calculations Table'!J888="","",'BCL Calculations Table'!J888)</f>
        <v/>
      </c>
      <c r="K821" s="85" t="str">
        <f>IF('BCL Calculations Table'!K888="","",'BCL Calculations Table'!K888)</f>
        <v/>
      </c>
      <c r="L821" s="13" t="str">
        <f>IF('BCL Calculations Table'!L888="","",'BCL Calculations Table'!L888)</f>
        <v/>
      </c>
      <c r="M821" s="68">
        <f>IF('BCL Calculations Table'!N888="","",'BCL Calculations Table'!N888)</f>
        <v>0.1</v>
      </c>
      <c r="N821" s="13">
        <f>IF('BCL Calculations Table'!BP888="","",'BCL Calculations Table'!BP888)</f>
        <v>6321.3679555714625</v>
      </c>
      <c r="O821" s="13" t="str">
        <f>IF('BCL Calculations Table'!BQ888="","",'BCL Calculations Table'!BQ888)</f>
        <v>N</v>
      </c>
      <c r="P821" s="13">
        <f>IF('BCL Calculations Table'!BR888="","",'BCL Calculations Table'!BR888)</f>
        <v>100000</v>
      </c>
      <c r="Q821" s="13" t="str">
        <f>IF('BCL Calculations Table'!BS888="","",'BCL Calculations Table'!BS888)</f>
        <v>max</v>
      </c>
      <c r="R821" s="13">
        <f>IF('BCL Calculations Table'!BT888="","",'BCL Calculations Table'!BT888)</f>
        <v>91184.745916203712</v>
      </c>
      <c r="S821" s="13" t="str">
        <f>IF('BCL Calculations Table'!BU888="","",'BCL Calculations Table'!BU888)</f>
        <v>N</v>
      </c>
      <c r="T821" s="13" t="str">
        <f>IF('BCL Calculations Table'!BV888="","",'BCL Calculations Table'!BV888)</f>
        <v/>
      </c>
      <c r="U821" s="13" t="str">
        <f>IF('BCL Calculations Table'!BW888="","",'BCL Calculations Table'!BW888)</f>
        <v/>
      </c>
      <c r="V821" s="13">
        <f>IF('BCL Calculations Table'!BX888="","",'BCL Calculations Table'!BX888)</f>
        <v>3337.1428571428573</v>
      </c>
      <c r="W821" s="13" t="str">
        <f>IF('BCL Calculations Table'!BY888="","",'BCL Calculations Table'!BY888)</f>
        <v>N</v>
      </c>
      <c r="X821" s="13">
        <f>IF('BCL Calculations Table'!BZ888="","",'BCL Calculations Table'!BZ888)</f>
        <v>14</v>
      </c>
      <c r="Y821" s="70">
        <f>IF('BCL Calculations Table'!CB888="","",'BCL Calculations Table'!CB888)</f>
        <v>280</v>
      </c>
    </row>
    <row r="822" spans="1:25" s="14" customFormat="1" x14ac:dyDescent="0.35">
      <c r="A822" s="71" t="str">
        <f>'BCL Calculations Table'!BN889</f>
        <v>Trichlorophenol, 2,4,6-</v>
      </c>
      <c r="B822" s="72" t="str">
        <f>'BCL Calculations Table'!BM889</f>
        <v>88-06-2</v>
      </c>
      <c r="C822" s="73">
        <f>IF('BCL Calculations Table'!C889="","",'BCL Calculations Table'!C889)</f>
        <v>1.0999999999999999E-2</v>
      </c>
      <c r="D822" s="73" t="str">
        <f>IF('BCL Calculations Table'!D889="","",'BCL Calculations Table'!D889)</f>
        <v>I</v>
      </c>
      <c r="E822" s="73">
        <f>IF('BCL Calculations Table'!E889="","",'BCL Calculations Table'!E889)</f>
        <v>1E-3</v>
      </c>
      <c r="F822" s="73" t="str">
        <f>IF('BCL Calculations Table'!F889="","",'BCL Calculations Table'!F889)</f>
        <v>P</v>
      </c>
      <c r="G822" s="73">
        <f>IF('BCL Calculations Table'!G889="","",'BCL Calculations Table'!G889)</f>
        <v>3.1E-6</v>
      </c>
      <c r="H822" s="73" t="str">
        <f>IF('BCL Calculations Table'!H889="","",'BCL Calculations Table'!H889)</f>
        <v>I</v>
      </c>
      <c r="I822" s="73" t="str">
        <f>IF('BCL Calculations Table'!I889="","",'BCL Calculations Table'!I889)</f>
        <v/>
      </c>
      <c r="J822" s="73" t="str">
        <f>IF('BCL Calculations Table'!J889="","",'BCL Calculations Table'!J889)</f>
        <v/>
      </c>
      <c r="K822" s="86" t="str">
        <f>IF('BCL Calculations Table'!K889="","",'BCL Calculations Table'!K889)</f>
        <v/>
      </c>
      <c r="L822" s="73" t="str">
        <f>IF('BCL Calculations Table'!L889="","",'BCL Calculations Table'!L889)</f>
        <v/>
      </c>
      <c r="M822" s="72">
        <f>IF('BCL Calculations Table'!N889="","",'BCL Calculations Table'!N889)</f>
        <v>0.1</v>
      </c>
      <c r="N822" s="73">
        <f>IF('BCL Calculations Table'!BP889="","",'BCL Calculations Table'!BP889)</f>
        <v>49.324085480216702</v>
      </c>
      <c r="O822" s="73" t="str">
        <f>IF('BCL Calculations Table'!BQ889="","",'BCL Calculations Table'!BQ889)</f>
        <v>C</v>
      </c>
      <c r="P822" s="73">
        <f>IF('BCL Calculations Table'!BR889="","",'BCL Calculations Table'!BR889)</f>
        <v>594.54371371666571</v>
      </c>
      <c r="Q822" s="73" t="str">
        <f>IF('BCL Calculations Table'!BS889="","",'BCL Calculations Table'!BS889)</f>
        <v>C</v>
      </c>
      <c r="R822" s="73">
        <f>IF('BCL Calculations Table'!BT889="","",'BCL Calculations Table'!BT889)</f>
        <v>320.65247444800593</v>
      </c>
      <c r="S822" s="73" t="str">
        <f>IF('BCL Calculations Table'!BU889="","",'BCL Calculations Table'!BU889)</f>
        <v>C</v>
      </c>
      <c r="T822" s="73">
        <f>IF('BCL Calculations Table'!BV889="","",'BCL Calculations Table'!BV889)</f>
        <v>0.90570719602977667</v>
      </c>
      <c r="U822" s="73" t="str">
        <f>IF('BCL Calculations Table'!BW889="","",'BCL Calculations Table'!BW889)</f>
        <v>C</v>
      </c>
      <c r="V822" s="73">
        <f>IF('BCL Calculations Table'!BX889="","",'BCL Calculations Table'!BX889)</f>
        <v>7.0825652469195681</v>
      </c>
      <c r="W822" s="73" t="str">
        <f>IF('BCL Calculations Table'!BY889="","",'BCL Calculations Table'!BY889)</f>
        <v>C</v>
      </c>
      <c r="X822" s="73">
        <f>IF('BCL Calculations Table'!BZ889="","",'BCL Calculations Table'!BZ889)</f>
        <v>8.0000000000000002E-3</v>
      </c>
      <c r="Y822" s="79">
        <f>IF('BCL Calculations Table'!CB889="","",'BCL Calculations Table'!CB889)</f>
        <v>0.16</v>
      </c>
    </row>
    <row r="823" spans="1:25" s="14" customFormat="1" x14ac:dyDescent="0.35">
      <c r="A823" s="69" t="str">
        <f>'BCL Calculations Table'!BN890</f>
        <v>Trichlorophenoxyacetic Acid, 2,4,5-</v>
      </c>
      <c r="B823" s="68" t="str">
        <f>'BCL Calculations Table'!BM890</f>
        <v>93-76-5</v>
      </c>
      <c r="C823" s="13" t="str">
        <f>IF('BCL Calculations Table'!C890="","",'BCL Calculations Table'!C890)</f>
        <v/>
      </c>
      <c r="D823" s="13" t="str">
        <f>IF('BCL Calculations Table'!D890="","",'BCL Calculations Table'!D890)</f>
        <v/>
      </c>
      <c r="E823" s="13">
        <f>IF('BCL Calculations Table'!E890="","",'BCL Calculations Table'!E890)</f>
        <v>0.01</v>
      </c>
      <c r="F823" s="13" t="str">
        <f>IF('BCL Calculations Table'!F890="","",'BCL Calculations Table'!F890)</f>
        <v>I</v>
      </c>
      <c r="G823" s="13" t="str">
        <f>IF('BCL Calculations Table'!G890="","",'BCL Calculations Table'!G890)</f>
        <v/>
      </c>
      <c r="H823" s="13" t="str">
        <f>IF('BCL Calculations Table'!H890="","",'BCL Calculations Table'!H890)</f>
        <v/>
      </c>
      <c r="I823" s="13" t="str">
        <f>IF('BCL Calculations Table'!I890="","",'BCL Calculations Table'!I890)</f>
        <v/>
      </c>
      <c r="J823" s="13" t="str">
        <f>IF('BCL Calculations Table'!J890="","",'BCL Calculations Table'!J890)</f>
        <v/>
      </c>
      <c r="K823" s="85" t="str">
        <f>IF('BCL Calculations Table'!K890="","",'BCL Calculations Table'!K890)</f>
        <v/>
      </c>
      <c r="L823" s="13" t="str">
        <f>IF('BCL Calculations Table'!L890="","",'BCL Calculations Table'!L890)</f>
        <v/>
      </c>
      <c r="M823" s="68">
        <f>IF('BCL Calculations Table'!N890="","",'BCL Calculations Table'!N890)</f>
        <v>0.1</v>
      </c>
      <c r="N823" s="13">
        <f>IF('BCL Calculations Table'!BP890="","",'BCL Calculations Table'!BP890)</f>
        <v>632.13679555714634</v>
      </c>
      <c r="O823" s="13" t="str">
        <f>IF('BCL Calculations Table'!BQ890="","",'BCL Calculations Table'!BQ890)</f>
        <v>N</v>
      </c>
      <c r="P823" s="13">
        <f>IF('BCL Calculations Table'!BR890="","",'BCL Calculations Table'!BR890)</f>
        <v>23360.000000000004</v>
      </c>
      <c r="Q823" s="13" t="str">
        <f>IF('BCL Calculations Table'!BS890="","",'BCL Calculations Table'!BS890)</f>
        <v>N</v>
      </c>
      <c r="R823" s="13">
        <f>IF('BCL Calculations Table'!BT890="","",'BCL Calculations Table'!BT890)</f>
        <v>9118.4745916203719</v>
      </c>
      <c r="S823" s="13" t="str">
        <f>IF('BCL Calculations Table'!BU890="","",'BCL Calculations Table'!BU890)</f>
        <v>N</v>
      </c>
      <c r="T823" s="13" t="str">
        <f>IF('BCL Calculations Table'!BV890="","",'BCL Calculations Table'!BV890)</f>
        <v/>
      </c>
      <c r="U823" s="13" t="str">
        <f>IF('BCL Calculations Table'!BW890="","",'BCL Calculations Table'!BW890)</f>
        <v/>
      </c>
      <c r="V823" s="13">
        <f>IF('BCL Calculations Table'!BX890="","",'BCL Calculations Table'!BX890)</f>
        <v>333.71428571428572</v>
      </c>
      <c r="W823" s="13" t="str">
        <f>IF('BCL Calculations Table'!BY890="","",'BCL Calculations Table'!BY890)</f>
        <v>N</v>
      </c>
      <c r="X823" s="80" t="str">
        <f>IF('BCL Calculations Table'!BZ890="","",'BCL Calculations Table'!BZ890)</f>
        <v/>
      </c>
      <c r="Y823" s="81" t="str">
        <f>IF('BCL Calculations Table'!CB890="","",'BCL Calculations Table'!CB890)</f>
        <v/>
      </c>
    </row>
    <row r="824" spans="1:25" x14ac:dyDescent="0.35">
      <c r="A824" s="69" t="str">
        <f>'BCL Calculations Table'!BN891</f>
        <v>Trichlorophenoxypropionic acid, -2,4,5</v>
      </c>
      <c r="B824" s="68" t="str">
        <f>'BCL Calculations Table'!BM891</f>
        <v>93-72-1</v>
      </c>
      <c r="C824" s="13" t="str">
        <f>IF('BCL Calculations Table'!C891="","",'BCL Calculations Table'!C891)</f>
        <v/>
      </c>
      <c r="D824" s="13" t="str">
        <f>IF('BCL Calculations Table'!D891="","",'BCL Calculations Table'!D891)</f>
        <v/>
      </c>
      <c r="E824" s="13">
        <f>IF('BCL Calculations Table'!E891="","",'BCL Calculations Table'!E891)</f>
        <v>8.0000000000000002E-3</v>
      </c>
      <c r="F824" s="13" t="str">
        <f>IF('BCL Calculations Table'!F891="","",'BCL Calculations Table'!F891)</f>
        <v>I</v>
      </c>
      <c r="G824" s="13" t="str">
        <f>IF('BCL Calculations Table'!G891="","",'BCL Calculations Table'!G891)</f>
        <v/>
      </c>
      <c r="H824" s="13" t="str">
        <f>IF('BCL Calculations Table'!H891="","",'BCL Calculations Table'!H891)</f>
        <v/>
      </c>
      <c r="I824" s="13" t="str">
        <f>IF('BCL Calculations Table'!I891="","",'BCL Calculations Table'!I891)</f>
        <v/>
      </c>
      <c r="J824" s="13" t="str">
        <f>IF('BCL Calculations Table'!J891="","",'BCL Calculations Table'!J891)</f>
        <v/>
      </c>
      <c r="K824" s="85" t="str">
        <f>IF('BCL Calculations Table'!K891="","",'BCL Calculations Table'!K891)</f>
        <v/>
      </c>
      <c r="L824" s="13" t="str">
        <f>IF('BCL Calculations Table'!L891="","",'BCL Calculations Table'!L891)</f>
        <v/>
      </c>
      <c r="M824" s="68">
        <f>IF('BCL Calculations Table'!N891="","",'BCL Calculations Table'!N891)</f>
        <v>0.1</v>
      </c>
      <c r="N824" s="13">
        <f>IF('BCL Calculations Table'!BP891="","",'BCL Calculations Table'!BP891)</f>
        <v>505.70943644571707</v>
      </c>
      <c r="O824" s="13" t="str">
        <f>IF('BCL Calculations Table'!BQ891="","",'BCL Calculations Table'!BQ891)</f>
        <v>N</v>
      </c>
      <c r="P824" s="13">
        <f>IF('BCL Calculations Table'!BR891="","",'BCL Calculations Table'!BR891)</f>
        <v>18688</v>
      </c>
      <c r="Q824" s="13" t="str">
        <f>IF('BCL Calculations Table'!BS891="","",'BCL Calculations Table'!BS891)</f>
        <v>N</v>
      </c>
      <c r="R824" s="13">
        <f>IF('BCL Calculations Table'!BT891="","",'BCL Calculations Table'!BT891)</f>
        <v>7294.779673296297</v>
      </c>
      <c r="S824" s="13" t="str">
        <f>IF('BCL Calculations Table'!BU891="","",'BCL Calculations Table'!BU891)</f>
        <v>N</v>
      </c>
      <c r="T824" s="13" t="str">
        <f>IF('BCL Calculations Table'!BV891="","",'BCL Calculations Table'!BV891)</f>
        <v/>
      </c>
      <c r="U824" s="13" t="str">
        <f>IF('BCL Calculations Table'!BW891="","",'BCL Calculations Table'!BW891)</f>
        <v/>
      </c>
      <c r="V824" s="13">
        <f>IF('BCL Calculations Table'!BX891="","",'BCL Calculations Table'!BX891)</f>
        <v>50</v>
      </c>
      <c r="W824" s="13" t="str">
        <f>IF('BCL Calculations Table'!BY891="","",'BCL Calculations Table'!BY891)</f>
        <v>mcl</v>
      </c>
      <c r="X824" s="13" t="str">
        <f>IF('BCL Calculations Table'!BZ891="","",'BCL Calculations Table'!BZ891)</f>
        <v/>
      </c>
      <c r="Y824" s="70" t="str">
        <f>IF('BCL Calculations Table'!CB891="","",'BCL Calculations Table'!CB891)</f>
        <v/>
      </c>
    </row>
    <row r="825" spans="1:25" x14ac:dyDescent="0.35">
      <c r="A825" s="69" t="str">
        <f>'BCL Calculations Table'!BN892</f>
        <v>Trichloropropane, 1,1,2-</v>
      </c>
      <c r="B825" s="68" t="str">
        <f>'BCL Calculations Table'!BM892</f>
        <v>598-77-6</v>
      </c>
      <c r="C825" s="13" t="str">
        <f>IF('BCL Calculations Table'!C892="","",'BCL Calculations Table'!C892)</f>
        <v/>
      </c>
      <c r="D825" s="13" t="str">
        <f>IF('BCL Calculations Table'!D892="","",'BCL Calculations Table'!D892)</f>
        <v/>
      </c>
      <c r="E825" s="13">
        <f>IF('BCL Calculations Table'!E892="","",'BCL Calculations Table'!E892)</f>
        <v>5.0000000000000001E-3</v>
      </c>
      <c r="F825" s="13" t="str">
        <f>IF('BCL Calculations Table'!F892="","",'BCL Calculations Table'!F892)</f>
        <v>I</v>
      </c>
      <c r="G825" s="13" t="str">
        <f>IF('BCL Calculations Table'!G892="","",'BCL Calculations Table'!G892)</f>
        <v/>
      </c>
      <c r="H825" s="13" t="str">
        <f>IF('BCL Calculations Table'!H892="","",'BCL Calculations Table'!H892)</f>
        <v/>
      </c>
      <c r="I825" s="13" t="str">
        <f>IF('BCL Calculations Table'!I892="","",'BCL Calculations Table'!I892)</f>
        <v/>
      </c>
      <c r="J825" s="13" t="str">
        <f>IF('BCL Calculations Table'!J892="","",'BCL Calculations Table'!J892)</f>
        <v/>
      </c>
      <c r="K825" s="85" t="str">
        <f>IF('BCL Calculations Table'!K892="","",'BCL Calculations Table'!K892)</f>
        <v/>
      </c>
      <c r="L825" s="13" t="str">
        <f>IF('BCL Calculations Table'!L892="","",'BCL Calculations Table'!L892)</f>
        <v>V</v>
      </c>
      <c r="M825" s="68" t="str">
        <f>IF('BCL Calculations Table'!N892="","",'BCL Calculations Table'!N892)</f>
        <v/>
      </c>
      <c r="N825" s="13">
        <f>IF('BCL Calculations Table'!BP892="","",'BCL Calculations Table'!BP892)</f>
        <v>391.07142857142867</v>
      </c>
      <c r="O825" s="13" t="str">
        <f>IF('BCL Calculations Table'!BQ892="","",'BCL Calculations Table'!BQ892)</f>
        <v>N</v>
      </c>
      <c r="P825" s="13">
        <f>IF('BCL Calculations Table'!BR892="","",'BCL Calculations Table'!BR892)</f>
        <v>1276.9774885597485</v>
      </c>
      <c r="Q825" s="13" t="str">
        <f>IF('BCL Calculations Table'!BS892="","",'BCL Calculations Table'!BS892)</f>
        <v>sat</v>
      </c>
      <c r="R825" s="13">
        <f>IF('BCL Calculations Table'!BT892="","",'BCL Calculations Table'!BT892)</f>
        <v>1276.9774885597485</v>
      </c>
      <c r="S825" s="13" t="str">
        <f>IF('BCL Calculations Table'!BU892="","",'BCL Calculations Table'!BU892)</f>
        <v>sat</v>
      </c>
      <c r="T825" s="13" t="str">
        <f>IF('BCL Calculations Table'!BV892="","",'BCL Calculations Table'!BV892)</f>
        <v/>
      </c>
      <c r="U825" s="13" t="str">
        <f>IF('BCL Calculations Table'!BW892="","",'BCL Calculations Table'!BW892)</f>
        <v/>
      </c>
      <c r="V825" s="13">
        <f>IF('BCL Calculations Table'!BX892="","",'BCL Calculations Table'!BX892)</f>
        <v>166.85714285714286</v>
      </c>
      <c r="W825" s="13" t="str">
        <f>IF('BCL Calculations Table'!BY892="","",'BCL Calculations Table'!BY892)</f>
        <v>N</v>
      </c>
      <c r="X825" s="13" t="str">
        <f>IF('BCL Calculations Table'!BZ892="","",'BCL Calculations Table'!BZ892)</f>
        <v/>
      </c>
      <c r="Y825" s="70" t="str">
        <f>IF('BCL Calculations Table'!CB892="","",'BCL Calculations Table'!CB892)</f>
        <v/>
      </c>
    </row>
    <row r="826" spans="1:25" s="14" customFormat="1" x14ac:dyDescent="0.35">
      <c r="A826" s="69" t="str">
        <f>'BCL Calculations Table'!BN893</f>
        <v>Trichloropropane, 1,2,3-</v>
      </c>
      <c r="B826" s="68" t="str">
        <f>'BCL Calculations Table'!BM893</f>
        <v>96-18-4</v>
      </c>
      <c r="C826" s="13">
        <f>IF('BCL Calculations Table'!C893="","",'BCL Calculations Table'!C893)</f>
        <v>30</v>
      </c>
      <c r="D826" s="13" t="str">
        <f>IF('BCL Calculations Table'!D893="","",'BCL Calculations Table'!D893)</f>
        <v>I</v>
      </c>
      <c r="E826" s="13">
        <f>IF('BCL Calculations Table'!E893="","",'BCL Calculations Table'!E893)</f>
        <v>4.0000000000000001E-3</v>
      </c>
      <c r="F826" s="13" t="str">
        <f>IF('BCL Calculations Table'!F893="","",'BCL Calculations Table'!F893)</f>
        <v>I</v>
      </c>
      <c r="G826" s="13" t="str">
        <f>IF('BCL Calculations Table'!G893="","",'BCL Calculations Table'!G893)</f>
        <v/>
      </c>
      <c r="H826" s="13" t="str">
        <f>IF('BCL Calculations Table'!H893="","",'BCL Calculations Table'!H893)</f>
        <v/>
      </c>
      <c r="I826" s="13">
        <f>IF('BCL Calculations Table'!I893="","",'BCL Calculations Table'!I893)</f>
        <v>2.9999999999999997E-4</v>
      </c>
      <c r="J826" s="13" t="str">
        <f>IF('BCL Calculations Table'!J893="","",'BCL Calculations Table'!J893)</f>
        <v>I</v>
      </c>
      <c r="K826" s="85" t="str">
        <f>IF('BCL Calculations Table'!K893="","",'BCL Calculations Table'!K893)</f>
        <v>M</v>
      </c>
      <c r="L826" s="13" t="str">
        <f>IF('BCL Calculations Table'!L893="","",'BCL Calculations Table'!L893)</f>
        <v>V</v>
      </c>
      <c r="M826" s="68" t="str">
        <f>IF('BCL Calculations Table'!N893="","",'BCL Calculations Table'!N893)</f>
        <v/>
      </c>
      <c r="N826" s="13">
        <f>IF('BCL Calculations Table'!BP893="","",'BCL Calculations Table'!BP893)</f>
        <v>5.1048952068910129E-3</v>
      </c>
      <c r="O826" s="13" t="str">
        <f>IF('BCL Calculations Table'!BQ893="","",'BCL Calculations Table'!BQ893)</f>
        <v>C</v>
      </c>
      <c r="P826" s="13">
        <f>IF('BCL Calculations Table'!BR893="","",'BCL Calculations Table'!BR893)</f>
        <v>0.21802666666666662</v>
      </c>
      <c r="Q826" s="13" t="str">
        <f>IF('BCL Calculations Table'!BS893="","",'BCL Calculations Table'!BS893)</f>
        <v>C</v>
      </c>
      <c r="R826" s="13">
        <f>IF('BCL Calculations Table'!BT893="","",'BCL Calculations Table'!BT893)</f>
        <v>0.1211259259259259</v>
      </c>
      <c r="S826" s="13" t="str">
        <f>IF('BCL Calculations Table'!BU893="","",'BCL Calculations Table'!BU893)</f>
        <v>C</v>
      </c>
      <c r="T826" s="13">
        <f>IF('BCL Calculations Table'!BV893="","",'BCL Calculations Table'!BV893)</f>
        <v>0.31285714285714278</v>
      </c>
      <c r="U826" s="13" t="str">
        <f>IF('BCL Calculations Table'!BW893="","",'BCL Calculations Table'!BW893)</f>
        <v>N</v>
      </c>
      <c r="V826" s="13">
        <f>IF('BCL Calculations Table'!BX893="","",'BCL Calculations Table'!BX893)</f>
        <v>8.3504918782887206E-4</v>
      </c>
      <c r="W826" s="13" t="str">
        <f>IF('BCL Calculations Table'!BY893="","",'BCL Calculations Table'!BY893)</f>
        <v>C</v>
      </c>
      <c r="X826" s="13" t="str">
        <f>IF('BCL Calculations Table'!BZ893="","",'BCL Calculations Table'!BZ893)</f>
        <v/>
      </c>
      <c r="Y826" s="70" t="str">
        <f>IF('BCL Calculations Table'!CB893="","",'BCL Calculations Table'!CB893)</f>
        <v/>
      </c>
    </row>
    <row r="827" spans="1:25" x14ac:dyDescent="0.35">
      <c r="A827" s="69" t="str">
        <f>'BCL Calculations Table'!BN894</f>
        <v>Trichloropropene, 1,2,3-</v>
      </c>
      <c r="B827" s="68" t="str">
        <f>'BCL Calculations Table'!BM894</f>
        <v>96-19-5</v>
      </c>
      <c r="C827" s="13" t="str">
        <f>IF('BCL Calculations Table'!C894="","",'BCL Calculations Table'!C894)</f>
        <v/>
      </c>
      <c r="D827" s="13" t="str">
        <f>IF('BCL Calculations Table'!D894="","",'BCL Calculations Table'!D894)</f>
        <v/>
      </c>
      <c r="E827" s="13">
        <f>IF('BCL Calculations Table'!E894="","",'BCL Calculations Table'!E894)</f>
        <v>3.0000000000000001E-3</v>
      </c>
      <c r="F827" s="13" t="str">
        <f>IF('BCL Calculations Table'!F894="","",'BCL Calculations Table'!F894)</f>
        <v>X</v>
      </c>
      <c r="G827" s="13" t="str">
        <f>IF('BCL Calculations Table'!G894="","",'BCL Calculations Table'!G894)</f>
        <v/>
      </c>
      <c r="H827" s="13" t="str">
        <f>IF('BCL Calculations Table'!H894="","",'BCL Calculations Table'!H894)</f>
        <v/>
      </c>
      <c r="I827" s="13">
        <f>IF('BCL Calculations Table'!I894="","",'BCL Calculations Table'!I894)</f>
        <v>2.9999999999999997E-4</v>
      </c>
      <c r="J827" s="13" t="str">
        <f>IF('BCL Calculations Table'!J894="","",'BCL Calculations Table'!J894)</f>
        <v>P</v>
      </c>
      <c r="K827" s="85" t="str">
        <f>IF('BCL Calculations Table'!K894="","",'BCL Calculations Table'!K894)</f>
        <v/>
      </c>
      <c r="L827" s="13" t="str">
        <f>IF('BCL Calculations Table'!L894="","",'BCL Calculations Table'!L894)</f>
        <v>V</v>
      </c>
      <c r="M827" s="68" t="str">
        <f>IF('BCL Calculations Table'!N894="","",'BCL Calculations Table'!N894)</f>
        <v/>
      </c>
      <c r="N827" s="13">
        <f>IF('BCL Calculations Table'!BP894="","",'BCL Calculations Table'!BP894)</f>
        <v>0.72947498867696081</v>
      </c>
      <c r="O827" s="13" t="str">
        <f>IF('BCL Calculations Table'!BQ894="","",'BCL Calculations Table'!BQ894)</f>
        <v>N</v>
      </c>
      <c r="P827" s="13">
        <f>IF('BCL Calculations Table'!BR894="","",'BCL Calculations Table'!BR894)</f>
        <v>3.0720023851722931</v>
      </c>
      <c r="Q827" s="13" t="str">
        <f>IF('BCL Calculations Table'!BS894="","",'BCL Calculations Table'!BS894)</f>
        <v>N</v>
      </c>
      <c r="R827" s="13">
        <f>IF('BCL Calculations Table'!BT894="","",'BCL Calculations Table'!BT894)</f>
        <v>3.4118403811006028</v>
      </c>
      <c r="S827" s="13" t="str">
        <f>IF('BCL Calculations Table'!BU894="","",'BCL Calculations Table'!BU894)</f>
        <v>N</v>
      </c>
      <c r="T827" s="13">
        <f>IF('BCL Calculations Table'!BV894="","",'BCL Calculations Table'!BV894)</f>
        <v>0.31285714285714278</v>
      </c>
      <c r="U827" s="13" t="str">
        <f>IF('BCL Calculations Table'!BW894="","",'BCL Calculations Table'!BW894)</f>
        <v>N</v>
      </c>
      <c r="V827" s="13">
        <f>IF('BCL Calculations Table'!BX894="","",'BCL Calculations Table'!BX894)</f>
        <v>0.62182786157941439</v>
      </c>
      <c r="W827" s="13" t="str">
        <f>IF('BCL Calculations Table'!BY894="","",'BCL Calculations Table'!BY894)</f>
        <v>N</v>
      </c>
      <c r="X827" s="13" t="str">
        <f>IF('BCL Calculations Table'!BZ894="","",'BCL Calculations Table'!BZ894)</f>
        <v/>
      </c>
      <c r="Y827" s="70" t="str">
        <f>IF('BCL Calculations Table'!CB894="","",'BCL Calculations Table'!CB894)</f>
        <v/>
      </c>
    </row>
    <row r="828" spans="1:25" x14ac:dyDescent="0.35">
      <c r="A828" s="71" t="str">
        <f>'BCL Calculations Table'!BN895</f>
        <v>Tricresyl Phosphate (TCP)</v>
      </c>
      <c r="B828" s="72" t="str">
        <f>'BCL Calculations Table'!BM895</f>
        <v>1330-78-5</v>
      </c>
      <c r="C828" s="73" t="str">
        <f>IF('BCL Calculations Table'!C895="","",'BCL Calculations Table'!C895)</f>
        <v/>
      </c>
      <c r="D828" s="73" t="str">
        <f>IF('BCL Calculations Table'!D895="","",'BCL Calculations Table'!D895)</f>
        <v/>
      </c>
      <c r="E828" s="73">
        <f>IF('BCL Calculations Table'!E895="","",'BCL Calculations Table'!E895)</f>
        <v>0.02</v>
      </c>
      <c r="F828" s="73" t="str">
        <f>IF('BCL Calculations Table'!F895="","",'BCL Calculations Table'!F895)</f>
        <v>A</v>
      </c>
      <c r="G828" s="73" t="str">
        <f>IF('BCL Calculations Table'!G895="","",'BCL Calculations Table'!G895)</f>
        <v/>
      </c>
      <c r="H828" s="73" t="str">
        <f>IF('BCL Calculations Table'!H895="","",'BCL Calculations Table'!H895)</f>
        <v/>
      </c>
      <c r="I828" s="73" t="str">
        <f>IF('BCL Calculations Table'!I895="","",'BCL Calculations Table'!I895)</f>
        <v/>
      </c>
      <c r="J828" s="73" t="str">
        <f>IF('BCL Calculations Table'!J895="","",'BCL Calculations Table'!J895)</f>
        <v/>
      </c>
      <c r="K828" s="86" t="str">
        <f>IF('BCL Calculations Table'!K895="","",'BCL Calculations Table'!K895)</f>
        <v/>
      </c>
      <c r="L828" s="73" t="str">
        <f>IF('BCL Calculations Table'!L895="","",'BCL Calculations Table'!L895)</f>
        <v/>
      </c>
      <c r="M828" s="72">
        <f>IF('BCL Calculations Table'!N895="","",'BCL Calculations Table'!N895)</f>
        <v>0.1</v>
      </c>
      <c r="N828" s="73">
        <f>IF('BCL Calculations Table'!BP895="","",'BCL Calculations Table'!BP895)</f>
        <v>1264.2735911142927</v>
      </c>
      <c r="O828" s="73" t="str">
        <f>IF('BCL Calculations Table'!BQ895="","",'BCL Calculations Table'!BQ895)</f>
        <v>N</v>
      </c>
      <c r="P828" s="73">
        <f>IF('BCL Calculations Table'!BR895="","",'BCL Calculations Table'!BR895)</f>
        <v>46720.000000000007</v>
      </c>
      <c r="Q828" s="73" t="str">
        <f>IF('BCL Calculations Table'!BS895="","",'BCL Calculations Table'!BS895)</f>
        <v>N</v>
      </c>
      <c r="R828" s="73">
        <f>IF('BCL Calculations Table'!BT895="","",'BCL Calculations Table'!BT895)</f>
        <v>18236.949183240744</v>
      </c>
      <c r="S828" s="73" t="str">
        <f>IF('BCL Calculations Table'!BU895="","",'BCL Calculations Table'!BU895)</f>
        <v>N</v>
      </c>
      <c r="T828" s="73" t="str">
        <f>IF('BCL Calculations Table'!BV895="","",'BCL Calculations Table'!BV895)</f>
        <v/>
      </c>
      <c r="U828" s="73" t="str">
        <f>IF('BCL Calculations Table'!BW895="","",'BCL Calculations Table'!BW895)</f>
        <v/>
      </c>
      <c r="V828" s="73">
        <f>IF('BCL Calculations Table'!BX895="","",'BCL Calculations Table'!BX895)</f>
        <v>667.42857142857144</v>
      </c>
      <c r="W828" s="73" t="str">
        <f>IF('BCL Calculations Table'!BY895="","",'BCL Calculations Table'!BY895)</f>
        <v>N</v>
      </c>
      <c r="X828" s="73" t="str">
        <f>IF('BCL Calculations Table'!BZ895="","",'BCL Calculations Table'!BZ895)</f>
        <v/>
      </c>
      <c r="Y828" s="79" t="str">
        <f>IF('BCL Calculations Table'!CB895="","",'BCL Calculations Table'!CB895)</f>
        <v/>
      </c>
    </row>
    <row r="829" spans="1:25" s="14" customFormat="1" x14ac:dyDescent="0.35">
      <c r="A829" s="69" t="str">
        <f>'BCL Calculations Table'!BN896</f>
        <v>Tridiphane</v>
      </c>
      <c r="B829" s="82" t="str">
        <f>'BCL Calculations Table'!BM896</f>
        <v>58138-08-2</v>
      </c>
      <c r="C829" s="80" t="str">
        <f>IF('BCL Calculations Table'!C896="","",'BCL Calculations Table'!C896)</f>
        <v/>
      </c>
      <c r="D829" s="80" t="str">
        <f>IF('BCL Calculations Table'!D896="","",'BCL Calculations Table'!D896)</f>
        <v/>
      </c>
      <c r="E829" s="80">
        <f>IF('BCL Calculations Table'!E896="","",'BCL Calculations Table'!E896)</f>
        <v>3.0000000000000001E-3</v>
      </c>
      <c r="F829" s="80" t="str">
        <f>IF('BCL Calculations Table'!F896="","",'BCL Calculations Table'!F896)</f>
        <v>I</v>
      </c>
      <c r="G829" s="80" t="str">
        <f>IF('BCL Calculations Table'!G896="","",'BCL Calculations Table'!G896)</f>
        <v/>
      </c>
      <c r="H829" s="80" t="str">
        <f>IF('BCL Calculations Table'!H896="","",'BCL Calculations Table'!H896)</f>
        <v/>
      </c>
      <c r="I829" s="80" t="str">
        <f>IF('BCL Calculations Table'!I896="","",'BCL Calculations Table'!I896)</f>
        <v/>
      </c>
      <c r="J829" s="80" t="str">
        <f>IF('BCL Calculations Table'!J896="","",'BCL Calculations Table'!J896)</f>
        <v/>
      </c>
      <c r="K829" s="87" t="str">
        <f>IF('BCL Calculations Table'!K896="","",'BCL Calculations Table'!K896)</f>
        <v/>
      </c>
      <c r="L829" s="80" t="str">
        <f>IF('BCL Calculations Table'!L896="","",'BCL Calculations Table'!L896)</f>
        <v/>
      </c>
      <c r="M829" s="82">
        <f>IF('BCL Calculations Table'!N896="","",'BCL Calculations Table'!N896)</f>
        <v>0.1</v>
      </c>
      <c r="N829" s="80">
        <f>IF('BCL Calculations Table'!BP896="","",'BCL Calculations Table'!BP896)</f>
        <v>189.64103866714393</v>
      </c>
      <c r="O829" s="80" t="str">
        <f>IF('BCL Calculations Table'!BQ896="","",'BCL Calculations Table'!BQ896)</f>
        <v>N</v>
      </c>
      <c r="P829" s="80">
        <f>IF('BCL Calculations Table'!BR896="","",'BCL Calculations Table'!BR896)</f>
        <v>7008.0000000000018</v>
      </c>
      <c r="Q829" s="80" t="str">
        <f>IF('BCL Calculations Table'!BS896="","",'BCL Calculations Table'!BS896)</f>
        <v>N</v>
      </c>
      <c r="R829" s="80">
        <f>IF('BCL Calculations Table'!BT896="","",'BCL Calculations Table'!BT896)</f>
        <v>2735.5423774861119</v>
      </c>
      <c r="S829" s="80" t="str">
        <f>IF('BCL Calculations Table'!BU896="","",'BCL Calculations Table'!BU896)</f>
        <v>N</v>
      </c>
      <c r="T829" s="80" t="str">
        <f>IF('BCL Calculations Table'!BV896="","",'BCL Calculations Table'!BV896)</f>
        <v/>
      </c>
      <c r="U829" s="80" t="str">
        <f>IF('BCL Calculations Table'!BW896="","",'BCL Calculations Table'!BW896)</f>
        <v/>
      </c>
      <c r="V829" s="80">
        <f>IF('BCL Calculations Table'!BX896="","",'BCL Calculations Table'!BX896)</f>
        <v>100.11428571428571</v>
      </c>
      <c r="W829" s="80" t="str">
        <f>IF('BCL Calculations Table'!BY896="","",'BCL Calculations Table'!BY896)</f>
        <v>N</v>
      </c>
      <c r="X829" s="80" t="str">
        <f>IF('BCL Calculations Table'!BZ896="","",'BCL Calculations Table'!BZ896)</f>
        <v/>
      </c>
      <c r="Y829" s="81" t="str">
        <f>IF('BCL Calculations Table'!CB896="","",'BCL Calculations Table'!CB896)</f>
        <v/>
      </c>
    </row>
    <row r="830" spans="1:25" x14ac:dyDescent="0.35">
      <c r="A830" s="69" t="str">
        <f>'BCL Calculations Table'!BN897</f>
        <v>Triethylamine</v>
      </c>
      <c r="B830" s="68" t="str">
        <f>'BCL Calculations Table'!BM897</f>
        <v>121-44-8</v>
      </c>
      <c r="C830" s="13" t="str">
        <f>IF('BCL Calculations Table'!C897="","",'BCL Calculations Table'!C897)</f>
        <v/>
      </c>
      <c r="D830" s="13" t="str">
        <f>IF('BCL Calculations Table'!D897="","",'BCL Calculations Table'!D897)</f>
        <v/>
      </c>
      <c r="E830" s="13" t="str">
        <f>IF('BCL Calculations Table'!E897="","",'BCL Calculations Table'!E897)</f>
        <v/>
      </c>
      <c r="F830" s="13" t="str">
        <f>IF('BCL Calculations Table'!F897="","",'BCL Calculations Table'!F897)</f>
        <v/>
      </c>
      <c r="G830" s="13" t="str">
        <f>IF('BCL Calculations Table'!G897="","",'BCL Calculations Table'!G897)</f>
        <v/>
      </c>
      <c r="H830" s="13" t="str">
        <f>IF('BCL Calculations Table'!H897="","",'BCL Calculations Table'!H897)</f>
        <v/>
      </c>
      <c r="I830" s="13">
        <f>IF('BCL Calculations Table'!I897="","",'BCL Calculations Table'!I897)</f>
        <v>7.0000000000000001E-3</v>
      </c>
      <c r="J830" s="13" t="str">
        <f>IF('BCL Calculations Table'!J897="","",'BCL Calculations Table'!J897)</f>
        <v>I</v>
      </c>
      <c r="K830" s="85" t="str">
        <f>IF('BCL Calculations Table'!K897="","",'BCL Calculations Table'!K897)</f>
        <v/>
      </c>
      <c r="L830" s="13" t="str">
        <f>IF('BCL Calculations Table'!L897="","",'BCL Calculations Table'!L897)</f>
        <v>V</v>
      </c>
      <c r="M830" s="68" t="str">
        <f>IF('BCL Calculations Table'!N897="","",'BCL Calculations Table'!N897)</f>
        <v/>
      </c>
      <c r="N830" s="13">
        <f>IF('BCL Calculations Table'!BP897="","",'BCL Calculations Table'!BP897)</f>
        <v>115.47610274431857</v>
      </c>
      <c r="O830" s="13" t="str">
        <f>IF('BCL Calculations Table'!BQ897="","",'BCL Calculations Table'!BQ897)</f>
        <v>N</v>
      </c>
      <c r="P830" s="13">
        <f>IF('BCL Calculations Table'!BR897="","",'BCL Calculations Table'!BR897)</f>
        <v>484.99963152613805</v>
      </c>
      <c r="Q830" s="13" t="str">
        <f>IF('BCL Calculations Table'!BS897="","",'BCL Calculations Table'!BS897)</f>
        <v>N</v>
      </c>
      <c r="R830" s="13">
        <f>IF('BCL Calculations Table'!BT897="","",'BCL Calculations Table'!BT897)</f>
        <v>538.88847947348665</v>
      </c>
      <c r="S830" s="13" t="str">
        <f>IF('BCL Calculations Table'!BU897="","",'BCL Calculations Table'!BU897)</f>
        <v>N</v>
      </c>
      <c r="T830" s="13">
        <f>IF('BCL Calculations Table'!BV897="","",'BCL Calculations Table'!BV897)</f>
        <v>7.3000000000000016</v>
      </c>
      <c r="U830" s="13" t="str">
        <f>IF('BCL Calculations Table'!BW897="","",'BCL Calculations Table'!BW897)</f>
        <v>N</v>
      </c>
      <c r="V830" s="13">
        <f>IF('BCL Calculations Table'!BX897="","",'BCL Calculations Table'!BX897)</f>
        <v>14.6</v>
      </c>
      <c r="W830" s="13" t="str">
        <f>IF('BCL Calculations Table'!BY897="","",'BCL Calculations Table'!BY897)</f>
        <v>N</v>
      </c>
      <c r="X830" s="13" t="str">
        <f>IF('BCL Calculations Table'!BZ897="","",'BCL Calculations Table'!BZ897)</f>
        <v/>
      </c>
      <c r="Y830" s="70" t="str">
        <f>IF('BCL Calculations Table'!CB897="","",'BCL Calculations Table'!CB897)</f>
        <v/>
      </c>
    </row>
    <row r="831" spans="1:25" x14ac:dyDescent="0.35">
      <c r="A831" s="69" t="str">
        <f>'BCL Calculations Table'!BN898</f>
        <v>Triethylene Glycol</v>
      </c>
      <c r="B831" s="68" t="str">
        <f>'BCL Calculations Table'!BM898</f>
        <v>112-27-6</v>
      </c>
      <c r="C831" s="13" t="str">
        <f>IF('BCL Calculations Table'!C898="","",'BCL Calculations Table'!C898)</f>
        <v/>
      </c>
      <c r="D831" s="13" t="str">
        <f>IF('BCL Calculations Table'!D898="","",'BCL Calculations Table'!D898)</f>
        <v/>
      </c>
      <c r="E831" s="13">
        <f>IF('BCL Calculations Table'!E898="","",'BCL Calculations Table'!E898)</f>
        <v>2</v>
      </c>
      <c r="F831" s="13" t="str">
        <f>IF('BCL Calculations Table'!F898="","",'BCL Calculations Table'!F898)</f>
        <v>P</v>
      </c>
      <c r="G831" s="13" t="str">
        <f>IF('BCL Calculations Table'!G898="","",'BCL Calculations Table'!G898)</f>
        <v/>
      </c>
      <c r="H831" s="13" t="str">
        <f>IF('BCL Calculations Table'!H898="","",'BCL Calculations Table'!H898)</f>
        <v/>
      </c>
      <c r="I831" s="13" t="str">
        <f>IF('BCL Calculations Table'!I898="","",'BCL Calculations Table'!I898)</f>
        <v/>
      </c>
      <c r="J831" s="13" t="str">
        <f>IF('BCL Calculations Table'!J898="","",'BCL Calculations Table'!J898)</f>
        <v/>
      </c>
      <c r="K831" s="85" t="str">
        <f>IF('BCL Calculations Table'!K898="","",'BCL Calculations Table'!K898)</f>
        <v/>
      </c>
      <c r="L831" s="13" t="str">
        <f>IF('BCL Calculations Table'!L898="","",'BCL Calculations Table'!L898)</f>
        <v/>
      </c>
      <c r="M831" s="68">
        <f>IF('BCL Calculations Table'!N898="","",'BCL Calculations Table'!N898)</f>
        <v>0.1</v>
      </c>
      <c r="N831" s="13">
        <f>IF('BCL Calculations Table'!BP898="","",'BCL Calculations Table'!BP898)</f>
        <v>100000</v>
      </c>
      <c r="O831" s="13" t="str">
        <f>IF('BCL Calculations Table'!BQ898="","",'BCL Calculations Table'!BQ898)</f>
        <v>max</v>
      </c>
      <c r="P831" s="13">
        <f>IF('BCL Calculations Table'!BR898="","",'BCL Calculations Table'!BR898)</f>
        <v>100000</v>
      </c>
      <c r="Q831" s="13" t="str">
        <f>IF('BCL Calculations Table'!BS898="","",'BCL Calculations Table'!BS898)</f>
        <v>max</v>
      </c>
      <c r="R831" s="13">
        <f>IF('BCL Calculations Table'!BT898="","",'BCL Calculations Table'!BT898)</f>
        <v>100000</v>
      </c>
      <c r="S831" s="13" t="str">
        <f>IF('BCL Calculations Table'!BU898="","",'BCL Calculations Table'!BU898)</f>
        <v>max</v>
      </c>
      <c r="T831" s="13" t="str">
        <f>IF('BCL Calculations Table'!BV898="","",'BCL Calculations Table'!BV898)</f>
        <v/>
      </c>
      <c r="U831" s="13" t="str">
        <f>IF('BCL Calculations Table'!BW898="","",'BCL Calculations Table'!BW898)</f>
        <v/>
      </c>
      <c r="V831" s="13">
        <f>IF('BCL Calculations Table'!BX898="","",'BCL Calculations Table'!BX898)</f>
        <v>66742.857142857145</v>
      </c>
      <c r="W831" s="13" t="str">
        <f>IF('BCL Calculations Table'!BY898="","",'BCL Calculations Table'!BY898)</f>
        <v>N</v>
      </c>
      <c r="X831" s="13" t="str">
        <f>IF('BCL Calculations Table'!BZ898="","",'BCL Calculations Table'!BZ898)</f>
        <v/>
      </c>
      <c r="Y831" s="70" t="str">
        <f>IF('BCL Calculations Table'!CB898="","",'BCL Calculations Table'!CB898)</f>
        <v/>
      </c>
    </row>
    <row r="832" spans="1:25" s="14" customFormat="1" x14ac:dyDescent="0.35">
      <c r="A832" s="69" t="str">
        <f>'BCL Calculations Table'!BN899</f>
        <v>Trifluoroethane, 1,1,1-</v>
      </c>
      <c r="B832" s="68" t="str">
        <f>'BCL Calculations Table'!BM899</f>
        <v>420-46-2</v>
      </c>
      <c r="C832" s="13" t="str">
        <f>IF('BCL Calculations Table'!C899="","",'BCL Calculations Table'!C899)</f>
        <v/>
      </c>
      <c r="D832" s="13" t="str">
        <f>IF('BCL Calculations Table'!D899="","",'BCL Calculations Table'!D899)</f>
        <v/>
      </c>
      <c r="E832" s="13" t="str">
        <f>IF('BCL Calculations Table'!E899="","",'BCL Calculations Table'!E899)</f>
        <v/>
      </c>
      <c r="F832" s="13" t="str">
        <f>IF('BCL Calculations Table'!F899="","",'BCL Calculations Table'!F899)</f>
        <v/>
      </c>
      <c r="G832" s="13" t="str">
        <f>IF('BCL Calculations Table'!G899="","",'BCL Calculations Table'!G899)</f>
        <v/>
      </c>
      <c r="H832" s="13" t="str">
        <f>IF('BCL Calculations Table'!H899="","",'BCL Calculations Table'!H899)</f>
        <v/>
      </c>
      <c r="I832" s="13">
        <f>IF('BCL Calculations Table'!I899="","",'BCL Calculations Table'!I899)</f>
        <v>20</v>
      </c>
      <c r="J832" s="13" t="str">
        <f>IF('BCL Calculations Table'!J899="","",'BCL Calculations Table'!J899)</f>
        <v>P</v>
      </c>
      <c r="K832" s="85" t="str">
        <f>IF('BCL Calculations Table'!K899="","",'BCL Calculations Table'!K899)</f>
        <v/>
      </c>
      <c r="L832" s="13" t="str">
        <f>IF('BCL Calculations Table'!L899="","",'BCL Calculations Table'!L899)</f>
        <v>V</v>
      </c>
      <c r="M832" s="68" t="str">
        <f>IF('BCL Calculations Table'!N899="","",'BCL Calculations Table'!N899)</f>
        <v/>
      </c>
      <c r="N832" s="13">
        <f>IF('BCL Calculations Table'!BP899="","",'BCL Calculations Table'!BP899)</f>
        <v>4810.9843833461</v>
      </c>
      <c r="O832" s="13" t="str">
        <f>IF('BCL Calculations Table'!BQ899="","",'BCL Calculations Table'!BQ899)</f>
        <v>sat</v>
      </c>
      <c r="P832" s="13">
        <f>IF('BCL Calculations Table'!BR899="","",'BCL Calculations Table'!BR899)</f>
        <v>4810.9843833461</v>
      </c>
      <c r="Q832" s="13" t="str">
        <f>IF('BCL Calculations Table'!BS899="","",'BCL Calculations Table'!BS899)</f>
        <v>sat</v>
      </c>
      <c r="R832" s="13">
        <f>IF('BCL Calculations Table'!BT899="","",'BCL Calculations Table'!BT899)</f>
        <v>4810.9843833461</v>
      </c>
      <c r="S832" s="13" t="str">
        <f>IF('BCL Calculations Table'!BU899="","",'BCL Calculations Table'!BU899)</f>
        <v>sat</v>
      </c>
      <c r="T832" s="13">
        <f>IF('BCL Calculations Table'!BV899="","",'BCL Calculations Table'!BV899)</f>
        <v>20857.142857142859</v>
      </c>
      <c r="U832" s="13" t="str">
        <f>IF('BCL Calculations Table'!BW899="","",'BCL Calculations Table'!BW899)</f>
        <v>N</v>
      </c>
      <c r="V832" s="13">
        <f>IF('BCL Calculations Table'!BX899="","",'BCL Calculations Table'!BX899)</f>
        <v>41714.285714285717</v>
      </c>
      <c r="W832" s="13" t="str">
        <f>IF('BCL Calculations Table'!BY899="","",'BCL Calculations Table'!BY899)</f>
        <v>N</v>
      </c>
      <c r="X832" s="13" t="str">
        <f>IF('BCL Calculations Table'!BZ899="","",'BCL Calculations Table'!BZ899)</f>
        <v/>
      </c>
      <c r="Y832" s="70" t="str">
        <f>IF('BCL Calculations Table'!CB899="","",'BCL Calculations Table'!CB899)</f>
        <v/>
      </c>
    </row>
    <row r="833" spans="1:25" x14ac:dyDescent="0.35">
      <c r="A833" s="69" t="str">
        <f>'BCL Calculations Table'!BN900</f>
        <v>Trifluralin</v>
      </c>
      <c r="B833" s="68" t="str">
        <f>'BCL Calculations Table'!BM900</f>
        <v>1582-09-8</v>
      </c>
      <c r="C833" s="13">
        <f>IF('BCL Calculations Table'!C900="","",'BCL Calculations Table'!C900)</f>
        <v>7.7000000000000002E-3</v>
      </c>
      <c r="D833" s="13" t="str">
        <f>IF('BCL Calculations Table'!D900="","",'BCL Calculations Table'!D900)</f>
        <v>I</v>
      </c>
      <c r="E833" s="13">
        <f>IF('BCL Calculations Table'!E900="","",'BCL Calculations Table'!E900)</f>
        <v>7.4999999999999997E-3</v>
      </c>
      <c r="F833" s="13" t="str">
        <f>IF('BCL Calculations Table'!F900="","",'BCL Calculations Table'!F900)</f>
        <v>I</v>
      </c>
      <c r="G833" s="13" t="str">
        <f>IF('BCL Calculations Table'!G900="","",'BCL Calculations Table'!G900)</f>
        <v/>
      </c>
      <c r="H833" s="13" t="str">
        <f>IF('BCL Calculations Table'!H900="","",'BCL Calculations Table'!H900)</f>
        <v/>
      </c>
      <c r="I833" s="13" t="str">
        <f>IF('BCL Calculations Table'!I900="","",'BCL Calculations Table'!I900)</f>
        <v/>
      </c>
      <c r="J833" s="13" t="str">
        <f>IF('BCL Calculations Table'!J900="","",'BCL Calculations Table'!J900)</f>
        <v/>
      </c>
      <c r="K833" s="85" t="str">
        <f>IF('BCL Calculations Table'!K900="","",'BCL Calculations Table'!K900)</f>
        <v/>
      </c>
      <c r="L833" s="13" t="str">
        <f>IF('BCL Calculations Table'!L900="","",'BCL Calculations Table'!L900)</f>
        <v>V</v>
      </c>
      <c r="M833" s="68" t="str">
        <f>IF('BCL Calculations Table'!N900="","",'BCL Calculations Table'!N900)</f>
        <v/>
      </c>
      <c r="N833" s="13">
        <f>IF('BCL Calculations Table'!BP900="","",'BCL Calculations Table'!BP900)</f>
        <v>18.113106680518236</v>
      </c>
      <c r="O833" s="13" t="str">
        <f>IF('BCL Calculations Table'!BQ900="","",'BCL Calculations Table'!BQ900)</f>
        <v>sat</v>
      </c>
      <c r="P833" s="13">
        <f>IF('BCL Calculations Table'!BR900="","",'BCL Calculations Table'!BR900)</f>
        <v>18.113106680518236</v>
      </c>
      <c r="Q833" s="13" t="str">
        <f>IF('BCL Calculations Table'!BS900="","",'BCL Calculations Table'!BS900)</f>
        <v>sat</v>
      </c>
      <c r="R833" s="13">
        <f>IF('BCL Calculations Table'!BT900="","",'BCL Calculations Table'!BT900)</f>
        <v>18.113106680518236</v>
      </c>
      <c r="S833" s="13" t="str">
        <f>IF('BCL Calculations Table'!BU900="","",'BCL Calculations Table'!BU900)</f>
        <v>sat</v>
      </c>
      <c r="T833" s="13" t="str">
        <f>IF('BCL Calculations Table'!BV900="","",'BCL Calculations Table'!BV900)</f>
        <v/>
      </c>
      <c r="U833" s="13" t="str">
        <f>IF('BCL Calculations Table'!BW900="","",'BCL Calculations Table'!BW900)</f>
        <v/>
      </c>
      <c r="V833" s="13">
        <f>IF('BCL Calculations Table'!BX900="","",'BCL Calculations Table'!BX900)</f>
        <v>10.117950352742239</v>
      </c>
      <c r="W833" s="13" t="str">
        <f>IF('BCL Calculations Table'!BY900="","",'BCL Calculations Table'!BY900)</f>
        <v>C</v>
      </c>
      <c r="X833" s="13" t="str">
        <f>IF('BCL Calculations Table'!BZ900="","",'BCL Calculations Table'!BZ900)</f>
        <v/>
      </c>
      <c r="Y833" s="70" t="str">
        <f>IF('BCL Calculations Table'!CB900="","",'BCL Calculations Table'!CB900)</f>
        <v/>
      </c>
    </row>
    <row r="834" spans="1:25" s="14" customFormat="1" x14ac:dyDescent="0.35">
      <c r="A834" s="71" t="str">
        <f>'BCL Calculations Table'!BN901</f>
        <v>Trimethyl Phosphate</v>
      </c>
      <c r="B834" s="72" t="str">
        <f>'BCL Calculations Table'!BM901</f>
        <v>512-56-1</v>
      </c>
      <c r="C834" s="73">
        <f>IF('BCL Calculations Table'!C901="","",'BCL Calculations Table'!C901)</f>
        <v>0.02</v>
      </c>
      <c r="D834" s="73" t="str">
        <f>IF('BCL Calculations Table'!D901="","",'BCL Calculations Table'!D901)</f>
        <v>P</v>
      </c>
      <c r="E834" s="73">
        <f>IF('BCL Calculations Table'!E901="","",'BCL Calculations Table'!E901)</f>
        <v>0.01</v>
      </c>
      <c r="F834" s="73" t="str">
        <f>IF('BCL Calculations Table'!F901="","",'BCL Calculations Table'!F901)</f>
        <v>P</v>
      </c>
      <c r="G834" s="73" t="str">
        <f>IF('BCL Calculations Table'!G901="","",'BCL Calculations Table'!G901)</f>
        <v/>
      </c>
      <c r="H834" s="73" t="str">
        <f>IF('BCL Calculations Table'!H901="","",'BCL Calculations Table'!H901)</f>
        <v/>
      </c>
      <c r="I834" s="73" t="str">
        <f>IF('BCL Calculations Table'!I901="","",'BCL Calculations Table'!I901)</f>
        <v/>
      </c>
      <c r="J834" s="73" t="str">
        <f>IF('BCL Calculations Table'!J901="","",'BCL Calculations Table'!J901)</f>
        <v/>
      </c>
      <c r="K834" s="86" t="str">
        <f>IF('BCL Calculations Table'!K901="","",'BCL Calculations Table'!K901)</f>
        <v/>
      </c>
      <c r="L834" s="73" t="str">
        <f>IF('BCL Calculations Table'!L901="","",'BCL Calculations Table'!L901)</f>
        <v/>
      </c>
      <c r="M834" s="72">
        <f>IF('BCL Calculations Table'!N901="","",'BCL Calculations Table'!N901)</f>
        <v>0.1</v>
      </c>
      <c r="N834" s="73">
        <f>IF('BCL Calculations Table'!BP901="","",'BCL Calculations Table'!BP901)</f>
        <v>27.129478222090079</v>
      </c>
      <c r="O834" s="73" t="str">
        <f>IF('BCL Calculations Table'!BQ901="","",'BCL Calculations Table'!BQ901)</f>
        <v>C</v>
      </c>
      <c r="P834" s="73">
        <f>IF('BCL Calculations Table'!BR901="","",'BCL Calculations Table'!BR901)</f>
        <v>327.03999999999996</v>
      </c>
      <c r="Q834" s="73" t="str">
        <f>IF('BCL Calculations Table'!BS901="","",'BCL Calculations Table'!BS901)</f>
        <v>C</v>
      </c>
      <c r="R834" s="73">
        <f>IF('BCL Calculations Table'!BT901="","",'BCL Calculations Table'!BT901)</f>
        <v>176.36958228710964</v>
      </c>
      <c r="S834" s="73" t="str">
        <f>IF('BCL Calculations Table'!BU901="","",'BCL Calculations Table'!BU901)</f>
        <v>C</v>
      </c>
      <c r="T834" s="73" t="str">
        <f>IF('BCL Calculations Table'!BV901="","",'BCL Calculations Table'!BV901)</f>
        <v/>
      </c>
      <c r="U834" s="73" t="str">
        <f>IF('BCL Calculations Table'!BW901="","",'BCL Calculations Table'!BW901)</f>
        <v/>
      </c>
      <c r="V834" s="73">
        <f>IF('BCL Calculations Table'!BX901="","",'BCL Calculations Table'!BX901)</f>
        <v>3.8954108858057617</v>
      </c>
      <c r="W834" s="73" t="str">
        <f>IF('BCL Calculations Table'!BY901="","",'BCL Calculations Table'!BY901)</f>
        <v>C</v>
      </c>
      <c r="X834" s="73" t="str">
        <f>IF('BCL Calculations Table'!BZ901="","",'BCL Calculations Table'!BZ901)</f>
        <v/>
      </c>
      <c r="Y834" s="79" t="str">
        <f>IF('BCL Calculations Table'!CB901="","",'BCL Calculations Table'!CB901)</f>
        <v/>
      </c>
    </row>
    <row r="835" spans="1:25" s="14" customFormat="1" x14ac:dyDescent="0.35">
      <c r="A835" s="69" t="str">
        <f>'BCL Calculations Table'!BN902</f>
        <v>Trimethylbenzene, 1,2,3-</v>
      </c>
      <c r="B835" s="68" t="str">
        <f>'BCL Calculations Table'!BM902</f>
        <v>526-73-8</v>
      </c>
      <c r="C835" s="13" t="str">
        <f>IF('BCL Calculations Table'!C902="","",'BCL Calculations Table'!C902)</f>
        <v/>
      </c>
      <c r="D835" s="13" t="str">
        <f>IF('BCL Calculations Table'!D902="","",'BCL Calculations Table'!D902)</f>
        <v/>
      </c>
      <c r="E835" s="13">
        <f>IF('BCL Calculations Table'!E902="","",'BCL Calculations Table'!E902)</f>
        <v>0.01</v>
      </c>
      <c r="F835" s="13" t="str">
        <f>IF('BCL Calculations Table'!F902="","",'BCL Calculations Table'!F902)</f>
        <v>I</v>
      </c>
      <c r="G835" s="13" t="str">
        <f>IF('BCL Calculations Table'!G902="","",'BCL Calculations Table'!G902)</f>
        <v/>
      </c>
      <c r="H835" s="13" t="str">
        <f>IF('BCL Calculations Table'!H902="","",'BCL Calculations Table'!H902)</f>
        <v/>
      </c>
      <c r="I835" s="13">
        <f>IF('BCL Calculations Table'!I902="","",'BCL Calculations Table'!I902)</f>
        <v>0.06</v>
      </c>
      <c r="J835" s="13" t="str">
        <f>IF('BCL Calculations Table'!J902="","",'BCL Calculations Table'!J902)</f>
        <v>I</v>
      </c>
      <c r="K835" s="85" t="str">
        <f>IF('BCL Calculations Table'!K902="","",'BCL Calculations Table'!K902)</f>
        <v/>
      </c>
      <c r="L835" s="13" t="str">
        <f>IF('BCL Calculations Table'!L902="","",'BCL Calculations Table'!L902)</f>
        <v>V</v>
      </c>
      <c r="M835" s="68" t="str">
        <f>IF('BCL Calculations Table'!N902="","",'BCL Calculations Table'!N902)</f>
        <v/>
      </c>
      <c r="N835" s="13">
        <f>IF('BCL Calculations Table'!BP902="","",'BCL Calculations Table'!BP902)</f>
        <v>292.91484536291824</v>
      </c>
      <c r="O835" s="13" t="str">
        <f>IF('BCL Calculations Table'!BQ902="","",'BCL Calculations Table'!BQ902)</f>
        <v>sat</v>
      </c>
      <c r="P835" s="13">
        <f>IF('BCL Calculations Table'!BR902="","",'BCL Calculations Table'!BR902)</f>
        <v>292.91484536291824</v>
      </c>
      <c r="Q835" s="13" t="str">
        <f>IF('BCL Calculations Table'!BS902="","",'BCL Calculations Table'!BS902)</f>
        <v>sat</v>
      </c>
      <c r="R835" s="13">
        <f>IF('BCL Calculations Table'!BT902="","",'BCL Calculations Table'!BT902)</f>
        <v>292.91484536291824</v>
      </c>
      <c r="S835" s="13" t="str">
        <f>IF('BCL Calculations Table'!BU902="","",'BCL Calculations Table'!BU902)</f>
        <v>sat</v>
      </c>
      <c r="T835" s="13">
        <f>IF('BCL Calculations Table'!BV902="","",'BCL Calculations Table'!BV902)</f>
        <v>62.571428571428562</v>
      </c>
      <c r="U835" s="13" t="str">
        <f>IF('BCL Calculations Table'!BW902="","",'BCL Calculations Table'!BW902)</f>
        <v>N</v>
      </c>
      <c r="V835" s="13">
        <f>IF('BCL Calculations Table'!BX902="","",'BCL Calculations Table'!BX902)</f>
        <v>91.012987012986997</v>
      </c>
      <c r="W835" s="13" t="str">
        <f>IF('BCL Calculations Table'!BY902="","",'BCL Calculations Table'!BY902)</f>
        <v>N</v>
      </c>
      <c r="X835" s="80" t="str">
        <f>IF('BCL Calculations Table'!BZ902="","",'BCL Calculations Table'!BZ902)</f>
        <v/>
      </c>
      <c r="Y835" s="81" t="str">
        <f>IF('BCL Calculations Table'!CB902="","",'BCL Calculations Table'!CB902)</f>
        <v/>
      </c>
    </row>
    <row r="836" spans="1:25" x14ac:dyDescent="0.35">
      <c r="A836" s="69" t="str">
        <f>'BCL Calculations Table'!BN903</f>
        <v>Trimethylbenzene, 1,2,4-</v>
      </c>
      <c r="B836" s="68" t="str">
        <f>'BCL Calculations Table'!BM903</f>
        <v>95-63-6</v>
      </c>
      <c r="C836" s="13" t="str">
        <f>IF('BCL Calculations Table'!C903="","",'BCL Calculations Table'!C903)</f>
        <v/>
      </c>
      <c r="D836" s="13" t="str">
        <f>IF('BCL Calculations Table'!D903="","",'BCL Calculations Table'!D903)</f>
        <v/>
      </c>
      <c r="E836" s="13">
        <f>IF('BCL Calculations Table'!E903="","",'BCL Calculations Table'!E903)</f>
        <v>4.0000000000000001E-3</v>
      </c>
      <c r="F836" s="13" t="str">
        <f>IF('BCL Calculations Table'!F903="","",'BCL Calculations Table'!F903)</f>
        <v>X</v>
      </c>
      <c r="G836" s="13" t="str">
        <f>IF('BCL Calculations Table'!G903="","",'BCL Calculations Table'!G903)</f>
        <v/>
      </c>
      <c r="H836" s="13" t="str">
        <f>IF('BCL Calculations Table'!H903="","",'BCL Calculations Table'!H903)</f>
        <v/>
      </c>
      <c r="I836" s="13">
        <f>IF('BCL Calculations Table'!I903="","",'BCL Calculations Table'!I903)</f>
        <v>0.06</v>
      </c>
      <c r="J836" s="13" t="str">
        <f>IF('BCL Calculations Table'!J903="","",'BCL Calculations Table'!J903)</f>
        <v>I</v>
      </c>
      <c r="K836" s="85" t="str">
        <f>IF('BCL Calculations Table'!K903="","",'BCL Calculations Table'!K903)</f>
        <v/>
      </c>
      <c r="L836" s="13" t="str">
        <f>IF('BCL Calculations Table'!L903="","",'BCL Calculations Table'!L903)</f>
        <v>V</v>
      </c>
      <c r="M836" s="68" t="str">
        <f>IF('BCL Calculations Table'!N903="","",'BCL Calculations Table'!N903)</f>
        <v/>
      </c>
      <c r="N836" s="13">
        <f>IF('BCL Calculations Table'!BP903="","",'BCL Calculations Table'!BP903)</f>
        <v>218.5080929137736</v>
      </c>
      <c r="O836" s="13" t="str">
        <f>IF('BCL Calculations Table'!BQ903="","",'BCL Calculations Table'!BQ903)</f>
        <v>sat</v>
      </c>
      <c r="P836" s="13">
        <f>IF('BCL Calculations Table'!BR903="","",'BCL Calculations Table'!BR903)</f>
        <v>218.5080929137736</v>
      </c>
      <c r="Q836" s="13" t="str">
        <f>IF('BCL Calculations Table'!BS903="","",'BCL Calculations Table'!BS903)</f>
        <v>sat</v>
      </c>
      <c r="R836" s="13">
        <f>IF('BCL Calculations Table'!BT903="","",'BCL Calculations Table'!BT903)</f>
        <v>218.5080929137736</v>
      </c>
      <c r="S836" s="13" t="str">
        <f>IF('BCL Calculations Table'!BU903="","",'BCL Calculations Table'!BU903)</f>
        <v>sat</v>
      </c>
      <c r="T836" s="13">
        <f>IF('BCL Calculations Table'!BV903="","",'BCL Calculations Table'!BV903)</f>
        <v>62.571428571428562</v>
      </c>
      <c r="U836" s="13" t="str">
        <f>IF('BCL Calculations Table'!BW903="","",'BCL Calculations Table'!BW903)</f>
        <v>N</v>
      </c>
      <c r="V836" s="13">
        <f>IF('BCL Calculations Table'!BX903="","",'BCL Calculations Table'!BX903)</f>
        <v>64.589861751152071</v>
      </c>
      <c r="W836" s="13" t="str">
        <f>IF('BCL Calculations Table'!BY903="","",'BCL Calculations Table'!BY903)</f>
        <v>N</v>
      </c>
      <c r="X836" s="13" t="str">
        <f>IF('BCL Calculations Table'!BZ903="","",'BCL Calculations Table'!BZ903)</f>
        <v/>
      </c>
      <c r="Y836" s="70" t="str">
        <f>IF('BCL Calculations Table'!CB903="","",'BCL Calculations Table'!CB903)</f>
        <v/>
      </c>
    </row>
    <row r="837" spans="1:25" x14ac:dyDescent="0.35">
      <c r="A837" s="69" t="str">
        <f>'BCL Calculations Table'!BN904</f>
        <v>Trimethylbenzene, 1,3,5-</v>
      </c>
      <c r="B837" s="68" t="str">
        <f>'BCL Calculations Table'!BM904</f>
        <v>108-67-8</v>
      </c>
      <c r="C837" s="13" t="str">
        <f>IF('BCL Calculations Table'!C904="","",'BCL Calculations Table'!C904)</f>
        <v/>
      </c>
      <c r="D837" s="13" t="str">
        <f>IF('BCL Calculations Table'!D904="","",'BCL Calculations Table'!D904)</f>
        <v/>
      </c>
      <c r="E837" s="13">
        <f>IF('BCL Calculations Table'!E904="","",'BCL Calculations Table'!E904)</f>
        <v>0.06</v>
      </c>
      <c r="F837" s="13" t="str">
        <f>IF('BCL Calculations Table'!F904="","",'BCL Calculations Table'!F904)</f>
        <v>I</v>
      </c>
      <c r="G837" s="13" t="str">
        <f>IF('BCL Calculations Table'!G904="","",'BCL Calculations Table'!G904)</f>
        <v/>
      </c>
      <c r="H837" s="13" t="str">
        <f>IF('BCL Calculations Table'!H904="","",'BCL Calculations Table'!H904)</f>
        <v/>
      </c>
      <c r="I837" s="13" t="str">
        <f>IF('BCL Calculations Table'!I904="","",'BCL Calculations Table'!I904)</f>
        <v/>
      </c>
      <c r="J837" s="13" t="str">
        <f>IF('BCL Calculations Table'!J904="","",'BCL Calculations Table'!J904)</f>
        <v/>
      </c>
      <c r="K837" s="85" t="str">
        <f>IF('BCL Calculations Table'!K904="","",'BCL Calculations Table'!K904)</f>
        <v/>
      </c>
      <c r="L837" s="13" t="str">
        <f>IF('BCL Calculations Table'!L904="","",'BCL Calculations Table'!L904)</f>
        <v>V</v>
      </c>
      <c r="M837" s="68" t="str">
        <f>IF('BCL Calculations Table'!N904="","",'BCL Calculations Table'!N904)</f>
        <v/>
      </c>
      <c r="N837" s="13">
        <f>IF('BCL Calculations Table'!BP904="","",'BCL Calculations Table'!BP904)</f>
        <v>182.21891545013835</v>
      </c>
      <c r="O837" s="13" t="str">
        <f>IF('BCL Calculations Table'!BQ904="","",'BCL Calculations Table'!BQ904)</f>
        <v>sat</v>
      </c>
      <c r="P837" s="13">
        <f>IF('BCL Calculations Table'!BR904="","",'BCL Calculations Table'!BR904)</f>
        <v>182.21891545013835</v>
      </c>
      <c r="Q837" s="13" t="str">
        <f>IF('BCL Calculations Table'!BS904="","",'BCL Calculations Table'!BS904)</f>
        <v>sat</v>
      </c>
      <c r="R837" s="13">
        <f>IF('BCL Calculations Table'!BT904="","",'BCL Calculations Table'!BT904)</f>
        <v>182.21891545013835</v>
      </c>
      <c r="S837" s="13" t="str">
        <f>IF('BCL Calculations Table'!BU904="","",'BCL Calculations Table'!BU904)</f>
        <v>sat</v>
      </c>
      <c r="T837" s="13" t="str">
        <f>IF('BCL Calculations Table'!BV904="","",'BCL Calculations Table'!BV904)</f>
        <v/>
      </c>
      <c r="U837" s="13" t="str">
        <f>IF('BCL Calculations Table'!BW904="","",'BCL Calculations Table'!BW904)</f>
        <v/>
      </c>
      <c r="V837" s="13">
        <f>IF('BCL Calculations Table'!BX904="","",'BCL Calculations Table'!BX904)</f>
        <v>2002.2857142857142</v>
      </c>
      <c r="W837" s="13" t="str">
        <f>IF('BCL Calculations Table'!BY904="","",'BCL Calculations Table'!BY904)</f>
        <v>N</v>
      </c>
      <c r="X837" s="13" t="str">
        <f>IF('BCL Calculations Table'!BZ904="","",'BCL Calculations Table'!BZ904)</f>
        <v/>
      </c>
      <c r="Y837" s="70" t="str">
        <f>IF('BCL Calculations Table'!CB904="","",'BCL Calculations Table'!CB904)</f>
        <v/>
      </c>
    </row>
    <row r="838" spans="1:25" s="14" customFormat="1" x14ac:dyDescent="0.35">
      <c r="A838" s="69" t="str">
        <f>'BCL Calculations Table'!BN905</f>
        <v>Trimethylpentene, 2,4,4-</v>
      </c>
      <c r="B838" s="68" t="str">
        <f>'BCL Calculations Table'!BM905</f>
        <v>25167-70-8</v>
      </c>
      <c r="C838" s="13" t="str">
        <f>IF('BCL Calculations Table'!C905="","",'BCL Calculations Table'!C905)</f>
        <v/>
      </c>
      <c r="D838" s="13" t="str">
        <f>IF('BCL Calculations Table'!D905="","",'BCL Calculations Table'!D905)</f>
        <v/>
      </c>
      <c r="E838" s="13">
        <f>IF('BCL Calculations Table'!E905="","",'BCL Calculations Table'!E905)</f>
        <v>0.01</v>
      </c>
      <c r="F838" s="13" t="str">
        <f>IF('BCL Calculations Table'!F905="","",'BCL Calculations Table'!F905)</f>
        <v>X</v>
      </c>
      <c r="G838" s="13" t="str">
        <f>IF('BCL Calculations Table'!G905="","",'BCL Calculations Table'!G905)</f>
        <v/>
      </c>
      <c r="H838" s="13" t="str">
        <f>IF('BCL Calculations Table'!H905="","",'BCL Calculations Table'!H905)</f>
        <v/>
      </c>
      <c r="I838" s="13" t="str">
        <f>IF('BCL Calculations Table'!I905="","",'BCL Calculations Table'!I905)</f>
        <v/>
      </c>
      <c r="J838" s="13" t="str">
        <f>IF('BCL Calculations Table'!J905="","",'BCL Calculations Table'!J905)</f>
        <v/>
      </c>
      <c r="K838" s="85" t="str">
        <f>IF('BCL Calculations Table'!K905="","",'BCL Calculations Table'!K905)</f>
        <v/>
      </c>
      <c r="L838" s="13" t="str">
        <f>IF('BCL Calculations Table'!L905="","",'BCL Calculations Table'!L905)</f>
        <v>V</v>
      </c>
      <c r="M838" s="68" t="str">
        <f>IF('BCL Calculations Table'!N905="","",'BCL Calculations Table'!N905)</f>
        <v/>
      </c>
      <c r="N838" s="13">
        <f>IF('BCL Calculations Table'!BP905="","",'BCL Calculations Table'!BP905)</f>
        <v>29.554487808150942</v>
      </c>
      <c r="O838" s="13" t="str">
        <f>IF('BCL Calculations Table'!BQ905="","",'BCL Calculations Table'!BQ905)</f>
        <v>sat</v>
      </c>
      <c r="P838" s="13">
        <f>IF('BCL Calculations Table'!BR905="","",'BCL Calculations Table'!BR905)</f>
        <v>29.554487808150942</v>
      </c>
      <c r="Q838" s="13" t="str">
        <f>IF('BCL Calculations Table'!BS905="","",'BCL Calculations Table'!BS905)</f>
        <v>sat</v>
      </c>
      <c r="R838" s="13">
        <f>IF('BCL Calculations Table'!BT905="","",'BCL Calculations Table'!BT905)</f>
        <v>29.554487808150942</v>
      </c>
      <c r="S838" s="13" t="str">
        <f>IF('BCL Calculations Table'!BU905="","",'BCL Calculations Table'!BU905)</f>
        <v>sat</v>
      </c>
      <c r="T838" s="13" t="str">
        <f>IF('BCL Calculations Table'!BV905="","",'BCL Calculations Table'!BV905)</f>
        <v/>
      </c>
      <c r="U838" s="13" t="str">
        <f>IF('BCL Calculations Table'!BW905="","",'BCL Calculations Table'!BW905)</f>
        <v/>
      </c>
      <c r="V838" s="13">
        <f>IF('BCL Calculations Table'!BX905="","",'BCL Calculations Table'!BX905)</f>
        <v>333.71428571428572</v>
      </c>
      <c r="W838" s="13" t="str">
        <f>IF('BCL Calculations Table'!BY905="","",'BCL Calculations Table'!BY905)</f>
        <v>N</v>
      </c>
      <c r="X838" s="13" t="str">
        <f>IF('BCL Calculations Table'!BZ905="","",'BCL Calculations Table'!BZ905)</f>
        <v/>
      </c>
      <c r="Y838" s="70" t="str">
        <f>IF('BCL Calculations Table'!CB905="","",'BCL Calculations Table'!CB905)</f>
        <v/>
      </c>
    </row>
    <row r="839" spans="1:25" x14ac:dyDescent="0.35">
      <c r="A839" s="69" t="str">
        <f>'BCL Calculations Table'!BN906</f>
        <v>Trinitrobenzene, 1,3,5-</v>
      </c>
      <c r="B839" s="68" t="str">
        <f>'BCL Calculations Table'!BM906</f>
        <v>99-35-4</v>
      </c>
      <c r="C839" s="13" t="str">
        <f>IF('BCL Calculations Table'!C906="","",'BCL Calculations Table'!C906)</f>
        <v/>
      </c>
      <c r="D839" s="13" t="str">
        <f>IF('BCL Calculations Table'!D906="","",'BCL Calculations Table'!D906)</f>
        <v/>
      </c>
      <c r="E839" s="13">
        <f>IF('BCL Calculations Table'!E906="","",'BCL Calculations Table'!E906)</f>
        <v>0.03</v>
      </c>
      <c r="F839" s="13" t="str">
        <f>IF('BCL Calculations Table'!F906="","",'BCL Calculations Table'!F906)</f>
        <v>I</v>
      </c>
      <c r="G839" s="13" t="str">
        <f>IF('BCL Calculations Table'!G906="","",'BCL Calculations Table'!G906)</f>
        <v/>
      </c>
      <c r="H839" s="13" t="str">
        <f>IF('BCL Calculations Table'!H906="","",'BCL Calculations Table'!H906)</f>
        <v/>
      </c>
      <c r="I839" s="13" t="str">
        <f>IF('BCL Calculations Table'!I906="","",'BCL Calculations Table'!I906)</f>
        <v/>
      </c>
      <c r="J839" s="13" t="str">
        <f>IF('BCL Calculations Table'!J906="","",'BCL Calculations Table'!J906)</f>
        <v/>
      </c>
      <c r="K839" s="85" t="str">
        <f>IF('BCL Calculations Table'!K906="","",'BCL Calculations Table'!K906)</f>
        <v/>
      </c>
      <c r="L839" s="13" t="str">
        <f>IF('BCL Calculations Table'!L906="","",'BCL Calculations Table'!L906)</f>
        <v/>
      </c>
      <c r="M839" s="68">
        <f>IF('BCL Calculations Table'!N906="","",'BCL Calculations Table'!N906)</f>
        <v>1.9E-2</v>
      </c>
      <c r="N839" s="13">
        <f>IF('BCL Calculations Table'!BP906="","",'BCL Calculations Table'!BP906)</f>
        <v>2245.1992718582965</v>
      </c>
      <c r="O839" s="13" t="str">
        <f>IF('BCL Calculations Table'!BQ906="","",'BCL Calculations Table'!BQ906)</f>
        <v>N</v>
      </c>
      <c r="P839" s="13">
        <f>IF('BCL Calculations Table'!BR906="","",'BCL Calculations Table'!BR906)</f>
        <v>70080</v>
      </c>
      <c r="Q839" s="13" t="str">
        <f>IF('BCL Calculations Table'!BS906="","",'BCL Calculations Table'!BS906)</f>
        <v>N</v>
      </c>
      <c r="R839" s="13">
        <f>IF('BCL Calculations Table'!BT906="","",'BCL Calculations Table'!BT906)</f>
        <v>36035.515715742476</v>
      </c>
      <c r="S839" s="13" t="str">
        <f>IF('BCL Calculations Table'!BU906="","",'BCL Calculations Table'!BU906)</f>
        <v>N</v>
      </c>
      <c r="T839" s="13" t="str">
        <f>IF('BCL Calculations Table'!BV906="","",'BCL Calculations Table'!BV906)</f>
        <v/>
      </c>
      <c r="U839" s="13" t="str">
        <f>IF('BCL Calculations Table'!BW906="","",'BCL Calculations Table'!BW906)</f>
        <v/>
      </c>
      <c r="V839" s="13">
        <f>IF('BCL Calculations Table'!BX906="","",'BCL Calculations Table'!BX906)</f>
        <v>1001.1428571428571</v>
      </c>
      <c r="W839" s="13" t="str">
        <f>IF('BCL Calculations Table'!BY906="","",'BCL Calculations Table'!BY906)</f>
        <v>N</v>
      </c>
      <c r="X839" s="13" t="str">
        <f>IF('BCL Calculations Table'!BZ906="","",'BCL Calculations Table'!BZ906)</f>
        <v/>
      </c>
      <c r="Y839" s="70" t="str">
        <f>IF('BCL Calculations Table'!CB906="","",'BCL Calculations Table'!CB906)</f>
        <v/>
      </c>
    </row>
    <row r="840" spans="1:25" s="14" customFormat="1" x14ac:dyDescent="0.35">
      <c r="A840" s="71" t="str">
        <f>'BCL Calculations Table'!BN907</f>
        <v>Trinitrotoluene, 2,4,6-</v>
      </c>
      <c r="B840" s="72" t="str">
        <f>'BCL Calculations Table'!BM907</f>
        <v>118-96-7</v>
      </c>
      <c r="C840" s="73">
        <f>IF('BCL Calculations Table'!C907="","",'BCL Calculations Table'!C907)</f>
        <v>0.03</v>
      </c>
      <c r="D840" s="73" t="str">
        <f>IF('BCL Calculations Table'!D907="","",'BCL Calculations Table'!D907)</f>
        <v>I</v>
      </c>
      <c r="E840" s="73">
        <f>IF('BCL Calculations Table'!E907="","",'BCL Calculations Table'!E907)</f>
        <v>5.0000000000000001E-4</v>
      </c>
      <c r="F840" s="73" t="str">
        <f>IF('BCL Calculations Table'!F907="","",'BCL Calculations Table'!F907)</f>
        <v>I</v>
      </c>
      <c r="G840" s="73" t="str">
        <f>IF('BCL Calculations Table'!G907="","",'BCL Calculations Table'!G907)</f>
        <v/>
      </c>
      <c r="H840" s="73" t="str">
        <f>IF('BCL Calculations Table'!H907="","",'BCL Calculations Table'!H907)</f>
        <v/>
      </c>
      <c r="I840" s="73" t="str">
        <f>IF('BCL Calculations Table'!I907="","",'BCL Calculations Table'!I907)</f>
        <v/>
      </c>
      <c r="J840" s="73" t="str">
        <f>IF('BCL Calculations Table'!J907="","",'BCL Calculations Table'!J907)</f>
        <v/>
      </c>
      <c r="K840" s="86" t="str">
        <f>IF('BCL Calculations Table'!K907="","",'BCL Calculations Table'!K907)</f>
        <v/>
      </c>
      <c r="L840" s="73" t="str">
        <f>IF('BCL Calculations Table'!L907="","",'BCL Calculations Table'!L907)</f>
        <v/>
      </c>
      <c r="M840" s="72">
        <f>IF('BCL Calculations Table'!N907="","",'BCL Calculations Table'!N907)</f>
        <v>3.2000000000000001E-2</v>
      </c>
      <c r="N840" s="73">
        <f>IF('BCL Calculations Table'!BP907="","",'BCL Calculations Table'!BP907)</f>
        <v>21.260583693307048</v>
      </c>
      <c r="O840" s="73" t="str">
        <f>IF('BCL Calculations Table'!BQ907="","",'BCL Calculations Table'!BQ907)</f>
        <v>C</v>
      </c>
      <c r="P840" s="73">
        <f>IF('BCL Calculations Table'!BR907="","",'BCL Calculations Table'!BR907)</f>
        <v>218.02666666666664</v>
      </c>
      <c r="Q840" s="73" t="str">
        <f>IF('BCL Calculations Table'!BS907="","",'BCL Calculations Table'!BS907)</f>
        <v>C</v>
      </c>
      <c r="R840" s="73">
        <f>IF('BCL Calculations Table'!BT907="","",'BCL Calculations Table'!BT907)</f>
        <v>119.96808989671473</v>
      </c>
      <c r="S840" s="73" t="str">
        <f>IF('BCL Calculations Table'!BU907="","",'BCL Calculations Table'!BU907)</f>
        <v>C</v>
      </c>
      <c r="T840" s="73" t="str">
        <f>IF('BCL Calculations Table'!BV907="","",'BCL Calculations Table'!BV907)</f>
        <v/>
      </c>
      <c r="U840" s="73" t="str">
        <f>IF('BCL Calculations Table'!BW907="","",'BCL Calculations Table'!BW907)</f>
        <v/>
      </c>
      <c r="V840" s="73">
        <f>IF('BCL Calculations Table'!BX907="","",'BCL Calculations Table'!BX907)</f>
        <v>2.5969405905371752</v>
      </c>
      <c r="W840" s="73" t="str">
        <f>IF('BCL Calculations Table'!BY907="","",'BCL Calculations Table'!BY907)</f>
        <v>C</v>
      </c>
      <c r="X840" s="73" t="str">
        <f>IF('BCL Calculations Table'!BZ907="","",'BCL Calculations Table'!BZ907)</f>
        <v/>
      </c>
      <c r="Y840" s="79" t="str">
        <f>IF('BCL Calculations Table'!CB907="","",'BCL Calculations Table'!CB907)</f>
        <v/>
      </c>
    </row>
    <row r="841" spans="1:25" s="14" customFormat="1" x14ac:dyDescent="0.35">
      <c r="A841" s="69" t="str">
        <f>'BCL Calculations Table'!BN908</f>
        <v>Triphenylphosphine Oxide</v>
      </c>
      <c r="B841" s="68" t="str">
        <f>'BCL Calculations Table'!BM908</f>
        <v>791-28-6</v>
      </c>
      <c r="C841" s="13" t="str">
        <f>IF('BCL Calculations Table'!C908="","",'BCL Calculations Table'!C908)</f>
        <v/>
      </c>
      <c r="D841" s="13" t="str">
        <f>IF('BCL Calculations Table'!D908="","",'BCL Calculations Table'!D908)</f>
        <v/>
      </c>
      <c r="E841" s="13">
        <f>IF('BCL Calculations Table'!E908="","",'BCL Calculations Table'!E908)</f>
        <v>0.02</v>
      </c>
      <c r="F841" s="13" t="str">
        <f>IF('BCL Calculations Table'!F908="","",'BCL Calculations Table'!F908)</f>
        <v>P</v>
      </c>
      <c r="G841" s="13" t="str">
        <f>IF('BCL Calculations Table'!G908="","",'BCL Calculations Table'!G908)</f>
        <v/>
      </c>
      <c r="H841" s="13" t="str">
        <f>IF('BCL Calculations Table'!H908="","",'BCL Calculations Table'!H908)</f>
        <v/>
      </c>
      <c r="I841" s="13" t="str">
        <f>IF('BCL Calculations Table'!I908="","",'BCL Calculations Table'!I908)</f>
        <v/>
      </c>
      <c r="J841" s="13" t="str">
        <f>IF('BCL Calculations Table'!J908="","",'BCL Calculations Table'!J908)</f>
        <v/>
      </c>
      <c r="K841" s="85" t="str">
        <f>IF('BCL Calculations Table'!K908="","",'BCL Calculations Table'!K908)</f>
        <v/>
      </c>
      <c r="L841" s="13" t="str">
        <f>IF('BCL Calculations Table'!L908="","",'BCL Calculations Table'!L908)</f>
        <v/>
      </c>
      <c r="M841" s="68">
        <f>IF('BCL Calculations Table'!N908="","",'BCL Calculations Table'!N908)</f>
        <v>0.1</v>
      </c>
      <c r="N841" s="13">
        <f>IF('BCL Calculations Table'!BP908="","",'BCL Calculations Table'!BP908)</f>
        <v>1264.2735911142927</v>
      </c>
      <c r="O841" s="13" t="str">
        <f>IF('BCL Calculations Table'!BQ908="","",'BCL Calculations Table'!BQ908)</f>
        <v>N</v>
      </c>
      <c r="P841" s="13">
        <f>IF('BCL Calculations Table'!BR908="","",'BCL Calculations Table'!BR908)</f>
        <v>46720.000000000007</v>
      </c>
      <c r="Q841" s="13" t="str">
        <f>IF('BCL Calculations Table'!BS908="","",'BCL Calculations Table'!BS908)</f>
        <v>N</v>
      </c>
      <c r="R841" s="13">
        <f>IF('BCL Calculations Table'!BT908="","",'BCL Calculations Table'!BT908)</f>
        <v>18236.949183240744</v>
      </c>
      <c r="S841" s="13" t="str">
        <f>IF('BCL Calculations Table'!BU908="","",'BCL Calculations Table'!BU908)</f>
        <v>N</v>
      </c>
      <c r="T841" s="13" t="str">
        <f>IF('BCL Calculations Table'!BV908="","",'BCL Calculations Table'!BV908)</f>
        <v/>
      </c>
      <c r="U841" s="13" t="str">
        <f>IF('BCL Calculations Table'!BW908="","",'BCL Calculations Table'!BW908)</f>
        <v/>
      </c>
      <c r="V841" s="13">
        <f>IF('BCL Calculations Table'!BX908="","",'BCL Calculations Table'!BX908)</f>
        <v>667.42857142857144</v>
      </c>
      <c r="W841" s="13" t="str">
        <f>IF('BCL Calculations Table'!BY908="","",'BCL Calculations Table'!BY908)</f>
        <v>N</v>
      </c>
      <c r="X841" s="80" t="str">
        <f>IF('BCL Calculations Table'!BZ908="","",'BCL Calculations Table'!BZ908)</f>
        <v/>
      </c>
      <c r="Y841" s="81" t="str">
        <f>IF('BCL Calculations Table'!CB908="","",'BCL Calculations Table'!CB908)</f>
        <v/>
      </c>
    </row>
    <row r="842" spans="1:25" x14ac:dyDescent="0.35">
      <c r="A842" s="69" t="str">
        <f>'BCL Calculations Table'!BN909</f>
        <v>Tris(1,3-Dichloro-2-propyl) Phosphate</v>
      </c>
      <c r="B842" s="68" t="str">
        <f>'BCL Calculations Table'!BM909</f>
        <v>13674-87-8</v>
      </c>
      <c r="C842" s="13" t="str">
        <f>IF('BCL Calculations Table'!C909="","",'BCL Calculations Table'!C909)</f>
        <v/>
      </c>
      <c r="D842" s="13" t="str">
        <f>IF('BCL Calculations Table'!D909="","",'BCL Calculations Table'!D909)</f>
        <v/>
      </c>
      <c r="E842" s="13">
        <f>IF('BCL Calculations Table'!E909="","",'BCL Calculations Table'!E909)</f>
        <v>0.02</v>
      </c>
      <c r="F842" s="13" t="str">
        <f>IF('BCL Calculations Table'!F909="","",'BCL Calculations Table'!F909)</f>
        <v>A</v>
      </c>
      <c r="G842" s="13" t="str">
        <f>IF('BCL Calculations Table'!G909="","",'BCL Calculations Table'!G909)</f>
        <v/>
      </c>
      <c r="H842" s="13" t="str">
        <f>IF('BCL Calculations Table'!H909="","",'BCL Calculations Table'!H909)</f>
        <v/>
      </c>
      <c r="I842" s="13" t="str">
        <f>IF('BCL Calculations Table'!I909="","",'BCL Calculations Table'!I909)</f>
        <v/>
      </c>
      <c r="J842" s="13" t="str">
        <f>IF('BCL Calculations Table'!J909="","",'BCL Calculations Table'!J909)</f>
        <v/>
      </c>
      <c r="K842" s="85" t="str">
        <f>IF('BCL Calculations Table'!K909="","",'BCL Calculations Table'!K909)</f>
        <v/>
      </c>
      <c r="L842" s="13" t="str">
        <f>IF('BCL Calculations Table'!L909="","",'BCL Calculations Table'!L909)</f>
        <v/>
      </c>
      <c r="M842" s="68">
        <f>IF('BCL Calculations Table'!N909="","",'BCL Calculations Table'!N909)</f>
        <v>0.1</v>
      </c>
      <c r="N842" s="13">
        <f>IF('BCL Calculations Table'!BP909="","",'BCL Calculations Table'!BP909)</f>
        <v>1264.2735911142927</v>
      </c>
      <c r="O842" s="13" t="str">
        <f>IF('BCL Calculations Table'!BQ909="","",'BCL Calculations Table'!BQ909)</f>
        <v>N</v>
      </c>
      <c r="P842" s="13">
        <f>IF('BCL Calculations Table'!BR909="","",'BCL Calculations Table'!BR909)</f>
        <v>46720.000000000007</v>
      </c>
      <c r="Q842" s="13" t="str">
        <f>IF('BCL Calculations Table'!BS909="","",'BCL Calculations Table'!BS909)</f>
        <v>N</v>
      </c>
      <c r="R842" s="13">
        <f>IF('BCL Calculations Table'!BT909="","",'BCL Calculations Table'!BT909)</f>
        <v>18236.949183240744</v>
      </c>
      <c r="S842" s="13" t="str">
        <f>IF('BCL Calculations Table'!BU909="","",'BCL Calculations Table'!BU909)</f>
        <v>N</v>
      </c>
      <c r="T842" s="13" t="str">
        <f>IF('BCL Calculations Table'!BV909="","",'BCL Calculations Table'!BV909)</f>
        <v/>
      </c>
      <c r="U842" s="13" t="str">
        <f>IF('BCL Calculations Table'!BW909="","",'BCL Calculations Table'!BW909)</f>
        <v/>
      </c>
      <c r="V842" s="13">
        <f>IF('BCL Calculations Table'!BX909="","",'BCL Calculations Table'!BX909)</f>
        <v>667.42857142857144</v>
      </c>
      <c r="W842" s="13" t="str">
        <f>IF('BCL Calculations Table'!BY909="","",'BCL Calculations Table'!BY909)</f>
        <v>N</v>
      </c>
      <c r="X842" s="13" t="str">
        <f>IF('BCL Calculations Table'!BZ909="","",'BCL Calculations Table'!BZ909)</f>
        <v/>
      </c>
      <c r="Y842" s="70" t="str">
        <f>IF('BCL Calculations Table'!CB909="","",'BCL Calculations Table'!CB909)</f>
        <v/>
      </c>
    </row>
    <row r="843" spans="1:25" x14ac:dyDescent="0.35">
      <c r="A843" s="69" t="str">
        <f>'BCL Calculations Table'!BN910</f>
        <v>Tris(1-chloro-2-propyl)phosphate</v>
      </c>
      <c r="B843" s="68" t="str">
        <f>'BCL Calculations Table'!BM910</f>
        <v>13674-84-5</v>
      </c>
      <c r="C843" s="13" t="str">
        <f>IF('BCL Calculations Table'!C910="","",'BCL Calculations Table'!C910)</f>
        <v/>
      </c>
      <c r="D843" s="13" t="str">
        <f>IF('BCL Calculations Table'!D910="","",'BCL Calculations Table'!D910)</f>
        <v/>
      </c>
      <c r="E843" s="13">
        <f>IF('BCL Calculations Table'!E910="","",'BCL Calculations Table'!E910)</f>
        <v>0.01</v>
      </c>
      <c r="F843" s="13" t="str">
        <f>IF('BCL Calculations Table'!F910="","",'BCL Calculations Table'!F910)</f>
        <v>X</v>
      </c>
      <c r="G843" s="13" t="str">
        <f>IF('BCL Calculations Table'!G910="","",'BCL Calculations Table'!G910)</f>
        <v/>
      </c>
      <c r="H843" s="13" t="str">
        <f>IF('BCL Calculations Table'!H910="","",'BCL Calculations Table'!H910)</f>
        <v/>
      </c>
      <c r="I843" s="13" t="str">
        <f>IF('BCL Calculations Table'!I910="","",'BCL Calculations Table'!I910)</f>
        <v/>
      </c>
      <c r="J843" s="13" t="str">
        <f>IF('BCL Calculations Table'!J910="","",'BCL Calculations Table'!J910)</f>
        <v/>
      </c>
      <c r="K843" s="85" t="str">
        <f>IF('BCL Calculations Table'!K910="","",'BCL Calculations Table'!K910)</f>
        <v/>
      </c>
      <c r="L843" s="13" t="str">
        <f>IF('BCL Calculations Table'!L910="","",'BCL Calculations Table'!L910)</f>
        <v/>
      </c>
      <c r="M843" s="68">
        <f>IF('BCL Calculations Table'!N910="","",'BCL Calculations Table'!N910)</f>
        <v>0.1</v>
      </c>
      <c r="N843" s="13">
        <f>IF('BCL Calculations Table'!BP910="","",'BCL Calculations Table'!BP910)</f>
        <v>632.13679555714634</v>
      </c>
      <c r="O843" s="13" t="str">
        <f>IF('BCL Calculations Table'!BQ910="","",'BCL Calculations Table'!BQ910)</f>
        <v>N</v>
      </c>
      <c r="P843" s="13">
        <f>IF('BCL Calculations Table'!BR910="","",'BCL Calculations Table'!BR910)</f>
        <v>23360.000000000004</v>
      </c>
      <c r="Q843" s="13" t="str">
        <f>IF('BCL Calculations Table'!BS910="","",'BCL Calculations Table'!BS910)</f>
        <v>N</v>
      </c>
      <c r="R843" s="13">
        <f>IF('BCL Calculations Table'!BT910="","",'BCL Calculations Table'!BT910)</f>
        <v>9118.4745916203719</v>
      </c>
      <c r="S843" s="13" t="str">
        <f>IF('BCL Calculations Table'!BU910="","",'BCL Calculations Table'!BU910)</f>
        <v>N</v>
      </c>
      <c r="T843" s="13" t="str">
        <f>IF('BCL Calculations Table'!BV910="","",'BCL Calculations Table'!BV910)</f>
        <v/>
      </c>
      <c r="U843" s="13" t="str">
        <f>IF('BCL Calculations Table'!BW910="","",'BCL Calculations Table'!BW910)</f>
        <v/>
      </c>
      <c r="V843" s="13">
        <f>IF('BCL Calculations Table'!BX910="","",'BCL Calculations Table'!BX910)</f>
        <v>333.71428571428572</v>
      </c>
      <c r="W843" s="13" t="str">
        <f>IF('BCL Calculations Table'!BY910="","",'BCL Calculations Table'!BY910)</f>
        <v>N</v>
      </c>
      <c r="X843" s="13" t="str">
        <f>IF('BCL Calculations Table'!BZ910="","",'BCL Calculations Table'!BZ910)</f>
        <v/>
      </c>
      <c r="Y843" s="70" t="str">
        <f>IF('BCL Calculations Table'!CB910="","",'BCL Calculations Table'!CB910)</f>
        <v/>
      </c>
    </row>
    <row r="844" spans="1:25" s="14" customFormat="1" x14ac:dyDescent="0.35">
      <c r="A844" s="69" t="str">
        <f>'BCL Calculations Table'!BN911</f>
        <v>Tris(2,3-dibromopropyl)phosphate</v>
      </c>
      <c r="B844" s="68" t="str">
        <f>'BCL Calculations Table'!BM911</f>
        <v>126-72-7</v>
      </c>
      <c r="C844" s="13">
        <f>IF('BCL Calculations Table'!C911="","",'BCL Calculations Table'!C911)</f>
        <v>2.2999999999999998</v>
      </c>
      <c r="D844" s="13" t="str">
        <f>IF('BCL Calculations Table'!D911="","",'BCL Calculations Table'!D911)</f>
        <v>CA</v>
      </c>
      <c r="E844" s="13" t="str">
        <f>IF('BCL Calculations Table'!E911="","",'BCL Calculations Table'!E911)</f>
        <v/>
      </c>
      <c r="F844" s="13" t="str">
        <f>IF('BCL Calculations Table'!F911="","",'BCL Calculations Table'!F911)</f>
        <v/>
      </c>
      <c r="G844" s="13">
        <f>IF('BCL Calculations Table'!G911="","",'BCL Calculations Table'!G911)</f>
        <v>6.6E-4</v>
      </c>
      <c r="H844" s="13" t="str">
        <f>IF('BCL Calculations Table'!H911="","",'BCL Calculations Table'!H911)</f>
        <v>CA</v>
      </c>
      <c r="I844" s="13" t="str">
        <f>IF('BCL Calculations Table'!I911="","",'BCL Calculations Table'!I911)</f>
        <v/>
      </c>
      <c r="J844" s="13" t="str">
        <f>IF('BCL Calculations Table'!J911="","",'BCL Calculations Table'!J911)</f>
        <v/>
      </c>
      <c r="K844" s="85" t="str">
        <f>IF('BCL Calculations Table'!K911="","",'BCL Calculations Table'!K911)</f>
        <v/>
      </c>
      <c r="L844" s="13" t="str">
        <f>IF('BCL Calculations Table'!L911="","",'BCL Calculations Table'!L911)</f>
        <v>V</v>
      </c>
      <c r="M844" s="68" t="str">
        <f>IF('BCL Calculations Table'!N911="","",'BCL Calculations Table'!N911)</f>
        <v/>
      </c>
      <c r="N844" s="13">
        <f>IF('BCL Calculations Table'!BP911="","",'BCL Calculations Table'!BP911)</f>
        <v>0.28022184929366656</v>
      </c>
      <c r="O844" s="13" t="str">
        <f>IF('BCL Calculations Table'!BQ911="","",'BCL Calculations Table'!BQ911)</f>
        <v>C</v>
      </c>
      <c r="P844" s="13">
        <f>IF('BCL Calculations Table'!BR911="","",'BCL Calculations Table'!BR911)</f>
        <v>2.4316098223290843</v>
      </c>
      <c r="Q844" s="13" t="str">
        <f>IF('BCL Calculations Table'!BS911="","",'BCL Calculations Table'!BS911)</f>
        <v>C</v>
      </c>
      <c r="R844" s="13">
        <f>IF('BCL Calculations Table'!BT911="","",'BCL Calculations Table'!BT911)</f>
        <v>1.4564516173425024</v>
      </c>
      <c r="S844" s="13" t="str">
        <f>IF('BCL Calculations Table'!BU911="","",'BCL Calculations Table'!BU911)</f>
        <v>C</v>
      </c>
      <c r="T844" s="13">
        <f>IF('BCL Calculations Table'!BV911="","",'BCL Calculations Table'!BV911)</f>
        <v>4.2540792540792533E-3</v>
      </c>
      <c r="U844" s="13" t="str">
        <f>IF('BCL Calculations Table'!BW911="","",'BCL Calculations Table'!BW911)</f>
        <v>C</v>
      </c>
      <c r="V844" s="13">
        <f>IF('BCL Calculations Table'!BX911="","",'BCL Calculations Table'!BX911)</f>
        <v>6.8001229611275148E-3</v>
      </c>
      <c r="W844" s="13" t="str">
        <f>IF('BCL Calculations Table'!BY911="","",'BCL Calculations Table'!BY911)</f>
        <v>C</v>
      </c>
      <c r="X844" s="13" t="str">
        <f>IF('BCL Calculations Table'!BZ911="","",'BCL Calculations Table'!BZ911)</f>
        <v/>
      </c>
      <c r="Y844" s="70" t="str">
        <f>IF('BCL Calculations Table'!CB911="","",'BCL Calculations Table'!CB911)</f>
        <v/>
      </c>
    </row>
    <row r="845" spans="1:25" x14ac:dyDescent="0.35">
      <c r="A845" s="69" t="str">
        <f>'BCL Calculations Table'!BN912</f>
        <v>Tris(2-chloroethyl)phosphate</v>
      </c>
      <c r="B845" s="68" t="str">
        <f>'BCL Calculations Table'!BM912</f>
        <v>115-96-8</v>
      </c>
      <c r="C845" s="13">
        <f>IF('BCL Calculations Table'!C912="","",'BCL Calculations Table'!C912)</f>
        <v>0.02</v>
      </c>
      <c r="D845" s="13" t="str">
        <f>IF('BCL Calculations Table'!D912="","",'BCL Calculations Table'!D912)</f>
        <v>P</v>
      </c>
      <c r="E845" s="13">
        <f>IF('BCL Calculations Table'!E912="","",'BCL Calculations Table'!E912)</f>
        <v>7.0000000000000001E-3</v>
      </c>
      <c r="F845" s="13" t="str">
        <f>IF('BCL Calculations Table'!F912="","",'BCL Calculations Table'!F912)</f>
        <v>P</v>
      </c>
      <c r="G845" s="13" t="str">
        <f>IF('BCL Calculations Table'!G912="","",'BCL Calculations Table'!G912)</f>
        <v/>
      </c>
      <c r="H845" s="13" t="str">
        <f>IF('BCL Calculations Table'!H912="","",'BCL Calculations Table'!H912)</f>
        <v/>
      </c>
      <c r="I845" s="13" t="str">
        <f>IF('BCL Calculations Table'!I912="","",'BCL Calculations Table'!I912)</f>
        <v/>
      </c>
      <c r="J845" s="13" t="str">
        <f>IF('BCL Calculations Table'!J912="","",'BCL Calculations Table'!J912)</f>
        <v/>
      </c>
      <c r="K845" s="85" t="str">
        <f>IF('BCL Calculations Table'!K912="","",'BCL Calculations Table'!K912)</f>
        <v/>
      </c>
      <c r="L845" s="13" t="str">
        <f>IF('BCL Calculations Table'!L912="","",'BCL Calculations Table'!L912)</f>
        <v/>
      </c>
      <c r="M845" s="68">
        <f>IF('BCL Calculations Table'!N912="","",'BCL Calculations Table'!N912)</f>
        <v>0.1</v>
      </c>
      <c r="N845" s="13">
        <f>IF('BCL Calculations Table'!BP912="","",'BCL Calculations Table'!BP912)</f>
        <v>27.129478222090079</v>
      </c>
      <c r="O845" s="13" t="str">
        <f>IF('BCL Calculations Table'!BQ912="","",'BCL Calculations Table'!BQ912)</f>
        <v>C</v>
      </c>
      <c r="P845" s="13">
        <f>IF('BCL Calculations Table'!BR912="","",'BCL Calculations Table'!BR912)</f>
        <v>327.03999999999996</v>
      </c>
      <c r="Q845" s="13" t="str">
        <f>IF('BCL Calculations Table'!BS912="","",'BCL Calculations Table'!BS912)</f>
        <v>C</v>
      </c>
      <c r="R845" s="13">
        <f>IF('BCL Calculations Table'!BT912="","",'BCL Calculations Table'!BT912)</f>
        <v>176.36958228710964</v>
      </c>
      <c r="S845" s="13" t="str">
        <f>IF('BCL Calculations Table'!BU912="","",'BCL Calculations Table'!BU912)</f>
        <v>C</v>
      </c>
      <c r="T845" s="13" t="str">
        <f>IF('BCL Calculations Table'!BV912="","",'BCL Calculations Table'!BV912)</f>
        <v/>
      </c>
      <c r="U845" s="13" t="str">
        <f>IF('BCL Calculations Table'!BW912="","",'BCL Calculations Table'!BW912)</f>
        <v/>
      </c>
      <c r="V845" s="13">
        <f>IF('BCL Calculations Table'!BX912="","",'BCL Calculations Table'!BX912)</f>
        <v>3.8954108858057617</v>
      </c>
      <c r="W845" s="13" t="str">
        <f>IF('BCL Calculations Table'!BY912="","",'BCL Calculations Table'!BY912)</f>
        <v>C</v>
      </c>
      <c r="X845" s="13" t="str">
        <f>IF('BCL Calculations Table'!BZ912="","",'BCL Calculations Table'!BZ912)</f>
        <v/>
      </c>
      <c r="Y845" s="70" t="str">
        <f>IF('BCL Calculations Table'!CB912="","",'BCL Calculations Table'!CB912)</f>
        <v/>
      </c>
    </row>
    <row r="846" spans="1:25" s="14" customFormat="1" x14ac:dyDescent="0.35">
      <c r="A846" s="71" t="str">
        <f>'BCL Calculations Table'!BN913</f>
        <v>Tris(2-ethylhexyl)phosphate</v>
      </c>
      <c r="B846" s="72" t="str">
        <f>'BCL Calculations Table'!BM913</f>
        <v>78-42-2</v>
      </c>
      <c r="C846" s="73">
        <f>IF('BCL Calculations Table'!C913="","",'BCL Calculations Table'!C913)</f>
        <v>3.2000000000000002E-3</v>
      </c>
      <c r="D846" s="73" t="str">
        <f>IF('BCL Calculations Table'!D913="","",'BCL Calculations Table'!D913)</f>
        <v>P</v>
      </c>
      <c r="E846" s="73">
        <f>IF('BCL Calculations Table'!E913="","",'BCL Calculations Table'!E913)</f>
        <v>0.1</v>
      </c>
      <c r="F846" s="73" t="str">
        <f>IF('BCL Calculations Table'!F913="","",'BCL Calculations Table'!F913)</f>
        <v>P</v>
      </c>
      <c r="G846" s="73" t="str">
        <f>IF('BCL Calculations Table'!G913="","",'BCL Calculations Table'!G913)</f>
        <v/>
      </c>
      <c r="H846" s="73" t="str">
        <f>IF('BCL Calculations Table'!H913="","",'BCL Calculations Table'!H913)</f>
        <v/>
      </c>
      <c r="I846" s="73" t="str">
        <f>IF('BCL Calculations Table'!I913="","",'BCL Calculations Table'!I913)</f>
        <v/>
      </c>
      <c r="J846" s="73" t="str">
        <f>IF('BCL Calculations Table'!J913="","",'BCL Calculations Table'!J913)</f>
        <v/>
      </c>
      <c r="K846" s="86" t="str">
        <f>IF('BCL Calculations Table'!K913="","",'BCL Calculations Table'!K913)</f>
        <v/>
      </c>
      <c r="L846" s="73" t="str">
        <f>IF('BCL Calculations Table'!L913="","",'BCL Calculations Table'!L913)</f>
        <v/>
      </c>
      <c r="M846" s="72">
        <f>IF('BCL Calculations Table'!N913="","",'BCL Calculations Table'!N913)</f>
        <v>0.1</v>
      </c>
      <c r="N846" s="73">
        <f>IF('BCL Calculations Table'!BP913="","",'BCL Calculations Table'!BP913)</f>
        <v>169.55923888806302</v>
      </c>
      <c r="O846" s="73" t="str">
        <f>IF('BCL Calculations Table'!BQ913="","",'BCL Calculations Table'!BQ913)</f>
        <v>C</v>
      </c>
      <c r="P846" s="73">
        <f>IF('BCL Calculations Table'!BR913="","",'BCL Calculations Table'!BR913)</f>
        <v>2043.9999999999998</v>
      </c>
      <c r="Q846" s="73" t="str">
        <f>IF('BCL Calculations Table'!BS913="","",'BCL Calculations Table'!BS913)</f>
        <v>C</v>
      </c>
      <c r="R846" s="73">
        <f>IF('BCL Calculations Table'!BT913="","",'BCL Calculations Table'!BT913)</f>
        <v>1102.3098892944352</v>
      </c>
      <c r="S846" s="73" t="str">
        <f>IF('BCL Calculations Table'!BU913="","",'BCL Calculations Table'!BU913)</f>
        <v>C</v>
      </c>
      <c r="T846" s="73" t="str">
        <f>IF('BCL Calculations Table'!BV913="","",'BCL Calculations Table'!BV913)</f>
        <v/>
      </c>
      <c r="U846" s="73" t="str">
        <f>IF('BCL Calculations Table'!BW913="","",'BCL Calculations Table'!BW913)</f>
        <v/>
      </c>
      <c r="V846" s="73">
        <f>IF('BCL Calculations Table'!BX913="","",'BCL Calculations Table'!BX913)</f>
        <v>24.346318036286011</v>
      </c>
      <c r="W846" s="73" t="str">
        <f>IF('BCL Calculations Table'!BY913="","",'BCL Calculations Table'!BY913)</f>
        <v>C</v>
      </c>
      <c r="X846" s="73" t="str">
        <f>IF('BCL Calculations Table'!BZ913="","",'BCL Calculations Table'!BZ913)</f>
        <v/>
      </c>
      <c r="Y846" s="79" t="str">
        <f>IF('BCL Calculations Table'!CB913="","",'BCL Calculations Table'!CB913)</f>
        <v/>
      </c>
    </row>
    <row r="847" spans="1:25" s="14" customFormat="1" x14ac:dyDescent="0.35">
      <c r="A847" s="69" t="str">
        <f>'BCL Calculations Table'!BN914</f>
        <v>Tungsten</v>
      </c>
      <c r="B847" s="68" t="str">
        <f>'BCL Calculations Table'!BM914</f>
        <v>7440-33-7</v>
      </c>
      <c r="C847" s="13" t="str">
        <f>IF('BCL Calculations Table'!C914="","",'BCL Calculations Table'!C914)</f>
        <v/>
      </c>
      <c r="D847" s="13" t="str">
        <f>IF('BCL Calculations Table'!D914="","",'BCL Calculations Table'!D914)</f>
        <v/>
      </c>
      <c r="E847" s="13">
        <f>IF('BCL Calculations Table'!E914="","",'BCL Calculations Table'!E914)</f>
        <v>8.0000000000000004E-4</v>
      </c>
      <c r="F847" s="13" t="str">
        <f>IF('BCL Calculations Table'!F914="","",'BCL Calculations Table'!F914)</f>
        <v>P</v>
      </c>
      <c r="G847" s="13" t="str">
        <f>IF('BCL Calculations Table'!G914="","",'BCL Calculations Table'!G914)</f>
        <v/>
      </c>
      <c r="H847" s="13" t="str">
        <f>IF('BCL Calculations Table'!H914="","",'BCL Calculations Table'!H914)</f>
        <v/>
      </c>
      <c r="I847" s="13" t="str">
        <f>IF('BCL Calculations Table'!I914="","",'BCL Calculations Table'!I914)</f>
        <v/>
      </c>
      <c r="J847" s="13" t="str">
        <f>IF('BCL Calculations Table'!J914="","",'BCL Calculations Table'!J914)</f>
        <v/>
      </c>
      <c r="K847" s="85" t="str">
        <f>IF('BCL Calculations Table'!K914="","",'BCL Calculations Table'!K914)</f>
        <v/>
      </c>
      <c r="L847" s="13" t="str">
        <f>IF('BCL Calculations Table'!L914="","",'BCL Calculations Table'!L914)</f>
        <v/>
      </c>
      <c r="M847" s="68" t="str">
        <f>IF('BCL Calculations Table'!N914="","",'BCL Calculations Table'!N914)</f>
        <v/>
      </c>
      <c r="N847" s="13">
        <f>IF('BCL Calculations Table'!BP914="","",'BCL Calculations Table'!BP914)</f>
        <v>62.571428571428591</v>
      </c>
      <c r="O847" s="13" t="str">
        <f>IF('BCL Calculations Table'!BQ914="","",'BCL Calculations Table'!BQ914)</f>
        <v>N</v>
      </c>
      <c r="P847" s="13">
        <f>IF('BCL Calculations Table'!BR914="","",'BCL Calculations Table'!BR914)</f>
        <v>1868.8000000000002</v>
      </c>
      <c r="Q847" s="13" t="str">
        <f>IF('BCL Calculations Table'!BS914="","",'BCL Calculations Table'!BS914)</f>
        <v>N</v>
      </c>
      <c r="R847" s="13">
        <f>IF('BCL Calculations Table'!BT914="","",'BCL Calculations Table'!BT914)</f>
        <v>1038.2222222222224</v>
      </c>
      <c r="S847" s="13" t="str">
        <f>IF('BCL Calculations Table'!BU914="","",'BCL Calculations Table'!BU914)</f>
        <v>N</v>
      </c>
      <c r="T847" s="13" t="str">
        <f>IF('BCL Calculations Table'!BV914="","",'BCL Calculations Table'!BV914)</f>
        <v/>
      </c>
      <c r="U847" s="13" t="str">
        <f>IF('BCL Calculations Table'!BW914="","",'BCL Calculations Table'!BW914)</f>
        <v/>
      </c>
      <c r="V847" s="13">
        <f>IF('BCL Calculations Table'!BX914="","",'BCL Calculations Table'!BX914)</f>
        <v>26.697142857142858</v>
      </c>
      <c r="W847" s="13" t="str">
        <f>IF('BCL Calculations Table'!BY914="","",'BCL Calculations Table'!BY914)</f>
        <v>N</v>
      </c>
      <c r="X847" s="80">
        <f>IF('BCL Calculations Table'!BZ914="","",'BCL Calculations Table'!BZ914)</f>
        <v>4.0099108571428568</v>
      </c>
      <c r="Y847" s="81">
        <f>IF('BCL Calculations Table'!CB914="","",'BCL Calculations Table'!CB914)</f>
        <v>80.198217142857146</v>
      </c>
    </row>
    <row r="848" spans="1:25" x14ac:dyDescent="0.35">
      <c r="A848" s="69" t="str">
        <f>'BCL Calculations Table'!BN915</f>
        <v>Uranium (Soluble Salts)</v>
      </c>
      <c r="B848" s="68" t="str">
        <f>'BCL Calculations Table'!BM915</f>
        <v>Uranium</v>
      </c>
      <c r="C848" s="13" t="str">
        <f>IF('BCL Calculations Table'!C915="","",'BCL Calculations Table'!C915)</f>
        <v/>
      </c>
      <c r="D848" s="13" t="str">
        <f>IF('BCL Calculations Table'!D915="","",'BCL Calculations Table'!D915)</f>
        <v/>
      </c>
      <c r="E848" s="13">
        <f>IF('BCL Calculations Table'!E915="","",'BCL Calculations Table'!E915)</f>
        <v>3.0000000000000001E-3</v>
      </c>
      <c r="F848" s="13" t="str">
        <f>IF('BCL Calculations Table'!F915="","",'BCL Calculations Table'!F915)</f>
        <v>I</v>
      </c>
      <c r="G848" s="13" t="str">
        <f>IF('BCL Calculations Table'!G915="","",'BCL Calculations Table'!G915)</f>
        <v/>
      </c>
      <c r="H848" s="13" t="str">
        <f>IF('BCL Calculations Table'!H915="","",'BCL Calculations Table'!H915)</f>
        <v/>
      </c>
      <c r="I848" s="13">
        <f>IF('BCL Calculations Table'!I915="","",'BCL Calculations Table'!I915)</f>
        <v>4.0000000000000003E-5</v>
      </c>
      <c r="J848" s="13" t="str">
        <f>IF('BCL Calculations Table'!J915="","",'BCL Calculations Table'!J915)</f>
        <v>A</v>
      </c>
      <c r="K848" s="85" t="str">
        <f>IF('BCL Calculations Table'!K915="","",'BCL Calculations Table'!K915)</f>
        <v/>
      </c>
      <c r="L848" s="13" t="str">
        <f>IF('BCL Calculations Table'!L915="","",'BCL Calculations Table'!L915)</f>
        <v/>
      </c>
      <c r="M848" s="68" t="str">
        <f>IF('BCL Calculations Table'!N915="","",'BCL Calculations Table'!N915)</f>
        <v/>
      </c>
      <c r="N848" s="13">
        <f>IF('BCL Calculations Table'!BP915="","",'BCL Calculations Table'!BP915)</f>
        <v>233.54810042212847</v>
      </c>
      <c r="O848" s="13" t="str">
        <f>IF('BCL Calculations Table'!BQ915="","",'BCL Calculations Table'!BQ915)</f>
        <v>N</v>
      </c>
      <c r="P848" s="13">
        <f>IF('BCL Calculations Table'!BR915="","",'BCL Calculations Table'!BR915)</f>
        <v>6781.9354838709687</v>
      </c>
      <c r="Q848" s="13" t="str">
        <f>IF('BCL Calculations Table'!BS915="","",'BCL Calculations Table'!BS915)</f>
        <v>N</v>
      </c>
      <c r="R848" s="13">
        <f>IF('BCL Calculations Table'!BT915="","",'BCL Calculations Table'!BT915)</f>
        <v>3829.5081967213118</v>
      </c>
      <c r="S848" s="13" t="str">
        <f>IF('BCL Calculations Table'!BU915="","",'BCL Calculations Table'!BU915)</f>
        <v>N</v>
      </c>
      <c r="T848" s="13">
        <f>IF('BCL Calculations Table'!BV915="","",'BCL Calculations Table'!BV915)</f>
        <v>4.1714285714285718E-2</v>
      </c>
      <c r="U848" s="13" t="str">
        <f>IF('BCL Calculations Table'!BW915="","",'BCL Calculations Table'!BW915)</f>
        <v>N</v>
      </c>
      <c r="V848" s="13">
        <f>IF('BCL Calculations Table'!BX915="","",'BCL Calculations Table'!BX915)</f>
        <v>100.11428571428571</v>
      </c>
      <c r="W848" s="13" t="str">
        <f>IF('BCL Calculations Table'!BY915="","",'BCL Calculations Table'!BY915)</f>
        <v>N</v>
      </c>
      <c r="X848" s="13">
        <f>IF('BCL Calculations Table'!BZ915="","",'BCL Calculations Table'!BZ915)</f>
        <v>45.071451428571429</v>
      </c>
      <c r="Y848" s="70">
        <f>IF('BCL Calculations Table'!CB915="","",'BCL Calculations Table'!CB915)</f>
        <v>901.42902857142849</v>
      </c>
    </row>
    <row r="849" spans="1:25" x14ac:dyDescent="0.35">
      <c r="A849" s="69" t="str">
        <f>'BCL Calculations Table'!BN916</f>
        <v>Urethane</v>
      </c>
      <c r="B849" s="68" t="str">
        <f>'BCL Calculations Table'!BM916</f>
        <v>51-79-6</v>
      </c>
      <c r="C849" s="13">
        <f>IF('BCL Calculations Table'!C916="","",'BCL Calculations Table'!C916)</f>
        <v>1</v>
      </c>
      <c r="D849" s="13" t="str">
        <f>IF('BCL Calculations Table'!D916="","",'BCL Calculations Table'!D916)</f>
        <v>CA</v>
      </c>
      <c r="E849" s="13" t="str">
        <f>IF('BCL Calculations Table'!E916="","",'BCL Calculations Table'!E916)</f>
        <v/>
      </c>
      <c r="F849" s="13" t="str">
        <f>IF('BCL Calculations Table'!F916="","",'BCL Calculations Table'!F916)</f>
        <v/>
      </c>
      <c r="G849" s="13">
        <f>IF('BCL Calculations Table'!G916="","",'BCL Calculations Table'!G916)</f>
        <v>2.9E-4</v>
      </c>
      <c r="H849" s="13" t="str">
        <f>IF('BCL Calculations Table'!H916="","",'BCL Calculations Table'!H916)</f>
        <v>CA</v>
      </c>
      <c r="I849" s="13" t="str">
        <f>IF('BCL Calculations Table'!I916="","",'BCL Calculations Table'!I916)</f>
        <v/>
      </c>
      <c r="J849" s="13" t="str">
        <f>IF('BCL Calculations Table'!J916="","",'BCL Calculations Table'!J916)</f>
        <v/>
      </c>
      <c r="K849" s="85" t="str">
        <f>IF('BCL Calculations Table'!K916="","",'BCL Calculations Table'!K916)</f>
        <v>M</v>
      </c>
      <c r="L849" s="13" t="str">
        <f>IF('BCL Calculations Table'!L916="","",'BCL Calculations Table'!L916)</f>
        <v/>
      </c>
      <c r="M849" s="68">
        <f>IF('BCL Calculations Table'!N916="","",'BCL Calculations Table'!N916)</f>
        <v>0.1</v>
      </c>
      <c r="N849" s="13">
        <f>IF('BCL Calculations Table'!BP916="","",'BCL Calculations Table'!BP916)</f>
        <v>0.12186081996735561</v>
      </c>
      <c r="O849" s="13" t="str">
        <f>IF('BCL Calculations Table'!BQ916="","",'BCL Calculations Table'!BQ916)</f>
        <v>C</v>
      </c>
      <c r="P849" s="13">
        <f>IF('BCL Calculations Table'!BR916="","",'BCL Calculations Table'!BR916)</f>
        <v>6.5399570721995834</v>
      </c>
      <c r="Q849" s="13" t="str">
        <f>IF('BCL Calculations Table'!BS916="","",'BCL Calculations Table'!BS916)</f>
        <v>C</v>
      </c>
      <c r="R849" s="13">
        <f>IF('BCL Calculations Table'!BT916="","",'BCL Calculations Table'!BT916)</f>
        <v>3.5271709940228764</v>
      </c>
      <c r="S849" s="13" t="str">
        <f>IF('BCL Calculations Table'!BU916="","",'BCL Calculations Table'!BU916)</f>
        <v>C</v>
      </c>
      <c r="T849" s="13">
        <f>IF('BCL Calculations Table'!BV916="","",'BCL Calculations Table'!BV916)</f>
        <v>3.496168582375479E-3</v>
      </c>
      <c r="U849" s="13" t="str">
        <f>IF('BCL Calculations Table'!BW916="","",'BCL Calculations Table'!BW916)</f>
        <v>C</v>
      </c>
      <c r="V849" s="13">
        <f>IF('BCL Calculations Table'!BX916="","",'BCL Calculations Table'!BX916)</f>
        <v>2.505147563486616E-2</v>
      </c>
      <c r="W849" s="13" t="str">
        <f>IF('BCL Calculations Table'!BY916="","",'BCL Calculations Table'!BY916)</f>
        <v>C</v>
      </c>
      <c r="X849" s="13" t="str">
        <f>IF('BCL Calculations Table'!BZ916="","",'BCL Calculations Table'!BZ916)</f>
        <v/>
      </c>
      <c r="Y849" s="70" t="str">
        <f>IF('BCL Calculations Table'!CB916="","",'BCL Calculations Table'!CB916)</f>
        <v/>
      </c>
    </row>
    <row r="850" spans="1:25" s="14" customFormat="1" x14ac:dyDescent="0.35">
      <c r="A850" s="69" t="str">
        <f>'BCL Calculations Table'!BN917</f>
        <v>Vanadium Pentoxide</v>
      </c>
      <c r="B850" s="68" t="str">
        <f>'BCL Calculations Table'!BM917</f>
        <v>1314-62-1</v>
      </c>
      <c r="C850" s="13" t="str">
        <f>IF('BCL Calculations Table'!C917="","",'BCL Calculations Table'!C917)</f>
        <v/>
      </c>
      <c r="D850" s="13" t="str">
        <f>IF('BCL Calculations Table'!D917="","",'BCL Calculations Table'!D917)</f>
        <v/>
      </c>
      <c r="E850" s="13">
        <f>IF('BCL Calculations Table'!E917="","",'BCL Calculations Table'!E917)</f>
        <v>8.9999999999999993E-3</v>
      </c>
      <c r="F850" s="13" t="str">
        <f>IF('BCL Calculations Table'!F917="","",'BCL Calculations Table'!F917)</f>
        <v>I</v>
      </c>
      <c r="G850" s="13">
        <f>IF('BCL Calculations Table'!G917="","",'BCL Calculations Table'!G917)</f>
        <v>8.3000000000000001E-3</v>
      </c>
      <c r="H850" s="13" t="str">
        <f>IF('BCL Calculations Table'!H917="","",'BCL Calculations Table'!H917)</f>
        <v>P</v>
      </c>
      <c r="I850" s="13">
        <f>IF('BCL Calculations Table'!I917="","",'BCL Calculations Table'!I917)</f>
        <v>6.9999999999999999E-6</v>
      </c>
      <c r="J850" s="13" t="str">
        <f>IF('BCL Calculations Table'!J917="","",'BCL Calculations Table'!J917)</f>
        <v>P</v>
      </c>
      <c r="K850" s="85" t="str">
        <f>IF('BCL Calculations Table'!K917="","",'BCL Calculations Table'!K917)</f>
        <v/>
      </c>
      <c r="L850" s="13" t="str">
        <f>IF('BCL Calculations Table'!L917="","",'BCL Calculations Table'!L917)</f>
        <v/>
      </c>
      <c r="M850" s="68" t="str">
        <f>IF('BCL Calculations Table'!N917="","",'BCL Calculations Table'!N917)</f>
        <v/>
      </c>
      <c r="N850" s="13">
        <f>IF('BCL Calculations Table'!BP917="","",'BCL Calculations Table'!BP917)</f>
        <v>405.93141797961073</v>
      </c>
      <c r="O850" s="13" t="str">
        <f>IF('BCL Calculations Table'!BQ917="","",'BCL Calculations Table'!BQ917)</f>
        <v>C</v>
      </c>
      <c r="P850" s="13">
        <f>IF('BCL Calculations Table'!BR917="","",'BCL Calculations Table'!BR917)</f>
        <v>1773.1084337349396</v>
      </c>
      <c r="Q850" s="13" t="str">
        <f>IF('BCL Calculations Table'!BS917="","",'BCL Calculations Table'!BS917)</f>
        <v>C</v>
      </c>
      <c r="R850" s="13">
        <f>IF('BCL Calculations Table'!BT917="","",'BCL Calculations Table'!BT917)</f>
        <v>1970.1204819277107</v>
      </c>
      <c r="S850" s="13" t="str">
        <f>IF('BCL Calculations Table'!BU917="","",'BCL Calculations Table'!BU917)</f>
        <v>C</v>
      </c>
      <c r="T850" s="13">
        <f>IF('BCL Calculations Table'!BV917="","",'BCL Calculations Table'!BV917)</f>
        <v>3.3827618164967559E-4</v>
      </c>
      <c r="U850" s="13" t="str">
        <f>IF('BCL Calculations Table'!BW917="","",'BCL Calculations Table'!BW917)</f>
        <v>C</v>
      </c>
      <c r="V850" s="13">
        <f>IF('BCL Calculations Table'!BX917="","",'BCL Calculations Table'!BX917)</f>
        <v>300.34285714285716</v>
      </c>
      <c r="W850" s="13" t="str">
        <f>IF('BCL Calculations Table'!BY917="","",'BCL Calculations Table'!BY917)</f>
        <v>N</v>
      </c>
      <c r="X850" s="13">
        <f>IF('BCL Calculations Table'!BZ917="","",'BCL Calculations Table'!BZ917)</f>
        <v>300</v>
      </c>
      <c r="Y850" s="70">
        <f>IF('BCL Calculations Table'!CB917="","",'BCL Calculations Table'!CB917)</f>
        <v>6000</v>
      </c>
    </row>
    <row r="851" spans="1:25" x14ac:dyDescent="0.35">
      <c r="A851" s="69" t="str">
        <f>'BCL Calculations Table'!BN918</f>
        <v>Vanadium and Compounds</v>
      </c>
      <c r="B851" s="68" t="str">
        <f>'BCL Calculations Table'!BM918</f>
        <v>7440-62-2</v>
      </c>
      <c r="C851" s="13" t="str">
        <f>IF('BCL Calculations Table'!C918="","",'BCL Calculations Table'!C918)</f>
        <v/>
      </c>
      <c r="D851" s="13" t="str">
        <f>IF('BCL Calculations Table'!D918="","",'BCL Calculations Table'!D918)</f>
        <v/>
      </c>
      <c r="E851" s="13">
        <f>IF('BCL Calculations Table'!E918="","",'BCL Calculations Table'!E918)</f>
        <v>5.0000000000000001E-3</v>
      </c>
      <c r="F851" s="13" t="str">
        <f>IF('BCL Calculations Table'!F918="","",'BCL Calculations Table'!F918)</f>
        <v>S</v>
      </c>
      <c r="G851" s="13" t="str">
        <f>IF('BCL Calculations Table'!G918="","",'BCL Calculations Table'!G918)</f>
        <v/>
      </c>
      <c r="H851" s="13" t="str">
        <f>IF('BCL Calculations Table'!H918="","",'BCL Calculations Table'!H918)</f>
        <v/>
      </c>
      <c r="I851" s="13">
        <f>IF('BCL Calculations Table'!I918="","",'BCL Calculations Table'!I918)</f>
        <v>1E-4</v>
      </c>
      <c r="J851" s="13" t="str">
        <f>IF('BCL Calculations Table'!J918="","",'BCL Calculations Table'!J918)</f>
        <v>A</v>
      </c>
      <c r="K851" s="85" t="str">
        <f>IF('BCL Calculations Table'!K918="","",'BCL Calculations Table'!K918)</f>
        <v/>
      </c>
      <c r="L851" s="13" t="str">
        <f>IF('BCL Calculations Table'!L918="","",'BCL Calculations Table'!L918)</f>
        <v/>
      </c>
      <c r="M851" s="68" t="str">
        <f>IF('BCL Calculations Table'!N918="","",'BCL Calculations Table'!N918)</f>
        <v/>
      </c>
      <c r="N851" s="13">
        <f>IF('BCL Calculations Table'!BP918="","",'BCL Calculations Table'!BP918)</f>
        <v>13427.34518700184</v>
      </c>
      <c r="O851" s="13" t="str">
        <f>IF('BCL Calculations Table'!BQ918="","",'BCL Calculations Table'!BQ918)</f>
        <v>N</v>
      </c>
      <c r="P851" s="13">
        <f>IF('BCL Calculations Table'!BR918="","",'BCL Calculations Table'!BR918)</f>
        <v>100000</v>
      </c>
      <c r="Q851" s="13" t="str">
        <f>IF('BCL Calculations Table'!BS918="","",'BCL Calculations Table'!BS918)</f>
        <v>max</v>
      </c>
      <c r="R851" s="13">
        <f>IF('BCL Calculations Table'!BT918="","",'BCL Calculations Table'!BT918)</f>
        <v>100000</v>
      </c>
      <c r="S851" s="13" t="str">
        <f>IF('BCL Calculations Table'!BU918="","",'BCL Calculations Table'!BU918)</f>
        <v>max</v>
      </c>
      <c r="T851" s="13">
        <f>IF('BCL Calculations Table'!BV918="","",'BCL Calculations Table'!BV918)</f>
        <v>0.10428571428571429</v>
      </c>
      <c r="U851" s="13" t="str">
        <f>IF('BCL Calculations Table'!BW918="","",'BCL Calculations Table'!BW918)</f>
        <v>N</v>
      </c>
      <c r="V851" s="13">
        <f>IF('BCL Calculations Table'!BX918="","",'BCL Calculations Table'!BX918)</f>
        <v>166.85714285714286</v>
      </c>
      <c r="W851" s="13" t="str">
        <f>IF('BCL Calculations Table'!BY918="","",'BCL Calculations Table'!BY918)</f>
        <v>N</v>
      </c>
      <c r="X851" s="13">
        <f>IF('BCL Calculations Table'!BZ918="","",'BCL Calculations Table'!BZ918)</f>
        <v>300</v>
      </c>
      <c r="Y851" s="70">
        <f>IF('BCL Calculations Table'!CB918="","",'BCL Calculations Table'!CB918)</f>
        <v>6000</v>
      </c>
    </row>
    <row r="852" spans="1:25" s="14" customFormat="1" x14ac:dyDescent="0.35">
      <c r="A852" s="71" t="str">
        <f>'BCL Calculations Table'!BN919</f>
        <v>Vernolate</v>
      </c>
      <c r="B852" s="72" t="str">
        <f>'BCL Calculations Table'!BM919</f>
        <v>1929-77-7</v>
      </c>
      <c r="C852" s="73" t="str">
        <f>IF('BCL Calculations Table'!C919="","",'BCL Calculations Table'!C919)</f>
        <v/>
      </c>
      <c r="D852" s="73" t="str">
        <f>IF('BCL Calculations Table'!D919="","",'BCL Calculations Table'!D919)</f>
        <v/>
      </c>
      <c r="E852" s="73">
        <f>IF('BCL Calculations Table'!E919="","",'BCL Calculations Table'!E919)</f>
        <v>1E-3</v>
      </c>
      <c r="F852" s="73" t="str">
        <f>IF('BCL Calculations Table'!F919="","",'BCL Calculations Table'!F919)</f>
        <v>I</v>
      </c>
      <c r="G852" s="73" t="str">
        <f>IF('BCL Calculations Table'!G919="","",'BCL Calculations Table'!G919)</f>
        <v/>
      </c>
      <c r="H852" s="73" t="str">
        <f>IF('BCL Calculations Table'!H919="","",'BCL Calculations Table'!H919)</f>
        <v/>
      </c>
      <c r="I852" s="73" t="str">
        <f>IF('BCL Calculations Table'!I919="","",'BCL Calculations Table'!I919)</f>
        <v/>
      </c>
      <c r="J852" s="73" t="str">
        <f>IF('BCL Calculations Table'!J919="","",'BCL Calculations Table'!J919)</f>
        <v/>
      </c>
      <c r="K852" s="86" t="str">
        <f>IF('BCL Calculations Table'!K919="","",'BCL Calculations Table'!K919)</f>
        <v/>
      </c>
      <c r="L852" s="73" t="str">
        <f>IF('BCL Calculations Table'!L919="","",'BCL Calculations Table'!L919)</f>
        <v>V</v>
      </c>
      <c r="M852" s="72" t="str">
        <f>IF('BCL Calculations Table'!N919="","",'BCL Calculations Table'!N919)</f>
        <v/>
      </c>
      <c r="N852" s="73">
        <f>IF('BCL Calculations Table'!BP919="","",'BCL Calculations Table'!BP919)</f>
        <v>78.214285714285722</v>
      </c>
      <c r="O852" s="73" t="str">
        <f>IF('BCL Calculations Table'!BQ919="","",'BCL Calculations Table'!BQ919)</f>
        <v>N</v>
      </c>
      <c r="P852" s="73">
        <f>IF('BCL Calculations Table'!BR919="","",'BCL Calculations Table'!BR919)</f>
        <v>170.53552377169814</v>
      </c>
      <c r="Q852" s="73" t="str">
        <f>IF('BCL Calculations Table'!BS919="","",'BCL Calculations Table'!BS919)</f>
        <v>sat</v>
      </c>
      <c r="R852" s="73">
        <f>IF('BCL Calculations Table'!BT919="","",'BCL Calculations Table'!BT919)</f>
        <v>170.53552377169814</v>
      </c>
      <c r="S852" s="73" t="str">
        <f>IF('BCL Calculations Table'!BU919="","",'BCL Calculations Table'!BU919)</f>
        <v>sat</v>
      </c>
      <c r="T852" s="73" t="str">
        <f>IF('BCL Calculations Table'!BV919="","",'BCL Calculations Table'!BV919)</f>
        <v/>
      </c>
      <c r="U852" s="73" t="str">
        <f>IF('BCL Calculations Table'!BW919="","",'BCL Calculations Table'!BW919)</f>
        <v/>
      </c>
      <c r="V852" s="73">
        <f>IF('BCL Calculations Table'!BX919="","",'BCL Calculations Table'!BX919)</f>
        <v>33.371428571428574</v>
      </c>
      <c r="W852" s="73" t="str">
        <f>IF('BCL Calculations Table'!BY919="","",'BCL Calculations Table'!BY919)</f>
        <v>N</v>
      </c>
      <c r="X852" s="73" t="str">
        <f>IF('BCL Calculations Table'!BZ919="","",'BCL Calculations Table'!BZ919)</f>
        <v/>
      </c>
      <c r="Y852" s="79" t="str">
        <f>IF('BCL Calculations Table'!CB919="","",'BCL Calculations Table'!CB919)</f>
        <v/>
      </c>
    </row>
    <row r="853" spans="1:25" s="14" customFormat="1" x14ac:dyDescent="0.35">
      <c r="A853" s="69" t="str">
        <f>'BCL Calculations Table'!BN920</f>
        <v>Vinclozolin</v>
      </c>
      <c r="B853" s="68" t="str">
        <f>'BCL Calculations Table'!BM920</f>
        <v>50471-44-8</v>
      </c>
      <c r="C853" s="13" t="str">
        <f>IF('BCL Calculations Table'!C920="","",'BCL Calculations Table'!C920)</f>
        <v/>
      </c>
      <c r="D853" s="13" t="str">
        <f>IF('BCL Calculations Table'!D920="","",'BCL Calculations Table'!D920)</f>
        <v/>
      </c>
      <c r="E853" s="13">
        <f>IF('BCL Calculations Table'!E920="","",'BCL Calculations Table'!E920)</f>
        <v>1.1999999999999999E-3</v>
      </c>
      <c r="F853" s="13" t="str">
        <f>IF('BCL Calculations Table'!F920="","",'BCL Calculations Table'!F920)</f>
        <v>OP</v>
      </c>
      <c r="G853" s="13" t="str">
        <f>IF('BCL Calculations Table'!G920="","",'BCL Calculations Table'!G920)</f>
        <v/>
      </c>
      <c r="H853" s="13" t="str">
        <f>IF('BCL Calculations Table'!H920="","",'BCL Calculations Table'!H920)</f>
        <v/>
      </c>
      <c r="I853" s="13" t="str">
        <f>IF('BCL Calculations Table'!I920="","",'BCL Calculations Table'!I920)</f>
        <v/>
      </c>
      <c r="J853" s="13" t="str">
        <f>IF('BCL Calculations Table'!J920="","",'BCL Calculations Table'!J920)</f>
        <v/>
      </c>
      <c r="K853" s="85" t="str">
        <f>IF('BCL Calculations Table'!K920="","",'BCL Calculations Table'!K920)</f>
        <v/>
      </c>
      <c r="L853" s="13" t="str">
        <f>IF('BCL Calculations Table'!L920="","",'BCL Calculations Table'!L920)</f>
        <v/>
      </c>
      <c r="M853" s="68">
        <f>IF('BCL Calculations Table'!N920="","",'BCL Calculations Table'!N920)</f>
        <v>0.1</v>
      </c>
      <c r="N853" s="13">
        <f>IF('BCL Calculations Table'!BP920="","",'BCL Calculations Table'!BP920)</f>
        <v>75.856415466857555</v>
      </c>
      <c r="O853" s="13" t="str">
        <f>IF('BCL Calculations Table'!BQ920="","",'BCL Calculations Table'!BQ920)</f>
        <v>N</v>
      </c>
      <c r="P853" s="13">
        <f>IF('BCL Calculations Table'!BR920="","",'BCL Calculations Table'!BR920)</f>
        <v>2803.2000000000003</v>
      </c>
      <c r="Q853" s="13" t="str">
        <f>IF('BCL Calculations Table'!BS920="","",'BCL Calculations Table'!BS920)</f>
        <v>N</v>
      </c>
      <c r="R853" s="13">
        <f>IF('BCL Calculations Table'!BT920="","",'BCL Calculations Table'!BT920)</f>
        <v>1094.2169509944445</v>
      </c>
      <c r="S853" s="13" t="str">
        <f>IF('BCL Calculations Table'!BU920="","",'BCL Calculations Table'!BU920)</f>
        <v>N</v>
      </c>
      <c r="T853" s="13" t="str">
        <f>IF('BCL Calculations Table'!BV920="","",'BCL Calculations Table'!BV920)</f>
        <v/>
      </c>
      <c r="U853" s="13" t="str">
        <f>IF('BCL Calculations Table'!BW920="","",'BCL Calculations Table'!BW920)</f>
        <v/>
      </c>
      <c r="V853" s="13">
        <f>IF('BCL Calculations Table'!BX920="","",'BCL Calculations Table'!BX920)</f>
        <v>40.045714285714283</v>
      </c>
      <c r="W853" s="13" t="str">
        <f>IF('BCL Calculations Table'!BY920="","",'BCL Calculations Table'!BY920)</f>
        <v>N</v>
      </c>
      <c r="X853" s="80" t="str">
        <f>IF('BCL Calculations Table'!BZ920="","",'BCL Calculations Table'!BZ920)</f>
        <v/>
      </c>
      <c r="Y853" s="81" t="str">
        <f>IF('BCL Calculations Table'!CB920="","",'BCL Calculations Table'!CB920)</f>
        <v/>
      </c>
    </row>
    <row r="854" spans="1:25" x14ac:dyDescent="0.35">
      <c r="A854" s="69" t="str">
        <f>'BCL Calculations Table'!BN921</f>
        <v>Vinyl Acetate</v>
      </c>
      <c r="B854" s="68" t="str">
        <f>'BCL Calculations Table'!BM921</f>
        <v>108-05-4</v>
      </c>
      <c r="C854" s="13" t="str">
        <f>IF('BCL Calculations Table'!C921="","",'BCL Calculations Table'!C921)</f>
        <v/>
      </c>
      <c r="D854" s="13" t="str">
        <f>IF('BCL Calculations Table'!D921="","",'BCL Calculations Table'!D921)</f>
        <v/>
      </c>
      <c r="E854" s="13">
        <f>IF('BCL Calculations Table'!E921="","",'BCL Calculations Table'!E921)</f>
        <v>1</v>
      </c>
      <c r="F854" s="13" t="str">
        <f>IF('BCL Calculations Table'!F921="","",'BCL Calculations Table'!F921)</f>
        <v>H</v>
      </c>
      <c r="G854" s="13" t="str">
        <f>IF('BCL Calculations Table'!G921="","",'BCL Calculations Table'!G921)</f>
        <v/>
      </c>
      <c r="H854" s="13" t="str">
        <f>IF('BCL Calculations Table'!H921="","",'BCL Calculations Table'!H921)</f>
        <v/>
      </c>
      <c r="I854" s="13">
        <f>IF('BCL Calculations Table'!I921="","",'BCL Calculations Table'!I921)</f>
        <v>0.2</v>
      </c>
      <c r="J854" s="13" t="str">
        <f>IF('BCL Calculations Table'!J921="","",'BCL Calculations Table'!J921)</f>
        <v>I</v>
      </c>
      <c r="K854" s="85" t="str">
        <f>IF('BCL Calculations Table'!K921="","",'BCL Calculations Table'!K921)</f>
        <v/>
      </c>
      <c r="L854" s="13" t="str">
        <f>IF('BCL Calculations Table'!L921="","",'BCL Calculations Table'!L921)</f>
        <v>V</v>
      </c>
      <c r="M854" s="68" t="str">
        <f>IF('BCL Calculations Table'!N921="","",'BCL Calculations Table'!N921)</f>
        <v/>
      </c>
      <c r="N854" s="13">
        <f>IF('BCL Calculations Table'!BP921="","",'BCL Calculations Table'!BP921)</f>
        <v>906.59313804029102</v>
      </c>
      <c r="O854" s="13" t="str">
        <f>IF('BCL Calculations Table'!BQ921="","",'BCL Calculations Table'!BQ921)</f>
        <v>N</v>
      </c>
      <c r="P854" s="13">
        <f>IF('BCL Calculations Table'!BR921="","",'BCL Calculations Table'!BR921)</f>
        <v>2749.0578779874218</v>
      </c>
      <c r="Q854" s="13" t="str">
        <f>IF('BCL Calculations Table'!BS921="","",'BCL Calculations Table'!BS921)</f>
        <v>sat</v>
      </c>
      <c r="R854" s="13">
        <f>IF('BCL Calculations Table'!BT921="","",'BCL Calculations Table'!BT921)</f>
        <v>2749.0578779874218</v>
      </c>
      <c r="S854" s="13" t="str">
        <f>IF('BCL Calculations Table'!BU921="","",'BCL Calculations Table'!BU921)</f>
        <v>sat</v>
      </c>
      <c r="T854" s="13">
        <f>IF('BCL Calculations Table'!BV921="","",'BCL Calculations Table'!BV921)</f>
        <v>208.57142857142858</v>
      </c>
      <c r="U854" s="13" t="str">
        <f>IF('BCL Calculations Table'!BW921="","",'BCL Calculations Table'!BW921)</f>
        <v>N</v>
      </c>
      <c r="V854" s="13">
        <f>IF('BCL Calculations Table'!BX921="","",'BCL Calculations Table'!BX921)</f>
        <v>411.99294532627869</v>
      </c>
      <c r="W854" s="13" t="str">
        <f>IF('BCL Calculations Table'!BY921="","",'BCL Calculations Table'!BY921)</f>
        <v>N</v>
      </c>
      <c r="X854" s="13">
        <f>IF('BCL Calculations Table'!BZ921="","",'BCL Calculations Table'!BZ921)</f>
        <v>8</v>
      </c>
      <c r="Y854" s="70">
        <f>IF('BCL Calculations Table'!CB921="","",'BCL Calculations Table'!CB921)</f>
        <v>160</v>
      </c>
    </row>
    <row r="855" spans="1:25" x14ac:dyDescent="0.35">
      <c r="A855" s="69" t="str">
        <f>'BCL Calculations Table'!BN922</f>
        <v>Vinyl Bromide</v>
      </c>
      <c r="B855" s="68" t="str">
        <f>'BCL Calculations Table'!BM922</f>
        <v>593-60-2</v>
      </c>
      <c r="C855" s="13" t="str">
        <f>IF('BCL Calculations Table'!C922="","",'BCL Calculations Table'!C922)</f>
        <v/>
      </c>
      <c r="D855" s="13" t="str">
        <f>IF('BCL Calculations Table'!D922="","",'BCL Calculations Table'!D922)</f>
        <v/>
      </c>
      <c r="E855" s="13" t="str">
        <f>IF('BCL Calculations Table'!E922="","",'BCL Calculations Table'!E922)</f>
        <v/>
      </c>
      <c r="F855" s="13" t="str">
        <f>IF('BCL Calculations Table'!F922="","",'BCL Calculations Table'!F922)</f>
        <v/>
      </c>
      <c r="G855" s="13">
        <f>IF('BCL Calculations Table'!G922="","",'BCL Calculations Table'!G922)</f>
        <v>1.5E-5</v>
      </c>
      <c r="H855" s="13" t="str">
        <f>IF('BCL Calculations Table'!H922="","",'BCL Calculations Table'!H922)</f>
        <v>P</v>
      </c>
      <c r="I855" s="13">
        <f>IF('BCL Calculations Table'!I922="","",'BCL Calculations Table'!I922)</f>
        <v>3.0000000000000001E-3</v>
      </c>
      <c r="J855" s="13" t="str">
        <f>IF('BCL Calculations Table'!J922="","",'BCL Calculations Table'!J922)</f>
        <v>I</v>
      </c>
      <c r="K855" s="85" t="str">
        <f>IF('BCL Calculations Table'!K922="","",'BCL Calculations Table'!K922)</f>
        <v/>
      </c>
      <c r="L855" s="13" t="str">
        <f>IF('BCL Calculations Table'!L922="","",'BCL Calculations Table'!L922)</f>
        <v>V</v>
      </c>
      <c r="M855" s="68" t="str">
        <f>IF('BCL Calculations Table'!N922="","",'BCL Calculations Table'!N922)</f>
        <v/>
      </c>
      <c r="N855" s="13">
        <f>IF('BCL Calculations Table'!BP922="","",'BCL Calculations Table'!BP922)</f>
        <v>0.25631262329333626</v>
      </c>
      <c r="O855" s="13" t="str">
        <f>IF('BCL Calculations Table'!BQ922="","",'BCL Calculations Table'!BQ922)</f>
        <v>C</v>
      </c>
      <c r="P855" s="13">
        <f>IF('BCL Calculations Table'!BR922="","",'BCL Calculations Table'!BR922)</f>
        <v>1.119573538545293</v>
      </c>
      <c r="Q855" s="13" t="str">
        <f>IF('BCL Calculations Table'!BS922="","",'BCL Calculations Table'!BS922)</f>
        <v>C</v>
      </c>
      <c r="R855" s="13">
        <f>IF('BCL Calculations Table'!BT922="","",'BCL Calculations Table'!BT922)</f>
        <v>1.2439705983836586</v>
      </c>
      <c r="S855" s="13" t="str">
        <f>IF('BCL Calculations Table'!BU922="","",'BCL Calculations Table'!BU922)</f>
        <v>C</v>
      </c>
      <c r="T855" s="13">
        <f>IF('BCL Calculations Table'!BV922="","",'BCL Calculations Table'!BV922)</f>
        <v>0.18717948717948715</v>
      </c>
      <c r="U855" s="13" t="str">
        <f>IF('BCL Calculations Table'!BW922="","",'BCL Calculations Table'!BW922)</f>
        <v>C</v>
      </c>
      <c r="V855" s="13">
        <f>IF('BCL Calculations Table'!BX922="","",'BCL Calculations Table'!BX922)</f>
        <v>0.37435897435897425</v>
      </c>
      <c r="W855" s="13" t="str">
        <f>IF('BCL Calculations Table'!BY922="","",'BCL Calculations Table'!BY922)</f>
        <v>C</v>
      </c>
      <c r="X855" s="13" t="str">
        <f>IF('BCL Calculations Table'!BZ922="","",'BCL Calculations Table'!BZ922)</f>
        <v/>
      </c>
      <c r="Y855" s="70" t="str">
        <f>IF('BCL Calculations Table'!CB922="","",'BCL Calculations Table'!CB922)</f>
        <v/>
      </c>
    </row>
    <row r="856" spans="1:25" s="14" customFormat="1" x14ac:dyDescent="0.35">
      <c r="A856" s="69" t="str">
        <f>'BCL Calculations Table'!BN923</f>
        <v>Vinyl Chloride</v>
      </c>
      <c r="B856" s="68" t="str">
        <f>'BCL Calculations Table'!BM923</f>
        <v>75-01-4</v>
      </c>
      <c r="C856" s="13">
        <f>IF('BCL Calculations Table'!C923="","",'BCL Calculations Table'!C923)</f>
        <v>0.72</v>
      </c>
      <c r="D856" s="13" t="str">
        <f>IF('BCL Calculations Table'!D923="","",'BCL Calculations Table'!D923)</f>
        <v>I</v>
      </c>
      <c r="E856" s="13">
        <f>IF('BCL Calculations Table'!E923="","",'BCL Calculations Table'!E923)</f>
        <v>3.0000000000000001E-3</v>
      </c>
      <c r="F856" s="13" t="str">
        <f>IF('BCL Calculations Table'!F923="","",'BCL Calculations Table'!F923)</f>
        <v>I</v>
      </c>
      <c r="G856" s="13">
        <f>IF('BCL Calculations Table'!G923="","",'BCL Calculations Table'!G923)</f>
        <v>4.4000000000000002E-6</v>
      </c>
      <c r="H856" s="13" t="str">
        <f>IF('BCL Calculations Table'!H923="","",'BCL Calculations Table'!H923)</f>
        <v>I</v>
      </c>
      <c r="I856" s="13">
        <f>IF('BCL Calculations Table'!I923="","",'BCL Calculations Table'!I923)</f>
        <v>0.1</v>
      </c>
      <c r="J856" s="13" t="str">
        <f>IF('BCL Calculations Table'!J923="","",'BCL Calculations Table'!J923)</f>
        <v>I</v>
      </c>
      <c r="K856" s="85" t="str">
        <f>IF('BCL Calculations Table'!K923="","",'BCL Calculations Table'!K923)</f>
        <v>M</v>
      </c>
      <c r="L856" s="13" t="str">
        <f>IF('BCL Calculations Table'!L923="","",'BCL Calculations Table'!L923)</f>
        <v>V</v>
      </c>
      <c r="M856" s="68" t="str">
        <f>IF('BCL Calculations Table'!N923="","",'BCL Calculations Table'!N923)</f>
        <v/>
      </c>
      <c r="N856" s="13">
        <f>IF('BCL Calculations Table'!BP923="","",'BCL Calculations Table'!BP923)</f>
        <v>5.9212598425196855E-2</v>
      </c>
      <c r="O856" s="13" t="str">
        <f>IF('BCL Calculations Table'!BQ923="","",'BCL Calculations Table'!BQ923)</f>
        <v>C</v>
      </c>
      <c r="P856" s="13">
        <f>IF('BCL Calculations Table'!BR923="","",'BCL Calculations Table'!BR923)</f>
        <v>2.0602435604176921</v>
      </c>
      <c r="Q856" s="13" t="str">
        <f>IF('BCL Calculations Table'!BS923="","",'BCL Calculations Table'!BS923)</f>
        <v>C</v>
      </c>
      <c r="R856" s="13">
        <f>IF('BCL Calculations Table'!BT923="","",'BCL Calculations Table'!BT923)</f>
        <v>1.8659779796710294</v>
      </c>
      <c r="S856" s="13" t="str">
        <f>IF('BCL Calculations Table'!BU923="","",'BCL Calculations Table'!BU923)</f>
        <v>C</v>
      </c>
      <c r="T856" s="13">
        <f>IF('BCL Calculations Table'!BV923="","",'BCL Calculations Table'!BV923)</f>
        <v>0.17</v>
      </c>
      <c r="U856" s="13" t="str">
        <f>IF('BCL Calculations Table'!BW923="","",'BCL Calculations Table'!BW923)</f>
        <v>C</v>
      </c>
      <c r="V856" s="13">
        <f>IF('BCL Calculations Table'!BX923="","",'BCL Calculations Table'!BX923)</f>
        <v>2</v>
      </c>
      <c r="W856" s="13" t="str">
        <f>IF('BCL Calculations Table'!BY923="","",'BCL Calculations Table'!BY923)</f>
        <v>mcl</v>
      </c>
      <c r="X856" s="13">
        <f>IF('BCL Calculations Table'!BZ923="","",'BCL Calculations Table'!BZ923)</f>
        <v>6.9999999999999999E-4</v>
      </c>
      <c r="Y856" s="70">
        <f>IF('BCL Calculations Table'!CB923="","",'BCL Calculations Table'!CB923)</f>
        <v>1.4E-2</v>
      </c>
    </row>
    <row r="857" spans="1:25" x14ac:dyDescent="0.35">
      <c r="A857" s="69" t="str">
        <f>'BCL Calculations Table'!BN924</f>
        <v>Warfarin</v>
      </c>
      <c r="B857" s="68" t="str">
        <f>'BCL Calculations Table'!BM924</f>
        <v>81-81-2</v>
      </c>
      <c r="C857" s="13" t="str">
        <f>IF('BCL Calculations Table'!C924="","",'BCL Calculations Table'!C924)</f>
        <v/>
      </c>
      <c r="D857" s="13" t="str">
        <f>IF('BCL Calculations Table'!D924="","",'BCL Calculations Table'!D924)</f>
        <v/>
      </c>
      <c r="E857" s="13">
        <f>IF('BCL Calculations Table'!E924="","",'BCL Calculations Table'!E924)</f>
        <v>2.9999999999999997E-4</v>
      </c>
      <c r="F857" s="13" t="str">
        <f>IF('BCL Calculations Table'!F924="","",'BCL Calculations Table'!F924)</f>
        <v>I</v>
      </c>
      <c r="G857" s="13" t="str">
        <f>IF('BCL Calculations Table'!G924="","",'BCL Calculations Table'!G924)</f>
        <v/>
      </c>
      <c r="H857" s="13" t="str">
        <f>IF('BCL Calculations Table'!H924="","",'BCL Calculations Table'!H924)</f>
        <v/>
      </c>
      <c r="I857" s="13" t="str">
        <f>IF('BCL Calculations Table'!I924="","",'BCL Calculations Table'!I924)</f>
        <v/>
      </c>
      <c r="J857" s="13" t="str">
        <f>IF('BCL Calculations Table'!J924="","",'BCL Calculations Table'!J924)</f>
        <v/>
      </c>
      <c r="K857" s="85" t="str">
        <f>IF('BCL Calculations Table'!K924="","",'BCL Calculations Table'!K924)</f>
        <v/>
      </c>
      <c r="L857" s="13" t="str">
        <f>IF('BCL Calculations Table'!L924="","",'BCL Calculations Table'!L924)</f>
        <v/>
      </c>
      <c r="M857" s="68">
        <f>IF('BCL Calculations Table'!N924="","",'BCL Calculations Table'!N924)</f>
        <v>0.1</v>
      </c>
      <c r="N857" s="13">
        <f>IF('BCL Calculations Table'!BP924="","",'BCL Calculations Table'!BP924)</f>
        <v>18.964103866714389</v>
      </c>
      <c r="O857" s="13" t="str">
        <f>IF('BCL Calculations Table'!BQ924="","",'BCL Calculations Table'!BQ924)</f>
        <v>N</v>
      </c>
      <c r="P857" s="13">
        <f>IF('BCL Calculations Table'!BR924="","",'BCL Calculations Table'!BR924)</f>
        <v>700.80000000000007</v>
      </c>
      <c r="Q857" s="13" t="str">
        <f>IF('BCL Calculations Table'!BS924="","",'BCL Calculations Table'!BS924)</f>
        <v>N</v>
      </c>
      <c r="R857" s="13">
        <f>IF('BCL Calculations Table'!BT924="","",'BCL Calculations Table'!BT924)</f>
        <v>273.55423774861111</v>
      </c>
      <c r="S857" s="13" t="str">
        <f>IF('BCL Calculations Table'!BU924="","",'BCL Calculations Table'!BU924)</f>
        <v>N</v>
      </c>
      <c r="T857" s="13" t="str">
        <f>IF('BCL Calculations Table'!BV924="","",'BCL Calculations Table'!BV924)</f>
        <v/>
      </c>
      <c r="U857" s="13" t="str">
        <f>IF('BCL Calculations Table'!BW924="","",'BCL Calculations Table'!BW924)</f>
        <v/>
      </c>
      <c r="V857" s="13">
        <f>IF('BCL Calculations Table'!BX924="","",'BCL Calculations Table'!BX924)</f>
        <v>10.011428571428571</v>
      </c>
      <c r="W857" s="13" t="str">
        <f>IF('BCL Calculations Table'!BY924="","",'BCL Calculations Table'!BY924)</f>
        <v>N</v>
      </c>
      <c r="X857" s="13" t="str">
        <f>IF('BCL Calculations Table'!BZ924="","",'BCL Calculations Table'!BZ924)</f>
        <v/>
      </c>
      <c r="Y857" s="70" t="str">
        <f>IF('BCL Calculations Table'!CB924="","",'BCL Calculations Table'!CB924)</f>
        <v/>
      </c>
    </row>
    <row r="858" spans="1:25" s="14" customFormat="1" x14ac:dyDescent="0.35">
      <c r="A858" s="71" t="str">
        <f>'BCL Calculations Table'!BN925</f>
        <v>Xylene, m-</v>
      </c>
      <c r="B858" s="72" t="str">
        <f>'BCL Calculations Table'!BM925</f>
        <v>108-38-3</v>
      </c>
      <c r="C858" s="73" t="str">
        <f>IF('BCL Calculations Table'!C925="","",'BCL Calculations Table'!C925)</f>
        <v/>
      </c>
      <c r="D858" s="73" t="str">
        <f>IF('BCL Calculations Table'!D925="","",'BCL Calculations Table'!D925)</f>
        <v/>
      </c>
      <c r="E858" s="73">
        <f>IF('BCL Calculations Table'!E925="","",'BCL Calculations Table'!E925)</f>
        <v>0.2</v>
      </c>
      <c r="F858" s="73" t="str">
        <f>IF('BCL Calculations Table'!F925="","",'BCL Calculations Table'!F925)</f>
        <v>S</v>
      </c>
      <c r="G858" s="73" t="str">
        <f>IF('BCL Calculations Table'!G925="","",'BCL Calculations Table'!G925)</f>
        <v/>
      </c>
      <c r="H858" s="73" t="str">
        <f>IF('BCL Calculations Table'!H925="","",'BCL Calculations Table'!H925)</f>
        <v/>
      </c>
      <c r="I858" s="73">
        <f>IF('BCL Calculations Table'!I925="","",'BCL Calculations Table'!I925)</f>
        <v>0.1</v>
      </c>
      <c r="J858" s="73" t="str">
        <f>IF('BCL Calculations Table'!J925="","",'BCL Calculations Table'!J925)</f>
        <v>S</v>
      </c>
      <c r="K858" s="86" t="str">
        <f>IF('BCL Calculations Table'!K925="","",'BCL Calculations Table'!K925)</f>
        <v/>
      </c>
      <c r="L858" s="73" t="str">
        <f>IF('BCL Calculations Table'!L925="","",'BCL Calculations Table'!L925)</f>
        <v>V</v>
      </c>
      <c r="M858" s="72" t="str">
        <f>IF('BCL Calculations Table'!N925="","",'BCL Calculations Table'!N925)</f>
        <v/>
      </c>
      <c r="N858" s="73">
        <f>IF('BCL Calculations Table'!BP925="","",'BCL Calculations Table'!BP925)</f>
        <v>387.58650828333333</v>
      </c>
      <c r="O858" s="73" t="str">
        <f>IF('BCL Calculations Table'!BQ925="","",'BCL Calculations Table'!BQ925)</f>
        <v>sat</v>
      </c>
      <c r="P858" s="73">
        <f>IF('BCL Calculations Table'!BR925="","",'BCL Calculations Table'!BR925)</f>
        <v>387.58650828333333</v>
      </c>
      <c r="Q858" s="73" t="str">
        <f>IF('BCL Calculations Table'!BS925="","",'BCL Calculations Table'!BS925)</f>
        <v>sat</v>
      </c>
      <c r="R858" s="73">
        <f>IF('BCL Calculations Table'!BT925="","",'BCL Calculations Table'!BT925)</f>
        <v>387.58650828333333</v>
      </c>
      <c r="S858" s="73" t="str">
        <f>IF('BCL Calculations Table'!BU925="","",'BCL Calculations Table'!BU925)</f>
        <v>sat</v>
      </c>
      <c r="T858" s="73">
        <f>IF('BCL Calculations Table'!BV925="","",'BCL Calculations Table'!BV925)</f>
        <v>104.28571428571429</v>
      </c>
      <c r="U858" s="73" t="str">
        <f>IF('BCL Calculations Table'!BW925="","",'BCL Calculations Table'!BW925)</f>
        <v>N</v>
      </c>
      <c r="V858" s="73">
        <f>IF('BCL Calculations Table'!BX925="","",'BCL Calculations Table'!BX925)</f>
        <v>202.25108225108224</v>
      </c>
      <c r="W858" s="73" t="str">
        <f>IF('BCL Calculations Table'!BY925="","",'BCL Calculations Table'!BY925)</f>
        <v>N</v>
      </c>
      <c r="X858" s="73">
        <f>IF('BCL Calculations Table'!BZ925="","",'BCL Calculations Table'!BZ925)</f>
        <v>10</v>
      </c>
      <c r="Y858" s="79">
        <f>IF('BCL Calculations Table'!CB925="","",'BCL Calculations Table'!CB925)</f>
        <v>200</v>
      </c>
    </row>
    <row r="859" spans="1:25" s="14" customFormat="1" x14ac:dyDescent="0.35">
      <c r="A859" s="69" t="str">
        <f>'BCL Calculations Table'!BN926</f>
        <v>Xylene, o-</v>
      </c>
      <c r="B859" s="68" t="str">
        <f>'BCL Calculations Table'!BM926</f>
        <v>95-47-6</v>
      </c>
      <c r="C859" s="13" t="str">
        <f>IF('BCL Calculations Table'!C926="","",'BCL Calculations Table'!C926)</f>
        <v/>
      </c>
      <c r="D859" s="13" t="str">
        <f>IF('BCL Calculations Table'!D926="","",'BCL Calculations Table'!D926)</f>
        <v/>
      </c>
      <c r="E859" s="13">
        <f>IF('BCL Calculations Table'!E926="","",'BCL Calculations Table'!E926)</f>
        <v>0.2</v>
      </c>
      <c r="F859" s="13" t="str">
        <f>IF('BCL Calculations Table'!F926="","",'BCL Calculations Table'!F926)</f>
        <v>S</v>
      </c>
      <c r="G859" s="13" t="str">
        <f>IF('BCL Calculations Table'!G926="","",'BCL Calculations Table'!G926)</f>
        <v/>
      </c>
      <c r="H859" s="13" t="str">
        <f>IF('BCL Calculations Table'!H926="","",'BCL Calculations Table'!H926)</f>
        <v/>
      </c>
      <c r="I859" s="13">
        <f>IF('BCL Calculations Table'!I926="","",'BCL Calculations Table'!I926)</f>
        <v>0.1</v>
      </c>
      <c r="J859" s="13" t="str">
        <f>IF('BCL Calculations Table'!J926="","",'BCL Calculations Table'!J926)</f>
        <v>S</v>
      </c>
      <c r="K859" s="85" t="str">
        <f>IF('BCL Calculations Table'!K926="","",'BCL Calculations Table'!K926)</f>
        <v/>
      </c>
      <c r="L859" s="13" t="str">
        <f>IF('BCL Calculations Table'!L926="","",'BCL Calculations Table'!L926)</f>
        <v>V</v>
      </c>
      <c r="M859" s="68" t="str">
        <f>IF('BCL Calculations Table'!N926="","",'BCL Calculations Table'!N926)</f>
        <v/>
      </c>
      <c r="N859" s="13">
        <f>IF('BCL Calculations Table'!BP926="","",'BCL Calculations Table'!BP926)</f>
        <v>433.8733279530818</v>
      </c>
      <c r="O859" s="13" t="str">
        <f>IF('BCL Calculations Table'!BQ926="","",'BCL Calculations Table'!BQ926)</f>
        <v>sat</v>
      </c>
      <c r="P859" s="13">
        <f>IF('BCL Calculations Table'!BR926="","",'BCL Calculations Table'!BR926)</f>
        <v>433.8733279530818</v>
      </c>
      <c r="Q859" s="13" t="str">
        <f>IF('BCL Calculations Table'!BS926="","",'BCL Calculations Table'!BS926)</f>
        <v>sat</v>
      </c>
      <c r="R859" s="13">
        <f>IF('BCL Calculations Table'!BT926="","",'BCL Calculations Table'!BT926)</f>
        <v>433.8733279530818</v>
      </c>
      <c r="S859" s="13" t="str">
        <f>IF('BCL Calculations Table'!BU926="","",'BCL Calculations Table'!BU926)</f>
        <v>sat</v>
      </c>
      <c r="T859" s="13">
        <f>IF('BCL Calculations Table'!BV926="","",'BCL Calculations Table'!BV926)</f>
        <v>104.28571428571429</v>
      </c>
      <c r="U859" s="13" t="str">
        <f>IF('BCL Calculations Table'!BW926="","",'BCL Calculations Table'!BW926)</f>
        <v>N</v>
      </c>
      <c r="V859" s="13">
        <f>IF('BCL Calculations Table'!BX926="","",'BCL Calculations Table'!BX926)</f>
        <v>202.25108225108224</v>
      </c>
      <c r="W859" s="13" t="str">
        <f>IF('BCL Calculations Table'!BY926="","",'BCL Calculations Table'!BY926)</f>
        <v>N</v>
      </c>
      <c r="X859" s="80">
        <f>IF('BCL Calculations Table'!BZ926="","",'BCL Calculations Table'!BZ926)</f>
        <v>9</v>
      </c>
      <c r="Y859" s="81">
        <f>IF('BCL Calculations Table'!CB926="","",'BCL Calculations Table'!CB926)</f>
        <v>180</v>
      </c>
    </row>
    <row r="860" spans="1:25" x14ac:dyDescent="0.35">
      <c r="A860" s="69" t="str">
        <f>'BCL Calculations Table'!BN927</f>
        <v>Xylene, P-</v>
      </c>
      <c r="B860" s="68" t="str">
        <f>'BCL Calculations Table'!BM927</f>
        <v>106-42-3</v>
      </c>
      <c r="C860" s="13" t="str">
        <f>IF('BCL Calculations Table'!C927="","",'BCL Calculations Table'!C927)</f>
        <v/>
      </c>
      <c r="D860" s="13" t="str">
        <f>IF('BCL Calculations Table'!D927="","",'BCL Calculations Table'!D927)</f>
        <v/>
      </c>
      <c r="E860" s="13">
        <f>IF('BCL Calculations Table'!E927="","",'BCL Calculations Table'!E927)</f>
        <v>0.2</v>
      </c>
      <c r="F860" s="13" t="str">
        <f>IF('BCL Calculations Table'!F927="","",'BCL Calculations Table'!F927)</f>
        <v>S</v>
      </c>
      <c r="G860" s="13" t="str">
        <f>IF('BCL Calculations Table'!G927="","",'BCL Calculations Table'!G927)</f>
        <v/>
      </c>
      <c r="H860" s="13" t="str">
        <f>IF('BCL Calculations Table'!H927="","",'BCL Calculations Table'!H927)</f>
        <v/>
      </c>
      <c r="I860" s="13">
        <f>IF('BCL Calculations Table'!I927="","",'BCL Calculations Table'!I927)</f>
        <v>0.1</v>
      </c>
      <c r="J860" s="13" t="str">
        <f>IF('BCL Calculations Table'!J927="","",'BCL Calculations Table'!J927)</f>
        <v>S</v>
      </c>
      <c r="K860" s="85" t="str">
        <f>IF('BCL Calculations Table'!K927="","",'BCL Calculations Table'!K927)</f>
        <v/>
      </c>
      <c r="L860" s="13" t="str">
        <f>IF('BCL Calculations Table'!L927="","",'BCL Calculations Table'!L927)</f>
        <v>V</v>
      </c>
      <c r="M860" s="68" t="str">
        <f>IF('BCL Calculations Table'!N927="","",'BCL Calculations Table'!N927)</f>
        <v/>
      </c>
      <c r="N860" s="13">
        <f>IF('BCL Calculations Table'!BP927="","",'BCL Calculations Table'!BP927)</f>
        <v>389.64281296754717</v>
      </c>
      <c r="O860" s="13" t="str">
        <f>IF('BCL Calculations Table'!BQ927="","",'BCL Calculations Table'!BQ927)</f>
        <v>sat</v>
      </c>
      <c r="P860" s="13">
        <f>IF('BCL Calculations Table'!BR927="","",'BCL Calculations Table'!BR927)</f>
        <v>389.64281296754717</v>
      </c>
      <c r="Q860" s="13" t="str">
        <f>IF('BCL Calculations Table'!BS927="","",'BCL Calculations Table'!BS927)</f>
        <v>sat</v>
      </c>
      <c r="R860" s="13">
        <f>IF('BCL Calculations Table'!BT927="","",'BCL Calculations Table'!BT927)</f>
        <v>389.64281296754717</v>
      </c>
      <c r="S860" s="13" t="str">
        <f>IF('BCL Calculations Table'!BU927="","",'BCL Calculations Table'!BU927)</f>
        <v>sat</v>
      </c>
      <c r="T860" s="13">
        <f>IF('BCL Calculations Table'!BV927="","",'BCL Calculations Table'!BV927)</f>
        <v>104.28571428571429</v>
      </c>
      <c r="U860" s="13" t="str">
        <f>IF('BCL Calculations Table'!BW927="","",'BCL Calculations Table'!BW927)</f>
        <v>N</v>
      </c>
      <c r="V860" s="13">
        <f>IF('BCL Calculations Table'!BX927="","",'BCL Calculations Table'!BX927)</f>
        <v>202.25108225108224</v>
      </c>
      <c r="W860" s="13" t="str">
        <f>IF('BCL Calculations Table'!BY927="","",'BCL Calculations Table'!BY927)</f>
        <v>N</v>
      </c>
      <c r="X860" s="13">
        <f>IF('BCL Calculations Table'!BZ927="","",'BCL Calculations Table'!BZ927)</f>
        <v>10</v>
      </c>
      <c r="Y860" s="70">
        <f>IF('BCL Calculations Table'!CB927="","",'BCL Calculations Table'!CB927)</f>
        <v>200</v>
      </c>
    </row>
    <row r="861" spans="1:25" x14ac:dyDescent="0.35">
      <c r="A861" s="69" t="str">
        <f>'BCL Calculations Table'!BN928</f>
        <v>Xylenes</v>
      </c>
      <c r="B861" s="68" t="str">
        <f>'BCL Calculations Table'!BM928</f>
        <v>1330-20-7</v>
      </c>
      <c r="C861" s="13" t="str">
        <f>IF('BCL Calculations Table'!C928="","",'BCL Calculations Table'!C928)</f>
        <v/>
      </c>
      <c r="D861" s="13" t="str">
        <f>IF('BCL Calculations Table'!D928="","",'BCL Calculations Table'!D928)</f>
        <v/>
      </c>
      <c r="E861" s="13">
        <f>IF('BCL Calculations Table'!E928="","",'BCL Calculations Table'!E928)</f>
        <v>0.2</v>
      </c>
      <c r="F861" s="13" t="str">
        <f>IF('BCL Calculations Table'!F928="","",'BCL Calculations Table'!F928)</f>
        <v>I</v>
      </c>
      <c r="G861" s="13" t="str">
        <f>IF('BCL Calculations Table'!G928="","",'BCL Calculations Table'!G928)</f>
        <v/>
      </c>
      <c r="H861" s="13" t="str">
        <f>IF('BCL Calculations Table'!H928="","",'BCL Calculations Table'!H928)</f>
        <v/>
      </c>
      <c r="I861" s="13">
        <f>IF('BCL Calculations Table'!I928="","",'BCL Calculations Table'!I928)</f>
        <v>0.1</v>
      </c>
      <c r="J861" s="13" t="str">
        <f>IF('BCL Calculations Table'!J928="","",'BCL Calculations Table'!J928)</f>
        <v>I</v>
      </c>
      <c r="K861" s="85" t="str">
        <f>IF('BCL Calculations Table'!K928="","",'BCL Calculations Table'!K928)</f>
        <v/>
      </c>
      <c r="L861" s="13" t="str">
        <f>IF('BCL Calculations Table'!L928="","",'BCL Calculations Table'!L928)</f>
        <v>V</v>
      </c>
      <c r="M861" s="68" t="str">
        <f>IF('BCL Calculations Table'!N928="","",'BCL Calculations Table'!N928)</f>
        <v/>
      </c>
      <c r="N861" s="13">
        <f>IF('BCL Calculations Table'!BP928="","",'BCL Calculations Table'!BP928)</f>
        <v>259.56356632000006</v>
      </c>
      <c r="O861" s="13" t="str">
        <f>IF('BCL Calculations Table'!BQ928="","",'BCL Calculations Table'!BQ928)</f>
        <v>sat</v>
      </c>
      <c r="P861" s="13">
        <f>IF('BCL Calculations Table'!BR928="","",'BCL Calculations Table'!BR928)</f>
        <v>259.56356632000006</v>
      </c>
      <c r="Q861" s="13" t="str">
        <f>IF('BCL Calculations Table'!BS928="","",'BCL Calculations Table'!BS928)</f>
        <v>sat</v>
      </c>
      <c r="R861" s="13">
        <f>IF('BCL Calculations Table'!BT928="","",'BCL Calculations Table'!BT928)</f>
        <v>259.56356632000006</v>
      </c>
      <c r="S861" s="13" t="str">
        <f>IF('BCL Calculations Table'!BU928="","",'BCL Calculations Table'!BU928)</f>
        <v>sat</v>
      </c>
      <c r="T861" s="13">
        <f>IF('BCL Calculations Table'!BV928="","",'BCL Calculations Table'!BV928)</f>
        <v>104.28571428571429</v>
      </c>
      <c r="U861" s="13" t="str">
        <f>IF('BCL Calculations Table'!BW928="","",'BCL Calculations Table'!BW928)</f>
        <v>N</v>
      </c>
      <c r="V861" s="13">
        <f>IF('BCL Calculations Table'!BX928="","",'BCL Calculations Table'!BX928)</f>
        <v>10000</v>
      </c>
      <c r="W861" s="13" t="str">
        <f>IF('BCL Calculations Table'!BY928="","",'BCL Calculations Table'!BY928)</f>
        <v>mcl</v>
      </c>
      <c r="X861" s="13">
        <f>IF('BCL Calculations Table'!BZ928="","",'BCL Calculations Table'!BZ928)</f>
        <v>10</v>
      </c>
      <c r="Y861" s="70">
        <f>IF('BCL Calculations Table'!CB928="","",'BCL Calculations Table'!CB928)</f>
        <v>200</v>
      </c>
    </row>
    <row r="862" spans="1:25" x14ac:dyDescent="0.35">
      <c r="A862" s="69" t="str">
        <f>'BCL Calculations Table'!BN929</f>
        <v>Zinc Phosphide</v>
      </c>
      <c r="B862" s="68" t="str">
        <f>'BCL Calculations Table'!BM929</f>
        <v>1314-84-7</v>
      </c>
      <c r="C862" s="13" t="str">
        <f>IF('BCL Calculations Table'!C929="","",'BCL Calculations Table'!C929)</f>
        <v/>
      </c>
      <c r="D862" s="13" t="str">
        <f>IF('BCL Calculations Table'!D929="","",'BCL Calculations Table'!D929)</f>
        <v/>
      </c>
      <c r="E862" s="13">
        <f>IF('BCL Calculations Table'!E929="","",'BCL Calculations Table'!E929)</f>
        <v>2.9999999999999997E-4</v>
      </c>
      <c r="F862" s="13" t="str">
        <f>IF('BCL Calculations Table'!F929="","",'BCL Calculations Table'!F929)</f>
        <v>I</v>
      </c>
      <c r="G862" s="13" t="str">
        <f>IF('BCL Calculations Table'!G929="","",'BCL Calculations Table'!G929)</f>
        <v/>
      </c>
      <c r="H862" s="13" t="str">
        <f>IF('BCL Calculations Table'!H929="","",'BCL Calculations Table'!H929)</f>
        <v/>
      </c>
      <c r="I862" s="13" t="str">
        <f>IF('BCL Calculations Table'!I929="","",'BCL Calculations Table'!I929)</f>
        <v/>
      </c>
      <c r="J862" s="13" t="str">
        <f>IF('BCL Calculations Table'!J929="","",'BCL Calculations Table'!J929)</f>
        <v/>
      </c>
      <c r="K862" s="85" t="str">
        <f>IF('BCL Calculations Table'!K929="","",'BCL Calculations Table'!K929)</f>
        <v/>
      </c>
      <c r="L862" s="13" t="str">
        <f>IF('BCL Calculations Table'!L929="","",'BCL Calculations Table'!L929)</f>
        <v/>
      </c>
      <c r="M862" s="68" t="str">
        <f>IF('BCL Calculations Table'!N929="","",'BCL Calculations Table'!N929)</f>
        <v/>
      </c>
      <c r="N862" s="13">
        <f>IF('BCL Calculations Table'!BP929="","",'BCL Calculations Table'!BP929)</f>
        <v>23.464285714285715</v>
      </c>
      <c r="O862" s="13" t="str">
        <f>IF('BCL Calculations Table'!BQ929="","",'BCL Calculations Table'!BQ929)</f>
        <v>N</v>
      </c>
      <c r="P862" s="13">
        <f>IF('BCL Calculations Table'!BR929="","",'BCL Calculations Table'!BR929)</f>
        <v>700.80000000000007</v>
      </c>
      <c r="Q862" s="13" t="str">
        <f>IF('BCL Calculations Table'!BS929="","",'BCL Calculations Table'!BS929)</f>
        <v>N</v>
      </c>
      <c r="R862" s="13">
        <f>IF('BCL Calculations Table'!BT929="","",'BCL Calculations Table'!BT929)</f>
        <v>389.33333333333331</v>
      </c>
      <c r="S862" s="13" t="str">
        <f>IF('BCL Calculations Table'!BU929="","",'BCL Calculations Table'!BU929)</f>
        <v>N</v>
      </c>
      <c r="T862" s="13" t="str">
        <f>IF('BCL Calculations Table'!BV929="","",'BCL Calculations Table'!BV929)</f>
        <v/>
      </c>
      <c r="U862" s="13" t="str">
        <f>IF('BCL Calculations Table'!BW929="","",'BCL Calculations Table'!BW929)</f>
        <v/>
      </c>
      <c r="V862" s="13">
        <f>IF('BCL Calculations Table'!BX929="","",'BCL Calculations Table'!BX929)</f>
        <v>10.011428571428571</v>
      </c>
      <c r="W862" s="13" t="str">
        <f>IF('BCL Calculations Table'!BY929="","",'BCL Calculations Table'!BY929)</f>
        <v>N</v>
      </c>
      <c r="X862" s="13" t="str">
        <f>IF('BCL Calculations Table'!BZ929="","",'BCL Calculations Table'!BZ929)</f>
        <v/>
      </c>
      <c r="Y862" s="70" t="str">
        <f>IF('BCL Calculations Table'!CB929="","",'BCL Calculations Table'!CB929)</f>
        <v/>
      </c>
    </row>
    <row r="863" spans="1:25" x14ac:dyDescent="0.35">
      <c r="A863" s="69" t="str">
        <f>'BCL Calculations Table'!BN930</f>
        <v>Zinc and Compounds</v>
      </c>
      <c r="B863" s="68" t="str">
        <f>'BCL Calculations Table'!BM930</f>
        <v>7440-66-6</v>
      </c>
      <c r="C863" s="13" t="str">
        <f>IF('BCL Calculations Table'!C930="","",'BCL Calculations Table'!C930)</f>
        <v/>
      </c>
      <c r="D863" s="13" t="str">
        <f>IF('BCL Calculations Table'!D930="","",'BCL Calculations Table'!D930)</f>
        <v/>
      </c>
      <c r="E863" s="13">
        <f>IF('BCL Calculations Table'!E930="","",'BCL Calculations Table'!E930)</f>
        <v>0.3</v>
      </c>
      <c r="F863" s="13" t="str">
        <f>IF('BCL Calculations Table'!F930="","",'BCL Calculations Table'!F930)</f>
        <v>I</v>
      </c>
      <c r="G863" s="13" t="str">
        <f>IF('BCL Calculations Table'!G930="","",'BCL Calculations Table'!G930)</f>
        <v/>
      </c>
      <c r="H863" s="13" t="str">
        <f>IF('BCL Calculations Table'!H930="","",'BCL Calculations Table'!H930)</f>
        <v/>
      </c>
      <c r="I863" s="13" t="str">
        <f>IF('BCL Calculations Table'!I930="","",'BCL Calculations Table'!I930)</f>
        <v/>
      </c>
      <c r="J863" s="13" t="str">
        <f>IF('BCL Calculations Table'!J930="","",'BCL Calculations Table'!J930)</f>
        <v/>
      </c>
      <c r="K863" s="85" t="str">
        <f>IF('BCL Calculations Table'!K930="","",'BCL Calculations Table'!K930)</f>
        <v/>
      </c>
      <c r="L863" s="13" t="str">
        <f>IF('BCL Calculations Table'!L930="","",'BCL Calculations Table'!L930)</f>
        <v/>
      </c>
      <c r="M863" s="68" t="str">
        <f>IF('BCL Calculations Table'!N930="","",'BCL Calculations Table'!N930)</f>
        <v/>
      </c>
      <c r="N863" s="13">
        <f>IF('BCL Calculations Table'!BP930="","",'BCL Calculations Table'!BP930)</f>
        <v>23464.285714285717</v>
      </c>
      <c r="O863" s="13" t="str">
        <f>IF('BCL Calculations Table'!BQ930="","",'BCL Calculations Table'!BQ930)</f>
        <v>N</v>
      </c>
      <c r="P863" s="13">
        <f>IF('BCL Calculations Table'!BR930="","",'BCL Calculations Table'!BR930)</f>
        <v>100000</v>
      </c>
      <c r="Q863" s="13" t="str">
        <f>IF('BCL Calculations Table'!BS930="","",'BCL Calculations Table'!BS930)</f>
        <v>max</v>
      </c>
      <c r="R863" s="13">
        <f>IF('BCL Calculations Table'!BT930="","",'BCL Calculations Table'!BT930)</f>
        <v>100000</v>
      </c>
      <c r="S863" s="13" t="str">
        <f>IF('BCL Calculations Table'!BU930="","",'BCL Calculations Table'!BU930)</f>
        <v>max</v>
      </c>
      <c r="T863" s="13" t="str">
        <f>IF('BCL Calculations Table'!BV930="","",'BCL Calculations Table'!BV930)</f>
        <v/>
      </c>
      <c r="U863" s="13" t="str">
        <f>IF('BCL Calculations Table'!BW930="","",'BCL Calculations Table'!BW930)</f>
        <v/>
      </c>
      <c r="V863" s="13">
        <f>IF('BCL Calculations Table'!BX930="","",'BCL Calculations Table'!BX930)</f>
        <v>10011.428571428571</v>
      </c>
      <c r="W863" s="13" t="str">
        <f>IF('BCL Calculations Table'!BY930="","",'BCL Calculations Table'!BY930)</f>
        <v>N</v>
      </c>
      <c r="X863" s="13">
        <f>IF('BCL Calculations Table'!BZ930="","",'BCL Calculations Table'!BZ930)</f>
        <v>620</v>
      </c>
      <c r="Y863" s="70">
        <f>IF('BCL Calculations Table'!CB930="","",'BCL Calculations Table'!CB930)</f>
        <v>12400</v>
      </c>
    </row>
    <row r="864" spans="1:25" x14ac:dyDescent="0.35">
      <c r="A864" s="69" t="str">
        <f>'BCL Calculations Table'!BN931</f>
        <v>Zineb</v>
      </c>
      <c r="B864" s="68" t="str">
        <f>'BCL Calculations Table'!BM931</f>
        <v>12122-67-7</v>
      </c>
      <c r="C864" s="13" t="str">
        <f>IF('BCL Calculations Table'!C931="","",'BCL Calculations Table'!C931)</f>
        <v/>
      </c>
      <c r="D864" s="13" t="str">
        <f>IF('BCL Calculations Table'!D931="","",'BCL Calculations Table'!D931)</f>
        <v/>
      </c>
      <c r="E864" s="13">
        <f>IF('BCL Calculations Table'!E931="","",'BCL Calculations Table'!E931)</f>
        <v>0.05</v>
      </c>
      <c r="F864" s="13" t="str">
        <f>IF('BCL Calculations Table'!F931="","",'BCL Calculations Table'!F931)</f>
        <v>I</v>
      </c>
      <c r="G864" s="13" t="str">
        <f>IF('BCL Calculations Table'!G931="","",'BCL Calculations Table'!G931)</f>
        <v/>
      </c>
      <c r="H864" s="13" t="str">
        <f>IF('BCL Calculations Table'!H931="","",'BCL Calculations Table'!H931)</f>
        <v/>
      </c>
      <c r="I864" s="13" t="str">
        <f>IF('BCL Calculations Table'!I931="","",'BCL Calculations Table'!I931)</f>
        <v/>
      </c>
      <c r="J864" s="13" t="str">
        <f>IF('BCL Calculations Table'!J931="","",'BCL Calculations Table'!J931)</f>
        <v/>
      </c>
      <c r="K864" s="85" t="str">
        <f>IF('BCL Calculations Table'!K931="","",'BCL Calculations Table'!K931)</f>
        <v/>
      </c>
      <c r="L864" s="13" t="str">
        <f>IF('BCL Calculations Table'!L931="","",'BCL Calculations Table'!L931)</f>
        <v/>
      </c>
      <c r="M864" s="68">
        <f>IF('BCL Calculations Table'!N931="","",'BCL Calculations Table'!N931)</f>
        <v>0.1</v>
      </c>
      <c r="N864" s="13">
        <f>IF('BCL Calculations Table'!BP931="","",'BCL Calculations Table'!BP931)</f>
        <v>3160.6839777857313</v>
      </c>
      <c r="O864" s="13" t="str">
        <f>IF('BCL Calculations Table'!BQ931="","",'BCL Calculations Table'!BQ931)</f>
        <v>N</v>
      </c>
      <c r="P864" s="13">
        <f>IF('BCL Calculations Table'!BR931="","",'BCL Calculations Table'!BR931)</f>
        <v>100000</v>
      </c>
      <c r="Q864" s="13" t="str">
        <f>IF('BCL Calculations Table'!BS931="","",'BCL Calculations Table'!BS931)</f>
        <v>max</v>
      </c>
      <c r="R864" s="13">
        <f>IF('BCL Calculations Table'!BT931="","",'BCL Calculations Table'!BT931)</f>
        <v>45592.372958101856</v>
      </c>
      <c r="S864" s="13" t="str">
        <f>IF('BCL Calculations Table'!BU931="","",'BCL Calculations Table'!BU931)</f>
        <v>N</v>
      </c>
      <c r="T864" s="13" t="str">
        <f>IF('BCL Calculations Table'!BV931="","",'BCL Calculations Table'!BV931)</f>
        <v/>
      </c>
      <c r="U864" s="13" t="str">
        <f>IF('BCL Calculations Table'!BW931="","",'BCL Calculations Table'!BW931)</f>
        <v/>
      </c>
      <c r="V864" s="13">
        <f>IF('BCL Calculations Table'!BX931="","",'BCL Calculations Table'!BX931)</f>
        <v>1668.5714285714287</v>
      </c>
      <c r="W864" s="13" t="str">
        <f>IF('BCL Calculations Table'!BY931="","",'BCL Calculations Table'!BY931)</f>
        <v>N</v>
      </c>
      <c r="X864" s="13" t="str">
        <f>IF('BCL Calculations Table'!BZ931="","",'BCL Calculations Table'!BZ931)</f>
        <v/>
      </c>
      <c r="Y864" s="70" t="str">
        <f>IF('BCL Calculations Table'!CB931="","",'BCL Calculations Table'!CB931)</f>
        <v/>
      </c>
    </row>
    <row r="865" spans="1:25" s="14" customFormat="1" x14ac:dyDescent="0.35">
      <c r="A865" s="71" t="str">
        <f>'BCL Calculations Table'!BN932</f>
        <v>Zirconium</v>
      </c>
      <c r="B865" s="72" t="str">
        <f>'BCL Calculations Table'!BM932</f>
        <v>7440-67-7</v>
      </c>
      <c r="C865" s="73" t="str">
        <f>IF('BCL Calculations Table'!C932="","",'BCL Calculations Table'!C932)</f>
        <v/>
      </c>
      <c r="D865" s="73" t="str">
        <f>IF('BCL Calculations Table'!D932="","",'BCL Calculations Table'!D932)</f>
        <v/>
      </c>
      <c r="E865" s="73">
        <f>IF('BCL Calculations Table'!E932="","",'BCL Calculations Table'!E932)</f>
        <v>8.0000000000000007E-5</v>
      </c>
      <c r="F865" s="73" t="str">
        <f>IF('BCL Calculations Table'!F932="","",'BCL Calculations Table'!F932)</f>
        <v>X</v>
      </c>
      <c r="G865" s="73" t="str">
        <f>IF('BCL Calculations Table'!G932="","",'BCL Calculations Table'!G932)</f>
        <v/>
      </c>
      <c r="H865" s="73" t="str">
        <f>IF('BCL Calculations Table'!H932="","",'BCL Calculations Table'!H932)</f>
        <v/>
      </c>
      <c r="I865" s="73" t="str">
        <f>IF('BCL Calculations Table'!I932="","",'BCL Calculations Table'!I932)</f>
        <v/>
      </c>
      <c r="J865" s="73" t="str">
        <f>IF('BCL Calculations Table'!J932="","",'BCL Calculations Table'!J932)</f>
        <v/>
      </c>
      <c r="K865" s="86" t="str">
        <f>IF('BCL Calculations Table'!K932="","",'BCL Calculations Table'!K932)</f>
        <v/>
      </c>
      <c r="L865" s="73" t="str">
        <f>IF('BCL Calculations Table'!L932="","",'BCL Calculations Table'!L932)</f>
        <v/>
      </c>
      <c r="M865" s="72" t="str">
        <f>IF('BCL Calculations Table'!N932="","",'BCL Calculations Table'!N932)</f>
        <v/>
      </c>
      <c r="N865" s="73">
        <f>IF('BCL Calculations Table'!BP932="","",'BCL Calculations Table'!BP932)</f>
        <v>6.2571428571428571</v>
      </c>
      <c r="O865" s="73" t="str">
        <f>IF('BCL Calculations Table'!BQ932="","",'BCL Calculations Table'!BQ932)</f>
        <v>N</v>
      </c>
      <c r="P865" s="73">
        <f>IF('BCL Calculations Table'!BR932="","",'BCL Calculations Table'!BR932)</f>
        <v>186.88000000000005</v>
      </c>
      <c r="Q865" s="73" t="str">
        <f>IF('BCL Calculations Table'!BS932="","",'BCL Calculations Table'!BS932)</f>
        <v>N</v>
      </c>
      <c r="R865" s="73">
        <f>IF('BCL Calculations Table'!BT932="","",'BCL Calculations Table'!BT932)</f>
        <v>103.82222222222224</v>
      </c>
      <c r="S865" s="73" t="str">
        <f>IF('BCL Calculations Table'!BU932="","",'BCL Calculations Table'!BU932)</f>
        <v>N</v>
      </c>
      <c r="T865" s="73" t="str">
        <f>IF('BCL Calculations Table'!BV932="","",'BCL Calculations Table'!BV932)</f>
        <v/>
      </c>
      <c r="U865" s="73" t="str">
        <f>IF('BCL Calculations Table'!BW932="","",'BCL Calculations Table'!BW932)</f>
        <v/>
      </c>
      <c r="V865" s="73">
        <f>IF('BCL Calculations Table'!BX932="","",'BCL Calculations Table'!BX932)</f>
        <v>2.6697142857142859</v>
      </c>
      <c r="W865" s="73" t="str">
        <f>IF('BCL Calculations Table'!BY932="","",'BCL Calculations Table'!BY932)</f>
        <v>N</v>
      </c>
      <c r="X865" s="73" t="str">
        <f>IF('BCL Calculations Table'!BZ932="","",'BCL Calculations Table'!BZ932)</f>
        <v/>
      </c>
      <c r="Y865" s="79" t="str">
        <f>IF('BCL Calculations Table'!CB932="","",'BCL Calculations Table'!CB932)</f>
        <v/>
      </c>
    </row>
    <row r="866" spans="1:25" x14ac:dyDescent="0.35">
      <c r="X866" s="83"/>
      <c r="Y866" s="83"/>
    </row>
  </sheetData>
  <autoFilter ref="A5:Z865" xr:uid="{00000000-0009-0000-0000-000000000000}"/>
  <mergeCells count="6">
    <mergeCell ref="L2:M2"/>
    <mergeCell ref="C2:J2"/>
    <mergeCell ref="X2:Y2"/>
    <mergeCell ref="R3:R4"/>
    <mergeCell ref="P3:P4"/>
    <mergeCell ref="K3:K5"/>
  </mergeCells>
  <phoneticPr fontId="17" type="noConversion"/>
  <printOptions horizontalCentered="1"/>
  <pageMargins left="0.25" right="0.25" top="0.75" bottom="0.75" header="0.3" footer="0.3"/>
  <pageSetup scale="40" fitToHeight="12" orientation="landscape" r:id="rId1"/>
  <headerFooter>
    <oddHeader>&amp;C&amp;"Arial,Bold"&amp;20Nevada Division of Environmental Protection
Basic Comparison Levels</oddHeader>
    <oddFooter>&amp;La = Comparison Levels Based on EPA Models, IEUBK (USEPA, 1994) and TRW (USEPA, 1996), Tap Water Comparison Level = MCL.
b = Tap Water Comparison Level Based on Infant NOAEL (see IRIS).
c = V, Volatile chemical.&amp;C&amp;P&amp;RJune, 2023</oddFooter>
  </headerFooter>
  <rowBreaks count="9" manualBreakCount="9">
    <brk id="77" max="24" man="1"/>
    <brk id="149" max="24" man="1"/>
    <brk id="220" max="24" man="1"/>
    <brk id="291" max="24" man="1"/>
    <brk id="366" max="24" man="1"/>
    <brk id="442" max="24" man="1"/>
    <brk id="586" max="24" man="1"/>
    <brk id="661" max="24" man="1"/>
    <brk id="810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I1765"/>
  <sheetViews>
    <sheetView topLeftCell="A63" zoomScaleNormal="100" workbookViewId="0">
      <pane xSplit="2" ySplit="9" topLeftCell="G86" activePane="bottomRight" state="frozen"/>
      <selection activeCell="A63" sqref="A63"/>
      <selection pane="topRight" activeCell="C63" sqref="C63"/>
      <selection pane="bottomLeft" activeCell="A72" sqref="A72"/>
      <selection pane="bottomRight" activeCell="A73" sqref="A73"/>
    </sheetView>
  </sheetViews>
  <sheetFormatPr defaultColWidth="0" defaultRowHeight="15.5" x14ac:dyDescent="0.35"/>
  <cols>
    <col min="1" max="1" width="57.81640625" style="107" customWidth="1"/>
    <col min="2" max="2" width="20.36328125" style="98" customWidth="1"/>
    <col min="3" max="3" width="11.6328125" style="102" customWidth="1"/>
    <col min="4" max="4" width="6.26953125" style="102" customWidth="1"/>
    <col min="5" max="5" width="14.36328125" style="102" customWidth="1"/>
    <col min="6" max="6" width="5.36328125" style="102" customWidth="1"/>
    <col min="7" max="7" width="16.81640625" style="114" customWidth="1"/>
    <col min="8" max="8" width="6.26953125" style="102" customWidth="1"/>
    <col min="9" max="9" width="11.36328125" style="102" customWidth="1"/>
    <col min="10" max="10" width="6.26953125" style="102" customWidth="1"/>
    <col min="11" max="11" width="15.81640625" style="102" customWidth="1"/>
    <col min="12" max="13" width="14.08984375" style="104" customWidth="1"/>
    <col min="14" max="14" width="12.7265625" style="102" customWidth="1"/>
    <col min="15" max="15" width="22" style="102" customWidth="1"/>
    <col min="16" max="16" width="11.81640625" style="219" customWidth="1"/>
    <col min="17" max="17" width="8.26953125" style="220" customWidth="1"/>
    <col min="18" max="18" width="18.26953125" style="219" customWidth="1"/>
    <col min="19" max="19" width="21" style="219" customWidth="1"/>
    <col min="20" max="20" width="10.81640625" style="219" customWidth="1"/>
    <col min="21" max="21" width="11.26953125" style="219" customWidth="1"/>
    <col min="22" max="22" width="11.36328125" style="219" customWidth="1"/>
    <col min="23" max="23" width="10.6328125" style="219" customWidth="1"/>
    <col min="24" max="24" width="15" style="219" customWidth="1"/>
    <col min="25" max="25" width="11.26953125" style="221" customWidth="1"/>
    <col min="26" max="26" width="12.7265625" style="219" customWidth="1"/>
    <col min="27" max="27" width="11.26953125" style="219" customWidth="1"/>
    <col min="28" max="28" width="3.81640625" style="102" customWidth="1"/>
    <col min="29" max="29" width="13.7265625" style="222" customWidth="1"/>
    <col min="30" max="32" width="13.7265625" style="102" customWidth="1"/>
    <col min="33" max="33" width="4" style="102" customWidth="1"/>
    <col min="34" max="35" width="13.7265625" style="102" customWidth="1"/>
    <col min="36" max="36" width="13.7265625" style="115" customWidth="1"/>
    <col min="37" max="37" width="13.7265625" style="102" customWidth="1"/>
    <col min="38" max="38" width="4.26953125" style="102" customWidth="1"/>
    <col min="39" max="41" width="13.7265625" style="102" customWidth="1"/>
    <col min="42" max="42" width="3.36328125" style="102" customWidth="1"/>
    <col min="43" max="45" width="13.7265625" style="102" customWidth="1"/>
    <col min="46" max="46" width="3.7265625" style="102" customWidth="1"/>
    <col min="47" max="50" width="13.7265625" style="102" customWidth="1"/>
    <col min="51" max="51" width="4" style="102" customWidth="1"/>
    <col min="52" max="55" width="13.7265625" style="102" customWidth="1"/>
    <col min="56" max="56" width="2.6328125" style="102" customWidth="1"/>
    <col min="57" max="57" width="16.26953125" style="102" customWidth="1"/>
    <col min="58" max="58" width="13" style="102" customWidth="1"/>
    <col min="59" max="59" width="2.7265625" style="102" customWidth="1"/>
    <col min="60" max="60" width="8.81640625" style="103" customWidth="1"/>
    <col min="61" max="61" width="11" style="102" customWidth="1"/>
    <col min="62" max="62" width="16.6328125" style="102" customWidth="1"/>
    <col min="63" max="63" width="13.26953125" style="102" customWidth="1"/>
    <col min="64" max="64" width="16.26953125" style="102" customWidth="1"/>
    <col min="65" max="65" width="12.81640625" style="98" customWidth="1"/>
    <col min="66" max="67" width="15" style="102" customWidth="1"/>
    <col min="68" max="68" width="20.7265625" style="102" customWidth="1"/>
    <col min="69" max="69" width="5.6328125" style="104" customWidth="1"/>
    <col min="70" max="70" width="20" style="104" customWidth="1"/>
    <col min="71" max="71" width="5.6328125" style="104" customWidth="1"/>
    <col min="72" max="72" width="19.7265625" style="102" customWidth="1"/>
    <col min="73" max="73" width="6" style="104" customWidth="1"/>
    <col min="74" max="74" width="21" style="102" customWidth="1"/>
    <col min="75" max="75" width="5" style="104" customWidth="1"/>
    <col min="76" max="76" width="22.6328125" style="102" customWidth="1"/>
    <col min="77" max="77" width="5.7265625" style="104" customWidth="1"/>
    <col min="78" max="78" width="16.6328125" style="102" customWidth="1"/>
    <col min="79" max="79" width="3.6328125" style="102" customWidth="1"/>
    <col min="80" max="80" width="16.6328125" style="102" customWidth="1"/>
    <col min="81" max="83" width="0" style="102" hidden="1" customWidth="1"/>
    <col min="84" max="84" width="15" style="102" hidden="1" customWidth="1"/>
    <col min="85" max="86" width="7.36328125" style="102" hidden="1" customWidth="1"/>
    <col min="87" max="91" width="0" style="102" hidden="1" customWidth="1"/>
    <col min="92" max="92" width="15" style="102" hidden="1" customWidth="1"/>
    <col min="93" max="113" width="7.36328125" style="102" hidden="1" customWidth="1"/>
    <col min="114" max="16384" width="0" style="102" hidden="1"/>
  </cols>
  <sheetData>
    <row r="1" spans="1:55" x14ac:dyDescent="0.35">
      <c r="A1" s="97" t="s">
        <v>734</v>
      </c>
      <c r="C1" s="96"/>
      <c r="D1" s="96"/>
      <c r="E1" s="96"/>
      <c r="F1" s="96"/>
      <c r="G1" s="99"/>
      <c r="H1" s="96"/>
      <c r="I1" s="96"/>
      <c r="J1" s="96"/>
      <c r="K1" s="96"/>
      <c r="L1" s="100"/>
      <c r="M1" s="100"/>
      <c r="N1" s="96"/>
      <c r="O1" s="96"/>
      <c r="P1" s="96"/>
      <c r="Q1" s="100"/>
      <c r="R1" s="96"/>
      <c r="S1" s="96"/>
      <c r="T1" s="96"/>
      <c r="U1" s="96"/>
      <c r="V1" s="96"/>
      <c r="W1" s="96"/>
      <c r="X1" s="96"/>
      <c r="Y1" s="99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101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</row>
    <row r="2" spans="1:55" x14ac:dyDescent="0.35">
      <c r="A2" s="97" t="s">
        <v>876</v>
      </c>
      <c r="C2" s="96"/>
      <c r="D2" s="96"/>
      <c r="E2" s="96"/>
      <c r="F2" s="96"/>
      <c r="G2" s="99"/>
      <c r="H2" s="96"/>
      <c r="I2" s="96"/>
      <c r="J2" s="96"/>
      <c r="K2" s="96"/>
      <c r="L2" s="100"/>
      <c r="M2" s="100"/>
      <c r="N2" s="96"/>
      <c r="O2" s="96"/>
      <c r="P2" s="96"/>
      <c r="Q2" s="100"/>
      <c r="R2" s="96"/>
      <c r="S2" s="96"/>
      <c r="T2" s="96"/>
      <c r="U2" s="96"/>
      <c r="V2" s="96"/>
      <c r="W2" s="96"/>
      <c r="X2" s="96"/>
      <c r="Y2" s="99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101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</row>
    <row r="3" spans="1:55" x14ac:dyDescent="0.35">
      <c r="A3" s="105" t="s">
        <v>1930</v>
      </c>
      <c r="C3" s="96"/>
      <c r="D3" s="96"/>
      <c r="E3" s="96"/>
      <c r="F3" s="96"/>
      <c r="G3" s="99"/>
      <c r="H3" s="96"/>
      <c r="I3" s="96"/>
      <c r="J3" s="96"/>
      <c r="K3" s="96"/>
      <c r="L3" s="100"/>
      <c r="M3" s="100"/>
      <c r="N3" s="96"/>
      <c r="O3" s="96"/>
      <c r="P3" s="96"/>
      <c r="Q3" s="100"/>
      <c r="R3" s="96"/>
      <c r="S3" s="96"/>
      <c r="T3" s="96"/>
      <c r="U3" s="96"/>
      <c r="V3" s="96"/>
      <c r="W3" s="96"/>
      <c r="X3" s="96"/>
      <c r="Y3" s="99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101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</row>
    <row r="4" spans="1:55" x14ac:dyDescent="0.35">
      <c r="A4" s="97" t="s">
        <v>877</v>
      </c>
      <c r="C4" s="96"/>
      <c r="D4" s="96"/>
      <c r="E4" s="96"/>
      <c r="F4" s="96"/>
      <c r="G4" s="99"/>
      <c r="H4" s="96"/>
      <c r="I4" s="96"/>
      <c r="J4" s="96"/>
      <c r="K4" s="96"/>
      <c r="L4" s="100"/>
      <c r="M4" s="100"/>
      <c r="N4" s="96"/>
      <c r="O4" s="96"/>
      <c r="P4" s="96"/>
      <c r="Q4" s="100"/>
      <c r="R4" s="96"/>
      <c r="S4" s="96"/>
      <c r="T4" s="96"/>
      <c r="U4" s="96"/>
      <c r="V4" s="96"/>
      <c r="W4" s="96"/>
      <c r="X4" s="96"/>
      <c r="Y4" s="99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101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</row>
    <row r="5" spans="1:55" x14ac:dyDescent="0.35">
      <c r="A5" s="97"/>
      <c r="C5" s="96"/>
      <c r="D5" s="96"/>
      <c r="E5" s="96"/>
      <c r="F5" s="96"/>
      <c r="G5" s="99"/>
      <c r="H5" s="96"/>
      <c r="I5" s="96"/>
      <c r="J5" s="96"/>
      <c r="K5" s="96"/>
      <c r="L5" s="100"/>
      <c r="M5" s="100"/>
      <c r="N5" s="96"/>
      <c r="O5" s="96"/>
      <c r="P5" s="96"/>
      <c r="Q5" s="100"/>
      <c r="R5" s="96"/>
      <c r="S5" s="96"/>
      <c r="T5" s="96"/>
      <c r="U5" s="96"/>
      <c r="V5" s="96"/>
      <c r="W5" s="96"/>
      <c r="X5" s="96"/>
      <c r="Y5" s="99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101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</row>
    <row r="6" spans="1:55" x14ac:dyDescent="0.35">
      <c r="A6" s="106"/>
      <c r="C6" s="96"/>
      <c r="D6" s="96"/>
      <c r="E6" s="96"/>
      <c r="F6" s="96"/>
      <c r="G6" s="99"/>
      <c r="H6" s="96"/>
      <c r="I6" s="96"/>
      <c r="J6" s="96"/>
      <c r="K6" s="96"/>
      <c r="L6" s="100"/>
      <c r="M6" s="100"/>
      <c r="N6" s="96"/>
      <c r="O6" s="96"/>
      <c r="P6" s="96"/>
      <c r="Q6" s="100"/>
      <c r="R6" s="96"/>
      <c r="S6" s="96"/>
      <c r="T6" s="96"/>
      <c r="U6" s="96"/>
      <c r="V6" s="96"/>
      <c r="W6" s="96"/>
      <c r="X6" s="96"/>
      <c r="Y6" s="99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101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</row>
    <row r="7" spans="1:55" x14ac:dyDescent="0.35">
      <c r="C7" s="96"/>
      <c r="D7" s="96"/>
      <c r="E7" s="96"/>
      <c r="F7" s="96"/>
      <c r="G7" s="99"/>
      <c r="H7" s="96"/>
      <c r="I7" s="96"/>
      <c r="J7" s="96"/>
      <c r="K7" s="96"/>
      <c r="L7" s="100"/>
      <c r="M7" s="100"/>
      <c r="N7" s="96"/>
      <c r="O7" s="96"/>
      <c r="P7" s="96"/>
      <c r="Q7" s="100"/>
      <c r="R7" s="96"/>
      <c r="S7" s="96"/>
      <c r="T7" s="96"/>
      <c r="U7" s="96"/>
      <c r="V7" s="96"/>
      <c r="W7" s="96"/>
      <c r="X7" s="96"/>
      <c r="Y7" s="99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101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</row>
    <row r="8" spans="1:55" x14ac:dyDescent="0.35">
      <c r="A8" s="107" t="s">
        <v>0</v>
      </c>
      <c r="C8" s="96" t="s">
        <v>1901</v>
      </c>
      <c r="D8" s="96"/>
      <c r="E8" s="96"/>
      <c r="F8" s="96"/>
      <c r="G8" s="99" t="s">
        <v>1902</v>
      </c>
      <c r="H8" s="96"/>
      <c r="I8" s="96"/>
      <c r="J8" s="96"/>
      <c r="K8" s="96"/>
      <c r="L8" s="100"/>
      <c r="M8" s="100"/>
      <c r="N8" s="96"/>
      <c r="O8" s="96"/>
      <c r="P8" s="96"/>
      <c r="Q8" s="100"/>
      <c r="R8" s="96"/>
      <c r="S8" s="96"/>
      <c r="T8" s="96"/>
      <c r="U8" s="96"/>
      <c r="V8" s="96"/>
      <c r="W8" s="96"/>
      <c r="X8" s="96"/>
      <c r="Y8" s="99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101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</row>
    <row r="9" spans="1:55" x14ac:dyDescent="0.35">
      <c r="A9" s="107" t="s">
        <v>1931</v>
      </c>
      <c r="C9" s="96"/>
      <c r="D9" s="96"/>
      <c r="E9" s="96"/>
      <c r="F9" s="96"/>
      <c r="G9" s="99"/>
      <c r="H9" s="96"/>
      <c r="I9" s="96"/>
      <c r="J9" s="96"/>
      <c r="K9" s="96"/>
      <c r="L9" s="100"/>
      <c r="M9" s="100"/>
      <c r="N9" s="96"/>
      <c r="O9" s="96"/>
      <c r="P9" s="96"/>
      <c r="Q9" s="100"/>
      <c r="R9" s="96"/>
      <c r="S9" s="96"/>
      <c r="T9" s="96"/>
      <c r="U9" s="96"/>
      <c r="V9" s="96"/>
      <c r="W9" s="96"/>
      <c r="X9" s="96"/>
      <c r="Y9" s="99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101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</row>
    <row r="10" spans="1:55" x14ac:dyDescent="0.35">
      <c r="A10" s="96" t="s">
        <v>1</v>
      </c>
      <c r="C10" s="108">
        <v>9.9999999999999995E-7</v>
      </c>
      <c r="D10" s="96"/>
      <c r="E10" s="96" t="s">
        <v>2</v>
      </c>
      <c r="F10" s="96"/>
      <c r="G10" s="99">
        <v>9.9999999999999995E-7</v>
      </c>
      <c r="H10" s="96"/>
      <c r="I10" s="96"/>
      <c r="J10" s="96"/>
      <c r="K10" s="96"/>
      <c r="L10" s="100"/>
      <c r="M10" s="100"/>
      <c r="N10" s="96"/>
      <c r="O10" s="96"/>
      <c r="P10" s="96"/>
      <c r="Q10" s="100"/>
      <c r="R10" s="96"/>
      <c r="S10" s="96"/>
      <c r="T10" s="96"/>
      <c r="U10" s="96"/>
      <c r="V10" s="96"/>
      <c r="W10" s="96"/>
      <c r="X10" s="96"/>
      <c r="Y10" s="99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101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</row>
    <row r="11" spans="1:55" x14ac:dyDescent="0.35">
      <c r="A11" s="96" t="s">
        <v>3</v>
      </c>
      <c r="C11" s="109">
        <v>1</v>
      </c>
      <c r="D11" s="96"/>
      <c r="E11" s="96" t="s">
        <v>4</v>
      </c>
      <c r="F11" s="96"/>
      <c r="G11" s="99">
        <v>1</v>
      </c>
      <c r="H11" s="96"/>
      <c r="I11" s="96"/>
      <c r="J11" s="96"/>
      <c r="K11" s="96"/>
      <c r="L11" s="100"/>
      <c r="M11" s="100"/>
      <c r="N11" s="96"/>
      <c r="O11" s="96"/>
      <c r="P11" s="96"/>
      <c r="Q11" s="100"/>
      <c r="R11" s="96"/>
      <c r="S11" s="96"/>
      <c r="T11" s="96"/>
      <c r="U11" s="96"/>
      <c r="V11" s="96"/>
      <c r="W11" s="96"/>
      <c r="X11" s="96"/>
      <c r="Y11" s="99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101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5"/>
      <c r="AV11" s="96"/>
      <c r="AW11" s="96"/>
      <c r="AX11" s="96"/>
      <c r="AY11" s="96"/>
      <c r="AZ11" s="96"/>
      <c r="BA11" s="96"/>
      <c r="BB11" s="96"/>
      <c r="BC11" s="96"/>
    </row>
    <row r="12" spans="1:55" x14ac:dyDescent="0.35">
      <c r="A12" s="96"/>
      <c r="C12" s="109"/>
      <c r="D12" s="96"/>
      <c r="E12" s="96"/>
      <c r="F12" s="96"/>
      <c r="G12" s="99"/>
      <c r="H12" s="96"/>
      <c r="I12" s="96"/>
      <c r="J12" s="96"/>
      <c r="K12" s="96"/>
      <c r="L12" s="100"/>
      <c r="M12" s="100"/>
      <c r="N12" s="96"/>
      <c r="O12" s="96"/>
      <c r="P12" s="96"/>
      <c r="Q12" s="100"/>
      <c r="R12" s="96"/>
      <c r="S12" s="96"/>
      <c r="T12" s="96"/>
      <c r="U12" s="96"/>
      <c r="V12" s="96"/>
      <c r="W12" s="96"/>
      <c r="X12" s="96"/>
      <c r="Y12" s="99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101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5"/>
      <c r="AV12" s="96"/>
      <c r="AW12" s="96"/>
      <c r="AX12" s="96"/>
      <c r="AY12" s="96"/>
      <c r="AZ12" s="96"/>
      <c r="BA12" s="96"/>
      <c r="BB12" s="96"/>
      <c r="BC12" s="96"/>
    </row>
    <row r="13" spans="1:55" x14ac:dyDescent="0.35">
      <c r="A13" s="96" t="s">
        <v>5</v>
      </c>
      <c r="C13" s="110">
        <v>80</v>
      </c>
      <c r="D13" s="96"/>
      <c r="E13" s="96" t="s">
        <v>6</v>
      </c>
      <c r="F13" s="96"/>
      <c r="G13" s="99">
        <v>80</v>
      </c>
      <c r="H13" s="96"/>
      <c r="I13" s="96"/>
      <c r="J13" s="96"/>
      <c r="K13" s="96"/>
      <c r="L13" s="100"/>
      <c r="M13" s="100"/>
      <c r="N13" s="96"/>
      <c r="O13" s="96"/>
      <c r="P13" s="96"/>
      <c r="Q13" s="100"/>
      <c r="R13" s="96"/>
      <c r="S13" s="96"/>
      <c r="T13" s="96"/>
      <c r="U13" s="96"/>
      <c r="V13" s="96"/>
      <c r="W13" s="96"/>
      <c r="X13" s="96"/>
      <c r="Y13" s="99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101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111"/>
      <c r="AV13" s="96"/>
      <c r="AW13" s="96"/>
      <c r="AX13" s="96"/>
      <c r="AY13" s="96"/>
      <c r="AZ13" s="96"/>
      <c r="BA13" s="96"/>
      <c r="BB13" s="96"/>
      <c r="BC13" s="96"/>
    </row>
    <row r="14" spans="1:55" x14ac:dyDescent="0.35">
      <c r="A14" s="96" t="s">
        <v>7</v>
      </c>
      <c r="C14" s="110">
        <v>15</v>
      </c>
      <c r="D14" s="96"/>
      <c r="E14" s="96" t="s">
        <v>1912</v>
      </c>
      <c r="F14" s="96"/>
      <c r="G14" s="99">
        <v>15</v>
      </c>
      <c r="H14" s="96"/>
      <c r="I14" s="96"/>
      <c r="J14" s="96"/>
      <c r="K14" s="96"/>
      <c r="L14" s="100"/>
      <c r="M14" s="100"/>
      <c r="N14" s="96"/>
      <c r="O14" s="96"/>
      <c r="P14" s="96"/>
      <c r="Q14" s="100"/>
      <c r="R14" s="96"/>
      <c r="S14" s="96"/>
      <c r="T14" s="96"/>
      <c r="U14" s="96"/>
      <c r="V14" s="96"/>
      <c r="W14" s="96"/>
      <c r="X14" s="96"/>
      <c r="Y14" s="99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101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111"/>
      <c r="AV14" s="96"/>
      <c r="AW14" s="96"/>
      <c r="AX14" s="96"/>
      <c r="AY14" s="96"/>
      <c r="AZ14" s="96"/>
      <c r="BA14" s="96"/>
      <c r="BB14" s="96"/>
      <c r="BC14" s="96"/>
    </row>
    <row r="15" spans="1:55" x14ac:dyDescent="0.35">
      <c r="A15" s="96" t="s">
        <v>8</v>
      </c>
      <c r="C15" s="110">
        <v>70</v>
      </c>
      <c r="D15" s="96"/>
      <c r="E15" s="96" t="s">
        <v>9</v>
      </c>
      <c r="F15" s="96"/>
      <c r="G15" s="99">
        <v>70</v>
      </c>
      <c r="H15" s="96"/>
      <c r="I15" s="96"/>
      <c r="J15" s="96"/>
      <c r="K15" s="96"/>
      <c r="L15" s="100"/>
      <c r="M15" s="100"/>
      <c r="N15" s="96"/>
      <c r="O15" s="96"/>
      <c r="P15" s="96"/>
      <c r="Q15" s="100"/>
      <c r="R15" s="96"/>
      <c r="S15" s="96"/>
      <c r="T15" s="96"/>
      <c r="U15" s="96"/>
      <c r="V15" s="96"/>
      <c r="W15" s="96"/>
      <c r="X15" s="96"/>
      <c r="Y15" s="99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101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</row>
    <row r="16" spans="1:55" x14ac:dyDescent="0.35">
      <c r="A16" s="96"/>
      <c r="C16" s="110"/>
      <c r="D16" s="96"/>
      <c r="E16" s="96"/>
      <c r="F16" s="96"/>
      <c r="G16" s="99"/>
      <c r="H16" s="96"/>
      <c r="I16" s="96"/>
      <c r="J16" s="96"/>
      <c r="K16" s="96"/>
      <c r="L16" s="100"/>
      <c r="M16" s="100"/>
      <c r="N16" s="96"/>
      <c r="O16" s="96"/>
      <c r="P16" s="96"/>
      <c r="Q16" s="100"/>
      <c r="R16" s="96"/>
      <c r="S16" s="96"/>
      <c r="T16" s="96"/>
      <c r="U16" s="96"/>
      <c r="V16" s="96"/>
      <c r="W16" s="96"/>
      <c r="X16" s="96"/>
      <c r="Y16" s="99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101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</row>
    <row r="17" spans="1:55" ht="18.5" x14ac:dyDescent="0.35">
      <c r="A17" s="96" t="s">
        <v>839</v>
      </c>
      <c r="C17" s="109">
        <v>0.5</v>
      </c>
      <c r="D17" s="96"/>
      <c r="E17" s="96" t="s">
        <v>10</v>
      </c>
      <c r="F17" s="96"/>
      <c r="G17" s="99">
        <v>0.5</v>
      </c>
      <c r="H17" s="96"/>
      <c r="I17" s="96"/>
      <c r="J17" s="96"/>
      <c r="K17" s="96"/>
      <c r="L17" s="100"/>
      <c r="M17" s="100"/>
      <c r="N17" s="96"/>
      <c r="O17" s="96"/>
      <c r="P17" s="96"/>
      <c r="Q17" s="100"/>
      <c r="R17" s="96"/>
      <c r="S17" s="96"/>
      <c r="T17" s="96"/>
      <c r="U17" s="96"/>
      <c r="V17" s="96"/>
      <c r="W17" s="96"/>
      <c r="X17" s="96"/>
      <c r="Y17" s="99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101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</row>
    <row r="18" spans="1:55" ht="18.5" x14ac:dyDescent="0.35">
      <c r="A18" s="96" t="s">
        <v>840</v>
      </c>
      <c r="C18" s="96">
        <v>1200000000</v>
      </c>
      <c r="D18" s="96"/>
      <c r="E18" s="96" t="s">
        <v>11</v>
      </c>
      <c r="F18" s="96"/>
      <c r="G18" s="99"/>
      <c r="H18" s="96"/>
      <c r="I18" s="96"/>
      <c r="J18" s="96"/>
      <c r="K18" s="96"/>
      <c r="L18" s="100"/>
      <c r="M18" s="100"/>
      <c r="N18" s="96"/>
      <c r="O18" s="96"/>
      <c r="P18" s="96"/>
      <c r="Q18" s="100"/>
      <c r="R18" s="96"/>
      <c r="S18" s="96"/>
      <c r="T18" s="96"/>
      <c r="U18" s="96"/>
      <c r="V18" s="96"/>
      <c r="W18" s="96"/>
      <c r="X18" s="96"/>
      <c r="Y18" s="99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101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</row>
    <row r="19" spans="1:55" x14ac:dyDescent="0.35">
      <c r="A19" s="96"/>
      <c r="C19" s="110"/>
      <c r="D19" s="96"/>
      <c r="E19" s="96"/>
      <c r="F19" s="96"/>
      <c r="G19" s="99"/>
      <c r="H19" s="96"/>
      <c r="I19" s="96"/>
      <c r="J19" s="96"/>
      <c r="K19" s="96"/>
      <c r="L19" s="100"/>
      <c r="M19" s="100"/>
      <c r="N19" s="96"/>
      <c r="O19" s="96"/>
      <c r="P19" s="96"/>
      <c r="Q19" s="100"/>
      <c r="R19" s="96"/>
      <c r="S19" s="96"/>
      <c r="T19" s="96"/>
      <c r="U19" s="96"/>
      <c r="V19" s="96"/>
      <c r="W19" s="96"/>
      <c r="X19" s="96"/>
      <c r="Y19" s="99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101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</row>
    <row r="20" spans="1:55" ht="18.5" x14ac:dyDescent="0.35">
      <c r="A20" s="96" t="s">
        <v>833</v>
      </c>
      <c r="C20" s="110">
        <v>6032</v>
      </c>
      <c r="D20" s="96"/>
      <c r="E20" s="96" t="s">
        <v>1913</v>
      </c>
      <c r="F20" s="96"/>
      <c r="G20" s="99">
        <v>6032</v>
      </c>
      <c r="H20" s="96"/>
      <c r="I20" s="96"/>
      <c r="J20" s="96"/>
      <c r="K20" s="96"/>
      <c r="L20" s="100"/>
      <c r="M20" s="100"/>
      <c r="N20" s="96"/>
      <c r="O20" s="96"/>
      <c r="P20" s="96"/>
      <c r="Q20" s="100"/>
      <c r="R20" s="96"/>
      <c r="S20" s="96"/>
      <c r="T20" s="96"/>
      <c r="U20" s="96"/>
      <c r="V20" s="96"/>
      <c r="W20" s="96"/>
      <c r="X20" s="96"/>
      <c r="Y20" s="99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101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111"/>
      <c r="AV20" s="96"/>
      <c r="AW20" s="96"/>
      <c r="AX20" s="96"/>
      <c r="AY20" s="96"/>
      <c r="AZ20" s="96"/>
      <c r="BA20" s="96"/>
      <c r="BB20" s="96"/>
      <c r="BC20" s="96"/>
    </row>
    <row r="21" spans="1:55" ht="18.5" x14ac:dyDescent="0.35">
      <c r="A21" s="96" t="s">
        <v>835</v>
      </c>
      <c r="C21" s="110">
        <v>2373</v>
      </c>
      <c r="D21" s="96"/>
      <c r="E21" s="96" t="s">
        <v>1914</v>
      </c>
      <c r="F21" s="96"/>
      <c r="G21" s="99">
        <v>2373</v>
      </c>
      <c r="H21" s="96"/>
      <c r="I21" s="96"/>
      <c r="J21" s="96"/>
      <c r="K21" s="96"/>
      <c r="L21" s="100"/>
      <c r="M21" s="100"/>
      <c r="N21" s="96"/>
      <c r="O21" s="96"/>
      <c r="P21" s="96"/>
      <c r="Q21" s="100"/>
      <c r="R21" s="96"/>
      <c r="S21" s="96"/>
      <c r="T21" s="96"/>
      <c r="U21" s="96"/>
      <c r="V21" s="96"/>
      <c r="W21" s="96"/>
      <c r="X21" s="96"/>
      <c r="Y21" s="99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101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111"/>
      <c r="AV21" s="96"/>
      <c r="AW21" s="96"/>
      <c r="AX21" s="96"/>
      <c r="AY21" s="96"/>
      <c r="AZ21" s="96"/>
      <c r="BA21" s="96"/>
      <c r="BB21" s="96"/>
      <c r="BC21" s="96"/>
    </row>
    <row r="22" spans="1:55" ht="18.5" x14ac:dyDescent="0.35">
      <c r="A22" s="96" t="s">
        <v>834</v>
      </c>
      <c r="C22" s="110">
        <v>3527</v>
      </c>
      <c r="D22" s="96"/>
      <c r="E22" s="96" t="s">
        <v>1915</v>
      </c>
      <c r="F22" s="96"/>
      <c r="G22" s="99">
        <v>3527</v>
      </c>
      <c r="H22" s="96"/>
      <c r="I22" s="96"/>
      <c r="J22" s="96"/>
      <c r="K22" s="96"/>
      <c r="L22" s="100"/>
      <c r="M22" s="100"/>
      <c r="N22" s="96"/>
      <c r="O22" s="96"/>
      <c r="P22" s="96"/>
      <c r="Q22" s="100"/>
      <c r="R22" s="96"/>
      <c r="S22" s="96"/>
      <c r="T22" s="96"/>
      <c r="U22" s="96"/>
      <c r="V22" s="96"/>
      <c r="W22" s="96"/>
      <c r="X22" s="96"/>
      <c r="Y22" s="99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101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111"/>
      <c r="AV22" s="96"/>
      <c r="AW22" s="96"/>
      <c r="AX22" s="96"/>
      <c r="AY22" s="96"/>
      <c r="AZ22" s="96"/>
      <c r="BA22" s="96"/>
      <c r="BB22" s="96"/>
      <c r="BC22" s="96"/>
    </row>
    <row r="23" spans="1:55" ht="18.5" x14ac:dyDescent="0.35">
      <c r="A23" s="96" t="s">
        <v>836</v>
      </c>
      <c r="C23" s="111">
        <v>7.0000000000000007E-2</v>
      </c>
      <c r="D23" s="96"/>
      <c r="E23" s="96" t="s">
        <v>1916</v>
      </c>
      <c r="F23" s="96"/>
      <c r="G23" s="99">
        <v>7.0000000000000007E-2</v>
      </c>
      <c r="H23" s="96"/>
      <c r="I23" s="96"/>
      <c r="J23" s="96"/>
      <c r="K23" s="96"/>
      <c r="L23" s="100"/>
      <c r="M23" s="100"/>
      <c r="N23" s="96"/>
      <c r="O23" s="96"/>
      <c r="P23" s="96"/>
      <c r="Q23" s="100"/>
      <c r="R23" s="96"/>
      <c r="S23" s="96"/>
      <c r="T23" s="96"/>
      <c r="U23" s="96"/>
      <c r="V23" s="96"/>
      <c r="W23" s="96"/>
      <c r="X23" s="96"/>
      <c r="Y23" s="99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101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</row>
    <row r="24" spans="1:55" ht="18.5" x14ac:dyDescent="0.35">
      <c r="A24" s="96" t="s">
        <v>837</v>
      </c>
      <c r="C24" s="111">
        <v>0.2</v>
      </c>
      <c r="D24" s="96"/>
      <c r="E24" s="96" t="s">
        <v>1917</v>
      </c>
      <c r="F24" s="96"/>
      <c r="G24" s="99">
        <v>0.2</v>
      </c>
      <c r="H24" s="96"/>
      <c r="I24" s="96"/>
      <c r="J24" s="96"/>
      <c r="K24" s="96"/>
      <c r="L24" s="100"/>
      <c r="M24" s="100"/>
      <c r="N24" s="96"/>
      <c r="O24" s="96"/>
      <c r="P24" s="96"/>
      <c r="Q24" s="100"/>
      <c r="R24" s="96"/>
      <c r="S24" s="96"/>
      <c r="T24" s="96"/>
      <c r="U24" s="96"/>
      <c r="V24" s="96"/>
      <c r="W24" s="96"/>
      <c r="X24" s="96"/>
      <c r="Y24" s="99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101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</row>
    <row r="25" spans="1:55" ht="18.5" x14ac:dyDescent="0.35">
      <c r="A25" s="112" t="s">
        <v>838</v>
      </c>
      <c r="C25" s="111">
        <v>0.12</v>
      </c>
      <c r="D25" s="96"/>
      <c r="E25" s="96" t="s">
        <v>1918</v>
      </c>
      <c r="F25" s="96"/>
      <c r="G25" s="99">
        <v>0.12</v>
      </c>
      <c r="H25" s="96"/>
      <c r="I25" s="96"/>
      <c r="J25" s="96"/>
      <c r="K25" s="96"/>
      <c r="L25" s="100"/>
      <c r="M25" s="100"/>
      <c r="N25" s="96"/>
      <c r="O25" s="96"/>
      <c r="P25" s="96"/>
      <c r="Q25" s="100"/>
      <c r="R25" s="96"/>
      <c r="S25" s="96"/>
      <c r="T25" s="96"/>
      <c r="U25" s="96"/>
      <c r="V25" s="96"/>
      <c r="W25" s="96"/>
      <c r="X25" s="96"/>
      <c r="Y25" s="99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101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</row>
    <row r="26" spans="1:55" x14ac:dyDescent="0.35">
      <c r="A26" s="96"/>
      <c r="C26" s="111"/>
      <c r="D26" s="96"/>
      <c r="E26" s="96"/>
      <c r="F26" s="96"/>
      <c r="G26" s="99"/>
      <c r="H26" s="96"/>
      <c r="I26" s="96"/>
      <c r="J26" s="96"/>
      <c r="K26" s="96"/>
      <c r="L26" s="100"/>
      <c r="M26" s="100"/>
      <c r="N26" s="96"/>
      <c r="O26" s="96"/>
      <c r="P26" s="96"/>
      <c r="Q26" s="100"/>
      <c r="R26" s="96"/>
      <c r="S26" s="96"/>
      <c r="T26" s="96"/>
      <c r="U26" s="96"/>
      <c r="V26" s="96"/>
      <c r="W26" s="96"/>
      <c r="X26" s="96"/>
      <c r="Y26" s="99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101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111"/>
      <c r="AV26" s="96"/>
      <c r="AW26" s="96"/>
      <c r="AX26" s="96"/>
      <c r="AY26" s="96"/>
      <c r="AZ26" s="96"/>
      <c r="BA26" s="96"/>
      <c r="BB26" s="96"/>
      <c r="BC26" s="96"/>
    </row>
    <row r="27" spans="1:55" x14ac:dyDescent="0.35">
      <c r="A27" s="96" t="s">
        <v>1910</v>
      </c>
      <c r="C27" s="111">
        <v>2.5</v>
      </c>
      <c r="D27" s="96"/>
      <c r="E27" s="96" t="s">
        <v>1919</v>
      </c>
      <c r="F27" s="96"/>
      <c r="G27" s="99">
        <v>2.5</v>
      </c>
      <c r="H27" s="96"/>
      <c r="I27" s="96"/>
      <c r="J27" s="96"/>
      <c r="K27" s="96"/>
      <c r="L27" s="113"/>
      <c r="M27" s="113"/>
      <c r="N27" s="110"/>
      <c r="O27" s="96"/>
      <c r="P27" s="96"/>
      <c r="Q27" s="100"/>
      <c r="R27" s="96"/>
      <c r="S27" s="96"/>
      <c r="T27" s="96"/>
      <c r="U27" s="96"/>
      <c r="V27" s="96"/>
      <c r="W27" s="96"/>
      <c r="X27" s="96"/>
      <c r="Y27" s="99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101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</row>
    <row r="28" spans="1:55" x14ac:dyDescent="0.35">
      <c r="A28" s="96" t="s">
        <v>1911</v>
      </c>
      <c r="C28" s="111">
        <v>0.78</v>
      </c>
      <c r="D28" s="96"/>
      <c r="E28" s="96" t="s">
        <v>1920</v>
      </c>
      <c r="F28" s="96"/>
      <c r="G28" s="99">
        <v>0.78</v>
      </c>
      <c r="H28" s="96"/>
      <c r="I28" s="96"/>
      <c r="J28" s="96"/>
      <c r="K28" s="96"/>
      <c r="L28" s="113"/>
      <c r="M28" s="113"/>
      <c r="N28" s="110"/>
      <c r="O28" s="96"/>
      <c r="P28" s="96"/>
      <c r="Q28" s="100"/>
      <c r="R28" s="96"/>
      <c r="S28" s="96"/>
      <c r="T28" s="96"/>
      <c r="U28" s="96"/>
      <c r="V28" s="96"/>
      <c r="W28" s="96"/>
      <c r="X28" s="96"/>
      <c r="Y28" s="99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101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</row>
    <row r="30" spans="1:55" x14ac:dyDescent="0.35">
      <c r="A30" s="96" t="s">
        <v>12</v>
      </c>
      <c r="C30" s="110">
        <v>100</v>
      </c>
      <c r="D30" s="96"/>
      <c r="E30" s="96" t="s">
        <v>1921</v>
      </c>
      <c r="F30" s="96"/>
      <c r="G30" s="99">
        <v>100</v>
      </c>
      <c r="H30" s="96"/>
      <c r="P30" s="102"/>
      <c r="Q30" s="104"/>
      <c r="R30" s="102"/>
      <c r="S30" s="102"/>
      <c r="T30" s="102"/>
      <c r="U30" s="102"/>
      <c r="V30" s="102"/>
      <c r="W30" s="102"/>
      <c r="X30" s="102"/>
      <c r="Y30" s="114"/>
      <c r="Z30" s="102"/>
      <c r="AA30" s="102"/>
      <c r="AC30" s="102"/>
    </row>
    <row r="31" spans="1:55" x14ac:dyDescent="0.35">
      <c r="A31" s="96" t="s">
        <v>13</v>
      </c>
      <c r="C31" s="110">
        <v>200</v>
      </c>
      <c r="D31" s="96"/>
      <c r="E31" s="96" t="s">
        <v>1922</v>
      </c>
      <c r="F31" s="96"/>
      <c r="G31" s="99">
        <v>200</v>
      </c>
      <c r="H31" s="96"/>
      <c r="P31" s="102"/>
      <c r="Q31" s="104"/>
      <c r="R31" s="102"/>
      <c r="S31" s="102"/>
      <c r="T31" s="102"/>
      <c r="U31" s="102"/>
      <c r="V31" s="102"/>
      <c r="W31" s="102"/>
      <c r="X31" s="102"/>
      <c r="Y31" s="114"/>
      <c r="Z31" s="102"/>
      <c r="AA31" s="102"/>
      <c r="AC31" s="102"/>
    </row>
    <row r="32" spans="1:55" x14ac:dyDescent="0.35">
      <c r="A32" s="96" t="s">
        <v>14</v>
      </c>
      <c r="C32" s="110">
        <v>50</v>
      </c>
      <c r="D32" s="96"/>
      <c r="E32" s="96" t="s">
        <v>1923</v>
      </c>
      <c r="F32" s="96"/>
      <c r="G32" s="99">
        <v>50</v>
      </c>
      <c r="H32" s="96"/>
      <c r="P32" s="102"/>
      <c r="Q32" s="104"/>
      <c r="R32" s="102"/>
      <c r="S32" s="102"/>
      <c r="T32" s="102"/>
      <c r="U32" s="102"/>
      <c r="V32" s="102"/>
      <c r="W32" s="102"/>
      <c r="X32" s="102"/>
      <c r="Y32" s="114"/>
      <c r="Z32" s="102"/>
      <c r="AA32" s="102"/>
      <c r="AC32" s="102"/>
    </row>
    <row r="33" spans="1:29" x14ac:dyDescent="0.35">
      <c r="C33" s="109"/>
      <c r="D33" s="96"/>
      <c r="E33" s="96"/>
      <c r="F33" s="96"/>
      <c r="G33" s="99"/>
      <c r="H33" s="96"/>
      <c r="P33" s="102"/>
      <c r="Q33" s="104"/>
      <c r="R33" s="102"/>
      <c r="S33" s="102"/>
      <c r="T33" s="102"/>
      <c r="U33" s="102"/>
      <c r="V33" s="102"/>
      <c r="W33" s="102"/>
      <c r="X33" s="102"/>
      <c r="Y33" s="114"/>
      <c r="Z33" s="102"/>
      <c r="AA33" s="102"/>
      <c r="AC33" s="102"/>
    </row>
    <row r="34" spans="1:29" x14ac:dyDescent="0.35">
      <c r="A34" s="107" t="s">
        <v>693</v>
      </c>
      <c r="C34" s="110"/>
      <c r="D34" s="96"/>
      <c r="E34" s="96"/>
      <c r="F34" s="96"/>
      <c r="G34" s="99"/>
      <c r="H34" s="96"/>
      <c r="P34" s="102"/>
      <c r="Q34" s="104"/>
      <c r="R34" s="102"/>
      <c r="S34" s="102"/>
      <c r="T34" s="102"/>
      <c r="U34" s="102"/>
      <c r="V34" s="102"/>
      <c r="W34" s="102"/>
      <c r="X34" s="102"/>
      <c r="Y34" s="114"/>
      <c r="Z34" s="102"/>
      <c r="AA34" s="102"/>
      <c r="AC34" s="102"/>
    </row>
    <row r="35" spans="1:29" x14ac:dyDescent="0.35">
      <c r="A35" s="96" t="s">
        <v>15</v>
      </c>
      <c r="C35" s="110">
        <v>350</v>
      </c>
      <c r="D35" s="96"/>
      <c r="E35" s="96" t="s">
        <v>16</v>
      </c>
      <c r="F35" s="96"/>
      <c r="G35" s="99">
        <v>350</v>
      </c>
      <c r="H35" s="96"/>
      <c r="P35" s="102"/>
      <c r="Q35" s="104"/>
      <c r="R35" s="102"/>
      <c r="S35" s="102"/>
      <c r="T35" s="102"/>
      <c r="U35" s="102"/>
      <c r="V35" s="102"/>
      <c r="W35" s="102"/>
      <c r="X35" s="102"/>
      <c r="Y35" s="114"/>
      <c r="Z35" s="102"/>
      <c r="AA35" s="102"/>
      <c r="AC35" s="102"/>
    </row>
    <row r="36" spans="1:29" x14ac:dyDescent="0.35">
      <c r="A36" s="96" t="s">
        <v>1903</v>
      </c>
      <c r="C36" s="110">
        <v>6</v>
      </c>
      <c r="D36" s="96"/>
      <c r="E36" s="96" t="s">
        <v>17</v>
      </c>
      <c r="F36" s="96"/>
      <c r="G36" s="99">
        <v>6</v>
      </c>
      <c r="H36" s="96"/>
      <c r="P36" s="102"/>
      <c r="Q36" s="104"/>
      <c r="R36" s="102"/>
      <c r="S36" s="102"/>
      <c r="T36" s="102"/>
      <c r="U36" s="102"/>
      <c r="V36" s="102"/>
      <c r="W36" s="102"/>
      <c r="X36" s="102"/>
      <c r="Y36" s="114"/>
      <c r="Z36" s="102"/>
      <c r="AA36" s="102"/>
      <c r="AC36" s="102"/>
    </row>
    <row r="37" spans="1:29" x14ac:dyDescent="0.35">
      <c r="A37" s="96" t="s">
        <v>18</v>
      </c>
      <c r="C37" s="110">
        <v>20</v>
      </c>
      <c r="D37" s="96"/>
      <c r="E37" s="96" t="s">
        <v>19</v>
      </c>
      <c r="F37" s="96"/>
      <c r="G37" s="99">
        <v>20</v>
      </c>
      <c r="H37" s="96"/>
      <c r="P37" s="102"/>
      <c r="Q37" s="104"/>
      <c r="R37" s="102"/>
      <c r="S37" s="102"/>
      <c r="T37" s="102"/>
      <c r="U37" s="102"/>
      <c r="V37" s="102"/>
      <c r="W37" s="102"/>
      <c r="X37" s="102"/>
      <c r="Y37" s="114"/>
      <c r="Z37" s="102"/>
      <c r="AA37" s="102"/>
      <c r="AC37" s="102"/>
    </row>
    <row r="38" spans="1:29" x14ac:dyDescent="0.35">
      <c r="A38" s="96" t="s">
        <v>1967</v>
      </c>
      <c r="C38" s="110">
        <f>(2*10+4*3+10*3+10)</f>
        <v>72</v>
      </c>
      <c r="D38" s="96"/>
      <c r="E38" s="96" t="s">
        <v>1968</v>
      </c>
      <c r="F38" s="96"/>
      <c r="G38" s="99"/>
      <c r="H38" s="96"/>
      <c r="P38" s="102"/>
      <c r="Q38" s="104"/>
      <c r="R38" s="102"/>
      <c r="S38" s="102"/>
      <c r="T38" s="102"/>
      <c r="U38" s="102"/>
      <c r="V38" s="102"/>
      <c r="W38" s="102"/>
      <c r="X38" s="102"/>
      <c r="Y38" s="114"/>
      <c r="Z38" s="102"/>
      <c r="AA38" s="102"/>
      <c r="AC38" s="102"/>
    </row>
    <row r="39" spans="1:29" x14ac:dyDescent="0.35">
      <c r="A39" s="96" t="s">
        <v>842</v>
      </c>
      <c r="C39" s="110">
        <v>24</v>
      </c>
      <c r="D39" s="96"/>
      <c r="E39" s="96" t="s">
        <v>1948</v>
      </c>
      <c r="F39" s="96"/>
      <c r="G39" s="99">
        <v>24</v>
      </c>
      <c r="H39" s="96"/>
      <c r="P39" s="102"/>
      <c r="Q39" s="104"/>
      <c r="R39" s="102"/>
      <c r="S39" s="102"/>
      <c r="T39" s="102"/>
      <c r="U39" s="102"/>
      <c r="V39" s="102"/>
      <c r="W39" s="102"/>
      <c r="X39" s="102"/>
      <c r="Y39" s="114"/>
      <c r="Z39" s="102"/>
      <c r="AA39" s="102"/>
      <c r="AC39" s="102"/>
    </row>
    <row r="40" spans="1:29" x14ac:dyDescent="0.35">
      <c r="A40" s="96"/>
      <c r="C40" s="110"/>
      <c r="D40" s="96"/>
      <c r="E40" s="96"/>
      <c r="F40" s="96"/>
      <c r="G40" s="99"/>
      <c r="H40" s="96"/>
      <c r="P40" s="102"/>
      <c r="Q40" s="104"/>
      <c r="R40" s="102"/>
      <c r="S40" s="102"/>
      <c r="T40" s="102"/>
      <c r="U40" s="102"/>
      <c r="V40" s="102"/>
      <c r="W40" s="102"/>
      <c r="X40" s="102"/>
      <c r="Y40" s="114"/>
      <c r="Z40" s="102"/>
      <c r="AA40" s="102"/>
      <c r="AC40" s="102"/>
    </row>
    <row r="41" spans="1:29" x14ac:dyDescent="0.35">
      <c r="A41" s="96" t="s">
        <v>1904</v>
      </c>
      <c r="C41" s="110">
        <f>((IRS_ADULT*ED_A)/BW_A)+((IRS_CHILD*ED_C)/BW_C)</f>
        <v>105</v>
      </c>
      <c r="D41" s="96"/>
      <c r="E41" s="96" t="s">
        <v>1924</v>
      </c>
      <c r="F41" s="96"/>
      <c r="G41" s="99">
        <v>36750</v>
      </c>
      <c r="H41" s="96"/>
      <c r="I41" s="98"/>
      <c r="L41" s="116"/>
      <c r="M41" s="116"/>
      <c r="P41" s="102"/>
      <c r="Q41" s="104"/>
      <c r="R41" s="102"/>
      <c r="S41" s="102"/>
      <c r="T41" s="102"/>
      <c r="U41" s="102"/>
      <c r="V41" s="102"/>
      <c r="W41" s="102"/>
      <c r="X41" s="102"/>
      <c r="Y41" s="114"/>
      <c r="Z41" s="102"/>
      <c r="AA41" s="102"/>
      <c r="AC41" s="102"/>
    </row>
    <row r="42" spans="1:29" x14ac:dyDescent="0.35">
      <c r="A42" s="96" t="s">
        <v>1909</v>
      </c>
      <c r="C42" s="110">
        <v>476.6666571428571</v>
      </c>
      <c r="D42" s="96"/>
      <c r="E42" s="112" t="s">
        <v>1925</v>
      </c>
      <c r="F42" s="96"/>
      <c r="G42" s="99">
        <v>166833.32999999999</v>
      </c>
      <c r="H42" s="96"/>
      <c r="P42" s="102"/>
      <c r="Q42" s="104"/>
      <c r="R42" s="102"/>
      <c r="S42" s="102"/>
      <c r="T42" s="102"/>
      <c r="U42" s="102"/>
      <c r="V42" s="102"/>
      <c r="W42" s="102"/>
      <c r="X42" s="102"/>
      <c r="Y42" s="114"/>
      <c r="Z42" s="102"/>
      <c r="AA42" s="102"/>
      <c r="AC42" s="102"/>
    </row>
    <row r="43" spans="1:29" x14ac:dyDescent="0.35">
      <c r="A43" s="96" t="s">
        <v>1905</v>
      </c>
      <c r="C43" s="111">
        <f>((ED_A*C20*C23)/BW_A)+((ED_C*AF_CHILD*SA_CHILD)/BW_C)</f>
        <v>295.40000000000003</v>
      </c>
      <c r="D43" s="96"/>
      <c r="E43" s="96" t="s">
        <v>1926</v>
      </c>
      <c r="F43" s="96"/>
      <c r="G43" s="99">
        <v>103390</v>
      </c>
      <c r="H43" s="96"/>
      <c r="I43" s="98"/>
      <c r="P43" s="102"/>
      <c r="Q43" s="104"/>
      <c r="R43" s="102"/>
      <c r="S43" s="102"/>
      <c r="T43" s="102"/>
      <c r="U43" s="102"/>
      <c r="V43" s="102"/>
      <c r="W43" s="102"/>
      <c r="X43" s="102"/>
      <c r="Y43" s="114"/>
      <c r="Z43" s="102"/>
      <c r="AA43" s="102"/>
      <c r="AC43" s="102"/>
    </row>
    <row r="44" spans="1:29" x14ac:dyDescent="0.35">
      <c r="A44" s="96" t="s">
        <v>1908</v>
      </c>
      <c r="C44" s="110">
        <v>1223.5999999999999</v>
      </c>
      <c r="D44" s="96"/>
      <c r="E44" s="112" t="s">
        <v>1927</v>
      </c>
      <c r="F44" s="96"/>
      <c r="G44" s="99">
        <v>428260</v>
      </c>
      <c r="H44" s="96"/>
      <c r="P44" s="102"/>
      <c r="Q44" s="104"/>
      <c r="R44" s="102"/>
      <c r="S44" s="102"/>
      <c r="T44" s="102"/>
      <c r="U44" s="102"/>
      <c r="V44" s="102"/>
      <c r="W44" s="102"/>
      <c r="X44" s="102"/>
      <c r="Y44" s="114"/>
      <c r="Z44" s="102"/>
      <c r="AA44" s="102"/>
      <c r="AC44" s="102"/>
    </row>
    <row r="45" spans="1:29" x14ac:dyDescent="0.35">
      <c r="A45" s="96" t="s">
        <v>1906</v>
      </c>
      <c r="C45" s="111">
        <f>((ED_A*IRW_ADULT)/BW_A)+((ED_C*C28)/BW_C)</f>
        <v>0.93700000000000006</v>
      </c>
      <c r="D45" s="96"/>
      <c r="E45" s="96" t="s">
        <v>1928</v>
      </c>
      <c r="F45" s="96"/>
      <c r="G45" s="99">
        <v>327.95</v>
      </c>
      <c r="H45" s="96"/>
      <c r="I45" s="98"/>
      <c r="P45" s="102"/>
      <c r="Q45" s="104"/>
      <c r="R45" s="102"/>
      <c r="S45" s="102"/>
      <c r="T45" s="102"/>
      <c r="U45" s="102"/>
      <c r="V45" s="102"/>
      <c r="W45" s="102"/>
      <c r="X45" s="102"/>
      <c r="Y45" s="114"/>
      <c r="Z45" s="102"/>
      <c r="AA45" s="102"/>
      <c r="AC45" s="102"/>
    </row>
    <row r="46" spans="1:29" x14ac:dyDescent="0.35">
      <c r="A46" s="96" t="s">
        <v>1907</v>
      </c>
      <c r="C46" s="109">
        <v>2.9140000000000001</v>
      </c>
      <c r="D46" s="96"/>
      <c r="E46" s="112" t="s">
        <v>1929</v>
      </c>
      <c r="F46" s="96"/>
      <c r="G46" s="99">
        <v>1019.9</v>
      </c>
      <c r="H46" s="96"/>
      <c r="P46" s="102"/>
      <c r="Q46" s="104"/>
      <c r="R46" s="102"/>
      <c r="S46" s="102"/>
      <c r="T46" s="102"/>
      <c r="U46" s="102"/>
      <c r="V46" s="102"/>
      <c r="W46" s="102"/>
      <c r="X46" s="102"/>
      <c r="Y46" s="114"/>
      <c r="Z46" s="102"/>
      <c r="AA46" s="102"/>
      <c r="AC46" s="102"/>
    </row>
    <row r="47" spans="1:29" x14ac:dyDescent="0.35">
      <c r="C47" s="111"/>
      <c r="D47" s="96"/>
      <c r="E47" s="112"/>
      <c r="F47" s="96"/>
      <c r="G47" s="99"/>
      <c r="H47" s="96"/>
      <c r="P47" s="102"/>
      <c r="Q47" s="104"/>
      <c r="R47" s="102"/>
      <c r="S47" s="102"/>
      <c r="T47" s="102"/>
      <c r="U47" s="102"/>
      <c r="V47" s="102"/>
      <c r="W47" s="102"/>
      <c r="X47" s="102"/>
      <c r="Y47" s="114"/>
      <c r="Z47" s="102"/>
      <c r="AA47" s="102"/>
      <c r="AC47" s="102"/>
    </row>
    <row r="48" spans="1:29" x14ac:dyDescent="0.35">
      <c r="A48" s="107" t="s">
        <v>694</v>
      </c>
      <c r="C48" s="111"/>
      <c r="D48" s="96"/>
      <c r="E48" s="96"/>
      <c r="F48" s="96"/>
      <c r="G48" s="99"/>
      <c r="H48" s="96"/>
      <c r="P48" s="102"/>
      <c r="Q48" s="104"/>
      <c r="R48" s="102"/>
      <c r="S48" s="102"/>
      <c r="T48" s="102"/>
      <c r="U48" s="102"/>
      <c r="V48" s="102"/>
      <c r="W48" s="102"/>
      <c r="X48" s="102"/>
      <c r="Y48" s="114"/>
      <c r="Z48" s="102"/>
      <c r="AA48" s="102"/>
      <c r="AC48" s="102"/>
    </row>
    <row r="49" spans="1:80" x14ac:dyDescent="0.35">
      <c r="A49" s="96" t="s">
        <v>20</v>
      </c>
      <c r="B49" s="117"/>
      <c r="C49" s="110">
        <v>250</v>
      </c>
      <c r="D49" s="96"/>
      <c r="E49" s="96" t="s">
        <v>21</v>
      </c>
      <c r="F49" s="96"/>
      <c r="G49" s="99">
        <v>250</v>
      </c>
      <c r="H49" s="96"/>
      <c r="I49" s="96"/>
      <c r="J49" s="96"/>
      <c r="K49" s="96"/>
      <c r="L49" s="100"/>
      <c r="M49" s="100"/>
      <c r="N49" s="96"/>
      <c r="O49" s="96"/>
      <c r="P49" s="96"/>
      <c r="Q49" s="100"/>
      <c r="R49" s="96"/>
      <c r="S49" s="96"/>
      <c r="T49" s="96"/>
      <c r="U49" s="96"/>
      <c r="V49" s="96"/>
      <c r="W49" s="96"/>
      <c r="X49" s="96"/>
      <c r="Y49" s="99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101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118"/>
      <c r="BJ49" s="96"/>
      <c r="BK49" s="96"/>
      <c r="BL49" s="96"/>
      <c r="BM49" s="117"/>
      <c r="BN49" s="96"/>
      <c r="BO49" s="96"/>
      <c r="BP49" s="96"/>
      <c r="BQ49" s="100"/>
      <c r="BR49" s="100"/>
      <c r="BS49" s="100"/>
      <c r="BT49" s="96"/>
      <c r="BU49" s="100"/>
      <c r="BV49" s="96"/>
      <c r="BW49" s="100"/>
      <c r="BX49" s="96"/>
      <c r="BY49" s="100"/>
      <c r="BZ49" s="96"/>
      <c r="CA49" s="96"/>
      <c r="CB49" s="96"/>
    </row>
    <row r="50" spans="1:80" x14ac:dyDescent="0.35">
      <c r="A50" s="96" t="s">
        <v>22</v>
      </c>
      <c r="B50" s="117"/>
      <c r="C50" s="110">
        <v>225</v>
      </c>
      <c r="D50" s="96"/>
      <c r="E50" s="96" t="s">
        <v>23</v>
      </c>
      <c r="F50" s="96"/>
      <c r="G50" s="99">
        <v>225</v>
      </c>
      <c r="H50" s="96"/>
      <c r="I50" s="96"/>
      <c r="J50" s="96"/>
      <c r="K50" s="96"/>
      <c r="L50" s="100"/>
      <c r="M50" s="100"/>
      <c r="N50" s="96"/>
      <c r="O50" s="96"/>
      <c r="P50" s="96"/>
      <c r="Q50" s="100"/>
      <c r="R50" s="96"/>
      <c r="S50" s="96"/>
      <c r="T50" s="96"/>
      <c r="U50" s="96"/>
      <c r="V50" s="96"/>
      <c r="W50" s="96"/>
      <c r="X50" s="96"/>
      <c r="Y50" s="99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101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118"/>
      <c r="BJ50" s="96"/>
      <c r="BK50" s="96"/>
      <c r="BL50" s="96"/>
      <c r="BM50" s="117"/>
      <c r="BN50" s="96"/>
      <c r="BO50" s="96"/>
      <c r="BP50" s="96"/>
      <c r="BQ50" s="100"/>
      <c r="BR50" s="100"/>
      <c r="BS50" s="100"/>
      <c r="BT50" s="96"/>
      <c r="BU50" s="100"/>
      <c r="BV50" s="96"/>
      <c r="BW50" s="100"/>
      <c r="BX50" s="96"/>
      <c r="BY50" s="100"/>
      <c r="BZ50" s="96"/>
      <c r="CA50" s="96"/>
      <c r="CB50" s="96"/>
    </row>
    <row r="51" spans="1:80" x14ac:dyDescent="0.35">
      <c r="A51" s="96" t="s">
        <v>18</v>
      </c>
      <c r="B51" s="117"/>
      <c r="C51" s="110">
        <v>25</v>
      </c>
      <c r="D51" s="96"/>
      <c r="E51" s="96" t="s">
        <v>24</v>
      </c>
      <c r="F51" s="96"/>
      <c r="G51" s="99">
        <v>25</v>
      </c>
      <c r="H51" s="96"/>
      <c r="I51" s="96"/>
      <c r="J51" s="96"/>
      <c r="K51" s="96"/>
      <c r="L51" s="100"/>
      <c r="M51" s="100"/>
      <c r="N51" s="96"/>
      <c r="O51" s="96"/>
      <c r="P51" s="96"/>
      <c r="Q51" s="100"/>
      <c r="R51" s="96"/>
      <c r="S51" s="96"/>
      <c r="T51" s="96"/>
      <c r="U51" s="96"/>
      <c r="V51" s="96"/>
      <c r="W51" s="96"/>
      <c r="X51" s="96"/>
      <c r="Y51" s="99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101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118"/>
      <c r="BJ51" s="96"/>
      <c r="BK51" s="96"/>
      <c r="BL51" s="96"/>
      <c r="BM51" s="117"/>
      <c r="BN51" s="96"/>
      <c r="BO51" s="96"/>
      <c r="BP51" s="96"/>
      <c r="BQ51" s="100"/>
      <c r="BR51" s="100"/>
      <c r="BS51" s="100"/>
      <c r="BT51" s="96"/>
      <c r="BU51" s="100"/>
      <c r="BV51" s="96"/>
      <c r="BW51" s="100"/>
      <c r="BX51" s="96"/>
      <c r="BY51" s="100"/>
      <c r="BZ51" s="96"/>
      <c r="CA51" s="96"/>
      <c r="CB51" s="96"/>
    </row>
    <row r="52" spans="1:80" x14ac:dyDescent="0.35">
      <c r="A52" s="96" t="s">
        <v>1970</v>
      </c>
      <c r="B52" s="117"/>
      <c r="C52" s="110">
        <v>8</v>
      </c>
      <c r="D52" s="96"/>
      <c r="E52" s="96" t="s">
        <v>1971</v>
      </c>
      <c r="F52" s="96"/>
      <c r="G52" s="99"/>
      <c r="H52" s="96"/>
      <c r="I52" s="96"/>
      <c r="J52" s="96"/>
      <c r="K52" s="96"/>
      <c r="L52" s="100"/>
      <c r="M52" s="100"/>
      <c r="N52" s="96"/>
      <c r="O52" s="96"/>
      <c r="P52" s="96"/>
      <c r="Q52" s="100"/>
      <c r="R52" s="96"/>
      <c r="S52" s="96"/>
      <c r="T52" s="96"/>
      <c r="U52" s="96"/>
      <c r="V52" s="96"/>
      <c r="W52" s="96"/>
      <c r="X52" s="96"/>
      <c r="Y52" s="99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101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118"/>
      <c r="BJ52" s="96"/>
      <c r="BK52" s="96"/>
      <c r="BL52" s="96"/>
      <c r="BM52" s="117"/>
      <c r="BN52" s="96"/>
      <c r="BO52" s="96"/>
      <c r="BP52" s="96"/>
      <c r="BQ52" s="100"/>
      <c r="BR52" s="100"/>
      <c r="BS52" s="100"/>
      <c r="BT52" s="96"/>
      <c r="BU52" s="100"/>
      <c r="BV52" s="96"/>
      <c r="BW52" s="100"/>
      <c r="BX52" s="96"/>
      <c r="BY52" s="100"/>
      <c r="BZ52" s="96"/>
      <c r="CA52" s="96"/>
      <c r="CB52" s="96"/>
    </row>
    <row r="53" spans="1:80" x14ac:dyDescent="0.35">
      <c r="B53" s="117"/>
      <c r="D53" s="96"/>
      <c r="E53" s="96"/>
      <c r="F53" s="96"/>
      <c r="G53" s="99"/>
      <c r="H53" s="96"/>
      <c r="I53" s="96"/>
      <c r="J53" s="96"/>
      <c r="K53" s="96"/>
      <c r="L53" s="100"/>
      <c r="M53" s="100"/>
      <c r="N53" s="96"/>
      <c r="O53" s="96"/>
      <c r="P53" s="96"/>
      <c r="Q53" s="100"/>
      <c r="R53" s="96"/>
      <c r="S53" s="96"/>
      <c r="T53" s="96"/>
      <c r="U53" s="96"/>
      <c r="V53" s="96"/>
      <c r="W53" s="96"/>
      <c r="X53" s="96"/>
      <c r="Y53" s="99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101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118"/>
      <c r="BJ53" s="96"/>
      <c r="BK53" s="96"/>
      <c r="BL53" s="96"/>
      <c r="BM53" s="117"/>
      <c r="BN53" s="96"/>
      <c r="BO53" s="96"/>
      <c r="BP53" s="96"/>
      <c r="BQ53" s="100"/>
      <c r="BR53" s="100"/>
      <c r="BS53" s="100"/>
      <c r="BT53" s="96"/>
      <c r="BU53" s="100"/>
      <c r="BV53" s="96"/>
      <c r="BW53" s="100"/>
      <c r="BX53" s="96"/>
      <c r="BY53" s="100"/>
      <c r="BZ53" s="96"/>
      <c r="CA53" s="96"/>
      <c r="CB53" s="96"/>
    </row>
    <row r="54" spans="1:80" x14ac:dyDescent="0.35">
      <c r="A54" s="107" t="s">
        <v>1932</v>
      </c>
      <c r="B54" s="117"/>
      <c r="D54" s="96"/>
      <c r="E54" s="96"/>
      <c r="F54" s="96"/>
      <c r="G54" s="99"/>
      <c r="H54" s="96"/>
      <c r="I54" s="96"/>
      <c r="J54" s="96"/>
      <c r="K54" s="96"/>
      <c r="L54" s="100"/>
      <c r="M54" s="100"/>
      <c r="N54" s="96"/>
      <c r="O54" s="96"/>
      <c r="P54" s="96"/>
      <c r="Q54" s="100"/>
      <c r="R54" s="96"/>
      <c r="S54" s="96"/>
      <c r="T54" s="96"/>
      <c r="U54" s="96"/>
      <c r="V54" s="96"/>
      <c r="W54" s="96"/>
      <c r="X54" s="96"/>
      <c r="Y54" s="99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101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118"/>
      <c r="BJ54" s="96"/>
      <c r="BK54" s="96"/>
      <c r="BL54" s="96"/>
      <c r="BM54" s="117"/>
      <c r="BN54" s="96"/>
      <c r="BO54" s="96"/>
      <c r="BP54" s="96"/>
      <c r="BQ54" s="100"/>
      <c r="BR54" s="100"/>
      <c r="BS54" s="100"/>
      <c r="BT54" s="96"/>
      <c r="BU54" s="100"/>
      <c r="BV54" s="96"/>
      <c r="BW54" s="100"/>
      <c r="BX54" s="96"/>
      <c r="BY54" s="100"/>
      <c r="BZ54" s="96"/>
      <c r="CA54" s="96"/>
      <c r="CB54" s="96"/>
    </row>
    <row r="55" spans="1:80" x14ac:dyDescent="0.35">
      <c r="A55" s="96" t="s">
        <v>1933</v>
      </c>
      <c r="B55" s="117"/>
      <c r="C55" s="119">
        <v>6.0000000000000001E-3</v>
      </c>
      <c r="D55" s="96"/>
      <c r="E55" s="96" t="s">
        <v>1934</v>
      </c>
      <c r="F55" s="96"/>
      <c r="G55" s="99"/>
      <c r="H55" s="96"/>
      <c r="I55" s="96"/>
      <c r="J55" s="96"/>
      <c r="K55" s="96"/>
      <c r="L55" s="100"/>
      <c r="M55" s="100"/>
      <c r="N55" s="96"/>
      <c r="O55" s="96"/>
      <c r="P55" s="96"/>
      <c r="Q55" s="100"/>
      <c r="R55" s="96"/>
      <c r="S55" s="96"/>
      <c r="T55" s="96"/>
      <c r="U55" s="96"/>
      <c r="V55" s="96"/>
      <c r="W55" s="96"/>
      <c r="X55" s="96"/>
      <c r="Y55" s="99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101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118"/>
      <c r="BJ55" s="96"/>
      <c r="BK55" s="96"/>
      <c r="BL55" s="96"/>
      <c r="BM55" s="117"/>
      <c r="BN55" s="96"/>
      <c r="BO55" s="96"/>
      <c r="BP55" s="96"/>
      <c r="BQ55" s="100"/>
      <c r="BR55" s="100"/>
      <c r="BS55" s="100"/>
      <c r="BT55" s="96"/>
      <c r="BU55" s="100"/>
      <c r="BV55" s="96"/>
      <c r="BW55" s="100"/>
      <c r="BX55" s="96"/>
      <c r="BY55" s="100"/>
      <c r="BZ55" s="96"/>
      <c r="CA55" s="96"/>
      <c r="CB55" s="96"/>
    </row>
    <row r="56" spans="1:80" x14ac:dyDescent="0.35">
      <c r="A56" s="96" t="s">
        <v>1935</v>
      </c>
      <c r="B56" s="117"/>
      <c r="C56" s="119">
        <v>1.5</v>
      </c>
      <c r="D56" s="96"/>
      <c r="E56" s="96" t="s">
        <v>1936</v>
      </c>
      <c r="F56" s="96"/>
      <c r="G56" s="99"/>
      <c r="H56" s="96"/>
      <c r="I56" s="96"/>
      <c r="J56" s="96"/>
      <c r="K56" s="96"/>
      <c r="L56" s="100"/>
      <c r="M56" s="100"/>
      <c r="N56" s="96"/>
      <c r="O56" s="96"/>
      <c r="P56" s="96"/>
      <c r="Q56" s="100"/>
      <c r="R56" s="96"/>
      <c r="S56" s="96"/>
      <c r="T56" s="96"/>
      <c r="U56" s="96"/>
      <c r="V56" s="96"/>
      <c r="W56" s="96"/>
      <c r="X56" s="96"/>
      <c r="Y56" s="99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101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118"/>
      <c r="BJ56" s="96"/>
      <c r="BK56" s="96"/>
      <c r="BL56" s="96"/>
      <c r="BM56" s="117"/>
      <c r="BN56" s="96"/>
      <c r="BO56" s="96"/>
      <c r="BP56" s="96"/>
      <c r="BQ56" s="100"/>
      <c r="BR56" s="100"/>
      <c r="BS56" s="100"/>
      <c r="BT56" s="96"/>
      <c r="BU56" s="100"/>
      <c r="BV56" s="96"/>
      <c r="BW56" s="100"/>
      <c r="BX56" s="96"/>
      <c r="BY56" s="100"/>
      <c r="BZ56" s="96"/>
      <c r="CA56" s="96"/>
      <c r="CB56" s="96"/>
    </row>
    <row r="57" spans="1:80" x14ac:dyDescent="0.35">
      <c r="A57" s="96" t="s">
        <v>1945</v>
      </c>
      <c r="B57" s="117"/>
      <c r="C57" s="119">
        <f>1-(Pb/2.65)</f>
        <v>0.43396226415094341</v>
      </c>
      <c r="D57" s="96"/>
      <c r="E57" s="96" t="s">
        <v>1946</v>
      </c>
      <c r="F57" s="96"/>
      <c r="G57" s="99"/>
      <c r="H57" s="96"/>
      <c r="I57" s="96"/>
      <c r="J57" s="96"/>
      <c r="K57" s="96"/>
      <c r="L57" s="100"/>
      <c r="M57" s="100"/>
      <c r="N57" s="96"/>
      <c r="O57" s="96"/>
      <c r="P57" s="96"/>
      <c r="Q57" s="100"/>
      <c r="R57" s="96"/>
      <c r="S57" s="96"/>
      <c r="T57" s="96"/>
      <c r="U57" s="96"/>
      <c r="V57" s="96"/>
      <c r="W57" s="96"/>
      <c r="X57" s="96"/>
      <c r="Y57" s="99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101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118"/>
      <c r="BJ57" s="96"/>
      <c r="BK57" s="96"/>
      <c r="BL57" s="96"/>
      <c r="BM57" s="117"/>
      <c r="BN57" s="96"/>
      <c r="BO57" s="96"/>
      <c r="BP57" s="96"/>
      <c r="BQ57" s="100"/>
      <c r="BR57" s="100"/>
      <c r="BS57" s="100"/>
      <c r="BT57" s="96"/>
      <c r="BU57" s="100"/>
      <c r="BV57" s="96"/>
      <c r="BW57" s="100"/>
      <c r="BX57" s="96"/>
      <c r="BY57" s="100"/>
      <c r="BZ57" s="96"/>
      <c r="CA57" s="96"/>
      <c r="CB57" s="96"/>
    </row>
    <row r="58" spans="1:80" x14ac:dyDescent="0.35">
      <c r="A58" s="96" t="s">
        <v>1937</v>
      </c>
      <c r="B58" s="117"/>
      <c r="C58" s="119">
        <f>n-THETA_WATER</f>
        <v>0.28396226415094339</v>
      </c>
      <c r="D58" s="96"/>
      <c r="E58" s="96" t="s">
        <v>1941</v>
      </c>
      <c r="F58" s="96"/>
      <c r="G58" s="99"/>
      <c r="H58" s="96"/>
      <c r="I58" s="96"/>
      <c r="J58" s="96"/>
      <c r="K58" s="96"/>
      <c r="L58" s="100"/>
      <c r="M58" s="100"/>
      <c r="N58" s="96"/>
      <c r="O58" s="96"/>
      <c r="P58" s="96"/>
      <c r="Q58" s="100"/>
      <c r="R58" s="96"/>
      <c r="S58" s="96"/>
      <c r="T58" s="96"/>
      <c r="U58" s="96"/>
      <c r="V58" s="96"/>
      <c r="W58" s="96"/>
      <c r="X58" s="96"/>
      <c r="Y58" s="99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101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118"/>
      <c r="BJ58" s="96"/>
      <c r="BK58" s="96"/>
      <c r="BL58" s="96"/>
      <c r="BM58" s="117"/>
      <c r="BN58" s="96"/>
      <c r="BO58" s="96"/>
      <c r="BP58" s="96"/>
      <c r="BQ58" s="100"/>
      <c r="BR58" s="100"/>
      <c r="BS58" s="100"/>
      <c r="BT58" s="96"/>
      <c r="BU58" s="100"/>
      <c r="BV58" s="96"/>
      <c r="BW58" s="100"/>
      <c r="BX58" s="96"/>
      <c r="BY58" s="100"/>
      <c r="BZ58" s="96"/>
      <c r="CA58" s="96"/>
      <c r="CB58" s="96"/>
    </row>
    <row r="59" spans="1:80" x14ac:dyDescent="0.35">
      <c r="A59" s="96" t="s">
        <v>1938</v>
      </c>
      <c r="B59" s="117"/>
      <c r="C59" s="119">
        <v>0.15</v>
      </c>
      <c r="D59" s="96"/>
      <c r="E59" s="96" t="s">
        <v>1942</v>
      </c>
      <c r="F59" s="96"/>
      <c r="G59" s="99"/>
      <c r="H59" s="96"/>
      <c r="I59" s="96"/>
      <c r="J59" s="96"/>
      <c r="K59" s="96"/>
      <c r="L59" s="100"/>
      <c r="M59" s="100"/>
      <c r="N59" s="96"/>
      <c r="O59" s="96"/>
      <c r="P59" s="96"/>
      <c r="Q59" s="100"/>
      <c r="R59" s="96"/>
      <c r="S59" s="96"/>
      <c r="T59" s="96"/>
      <c r="U59" s="96"/>
      <c r="V59" s="96"/>
      <c r="W59" s="96"/>
      <c r="X59" s="96"/>
      <c r="Y59" s="99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101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118"/>
      <c r="BJ59" s="96"/>
      <c r="BK59" s="96"/>
      <c r="BL59" s="96"/>
      <c r="BM59" s="117"/>
      <c r="BN59" s="96"/>
      <c r="BO59" s="96"/>
      <c r="BP59" s="96"/>
      <c r="BQ59" s="100"/>
      <c r="BR59" s="100"/>
      <c r="BS59" s="100"/>
      <c r="BT59" s="96"/>
      <c r="BU59" s="100"/>
      <c r="BV59" s="96"/>
      <c r="BW59" s="100"/>
      <c r="BX59" s="96"/>
      <c r="BY59" s="100"/>
      <c r="BZ59" s="96"/>
      <c r="CA59" s="96"/>
      <c r="CB59" s="96"/>
    </row>
    <row r="60" spans="1:80" x14ac:dyDescent="0.35">
      <c r="A60" s="96" t="s">
        <v>1939</v>
      </c>
      <c r="B60" s="117"/>
      <c r="C60" s="120">
        <f>(ED_C+ED_A)*60*60*24*365</f>
        <v>819936000</v>
      </c>
      <c r="D60" s="96"/>
      <c r="E60" s="96" t="s">
        <v>1943</v>
      </c>
      <c r="F60" s="96"/>
      <c r="G60" s="99"/>
      <c r="H60" s="96"/>
      <c r="I60" s="96"/>
      <c r="J60" s="96"/>
      <c r="K60" s="96"/>
      <c r="L60" s="100"/>
      <c r="M60" s="100"/>
      <c r="N60" s="96"/>
      <c r="O60" s="96"/>
      <c r="P60" s="96"/>
      <c r="Q60" s="100"/>
      <c r="R60" s="96"/>
      <c r="S60" s="96"/>
      <c r="T60" s="96"/>
      <c r="U60" s="96"/>
      <c r="V60" s="96"/>
      <c r="W60" s="96"/>
      <c r="X60" s="96"/>
      <c r="Y60" s="99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101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118"/>
      <c r="BJ60" s="96"/>
      <c r="BK60" s="96"/>
      <c r="BL60" s="96"/>
      <c r="BM60" s="117"/>
      <c r="BN60" s="96"/>
      <c r="BO60" s="96"/>
      <c r="BP60" s="96"/>
      <c r="BQ60" s="100"/>
      <c r="BR60" s="100"/>
      <c r="BS60" s="100"/>
      <c r="BT60" s="96"/>
      <c r="BU60" s="100"/>
      <c r="BV60" s="96"/>
      <c r="BW60" s="100"/>
      <c r="BX60" s="96"/>
      <c r="BY60" s="100"/>
      <c r="BZ60" s="96"/>
      <c r="CA60" s="96"/>
      <c r="CB60" s="96"/>
    </row>
    <row r="61" spans="1:80" x14ac:dyDescent="0.35">
      <c r="A61" s="96" t="s">
        <v>1940</v>
      </c>
      <c r="B61" s="117"/>
      <c r="C61" s="119">
        <v>68.180000000000007</v>
      </c>
      <c r="D61" s="96"/>
      <c r="E61" s="96" t="s">
        <v>1944</v>
      </c>
      <c r="F61" s="96"/>
      <c r="G61" s="99"/>
      <c r="H61" s="96"/>
      <c r="I61" s="96"/>
      <c r="J61" s="96"/>
      <c r="K61" s="96"/>
      <c r="L61" s="100"/>
      <c r="M61" s="100"/>
      <c r="N61" s="96"/>
      <c r="O61" s="96"/>
      <c r="P61" s="96"/>
      <c r="Q61" s="100"/>
      <c r="R61" s="96"/>
      <c r="S61" s="96"/>
      <c r="T61" s="96"/>
      <c r="U61" s="96"/>
      <c r="V61" s="96"/>
      <c r="W61" s="96"/>
      <c r="X61" s="96"/>
      <c r="Y61" s="99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101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118"/>
      <c r="BJ61" s="96"/>
      <c r="BK61" s="96"/>
      <c r="BL61" s="96"/>
      <c r="BM61" s="117"/>
      <c r="BN61" s="96"/>
      <c r="BO61" s="96"/>
      <c r="BP61" s="96"/>
      <c r="BQ61" s="100"/>
      <c r="BR61" s="100"/>
      <c r="BS61" s="100"/>
      <c r="BT61" s="96"/>
      <c r="BU61" s="100"/>
      <c r="BV61" s="96"/>
      <c r="BW61" s="100"/>
      <c r="BX61" s="96"/>
      <c r="BY61" s="100"/>
      <c r="BZ61" s="96"/>
      <c r="CA61" s="96"/>
      <c r="CB61" s="96"/>
    </row>
    <row r="62" spans="1:80" x14ac:dyDescent="0.35">
      <c r="A62" s="96"/>
      <c r="B62" s="117"/>
      <c r="C62" s="121"/>
      <c r="D62" s="96"/>
      <c r="E62" s="96"/>
      <c r="F62" s="96"/>
      <c r="G62" s="99"/>
      <c r="H62" s="96"/>
      <c r="I62" s="96"/>
      <c r="J62" s="96"/>
      <c r="K62" s="96"/>
      <c r="L62" s="100"/>
      <c r="M62" s="100"/>
      <c r="N62" s="96"/>
      <c r="O62" s="96"/>
      <c r="P62" s="96"/>
      <c r="Q62" s="100"/>
      <c r="R62" s="96"/>
      <c r="S62" s="96"/>
      <c r="T62" s="96"/>
      <c r="U62" s="96"/>
      <c r="V62" s="96"/>
      <c r="W62" s="96"/>
      <c r="X62" s="96"/>
      <c r="Y62" s="99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101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118"/>
      <c r="BJ62" s="96"/>
      <c r="BK62" s="96"/>
      <c r="BL62" s="96"/>
      <c r="BM62" s="117"/>
      <c r="BN62" s="96"/>
      <c r="BO62" s="96"/>
      <c r="BP62" s="96"/>
      <c r="BQ62" s="100"/>
      <c r="BR62" s="100"/>
      <c r="BS62" s="100"/>
      <c r="BT62" s="96"/>
      <c r="BU62" s="100"/>
      <c r="BV62" s="96"/>
      <c r="BW62" s="100"/>
      <c r="BX62" s="96"/>
      <c r="BY62" s="100"/>
      <c r="BZ62" s="96"/>
      <c r="CA62" s="96"/>
      <c r="CB62" s="96"/>
    </row>
    <row r="63" spans="1:80" x14ac:dyDescent="0.35">
      <c r="A63" s="96"/>
      <c r="B63" s="117"/>
      <c r="C63" s="110"/>
      <c r="D63" s="96"/>
      <c r="E63" s="96"/>
      <c r="F63" s="96"/>
      <c r="G63" s="99"/>
      <c r="H63" s="96"/>
      <c r="I63" s="96"/>
      <c r="J63" s="96"/>
      <c r="K63" s="96"/>
      <c r="L63" s="100"/>
      <c r="M63" s="100"/>
      <c r="N63" s="96"/>
      <c r="O63" s="96"/>
      <c r="P63" s="96"/>
      <c r="Q63" s="100"/>
      <c r="R63" s="96"/>
      <c r="S63" s="96"/>
      <c r="T63" s="96"/>
      <c r="U63" s="96"/>
      <c r="V63" s="96"/>
      <c r="W63" s="96"/>
      <c r="X63" s="96"/>
      <c r="Y63" s="99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101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118"/>
      <c r="BJ63" s="96"/>
      <c r="BK63" s="96"/>
      <c r="BL63" s="96"/>
      <c r="BM63" s="117"/>
      <c r="BN63" s="96"/>
      <c r="BO63" s="96"/>
      <c r="BP63" s="96"/>
      <c r="BQ63" s="100"/>
      <c r="BR63" s="100"/>
      <c r="BS63" s="100"/>
      <c r="BT63" s="96"/>
      <c r="BU63" s="100"/>
      <c r="BV63" s="96"/>
      <c r="BW63" s="100"/>
      <c r="BX63" s="96"/>
      <c r="BY63" s="100"/>
      <c r="BZ63" s="96"/>
      <c r="CA63" s="96"/>
      <c r="CB63" s="96"/>
    </row>
    <row r="64" spans="1:80" s="128" customFormat="1" ht="17.25" customHeight="1" x14ac:dyDescent="0.35">
      <c r="A64" s="122" t="s">
        <v>1772</v>
      </c>
      <c r="B64" s="123"/>
      <c r="C64" s="124"/>
      <c r="D64" s="122"/>
      <c r="E64" s="122"/>
      <c r="F64" s="122"/>
      <c r="G64" s="125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5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6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7"/>
      <c r="BJ64" s="122"/>
      <c r="BK64" s="122"/>
      <c r="BL64" s="122"/>
      <c r="BM64" s="123"/>
      <c r="BN64" s="122"/>
      <c r="BO64" s="122"/>
      <c r="BP64" s="122"/>
      <c r="BQ64" s="122"/>
      <c r="BR64" s="122"/>
      <c r="BS64" s="122"/>
      <c r="BT64" s="122"/>
      <c r="BU64" s="122"/>
      <c r="BV64" s="122"/>
      <c r="BW64" s="122"/>
      <c r="BX64" s="122"/>
      <c r="BY64" s="122"/>
      <c r="BZ64" s="122"/>
      <c r="CA64" s="122"/>
      <c r="CB64" s="122"/>
    </row>
    <row r="65" spans="1:80" s="128" customFormat="1" ht="17.25" customHeight="1" x14ac:dyDescent="0.65">
      <c r="A65" s="129" t="s">
        <v>827</v>
      </c>
      <c r="B65" s="123"/>
      <c r="C65" s="122"/>
      <c r="D65" s="122"/>
      <c r="E65" s="122"/>
      <c r="F65" s="122"/>
      <c r="G65" s="125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5"/>
      <c r="Z65" s="122"/>
      <c r="AA65" s="122"/>
      <c r="AB65" s="122"/>
      <c r="AC65" s="122"/>
      <c r="AD65" s="122"/>
      <c r="AE65" s="122"/>
      <c r="AF65" s="122"/>
      <c r="AG65" s="122"/>
      <c r="AH65" s="122"/>
      <c r="AI65" s="122"/>
      <c r="AJ65" s="126"/>
      <c r="AK65" s="122"/>
      <c r="AL65" s="122"/>
      <c r="AM65" s="122"/>
      <c r="AN65" s="122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A65" s="122"/>
      <c r="BB65" s="122"/>
      <c r="BC65" s="122"/>
      <c r="BD65" s="122"/>
      <c r="BE65" s="122"/>
      <c r="BF65" s="122"/>
      <c r="BG65" s="122"/>
      <c r="BH65" s="127"/>
      <c r="BI65" s="130"/>
      <c r="BJ65" s="122"/>
      <c r="BK65" s="122"/>
      <c r="BL65" s="122"/>
      <c r="BM65" s="123"/>
      <c r="BN65" s="122"/>
      <c r="BO65" s="122"/>
      <c r="BP65" s="122"/>
      <c r="BQ65" s="122"/>
      <c r="BR65" s="122"/>
      <c r="BS65" s="122"/>
      <c r="BT65" s="122"/>
      <c r="BU65" s="122"/>
      <c r="BV65" s="122"/>
      <c r="BW65" s="122"/>
      <c r="BX65" s="122"/>
      <c r="BY65" s="122"/>
      <c r="BZ65" s="122"/>
      <c r="CA65" s="122"/>
      <c r="CB65" s="122"/>
    </row>
    <row r="66" spans="1:80" s="128" customFormat="1" ht="17.25" customHeight="1" x14ac:dyDescent="0.65">
      <c r="A66" s="122" t="s">
        <v>713</v>
      </c>
      <c r="B66" s="131"/>
      <c r="D66" s="130"/>
      <c r="E66" s="130"/>
      <c r="F66" s="130"/>
      <c r="G66" s="132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2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3"/>
      <c r="BI66" s="130"/>
      <c r="BJ66" s="130"/>
      <c r="BK66" s="130"/>
      <c r="BL66" s="130"/>
      <c r="BM66" s="131"/>
      <c r="BN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12"/>
    </row>
    <row r="67" spans="1:80" ht="13.9" customHeight="1" thickBot="1" x14ac:dyDescent="0.7">
      <c r="C67" s="134"/>
      <c r="P67" s="102"/>
      <c r="Q67" s="104"/>
      <c r="R67" s="102"/>
      <c r="S67" s="102"/>
      <c r="T67" s="102"/>
      <c r="U67" s="102"/>
      <c r="V67" s="102"/>
      <c r="W67" s="102"/>
      <c r="X67" s="102"/>
      <c r="Y67" s="114"/>
      <c r="Z67" s="102"/>
      <c r="AA67" s="102"/>
      <c r="AC67" s="102"/>
      <c r="BI67" s="135"/>
      <c r="BP67" s="104"/>
      <c r="BT67" s="104"/>
      <c r="BU67" s="102"/>
      <c r="BV67" s="104"/>
      <c r="BW67" s="102"/>
      <c r="BX67" s="104"/>
      <c r="BY67" s="102"/>
    </row>
    <row r="68" spans="1:80" s="6" customFormat="1" ht="25.5" thickBot="1" x14ac:dyDescent="0.55000000000000004">
      <c r="A68" s="136" t="s">
        <v>733</v>
      </c>
      <c r="B68" s="137"/>
      <c r="C68" s="138" t="s">
        <v>25</v>
      </c>
      <c r="D68" s="139"/>
      <c r="E68" s="139"/>
      <c r="F68" s="139"/>
      <c r="G68" s="140"/>
      <c r="H68" s="139"/>
      <c r="I68" s="141"/>
      <c r="J68" s="141"/>
      <c r="K68" s="141"/>
      <c r="L68" s="142" t="s">
        <v>26</v>
      </c>
      <c r="M68" s="143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40"/>
      <c r="Z68" s="139"/>
      <c r="AA68" s="144"/>
      <c r="AB68" s="145"/>
      <c r="AC68" s="146"/>
      <c r="AD68" s="147"/>
      <c r="AE68" s="147"/>
      <c r="AF68" s="147" t="s">
        <v>27</v>
      </c>
      <c r="AG68" s="147"/>
      <c r="AH68" s="147"/>
      <c r="AI68" s="147"/>
      <c r="AJ68" s="148"/>
      <c r="AK68" s="149"/>
      <c r="AL68" s="145"/>
      <c r="AM68" s="281" t="s">
        <v>797</v>
      </c>
      <c r="AN68" s="281"/>
      <c r="AO68" s="281"/>
      <c r="AP68" s="281"/>
      <c r="AQ68" s="281"/>
      <c r="AR68" s="281"/>
      <c r="AS68" s="281"/>
      <c r="AT68" s="145"/>
      <c r="AU68" s="146" t="s">
        <v>798</v>
      </c>
      <c r="AV68" s="147"/>
      <c r="AW68" s="147"/>
      <c r="AX68" s="147"/>
      <c r="AY68" s="147"/>
      <c r="AZ68" s="147"/>
      <c r="BA68" s="147"/>
      <c r="BB68" s="147"/>
      <c r="BC68" s="149"/>
      <c r="BD68" s="145"/>
      <c r="BE68" s="146" t="s">
        <v>28</v>
      </c>
      <c r="BF68" s="149"/>
      <c r="BG68" s="145"/>
      <c r="BH68" s="150"/>
      <c r="BI68" s="282" t="s">
        <v>29</v>
      </c>
      <c r="BJ68" s="282"/>
      <c r="BK68" s="283"/>
      <c r="BL68" s="145"/>
      <c r="BM68" s="137"/>
      <c r="BN68" s="151" t="s">
        <v>30</v>
      </c>
      <c r="BO68" s="145"/>
      <c r="BP68" s="152" t="s">
        <v>696</v>
      </c>
      <c r="BQ68" s="153"/>
      <c r="BR68" s="153"/>
      <c r="BS68" s="153"/>
      <c r="BT68" s="153"/>
      <c r="BU68" s="153"/>
      <c r="BV68" s="153"/>
      <c r="BW68" s="153"/>
      <c r="BX68" s="153"/>
      <c r="BY68" s="153"/>
      <c r="BZ68" s="138" t="s">
        <v>732</v>
      </c>
      <c r="CA68" s="139"/>
      <c r="CB68" s="144"/>
    </row>
    <row r="69" spans="1:80" s="4" customFormat="1" ht="25.5" thickBot="1" x14ac:dyDescent="0.55000000000000004">
      <c r="A69" s="154" t="s">
        <v>74</v>
      </c>
      <c r="B69" s="155"/>
      <c r="C69" s="156"/>
      <c r="D69" s="157"/>
      <c r="E69" s="156"/>
      <c r="F69" s="156"/>
      <c r="G69" s="158"/>
      <c r="H69" s="157"/>
      <c r="I69" s="157"/>
      <c r="J69" s="157"/>
      <c r="K69" s="157"/>
      <c r="L69" s="156"/>
      <c r="M69" s="156"/>
      <c r="N69" s="156" t="s">
        <v>31</v>
      </c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9"/>
      <c r="Z69" s="156"/>
      <c r="AA69" s="156"/>
      <c r="AB69" s="160"/>
      <c r="AC69" s="284" t="s">
        <v>715</v>
      </c>
      <c r="AD69" s="285"/>
      <c r="AE69" s="285"/>
      <c r="AF69" s="286"/>
      <c r="AG69" s="156"/>
      <c r="AH69" s="284" t="s">
        <v>716</v>
      </c>
      <c r="AI69" s="285"/>
      <c r="AJ69" s="285"/>
      <c r="AK69" s="285"/>
      <c r="AL69" s="157"/>
      <c r="AM69" s="157" t="s">
        <v>735</v>
      </c>
      <c r="AN69" s="157"/>
      <c r="AO69" s="157"/>
      <c r="AP69" s="157"/>
      <c r="AQ69" s="157" t="s">
        <v>736</v>
      </c>
      <c r="AR69" s="157"/>
      <c r="AS69" s="157"/>
      <c r="AT69" s="156"/>
      <c r="AU69" s="284" t="s">
        <v>715</v>
      </c>
      <c r="AV69" s="285"/>
      <c r="AW69" s="285"/>
      <c r="AX69" s="286"/>
      <c r="AY69" s="161"/>
      <c r="AZ69" s="284" t="s">
        <v>716</v>
      </c>
      <c r="BA69" s="285"/>
      <c r="BB69" s="285"/>
      <c r="BC69" s="286"/>
      <c r="BD69" s="162"/>
      <c r="BE69" s="163" t="s">
        <v>32</v>
      </c>
      <c r="BF69" s="163" t="s">
        <v>33</v>
      </c>
      <c r="BG69" s="157"/>
      <c r="BH69" s="164" t="s">
        <v>34</v>
      </c>
      <c r="BI69" s="165" t="s">
        <v>35</v>
      </c>
      <c r="BJ69" s="166" t="s">
        <v>32</v>
      </c>
      <c r="BK69" s="165" t="s">
        <v>33</v>
      </c>
      <c r="BL69" s="167"/>
      <c r="BM69" s="155"/>
      <c r="BN69" s="156"/>
      <c r="BO69" s="156"/>
      <c r="BP69" s="156"/>
      <c r="BQ69" s="156"/>
      <c r="BR69" s="156"/>
      <c r="BS69" s="156"/>
      <c r="BT69" s="156"/>
      <c r="BU69" s="156"/>
      <c r="BV69" s="156"/>
      <c r="BW69" s="156"/>
      <c r="BX69" s="156"/>
      <c r="BY69" s="156"/>
      <c r="BZ69" s="162"/>
      <c r="CA69" s="162"/>
      <c r="CB69" s="168"/>
    </row>
    <row r="70" spans="1:80" s="7" customFormat="1" ht="47" x14ac:dyDescent="0.4">
      <c r="A70" s="169"/>
      <c r="B70" s="170" t="s">
        <v>52</v>
      </c>
      <c r="C70" s="171" t="s">
        <v>36</v>
      </c>
      <c r="D70" s="172"/>
      <c r="E70" s="173" t="s">
        <v>37</v>
      </c>
      <c r="F70" s="173"/>
      <c r="G70" s="174" t="s">
        <v>787</v>
      </c>
      <c r="H70" s="172"/>
      <c r="I70" s="171" t="s">
        <v>789</v>
      </c>
      <c r="J70" s="172"/>
      <c r="K70" s="172"/>
      <c r="L70" s="173"/>
      <c r="M70" s="173"/>
      <c r="N70" s="173" t="s">
        <v>38</v>
      </c>
      <c r="O70" s="173"/>
      <c r="P70" s="173" t="s">
        <v>39</v>
      </c>
      <c r="Q70" s="175" t="s">
        <v>40</v>
      </c>
      <c r="R70" s="173" t="s">
        <v>41</v>
      </c>
      <c r="S70" s="173" t="s">
        <v>42</v>
      </c>
      <c r="T70" s="173" t="s">
        <v>43</v>
      </c>
      <c r="U70" s="173" t="s">
        <v>44</v>
      </c>
      <c r="V70" s="173" t="s">
        <v>45</v>
      </c>
      <c r="W70" s="173" t="s">
        <v>46</v>
      </c>
      <c r="X70" s="175" t="s">
        <v>47</v>
      </c>
      <c r="Y70" s="176" t="s">
        <v>48</v>
      </c>
      <c r="Z70" s="173" t="s">
        <v>49</v>
      </c>
      <c r="AA70" s="173" t="s">
        <v>50</v>
      </c>
      <c r="AB70" s="173"/>
      <c r="AC70" s="173" t="s">
        <v>706</v>
      </c>
      <c r="AD70" s="173" t="s">
        <v>704</v>
      </c>
      <c r="AE70" s="173" t="s">
        <v>705</v>
      </c>
      <c r="AF70" s="173" t="s">
        <v>707</v>
      </c>
      <c r="AG70" s="173"/>
      <c r="AH70" s="173" t="s">
        <v>706</v>
      </c>
      <c r="AI70" s="173" t="s">
        <v>704</v>
      </c>
      <c r="AJ70" s="173" t="s">
        <v>705</v>
      </c>
      <c r="AK70" s="173" t="s">
        <v>707</v>
      </c>
      <c r="AL70" s="173"/>
      <c r="AM70" s="173" t="s">
        <v>737</v>
      </c>
      <c r="AN70" s="173" t="s">
        <v>738</v>
      </c>
      <c r="AO70" s="173" t="s">
        <v>739</v>
      </c>
      <c r="AP70" s="173"/>
      <c r="AQ70" s="173" t="s">
        <v>737</v>
      </c>
      <c r="AR70" s="173" t="s">
        <v>738</v>
      </c>
      <c r="AS70" s="173" t="s">
        <v>739</v>
      </c>
      <c r="AT70" s="173"/>
      <c r="AU70" s="173" t="s">
        <v>706</v>
      </c>
      <c r="AV70" s="173" t="s">
        <v>704</v>
      </c>
      <c r="AW70" s="173" t="s">
        <v>705</v>
      </c>
      <c r="AX70" s="173" t="s">
        <v>707</v>
      </c>
      <c r="AY70" s="173"/>
      <c r="AZ70" s="173" t="s">
        <v>706</v>
      </c>
      <c r="BA70" s="173" t="s">
        <v>704</v>
      </c>
      <c r="BB70" s="173" t="s">
        <v>705</v>
      </c>
      <c r="BC70" s="173" t="s">
        <v>707</v>
      </c>
      <c r="BD70" s="173"/>
      <c r="BE70" s="173" t="s">
        <v>701</v>
      </c>
      <c r="BF70" s="173" t="s">
        <v>51</v>
      </c>
      <c r="BG70" s="173"/>
      <c r="BH70" s="177"/>
      <c r="BI70" s="8"/>
      <c r="BJ70" s="173" t="s">
        <v>701</v>
      </c>
      <c r="BK70" s="173" t="s">
        <v>51</v>
      </c>
      <c r="BL70" s="173"/>
      <c r="BM70" s="170" t="s">
        <v>52</v>
      </c>
      <c r="BN70" s="173"/>
      <c r="BO70" s="173"/>
      <c r="BP70" s="175" t="s">
        <v>53</v>
      </c>
      <c r="BQ70" s="173"/>
      <c r="BR70" s="173" t="s">
        <v>800</v>
      </c>
      <c r="BS70" s="173"/>
      <c r="BT70" s="173" t="s">
        <v>699</v>
      </c>
      <c r="BU70" s="173"/>
      <c r="BV70" s="175" t="s">
        <v>54</v>
      </c>
      <c r="BW70" s="173"/>
      <c r="BX70" s="175" t="s">
        <v>55</v>
      </c>
      <c r="BY70" s="173"/>
      <c r="BZ70" s="178" t="s">
        <v>56</v>
      </c>
      <c r="CA70" s="178"/>
      <c r="CB70" s="179" t="s">
        <v>695</v>
      </c>
    </row>
    <row r="71" spans="1:80" s="7" customFormat="1" ht="37.5" thickBot="1" x14ac:dyDescent="0.55000000000000004">
      <c r="A71" s="180" t="s">
        <v>57</v>
      </c>
      <c r="B71" s="181"/>
      <c r="C71" s="182" t="s">
        <v>58</v>
      </c>
      <c r="D71" s="183" t="s">
        <v>700</v>
      </c>
      <c r="E71" s="184" t="s">
        <v>59</v>
      </c>
      <c r="F71" s="184"/>
      <c r="G71" s="185" t="s">
        <v>795</v>
      </c>
      <c r="H71" s="183" t="s">
        <v>788</v>
      </c>
      <c r="I71" s="186" t="s">
        <v>796</v>
      </c>
      <c r="J71" s="183" t="s">
        <v>700</v>
      </c>
      <c r="K71" s="172" t="s">
        <v>1947</v>
      </c>
      <c r="L71" s="184" t="s">
        <v>708</v>
      </c>
      <c r="M71" s="184" t="s">
        <v>1969</v>
      </c>
      <c r="N71" s="184" t="s">
        <v>60</v>
      </c>
      <c r="O71" s="184"/>
      <c r="P71" s="184" t="s">
        <v>61</v>
      </c>
      <c r="Q71" s="184" t="s">
        <v>62</v>
      </c>
      <c r="R71" s="184" t="s">
        <v>709</v>
      </c>
      <c r="S71" s="184" t="s">
        <v>63</v>
      </c>
      <c r="T71" s="184" t="s">
        <v>710</v>
      </c>
      <c r="U71" s="184" t="s">
        <v>710</v>
      </c>
      <c r="V71" s="184" t="s">
        <v>711</v>
      </c>
      <c r="W71" s="184" t="s">
        <v>711</v>
      </c>
      <c r="X71" s="187" t="s">
        <v>64</v>
      </c>
      <c r="Y71" s="188" t="s">
        <v>710</v>
      </c>
      <c r="Z71" s="184" t="s">
        <v>712</v>
      </c>
      <c r="AA71" s="184" t="s">
        <v>65</v>
      </c>
      <c r="AB71" s="184"/>
      <c r="AC71" s="184" t="s">
        <v>65</v>
      </c>
      <c r="AD71" s="184" t="s">
        <v>65</v>
      </c>
      <c r="AE71" s="184" t="s">
        <v>65</v>
      </c>
      <c r="AF71" s="184" t="s">
        <v>66</v>
      </c>
      <c r="AG71" s="184"/>
      <c r="AH71" s="184" t="s">
        <v>65</v>
      </c>
      <c r="AI71" s="184" t="s">
        <v>65</v>
      </c>
      <c r="AJ71" s="184" t="s">
        <v>65</v>
      </c>
      <c r="AK71" s="184" t="s">
        <v>65</v>
      </c>
      <c r="AL71" s="184"/>
      <c r="AM71" s="184" t="s">
        <v>65</v>
      </c>
      <c r="AN71" s="184" t="s">
        <v>65</v>
      </c>
      <c r="AO71" s="184" t="s">
        <v>740</v>
      </c>
      <c r="AP71" s="184"/>
      <c r="AQ71" s="184" t="s">
        <v>65</v>
      </c>
      <c r="AR71" s="184" t="s">
        <v>65</v>
      </c>
      <c r="AS71" s="184" t="s">
        <v>740</v>
      </c>
      <c r="AT71" s="184"/>
      <c r="AU71" s="184" t="s">
        <v>65</v>
      </c>
      <c r="AV71" s="184" t="s">
        <v>65</v>
      </c>
      <c r="AW71" s="184" t="s">
        <v>65</v>
      </c>
      <c r="AX71" s="184" t="s">
        <v>65</v>
      </c>
      <c r="AY71" s="184"/>
      <c r="AZ71" s="184" t="s">
        <v>65</v>
      </c>
      <c r="BA71" s="184" t="s">
        <v>65</v>
      </c>
      <c r="BB71" s="184" t="s">
        <v>65</v>
      </c>
      <c r="BC71" s="184" t="s">
        <v>65</v>
      </c>
      <c r="BD71" s="184"/>
      <c r="BE71" s="184" t="s">
        <v>702</v>
      </c>
      <c r="BF71" s="184" t="s">
        <v>703</v>
      </c>
      <c r="BG71" s="184"/>
      <c r="BH71" s="189" t="s">
        <v>697</v>
      </c>
      <c r="BI71" s="190" t="s">
        <v>697</v>
      </c>
      <c r="BJ71" s="184" t="s">
        <v>697</v>
      </c>
      <c r="BK71" s="184" t="s">
        <v>697</v>
      </c>
      <c r="BL71" s="184"/>
      <c r="BM71" s="181"/>
      <c r="BN71" s="184"/>
      <c r="BO71" s="184"/>
      <c r="BP71" s="187" t="s">
        <v>67</v>
      </c>
      <c r="BQ71" s="184" t="s">
        <v>700</v>
      </c>
      <c r="BR71" s="184" t="s">
        <v>741</v>
      </c>
      <c r="BS71" s="184" t="s">
        <v>700</v>
      </c>
      <c r="BT71" s="187" t="s">
        <v>67</v>
      </c>
      <c r="BU71" s="184" t="s">
        <v>700</v>
      </c>
      <c r="BV71" s="187" t="s">
        <v>698</v>
      </c>
      <c r="BW71" s="184" t="s">
        <v>700</v>
      </c>
      <c r="BX71" s="184" t="s">
        <v>697</v>
      </c>
      <c r="BY71" s="184" t="s">
        <v>700</v>
      </c>
      <c r="BZ71" s="191" t="s">
        <v>65</v>
      </c>
      <c r="CA71" s="191"/>
      <c r="CB71" s="192" t="s">
        <v>65</v>
      </c>
    </row>
    <row r="72" spans="1:80" s="7" customFormat="1" ht="14.65" customHeight="1" x14ac:dyDescent="0.5">
      <c r="A72" s="193"/>
      <c r="B72" s="194"/>
      <c r="C72" s="172"/>
      <c r="D72" s="172"/>
      <c r="E72" s="8"/>
      <c r="F72" s="8"/>
      <c r="G72" s="195"/>
      <c r="H72" s="172"/>
      <c r="I72" s="196"/>
      <c r="J72" s="172"/>
      <c r="K72" s="172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197"/>
      <c r="Y72" s="19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199"/>
      <c r="BI72" s="8"/>
      <c r="BJ72" s="8"/>
      <c r="BK72" s="8"/>
      <c r="BL72" s="8"/>
      <c r="BM72" s="194"/>
      <c r="BN72" s="8"/>
      <c r="BO72" s="8"/>
      <c r="BP72" s="197"/>
      <c r="BQ72" s="8"/>
      <c r="BR72" s="8"/>
      <c r="BS72" s="8"/>
      <c r="BT72" s="197"/>
      <c r="BU72" s="8"/>
      <c r="BV72" s="197"/>
      <c r="BW72" s="8"/>
      <c r="BX72" s="8"/>
      <c r="BY72" s="8"/>
      <c r="BZ72" s="8"/>
      <c r="CA72" s="8"/>
      <c r="CB72" s="8"/>
    </row>
    <row r="73" spans="1:80" s="96" customFormat="1" ht="23" x14ac:dyDescent="0.5">
      <c r="A73" s="200" t="s">
        <v>878</v>
      </c>
      <c r="B73" s="117" t="s">
        <v>879</v>
      </c>
      <c r="E73" s="201">
        <v>2.9999999999999997E-4</v>
      </c>
      <c r="F73" s="100" t="s">
        <v>1966</v>
      </c>
      <c r="G73" s="202"/>
      <c r="H73" s="100" t="s">
        <v>74</v>
      </c>
      <c r="I73" s="203"/>
      <c r="J73" s="203" t="s">
        <v>74</v>
      </c>
      <c r="K73" s="203"/>
      <c r="L73" s="113"/>
      <c r="M73" s="113">
        <v>1</v>
      </c>
      <c r="N73" s="111">
        <v>0.1</v>
      </c>
      <c r="P73" s="95">
        <v>183.17</v>
      </c>
      <c r="Q73" s="96" t="s">
        <v>47</v>
      </c>
      <c r="R73" s="96">
        <v>5.0099999999999999E-13</v>
      </c>
      <c r="S73" s="95">
        <v>2.048E-11</v>
      </c>
      <c r="T73" s="96">
        <v>3.7348300000000001E-2</v>
      </c>
      <c r="U73" s="96">
        <v>7.9755000000000001E-6</v>
      </c>
      <c r="V73" s="96">
        <v>10</v>
      </c>
      <c r="W73" s="96">
        <f t="shared" ref="W73:W136" si="0">IF(V73="",,V73*Foc)</f>
        <v>0.06</v>
      </c>
      <c r="X73" s="96">
        <v>818000</v>
      </c>
      <c r="Y73" s="99" t="str">
        <f t="shared" ref="Y73:Y136" si="1">IF(ISBLANK(L73),"",((THETA_AIR^(10/3)*T73*S73+THETA_WATER^(10/3)*U73)/(n^2))/(Pb*W73+THETA_WATER+THETA_AIR*S73))</f>
        <v/>
      </c>
      <c r="Z73" s="96" t="str">
        <f t="shared" ref="Z73:Z136" si="2">IF(Y73="","",(QC*(PI()*Y73*T)^0.5*0.0001)/(2*Pb*Y73))</f>
        <v/>
      </c>
      <c r="AA73" s="96" t="str">
        <f t="shared" ref="AA73:AA136" si="3">IF(Y73="","",X73/Pb*(W73*Pb+THETA_WATER+S73*THETA_AIR))</f>
        <v/>
      </c>
      <c r="AC73" s="96" t="str">
        <f t="shared" ref="AC73:AC104" si="4">IF(AND(L73="V",Z73=""),"",IF(G73="","",(TR*AT*365*24)/(ET_R*EF_R*IF(K73="M",ED_m,(ED_A+ED_C))*G73*1000/IF(L73="V",Z73,PEF))))</f>
        <v/>
      </c>
      <c r="AD73" s="96" t="str">
        <f t="shared" ref="AD73:AD136" si="5">IF(C73="","",IF(N73="","",(TR*AT*365)/(EF_R*IF(K73="M",SFS_MADJ,SFS_ADJ)*N73*C73*0.000001)))</f>
        <v/>
      </c>
      <c r="AE73" s="96" t="str">
        <f t="shared" ref="AE73:AE136" si="6">IF(C73="","",(TR*AT*365)/(EF_R*IF(K73="M",IFS_MADJ,IFS_ADJ)*M73*C73*0.000001))</f>
        <v/>
      </c>
      <c r="AF73" s="96" t="str">
        <f t="shared" ref="AF73" si="7">IF(AND(G73="",C73=""),"",(1/(IF(AC73="",0,(1/AC73))+IF(AD73="",0,(1/AD73))+IF(AE73="",0,(1/AE73)))))</f>
        <v/>
      </c>
      <c r="AH73" s="101" t="str">
        <f t="shared" ref="AH73:AH136" si="8">IF(L73="n/a","",IF(AND(L73=1,Z73=""),"",IF(I73="","",(THQ*ED_C*365*24/((24*EF_R*ED_C*((1/I73)*(1/IF(L73="V",Z73,PEF)))))))))</f>
        <v/>
      </c>
      <c r="AI73" s="101">
        <f t="shared" ref="AI73:AI136" si="9">IF(E73="","",IF(N73="","",(THQ*BW_C*ED_C*365/((EF_R*ED_C*((1/E73)*(SA_CHILD*AF_CHILD*N73)*0.000001))))))</f>
        <v>98.880260068629198</v>
      </c>
      <c r="AJ73" s="101">
        <f t="shared" ref="AJ73:AJ104" si="10">IF(E73="","",(THQ*BW_C*ED_C*365/((EF_R*ED_C*M73*((1/E73)*(IRS_CHILD*0.000001))))))</f>
        <v>23.464285714285715</v>
      </c>
      <c r="AK73" s="96">
        <f t="shared" ref="AK73" si="11">IF(AND(E73="",I73=""),"",IF(AND(AH73="",AI73="",AJ73=""),"",(1/(IF(AH73="",0,(1/AH73))+IF(AI73="",0,(1/AI73))+IF(AJ73="",0,(1/AJ73))))))</f>
        <v>18.964103866714389</v>
      </c>
      <c r="AM73" s="96" t="str">
        <f t="shared" ref="AM73:AM136" si="12">IF(AND(L73=1,Z73=""),"",IF(G73="","",(TR*AT*365*24)/(ET_I*EF_O*ED_O*G73*1000/IF(L73="V",Z73,PEF))))</f>
        <v/>
      </c>
      <c r="AN73" s="96" t="str">
        <f t="shared" ref="AN73" si="13">IF(C73="","",(TR*BW_A*AT*365)/(EF_O*ED_O*IRS_WORK*M73*C73*0.000001))</f>
        <v/>
      </c>
      <c r="AO73" s="96" t="str">
        <f t="shared" ref="AO73" si="14">IF(AND(AM73="",AN73=""),"",IF(AND(G73="",C73=""),"",(1/(IF(AM73="",0,(1/AM73))+IF(AN73="",0,(1/AN73))))))</f>
        <v/>
      </c>
      <c r="AQ73" s="96" t="str">
        <f t="shared" ref="AQ73:AQ136" si="15">IF(AND(L73=1,Z73=""),"",IF(I73="","",(THQ*ED_O*365*24/((ET_I*EF_O*ED_O*((1/I73)*(1/IF(L73="V",Z73,PEF))))))))</f>
        <v/>
      </c>
      <c r="AR73" s="96">
        <f t="shared" ref="AR73" si="16">IF(E73="","",(THQ*BW_A*ED_O*365)/((EF_O*ED_O*M73*((1/E73)*(IRS_WORK*0.000001)))))</f>
        <v>700.80000000000007</v>
      </c>
      <c r="AS73" s="96">
        <f t="shared" ref="AS73" si="17">IF(AND(AQ73="",AR73=""),"",IF(AND(E73="",I73=""),"",(1/(IF(AQ73="",0,(1/AQ73))+IF(AR73="",0,(1/AR73))))))</f>
        <v>700.80000000000007</v>
      </c>
      <c r="AU73" s="96" t="str">
        <f t="shared" ref="AU73:AU136" si="18">IF(AND(L73=1,Z73=""),"",IF(G73="","",(TR*AT*24*365)/(ET_I*EF_OUT*ED_O*G73*1000/IF(L73="V",Z73,PEF))))</f>
        <v/>
      </c>
      <c r="AV73" s="96" t="str">
        <f t="shared" ref="AV73" si="19">IF(C73="","",IF(N73="","",(TR*BW_A*AT*365*24)/(EF_OUT*ED_O*SA_ADULT*AF_WORK*N73*C73*0.000001)))</f>
        <v/>
      </c>
      <c r="AW73" s="96" t="str">
        <f t="shared" ref="AW73" si="20">IF(C73="","",(TR*BW_A*AT*365)/(EF_OUT*ED_O*IRS_ADULT*M73*C73*0.000001))</f>
        <v/>
      </c>
      <c r="AX73" s="96" t="str">
        <f t="shared" ref="AX73" si="21">IF(AND(AU73="",AV73="",AW73=""),"",IF(AND(G73="",C73=""),"",(1/(IF(AU73="",0,(1/AU73))+IF(AV73="",0,(1/AV73))+IF(AW73="",0,(1/AW73))))))</f>
        <v/>
      </c>
      <c r="AZ73" s="101" t="str">
        <f t="shared" ref="AZ73:AZ136" si="22">IF(AND(L73=1,Z73=""),"",IF(I73="","",(THQ*ED_O*365*24)/((ET_I*EF_OUT*ED_O*((1/I73)*(1/IF(L73="V",Z73,PEF)))))))</f>
        <v/>
      </c>
      <c r="BA73" s="101">
        <f t="shared" ref="BA73:BA136" si="23">IF(E73="","",IF(N73="","",(THQ*BW_A*ED_O*365/((EF_OUT*ED_O*((1/E73)*(SA_WORK*AF_WORK*N73*0.000001)))))))</f>
        <v>919.88784928960706</v>
      </c>
      <c r="BB73" s="101">
        <f t="shared" ref="BB73" si="24">IF(E73="","",(THQ*BW_A*ED_O*365)/((EF_OUT*ED_O*M73*((1/E73)*(IRS_ADULT*0.000001)))))</f>
        <v>389.33333333333331</v>
      </c>
      <c r="BC73" s="96">
        <f t="shared" ref="BC73" si="25">IF(AND(E73="",I73=""),"",IF(AND(AZ73="",BA73="",BB73=""),"",(1/(IF(AZ73="",0,(1/AZ73))+IF(BA73="",0,(1/BA73))+IF(BB73="",0,(1/BB73))))))</f>
        <v>273.55423774861111</v>
      </c>
      <c r="BE73" s="96" t="str">
        <f t="shared" ref="BE73:BE136" si="26">IF(G73="","",TR*AT*365*24/(24*EF_R*IF(K73="M",ED_m,(ED_A+ED_C))*G73))</f>
        <v/>
      </c>
      <c r="BF73" s="96" t="str">
        <f t="shared" ref="BF73:BF136" si="27">IF(I73="","",(THQ*I73*365*24*ED_C*1000)/(24*EF_R*ED_C))</f>
        <v/>
      </c>
      <c r="BH73" s="118"/>
      <c r="BI73" s="96" t="s">
        <v>74</v>
      </c>
      <c r="BJ73" s="96" t="str">
        <f t="shared" ref="BJ73:BJ136" si="28">IF(C73="",IF(G73="","",IF(L73=0,"",(TR*AT*365)/(EF_R*IF(K73="M",ED_m,(ED_A+ED_C))*(IF(L73=0,0,(VF_W*G73)))))),(TR*AT*365)/(EF_R*((IF(K73="M",IFW_MADJ,IFW_ADJ)*C73*0.001)+(IF(OR(L73=0,G73=""),0,(IF(K73="M",ED_m,(ED_A+ED_C))*VF_W*G73))))))</f>
        <v/>
      </c>
      <c r="BK73" s="101">
        <f t="shared" ref="BK73:BK136" si="29">IF(E73="",IF(I73="","",IF(L73=0,"",(THQ*ED_A*365*1000)/(EF_R*ED_A*((IF(L73=0,0,(VF_W/I73))))))),(THQ*ED_A*365*1000)/(EF_R*ED_A*((IRW_ADULT/(BW_A*E73))+IF(OR(L73=0,I73=""),0,(VF_W/I73)))))</f>
        <v>10.011428571428571</v>
      </c>
      <c r="BL73" s="101"/>
      <c r="BM73" s="117" t="str">
        <f t="shared" ref="BM73:BM136" si="30">B73</f>
        <v>30560-19-1</v>
      </c>
      <c r="BN73" s="204" t="str">
        <f t="shared" ref="BN73:BN136" si="31">A73</f>
        <v>Acephate</v>
      </c>
      <c r="BO73" s="204"/>
      <c r="BP73" s="200">
        <f t="shared" ref="BP73:BP136" si="32">IF(AND(AA73="",AF73="",AK73=""),"",IF(Q73="S", MIN(AF73,AK73,100000),MIN(AA73,AF73,AK73,100000)))</f>
        <v>18.964103866714389</v>
      </c>
      <c r="BQ73" s="100" t="str">
        <f t="shared" ref="BQ73:BQ118" si="33">IF(BP73="","",IF(BP73=AA73,"sat", IF(BP73=AF73,"C", IF(BP73=AK73,"N", IF(BP73=100000,"max")))))</f>
        <v>N</v>
      </c>
      <c r="BR73" s="205">
        <f t="shared" ref="BR73:BR136" si="34">IF(AND(AA73="",AO73="",AS73=""),"",IF(Q73="S", MIN(AO73,AS73,100000),MIN(AA73,AO73,AS73,100000)))</f>
        <v>700.80000000000007</v>
      </c>
      <c r="BS73" s="100" t="str">
        <f t="shared" ref="BS73:BS118" si="35">IF(BR73="","",IF(BR73=AA73,"sat", IF(BR73=AO73,"C", IF(BR73=AS73,"N", IF(BR73=100000,"max")))))</f>
        <v>N</v>
      </c>
      <c r="BT73" s="200">
        <f t="shared" ref="BT73:BT136" si="36">IF(AND(AA73="",AX73="",BC73=""),"",IF(Q73="S",MIN(AX73,BC73,100000),MIN(AA73,AX73,BC73,100000)))</f>
        <v>273.55423774861111</v>
      </c>
      <c r="BU73" s="100" t="str">
        <f t="shared" ref="BU73:BU118" si="37">IF(BT73="","", IF(BT73=AA73,"sat", IF(BT73=AX73,"C", IF(BT73=BC73,"N", IF(BT73=100000,"max")))))</f>
        <v>N</v>
      </c>
      <c r="BV73" s="200" t="str">
        <f t="shared" ref="BV73:BV136" si="38">IF(AND(G73="",I73=""),"",MIN(BE73,BF73))</f>
        <v/>
      </c>
      <c r="BW73" s="100" t="str">
        <f t="shared" ref="BW73:BW118" si="39">IF(BV73="","", IF(BV73=BE73,"C", IF(BV73=BF73,"N")))</f>
        <v/>
      </c>
      <c r="BX73" s="200">
        <f t="shared" ref="BX73:BX118" si="40">IF(BI73="",(IF(AND(BJ73="",BK73=""),"",MIN(BJ73,BK73))),BI73)</f>
        <v>10.011428571428571</v>
      </c>
      <c r="BY73" s="100" t="str">
        <f t="shared" ref="BY73:BY118" si="41">IF(BX73="","", IF(BX73=BJ73,"C", IF(BX73=BK73,"N",IF(BX73=BI73,"mcl"))))</f>
        <v>N</v>
      </c>
      <c r="BZ73" s="200"/>
      <c r="CA73" s="200"/>
      <c r="CB73" s="200"/>
    </row>
    <row r="74" spans="1:80" s="96" customFormat="1" ht="23" x14ac:dyDescent="0.5">
      <c r="A74" s="206" t="s">
        <v>68</v>
      </c>
      <c r="B74" s="117" t="s">
        <v>69</v>
      </c>
      <c r="D74" s="201" t="s">
        <v>74</v>
      </c>
      <c r="E74" s="201"/>
      <c r="F74" s="203" t="s">
        <v>74</v>
      </c>
      <c r="G74" s="202">
        <v>2.2000000000000001E-6</v>
      </c>
      <c r="H74" s="100" t="s">
        <v>790</v>
      </c>
      <c r="I74" s="203">
        <v>8.9999999999999993E-3</v>
      </c>
      <c r="J74" s="203" t="s">
        <v>790</v>
      </c>
      <c r="K74" s="203"/>
      <c r="L74" s="113" t="s">
        <v>1199</v>
      </c>
      <c r="M74" s="113">
        <v>1</v>
      </c>
      <c r="N74" s="111"/>
      <c r="P74" s="95">
        <v>44.054000000000002</v>
      </c>
      <c r="R74" s="96">
        <v>6.6699999999999995E-5</v>
      </c>
      <c r="S74" s="95">
        <v>2.7269E-3</v>
      </c>
      <c r="T74" s="96">
        <v>0.1277026</v>
      </c>
      <c r="U74" s="96">
        <v>1.3499999999999999E-5</v>
      </c>
      <c r="V74" s="96">
        <v>1</v>
      </c>
      <c r="W74" s="96">
        <f t="shared" si="0"/>
        <v>6.0000000000000001E-3</v>
      </c>
      <c r="X74" s="96">
        <v>1000000</v>
      </c>
      <c r="Y74" s="99">
        <f t="shared" si="1"/>
        <v>1.7498261579529766E-4</v>
      </c>
      <c r="Z74" s="96">
        <f t="shared" si="2"/>
        <v>8719.7333371388486</v>
      </c>
      <c r="AA74" s="96">
        <f t="shared" si="3"/>
        <v>106516.22446540881</v>
      </c>
      <c r="AC74" s="96">
        <f t="shared" si="4"/>
        <v>11.128331007187692</v>
      </c>
      <c r="AD74" s="96" t="str">
        <f t="shared" si="5"/>
        <v/>
      </c>
      <c r="AE74" s="96" t="str">
        <f t="shared" si="6"/>
        <v/>
      </c>
      <c r="AF74" s="96">
        <f t="shared" ref="AF74:AF137" si="42">IF(AND(G74="",C74=""),"",(1/(IF(AC74="",0,(1/AC74))+IF(AD74="",0,(1/AD74))+IF(AE74="",0,(1/AE74)))))</f>
        <v>11.128331007187692</v>
      </c>
      <c r="AH74" s="101">
        <f t="shared" si="8"/>
        <v>81.840925750003194</v>
      </c>
      <c r="AI74" s="101" t="str">
        <f t="shared" si="9"/>
        <v/>
      </c>
      <c r="AJ74" s="101" t="str">
        <f t="shared" si="10"/>
        <v/>
      </c>
      <c r="AK74" s="96">
        <f t="shared" ref="AK74:AK137" si="43">IF(AND(E74="",I74=""),"",IF(AND(AH74="",AI74="",AJ74=""),"",(1/(IF(AH74="",0,(1/AH74))+IF(AI74="",0,(1/AI74))+IF(AJ74="",0,(1/AJ74))))))</f>
        <v>81.840925750003194</v>
      </c>
      <c r="AM74" s="96">
        <f t="shared" si="12"/>
        <v>48.608549839395835</v>
      </c>
      <c r="AN74" s="96" t="str">
        <f t="shared" ref="AN74:AN137" si="44">IF(C74="","",(TR*BW_A*AT*365)/(EF_O*ED_O*IRS_WORK*M74*C74*0.000001))</f>
        <v/>
      </c>
      <c r="AO74" s="96">
        <f t="shared" ref="AO74:AO137" si="45">IF(AND(AM74="",AN74=""),"",IF(AND(G74="",C74=""),"",(1/(IF(AM74="",0,(1/AM74))+IF(AN74="",0,(1/AN74))))))</f>
        <v>48.608549839395835</v>
      </c>
      <c r="AQ74" s="96">
        <f t="shared" si="15"/>
        <v>343.73188815001339</v>
      </c>
      <c r="AR74" s="96" t="str">
        <f t="shared" ref="AR74:AR137" si="46">IF(E74="","",(THQ*BW_A*ED_O*365)/((EF_O*ED_O*M74*((1/E74)*(IRS_WORK*0.000001)))))</f>
        <v/>
      </c>
      <c r="AS74" s="96">
        <f t="shared" ref="AS74:AS137" si="47">IF(AND(AQ74="",AR74=""),"",IF(AND(E74="",I74=""),"",(1/(IF(AQ74="",0,(1/AQ74))+IF(AR74="",0,(1/AR74))))))</f>
        <v>343.73188815001339</v>
      </c>
      <c r="AU74" s="96">
        <f t="shared" si="18"/>
        <v>54.009499821550925</v>
      </c>
      <c r="AV74" s="96" t="str">
        <f t="shared" ref="AV74:AV137" si="48">IF(C74="","",IF(N74="","",(TR*BW_A*AT*365*24)/(EF_OUT*ED_O*SA_ADULT*AF_WORK*N74*C74*0.000001)))</f>
        <v/>
      </c>
      <c r="AW74" s="96" t="str">
        <f t="shared" ref="AW74:AW137" si="49">IF(C74="","",(TR*BW_A*AT*365)/(EF_OUT*ED_O*IRS_ADULT*M74*C74*0.000001))</f>
        <v/>
      </c>
      <c r="AX74" s="96">
        <f t="shared" ref="AX74:AX137" si="50">IF(AND(AU74="",AV74="",AW74=""),"",IF(AND(G74="",C74=""),"",(1/(IF(AU74="",0,(1/AU74))+IF(AV74="",0,(1/AV74))+IF(AW74="",0,(1/AW74))))))</f>
        <v>54.009499821550918</v>
      </c>
      <c r="AZ74" s="101">
        <f t="shared" si="22"/>
        <v>381.92432016668158</v>
      </c>
      <c r="BA74" s="101" t="str">
        <f t="shared" si="23"/>
        <v/>
      </c>
      <c r="BB74" s="101" t="str">
        <f t="shared" ref="BB74:BB137" si="51">IF(E74="","",(THQ*BW_A*ED_O*365)/((EF_OUT*ED_O*M74*((1/E74)*(IRS_ADULT*0.000001)))))</f>
        <v/>
      </c>
      <c r="BC74" s="96">
        <f t="shared" ref="BC74:BC137" si="52">IF(AND(E74="",I74=""),"",IF(AND(AZ74="",BA74="",BB74=""),"",(1/(IF(AZ74="",0,(1/AZ74))+IF(BA74="",0,(1/BA74))+IF(BB74="",0,(1/BB74))))))</f>
        <v>381.92432016668164</v>
      </c>
      <c r="BE74" s="96">
        <f t="shared" si="26"/>
        <v>1.276223776223776</v>
      </c>
      <c r="BF74" s="96">
        <f t="shared" si="27"/>
        <v>9.3857142857142843</v>
      </c>
      <c r="BH74" s="118"/>
      <c r="BI74" s="96" t="s">
        <v>74</v>
      </c>
      <c r="BJ74" s="96">
        <f t="shared" si="28"/>
        <v>2.5524475524475521</v>
      </c>
      <c r="BK74" s="101">
        <f t="shared" si="29"/>
        <v>18.771428571428572</v>
      </c>
      <c r="BL74" s="101"/>
      <c r="BM74" s="117" t="str">
        <f t="shared" si="30"/>
        <v>75-07-0</v>
      </c>
      <c r="BN74" s="204" t="str">
        <f t="shared" si="31"/>
        <v>Acetaldehyde</v>
      </c>
      <c r="BO74" s="204"/>
      <c r="BP74" s="200">
        <f t="shared" si="32"/>
        <v>11.128331007187692</v>
      </c>
      <c r="BQ74" s="100" t="str">
        <f t="shared" si="33"/>
        <v>C</v>
      </c>
      <c r="BR74" s="205">
        <f t="shared" si="34"/>
        <v>48.608549839395835</v>
      </c>
      <c r="BS74" s="100" t="str">
        <f t="shared" si="35"/>
        <v>C</v>
      </c>
      <c r="BT74" s="200">
        <f t="shared" si="36"/>
        <v>54.009499821550918</v>
      </c>
      <c r="BU74" s="100" t="str">
        <f t="shared" si="37"/>
        <v>C</v>
      </c>
      <c r="BV74" s="200">
        <f t="shared" si="38"/>
        <v>1.276223776223776</v>
      </c>
      <c r="BW74" s="100" t="str">
        <f t="shared" si="39"/>
        <v>C</v>
      </c>
      <c r="BX74" s="200">
        <f t="shared" si="40"/>
        <v>2.5524475524475521</v>
      </c>
      <c r="BY74" s="100" t="str">
        <f t="shared" si="41"/>
        <v>C</v>
      </c>
      <c r="BZ74" s="200"/>
      <c r="CA74" s="200"/>
      <c r="CB74" s="200"/>
    </row>
    <row r="75" spans="1:80" s="96" customFormat="1" ht="23" x14ac:dyDescent="0.5">
      <c r="A75" s="206" t="s">
        <v>70</v>
      </c>
      <c r="B75" s="117" t="s">
        <v>72</v>
      </c>
      <c r="D75" s="201" t="s">
        <v>74</v>
      </c>
      <c r="E75" s="201">
        <v>0.02</v>
      </c>
      <c r="F75" s="203" t="s">
        <v>790</v>
      </c>
      <c r="G75" s="202"/>
      <c r="H75" s="100" t="s">
        <v>74</v>
      </c>
      <c r="I75" s="203"/>
      <c r="J75" s="203" t="s">
        <v>74</v>
      </c>
      <c r="K75" s="203"/>
      <c r="L75" s="113"/>
      <c r="M75" s="113">
        <v>1</v>
      </c>
      <c r="N75" s="111">
        <v>0.1</v>
      </c>
      <c r="P75" s="95">
        <v>269.77</v>
      </c>
      <c r="Q75" s="96" t="s">
        <v>47</v>
      </c>
      <c r="R75" s="96">
        <v>2.2300000000000001E-8</v>
      </c>
      <c r="S75" s="95">
        <v>9.1169000000000003E-7</v>
      </c>
      <c r="T75" s="96">
        <v>2.2390799999999999E-2</v>
      </c>
      <c r="U75" s="96">
        <v>5.6126000000000003E-6</v>
      </c>
      <c r="V75" s="96">
        <v>298.39999999999998</v>
      </c>
      <c r="W75" s="96">
        <f t="shared" si="0"/>
        <v>1.7904</v>
      </c>
      <c r="X75" s="96">
        <v>223</v>
      </c>
      <c r="Y75" s="99" t="str">
        <f t="shared" si="1"/>
        <v/>
      </c>
      <c r="Z75" s="96" t="str">
        <f t="shared" si="2"/>
        <v/>
      </c>
      <c r="AA75" s="96" t="str">
        <f t="shared" si="3"/>
        <v/>
      </c>
      <c r="AC75" s="96" t="str">
        <f t="shared" si="4"/>
        <v/>
      </c>
      <c r="AD75" s="96" t="str">
        <f t="shared" si="5"/>
        <v/>
      </c>
      <c r="AE75" s="96" t="str">
        <f t="shared" si="6"/>
        <v/>
      </c>
      <c r="AF75" s="96" t="str">
        <f t="shared" si="42"/>
        <v/>
      </c>
      <c r="AH75" s="101" t="str">
        <f t="shared" si="8"/>
        <v/>
      </c>
      <c r="AI75" s="101">
        <f t="shared" si="9"/>
        <v>6592.0173379086136</v>
      </c>
      <c r="AJ75" s="101">
        <f t="shared" si="10"/>
        <v>1564.2857142857144</v>
      </c>
      <c r="AK75" s="96">
        <f t="shared" si="43"/>
        <v>1264.2735911142927</v>
      </c>
      <c r="AM75" s="96" t="str">
        <f t="shared" si="12"/>
        <v/>
      </c>
      <c r="AN75" s="96" t="str">
        <f t="shared" si="44"/>
        <v/>
      </c>
      <c r="AO75" s="96" t="str">
        <f t="shared" si="45"/>
        <v/>
      </c>
      <c r="AQ75" s="96" t="str">
        <f t="shared" si="15"/>
        <v/>
      </c>
      <c r="AR75" s="96">
        <f t="shared" si="46"/>
        <v>46720.000000000007</v>
      </c>
      <c r="AS75" s="96">
        <f t="shared" si="47"/>
        <v>46720.000000000007</v>
      </c>
      <c r="AU75" s="96" t="str">
        <f t="shared" si="18"/>
        <v/>
      </c>
      <c r="AV75" s="96" t="str">
        <f t="shared" si="48"/>
        <v/>
      </c>
      <c r="AW75" s="96" t="str">
        <f t="shared" si="49"/>
        <v/>
      </c>
      <c r="AX75" s="96" t="str">
        <f t="shared" si="50"/>
        <v/>
      </c>
      <c r="AZ75" s="101" t="str">
        <f t="shared" si="22"/>
        <v/>
      </c>
      <c r="BA75" s="101">
        <f t="shared" si="23"/>
        <v>61325.856619307138</v>
      </c>
      <c r="BB75" s="101">
        <f t="shared" si="51"/>
        <v>25955.555555555558</v>
      </c>
      <c r="BC75" s="96">
        <f t="shared" si="52"/>
        <v>18236.949183240744</v>
      </c>
      <c r="BE75" s="96" t="str">
        <f t="shared" si="26"/>
        <v/>
      </c>
      <c r="BF75" s="96" t="str">
        <f t="shared" si="27"/>
        <v/>
      </c>
      <c r="BH75" s="118"/>
      <c r="BI75" s="96" t="s">
        <v>74</v>
      </c>
      <c r="BJ75" s="96" t="str">
        <f t="shared" si="28"/>
        <v/>
      </c>
      <c r="BK75" s="101">
        <f t="shared" si="29"/>
        <v>667.42857142857144</v>
      </c>
      <c r="BL75" s="101"/>
      <c r="BM75" s="117" t="str">
        <f t="shared" si="30"/>
        <v>34256-82-1</v>
      </c>
      <c r="BN75" s="204" t="str">
        <f t="shared" si="31"/>
        <v>Acetochlor</v>
      </c>
      <c r="BO75" s="204"/>
      <c r="BP75" s="200">
        <f t="shared" si="32"/>
        <v>1264.2735911142927</v>
      </c>
      <c r="BQ75" s="100" t="str">
        <f t="shared" si="33"/>
        <v>N</v>
      </c>
      <c r="BR75" s="205">
        <f t="shared" si="34"/>
        <v>46720.000000000007</v>
      </c>
      <c r="BS75" s="100" t="str">
        <f t="shared" si="35"/>
        <v>N</v>
      </c>
      <c r="BT75" s="200">
        <f t="shared" si="36"/>
        <v>18236.949183240744</v>
      </c>
      <c r="BU75" s="100" t="str">
        <f t="shared" si="37"/>
        <v>N</v>
      </c>
      <c r="BV75" s="200" t="str">
        <f t="shared" si="38"/>
        <v/>
      </c>
      <c r="BW75" s="100" t="str">
        <f t="shared" si="39"/>
        <v/>
      </c>
      <c r="BX75" s="200">
        <f t="shared" si="40"/>
        <v>667.42857142857144</v>
      </c>
      <c r="BY75" s="100" t="str">
        <f t="shared" si="41"/>
        <v>N</v>
      </c>
      <c r="BZ75" s="200"/>
      <c r="CA75" s="200"/>
      <c r="CB75" s="200"/>
    </row>
    <row r="76" spans="1:80" s="96" customFormat="1" ht="23" x14ac:dyDescent="0.5">
      <c r="A76" s="200" t="s">
        <v>73</v>
      </c>
      <c r="B76" s="117" t="s">
        <v>75</v>
      </c>
      <c r="D76" s="96" t="s">
        <v>74</v>
      </c>
      <c r="E76" s="201">
        <v>0.9</v>
      </c>
      <c r="F76" s="100" t="s">
        <v>790</v>
      </c>
      <c r="G76" s="202"/>
      <c r="H76" s="100" t="s">
        <v>74</v>
      </c>
      <c r="I76" s="203">
        <v>31</v>
      </c>
      <c r="J76" s="203" t="s">
        <v>109</v>
      </c>
      <c r="K76" s="203"/>
      <c r="L76" s="113" t="s">
        <v>1199</v>
      </c>
      <c r="M76" s="113">
        <v>1</v>
      </c>
      <c r="N76" s="111"/>
      <c r="P76" s="95">
        <v>58.081000000000003</v>
      </c>
      <c r="R76" s="96">
        <v>3.4999999999999997E-5</v>
      </c>
      <c r="S76" s="95">
        <v>1.4308999999999999E-3</v>
      </c>
      <c r="T76" s="96">
        <v>0.1059215</v>
      </c>
      <c r="U76" s="96">
        <v>1.15E-5</v>
      </c>
      <c r="V76" s="96">
        <v>2.3639999999999999</v>
      </c>
      <c r="W76" s="96">
        <f t="shared" si="0"/>
        <v>1.4184E-2</v>
      </c>
      <c r="X76" s="96">
        <v>1000000</v>
      </c>
      <c r="Y76" s="99">
        <f t="shared" si="1"/>
        <v>7.1188206939311224E-5</v>
      </c>
      <c r="Z76" s="96">
        <f t="shared" si="2"/>
        <v>13670.884963477738</v>
      </c>
      <c r="AA76" s="96">
        <f t="shared" si="3"/>
        <v>114454.88106918236</v>
      </c>
      <c r="AC76" s="96" t="str">
        <f t="shared" si="4"/>
        <v/>
      </c>
      <c r="AD76" s="96" t="str">
        <f t="shared" si="5"/>
        <v/>
      </c>
      <c r="AE76" s="96" t="str">
        <f t="shared" si="6"/>
        <v/>
      </c>
      <c r="AF76" s="96" t="str">
        <f t="shared" si="42"/>
        <v/>
      </c>
      <c r="AH76" s="101">
        <f t="shared" si="8"/>
        <v>441960.18103357311</v>
      </c>
      <c r="AI76" s="101" t="str">
        <f t="shared" si="9"/>
        <v/>
      </c>
      <c r="AJ76" s="101">
        <f t="shared" si="10"/>
        <v>70392.857142857145</v>
      </c>
      <c r="AK76" s="96">
        <f t="shared" si="43"/>
        <v>60721.490004348314</v>
      </c>
      <c r="AM76" s="96" t="str">
        <f t="shared" si="12"/>
        <v/>
      </c>
      <c r="AN76" s="96" t="str">
        <f t="shared" si="44"/>
        <v/>
      </c>
      <c r="AO76" s="96" t="str">
        <f t="shared" si="45"/>
        <v/>
      </c>
      <c r="AQ76" s="96">
        <f t="shared" si="15"/>
        <v>1856232.7603410073</v>
      </c>
      <c r="AR76" s="96">
        <f t="shared" si="46"/>
        <v>2102400</v>
      </c>
      <c r="AS76" s="96">
        <f t="shared" si="47"/>
        <v>985831.21789876721</v>
      </c>
      <c r="AU76" s="96" t="str">
        <f t="shared" si="18"/>
        <v/>
      </c>
      <c r="AV76" s="96" t="str">
        <f t="shared" si="48"/>
        <v/>
      </c>
      <c r="AW76" s="96" t="str">
        <f t="shared" si="49"/>
        <v/>
      </c>
      <c r="AX76" s="96" t="str">
        <f t="shared" si="50"/>
        <v/>
      </c>
      <c r="AZ76" s="101">
        <f t="shared" si="22"/>
        <v>2062480.8448233414</v>
      </c>
      <c r="BA76" s="101" t="str">
        <f t="shared" si="23"/>
        <v/>
      </c>
      <c r="BB76" s="101">
        <f t="shared" si="51"/>
        <v>1168000</v>
      </c>
      <c r="BC76" s="96">
        <f t="shared" si="52"/>
        <v>745702.49522262614</v>
      </c>
      <c r="BE76" s="96" t="str">
        <f t="shared" si="26"/>
        <v/>
      </c>
      <c r="BF76" s="96">
        <f t="shared" si="27"/>
        <v>32328.571428571428</v>
      </c>
      <c r="BH76" s="118"/>
      <c r="BI76" s="96" t="s">
        <v>74</v>
      </c>
      <c r="BJ76" s="96" t="str">
        <f t="shared" si="28"/>
        <v/>
      </c>
      <c r="BK76" s="101">
        <f t="shared" si="29"/>
        <v>20507.992448080553</v>
      </c>
      <c r="BL76" s="101"/>
      <c r="BM76" s="117" t="str">
        <f t="shared" si="30"/>
        <v>67-64-1</v>
      </c>
      <c r="BN76" s="204" t="str">
        <f t="shared" si="31"/>
        <v>Acetone</v>
      </c>
      <c r="BO76" s="204"/>
      <c r="BP76" s="200">
        <f t="shared" si="32"/>
        <v>60721.490004348314</v>
      </c>
      <c r="BQ76" s="100" t="str">
        <f t="shared" si="33"/>
        <v>N</v>
      </c>
      <c r="BR76" s="205">
        <f t="shared" si="34"/>
        <v>100000</v>
      </c>
      <c r="BS76" s="100" t="str">
        <f t="shared" si="35"/>
        <v>max</v>
      </c>
      <c r="BT76" s="200">
        <f t="shared" si="36"/>
        <v>100000</v>
      </c>
      <c r="BU76" s="100" t="str">
        <f t="shared" si="37"/>
        <v>max</v>
      </c>
      <c r="BV76" s="200">
        <f t="shared" si="38"/>
        <v>32328.571428571428</v>
      </c>
      <c r="BW76" s="100" t="str">
        <f t="shared" si="39"/>
        <v>N</v>
      </c>
      <c r="BX76" s="200">
        <f t="shared" si="40"/>
        <v>20507.992448080553</v>
      </c>
      <c r="BY76" s="100" t="str">
        <f t="shared" si="41"/>
        <v>N</v>
      </c>
      <c r="BZ76" s="200">
        <v>0.8</v>
      </c>
      <c r="CA76" s="200"/>
      <c r="CB76" s="200">
        <f>20*BZ76</f>
        <v>16</v>
      </c>
    </row>
    <row r="77" spans="1:80" s="96" customFormat="1" ht="23" x14ac:dyDescent="0.5">
      <c r="A77" s="206" t="s">
        <v>880</v>
      </c>
      <c r="B77" s="117" t="s">
        <v>881</v>
      </c>
      <c r="D77" s="201" t="s">
        <v>74</v>
      </c>
      <c r="E77" s="201"/>
      <c r="F77" s="203" t="s">
        <v>74</v>
      </c>
      <c r="G77" s="202"/>
      <c r="H77" s="100" t="s">
        <v>74</v>
      </c>
      <c r="I77" s="203">
        <v>2E-3</v>
      </c>
      <c r="J77" s="203" t="s">
        <v>1198</v>
      </c>
      <c r="K77" s="203"/>
      <c r="L77" s="113"/>
      <c r="M77" s="113">
        <v>1</v>
      </c>
      <c r="N77" s="111">
        <v>0.1</v>
      </c>
      <c r="P77" s="95">
        <v>85.105999999999995</v>
      </c>
      <c r="Q77" s="96" t="s">
        <v>47</v>
      </c>
      <c r="R77" s="96">
        <v>1.97E-9</v>
      </c>
      <c r="S77" s="95">
        <v>8.0540000000000005E-8</v>
      </c>
      <c r="T77" s="96">
        <v>8.59491E-2</v>
      </c>
      <c r="U77" s="96">
        <v>1.01E-5</v>
      </c>
      <c r="V77" s="96">
        <v>1</v>
      </c>
      <c r="W77" s="96">
        <f t="shared" si="0"/>
        <v>6.0000000000000001E-3</v>
      </c>
      <c r="X77" s="96">
        <v>1000000</v>
      </c>
      <c r="Y77" s="99" t="str">
        <f t="shared" si="1"/>
        <v/>
      </c>
      <c r="Z77" s="96" t="str">
        <f t="shared" si="2"/>
        <v/>
      </c>
      <c r="AA77" s="96" t="str">
        <f t="shared" si="3"/>
        <v/>
      </c>
      <c r="AC77" s="96" t="str">
        <f t="shared" si="4"/>
        <v/>
      </c>
      <c r="AD77" s="96" t="str">
        <f t="shared" si="5"/>
        <v/>
      </c>
      <c r="AE77" s="96" t="str">
        <f t="shared" si="6"/>
        <v/>
      </c>
      <c r="AF77" s="96" t="str">
        <f t="shared" si="42"/>
        <v/>
      </c>
      <c r="AH77" s="101">
        <f t="shared" si="8"/>
        <v>2502857.1428571427</v>
      </c>
      <c r="AI77" s="101" t="str">
        <f t="shared" si="9"/>
        <v/>
      </c>
      <c r="AJ77" s="101" t="str">
        <f t="shared" si="10"/>
        <v/>
      </c>
      <c r="AK77" s="96">
        <f t="shared" si="43"/>
        <v>2502857.1428571427</v>
      </c>
      <c r="AM77" s="96" t="str">
        <f t="shared" si="12"/>
        <v/>
      </c>
      <c r="AN77" s="96" t="str">
        <f t="shared" si="44"/>
        <v/>
      </c>
      <c r="AO77" s="96" t="str">
        <f t="shared" si="45"/>
        <v/>
      </c>
      <c r="AQ77" s="96">
        <f t="shared" si="15"/>
        <v>10512000</v>
      </c>
      <c r="AR77" s="96" t="str">
        <f t="shared" si="46"/>
        <v/>
      </c>
      <c r="AS77" s="96">
        <f t="shared" si="47"/>
        <v>10512000</v>
      </c>
      <c r="AU77" s="96" t="str">
        <f t="shared" si="18"/>
        <v/>
      </c>
      <c r="AV77" s="96" t="str">
        <f t="shared" si="48"/>
        <v/>
      </c>
      <c r="AW77" s="96" t="str">
        <f t="shared" si="49"/>
        <v/>
      </c>
      <c r="AX77" s="96" t="str">
        <f t="shared" si="50"/>
        <v/>
      </c>
      <c r="AZ77" s="101">
        <f t="shared" si="22"/>
        <v>11680000</v>
      </c>
      <c r="BA77" s="101" t="str">
        <f t="shared" si="23"/>
        <v/>
      </c>
      <c r="BB77" s="101" t="str">
        <f t="shared" si="51"/>
        <v/>
      </c>
      <c r="BC77" s="96">
        <f t="shared" si="52"/>
        <v>11680000</v>
      </c>
      <c r="BE77" s="96" t="str">
        <f t="shared" si="26"/>
        <v/>
      </c>
      <c r="BF77" s="96">
        <f t="shared" si="27"/>
        <v>2.0857142857142859</v>
      </c>
      <c r="BH77" s="118"/>
      <c r="BI77" s="96" t="s">
        <v>74</v>
      </c>
      <c r="BJ77" s="96" t="str">
        <f t="shared" si="28"/>
        <v/>
      </c>
      <c r="BK77" s="101" t="str">
        <f t="shared" si="29"/>
        <v/>
      </c>
      <c r="BL77" s="101"/>
      <c r="BM77" s="117" t="str">
        <f t="shared" si="30"/>
        <v>75-86-5</v>
      </c>
      <c r="BN77" s="204" t="str">
        <f t="shared" si="31"/>
        <v>Acetone Cyanohydrin</v>
      </c>
      <c r="BO77" s="204"/>
      <c r="BP77" s="200">
        <f t="shared" si="32"/>
        <v>100000</v>
      </c>
      <c r="BQ77" s="100" t="str">
        <f t="shared" si="33"/>
        <v>max</v>
      </c>
      <c r="BR77" s="205">
        <f t="shared" si="34"/>
        <v>100000</v>
      </c>
      <c r="BS77" s="100" t="str">
        <f t="shared" si="35"/>
        <v>max</v>
      </c>
      <c r="BT77" s="200">
        <f t="shared" si="36"/>
        <v>100000</v>
      </c>
      <c r="BU77" s="100" t="str">
        <f t="shared" si="37"/>
        <v>max</v>
      </c>
      <c r="BV77" s="200">
        <f t="shared" si="38"/>
        <v>2.0857142857142859</v>
      </c>
      <c r="BW77" s="100" t="str">
        <f t="shared" si="39"/>
        <v>N</v>
      </c>
      <c r="BX77" s="200" t="str">
        <f t="shared" si="40"/>
        <v/>
      </c>
      <c r="BY77" s="100" t="str">
        <f t="shared" si="41"/>
        <v/>
      </c>
      <c r="BZ77" s="200"/>
      <c r="CA77" s="200"/>
      <c r="CB77" s="200"/>
    </row>
    <row r="78" spans="1:80" s="96" customFormat="1" ht="23" x14ac:dyDescent="0.5">
      <c r="A78" s="206" t="s">
        <v>76</v>
      </c>
      <c r="B78" s="117" t="s">
        <v>77</v>
      </c>
      <c r="D78" s="201" t="s">
        <v>74</v>
      </c>
      <c r="E78" s="201"/>
      <c r="F78" s="203" t="s">
        <v>74</v>
      </c>
      <c r="G78" s="202"/>
      <c r="H78" s="100" t="s">
        <v>74</v>
      </c>
      <c r="I78" s="203">
        <v>0.06</v>
      </c>
      <c r="J78" s="203" t="s">
        <v>790</v>
      </c>
      <c r="K78" s="203"/>
      <c r="L78" s="113" t="s">
        <v>1199</v>
      </c>
      <c r="M78" s="113">
        <v>1</v>
      </c>
      <c r="N78" s="111"/>
      <c r="P78" s="95">
        <v>41.052999999999997</v>
      </c>
      <c r="R78" s="96">
        <v>3.4499999999999998E-5</v>
      </c>
      <c r="S78" s="95">
        <v>1.4105000000000001E-3</v>
      </c>
      <c r="T78" s="96">
        <v>0.1339939</v>
      </c>
      <c r="U78" s="96">
        <v>1.4100000000000001E-5</v>
      </c>
      <c r="V78" s="96">
        <v>4.67</v>
      </c>
      <c r="W78" s="96">
        <f t="shared" si="0"/>
        <v>2.802E-2</v>
      </c>
      <c r="X78" s="96">
        <v>1000000</v>
      </c>
      <c r="Y78" s="99">
        <f t="shared" si="1"/>
        <v>7.9187954209336802E-5</v>
      </c>
      <c r="Z78" s="96">
        <f t="shared" si="2"/>
        <v>12961.972458558555</v>
      </c>
      <c r="AA78" s="96">
        <f t="shared" si="3"/>
        <v>128287.01918238991</v>
      </c>
      <c r="AC78" s="96" t="str">
        <f t="shared" si="4"/>
        <v/>
      </c>
      <c r="AD78" s="96" t="str">
        <f t="shared" si="5"/>
        <v/>
      </c>
      <c r="AE78" s="96" t="str">
        <f t="shared" si="6"/>
        <v/>
      </c>
      <c r="AF78" s="96" t="str">
        <f t="shared" si="42"/>
        <v/>
      </c>
      <c r="AH78" s="101">
        <f t="shared" si="8"/>
        <v>811.04913383552093</v>
      </c>
      <c r="AI78" s="101" t="str">
        <f t="shared" si="9"/>
        <v/>
      </c>
      <c r="AJ78" s="101" t="str">
        <f t="shared" si="10"/>
        <v/>
      </c>
      <c r="AK78" s="96">
        <f t="shared" si="43"/>
        <v>811.04913383552093</v>
      </c>
      <c r="AM78" s="96" t="str">
        <f t="shared" si="12"/>
        <v/>
      </c>
      <c r="AN78" s="96" t="str">
        <f t="shared" si="44"/>
        <v/>
      </c>
      <c r="AO78" s="96" t="str">
        <f t="shared" si="45"/>
        <v/>
      </c>
      <c r="AQ78" s="96">
        <f t="shared" si="15"/>
        <v>3406.4063621091882</v>
      </c>
      <c r="AR78" s="96" t="str">
        <f t="shared" si="46"/>
        <v/>
      </c>
      <c r="AS78" s="96">
        <f t="shared" si="47"/>
        <v>3406.4063621091886</v>
      </c>
      <c r="AU78" s="96" t="str">
        <f t="shared" si="18"/>
        <v/>
      </c>
      <c r="AV78" s="96" t="str">
        <f t="shared" si="48"/>
        <v/>
      </c>
      <c r="AW78" s="96" t="str">
        <f t="shared" si="49"/>
        <v/>
      </c>
      <c r="AX78" s="96" t="str">
        <f t="shared" si="50"/>
        <v/>
      </c>
      <c r="AZ78" s="101">
        <f t="shared" si="22"/>
        <v>3784.895957899098</v>
      </c>
      <c r="BA78" s="101" t="str">
        <f t="shared" si="23"/>
        <v/>
      </c>
      <c r="BB78" s="101" t="str">
        <f t="shared" si="51"/>
        <v/>
      </c>
      <c r="BC78" s="96">
        <f t="shared" si="52"/>
        <v>3784.895957899098</v>
      </c>
      <c r="BE78" s="96" t="str">
        <f t="shared" si="26"/>
        <v/>
      </c>
      <c r="BF78" s="96">
        <f t="shared" si="27"/>
        <v>62.571428571428562</v>
      </c>
      <c r="BH78" s="118"/>
      <c r="BI78" s="96" t="s">
        <v>74</v>
      </c>
      <c r="BJ78" s="96" t="str">
        <f t="shared" si="28"/>
        <v/>
      </c>
      <c r="BK78" s="101">
        <f t="shared" si="29"/>
        <v>125.14285714285714</v>
      </c>
      <c r="BL78" s="101"/>
      <c r="BM78" s="117" t="str">
        <f t="shared" si="30"/>
        <v>75-05-8</v>
      </c>
      <c r="BN78" s="204" t="str">
        <f t="shared" si="31"/>
        <v>Acetonitrile</v>
      </c>
      <c r="BO78" s="204"/>
      <c r="BP78" s="200">
        <f t="shared" si="32"/>
        <v>811.04913383552093</v>
      </c>
      <c r="BQ78" s="100" t="str">
        <f t="shared" si="33"/>
        <v>N</v>
      </c>
      <c r="BR78" s="205">
        <f t="shared" si="34"/>
        <v>3406.4063621091886</v>
      </c>
      <c r="BS78" s="100" t="str">
        <f t="shared" si="35"/>
        <v>N</v>
      </c>
      <c r="BT78" s="200">
        <f t="shared" si="36"/>
        <v>3784.895957899098</v>
      </c>
      <c r="BU78" s="100" t="str">
        <f t="shared" si="37"/>
        <v>N</v>
      </c>
      <c r="BV78" s="200">
        <f t="shared" si="38"/>
        <v>62.571428571428562</v>
      </c>
      <c r="BW78" s="100" t="str">
        <f t="shared" si="39"/>
        <v>N</v>
      </c>
      <c r="BX78" s="200">
        <f t="shared" si="40"/>
        <v>125.14285714285714</v>
      </c>
      <c r="BY78" s="100" t="str">
        <f t="shared" si="41"/>
        <v>N</v>
      </c>
      <c r="BZ78" s="200"/>
      <c r="CA78" s="200"/>
      <c r="CB78" s="200"/>
    </row>
    <row r="79" spans="1:80" s="96" customFormat="1" ht="23" x14ac:dyDescent="0.5">
      <c r="A79" s="206" t="s">
        <v>78</v>
      </c>
      <c r="B79" s="117" t="s">
        <v>79</v>
      </c>
      <c r="D79" s="201" t="s">
        <v>74</v>
      </c>
      <c r="E79" s="201">
        <v>0.1</v>
      </c>
      <c r="F79" s="203" t="s">
        <v>790</v>
      </c>
      <c r="G79" s="202"/>
      <c r="H79" s="100" t="s">
        <v>74</v>
      </c>
      <c r="I79" s="203"/>
      <c r="J79" s="203" t="s">
        <v>74</v>
      </c>
      <c r="K79" s="203"/>
      <c r="L79" s="113" t="s">
        <v>1199</v>
      </c>
      <c r="M79" s="113">
        <v>1</v>
      </c>
      <c r="N79" s="111"/>
      <c r="P79" s="95">
        <v>120.15</v>
      </c>
      <c r="R79" s="96">
        <v>1.04E-5</v>
      </c>
      <c r="S79" s="95">
        <v>4.2519999999999998E-4</v>
      </c>
      <c r="T79" s="96">
        <v>6.5222100000000005E-2</v>
      </c>
      <c r="U79" s="96">
        <v>8.7229000000000008E-6</v>
      </c>
      <c r="V79" s="96">
        <v>51.85</v>
      </c>
      <c r="W79" s="96">
        <f t="shared" si="0"/>
        <v>0.31109999999999999</v>
      </c>
      <c r="X79" s="96">
        <v>6130</v>
      </c>
      <c r="Y79" s="99">
        <f t="shared" si="1"/>
        <v>3.7279889489843136E-6</v>
      </c>
      <c r="Z79" s="96">
        <f t="shared" si="2"/>
        <v>59739.74270962819</v>
      </c>
      <c r="AA79" s="96">
        <f t="shared" si="3"/>
        <v>2520.5364272176103</v>
      </c>
      <c r="AC79" s="96" t="str">
        <f t="shared" si="4"/>
        <v/>
      </c>
      <c r="AD79" s="96" t="str">
        <f t="shared" si="5"/>
        <v/>
      </c>
      <c r="AE79" s="96" t="str">
        <f t="shared" si="6"/>
        <v/>
      </c>
      <c r="AF79" s="96" t="str">
        <f t="shared" si="42"/>
        <v/>
      </c>
      <c r="AH79" s="101" t="str">
        <f t="shared" si="8"/>
        <v/>
      </c>
      <c r="AI79" s="101" t="str">
        <f t="shared" si="9"/>
        <v/>
      </c>
      <c r="AJ79" s="101">
        <f t="shared" si="10"/>
        <v>7821.4285714285706</v>
      </c>
      <c r="AK79" s="96">
        <f t="shared" si="43"/>
        <v>7821.4285714285716</v>
      </c>
      <c r="AM79" s="96" t="str">
        <f t="shared" si="12"/>
        <v/>
      </c>
      <c r="AN79" s="96" t="str">
        <f t="shared" si="44"/>
        <v/>
      </c>
      <c r="AO79" s="96" t="str">
        <f t="shared" si="45"/>
        <v/>
      </c>
      <c r="AQ79" s="96" t="str">
        <f t="shared" si="15"/>
        <v/>
      </c>
      <c r="AR79" s="96">
        <f t="shared" si="46"/>
        <v>233600</v>
      </c>
      <c r="AS79" s="96">
        <f t="shared" si="47"/>
        <v>233600.00000000003</v>
      </c>
      <c r="AU79" s="96" t="str">
        <f t="shared" si="18"/>
        <v/>
      </c>
      <c r="AV79" s="96" t="str">
        <f t="shared" si="48"/>
        <v/>
      </c>
      <c r="AW79" s="96" t="str">
        <f t="shared" si="49"/>
        <v/>
      </c>
      <c r="AX79" s="96" t="str">
        <f t="shared" si="50"/>
        <v/>
      </c>
      <c r="AZ79" s="101" t="str">
        <f t="shared" si="22"/>
        <v/>
      </c>
      <c r="BA79" s="101" t="str">
        <f t="shared" si="23"/>
        <v/>
      </c>
      <c r="BB79" s="101">
        <f t="shared" si="51"/>
        <v>129777.77777777778</v>
      </c>
      <c r="BC79" s="96">
        <f t="shared" si="52"/>
        <v>129777.77777777778</v>
      </c>
      <c r="BE79" s="96" t="str">
        <f t="shared" si="26"/>
        <v/>
      </c>
      <c r="BF79" s="96" t="str">
        <f t="shared" si="27"/>
        <v/>
      </c>
      <c r="BH79" s="118"/>
      <c r="BI79" s="96" t="s">
        <v>74</v>
      </c>
      <c r="BJ79" s="96" t="str">
        <f t="shared" si="28"/>
        <v/>
      </c>
      <c r="BK79" s="101">
        <f t="shared" si="29"/>
        <v>3337.1428571428573</v>
      </c>
      <c r="BL79" s="101"/>
      <c r="BM79" s="117" t="str">
        <f t="shared" si="30"/>
        <v>98-86-2</v>
      </c>
      <c r="BN79" s="204" t="str">
        <f t="shared" si="31"/>
        <v>Acetophenone</v>
      </c>
      <c r="BO79" s="204"/>
      <c r="BP79" s="200">
        <f t="shared" si="32"/>
        <v>2520.5364272176103</v>
      </c>
      <c r="BQ79" s="100" t="str">
        <f t="shared" si="33"/>
        <v>sat</v>
      </c>
      <c r="BR79" s="205">
        <f t="shared" si="34"/>
        <v>2520.5364272176103</v>
      </c>
      <c r="BS79" s="100" t="str">
        <f t="shared" si="35"/>
        <v>sat</v>
      </c>
      <c r="BT79" s="200">
        <f t="shared" si="36"/>
        <v>2520.5364272176103</v>
      </c>
      <c r="BU79" s="100" t="str">
        <f t="shared" si="37"/>
        <v>sat</v>
      </c>
      <c r="BV79" s="200" t="str">
        <f t="shared" si="38"/>
        <v/>
      </c>
      <c r="BW79" s="100" t="str">
        <f t="shared" si="39"/>
        <v/>
      </c>
      <c r="BX79" s="200">
        <f t="shared" si="40"/>
        <v>3337.1428571428573</v>
      </c>
      <c r="BY79" s="100" t="str">
        <f t="shared" si="41"/>
        <v>N</v>
      </c>
      <c r="BZ79" s="200"/>
      <c r="CA79" s="200"/>
      <c r="CB79" s="200"/>
    </row>
    <row r="80" spans="1:80" s="96" customFormat="1" ht="23" x14ac:dyDescent="0.5">
      <c r="A80" s="206" t="s">
        <v>882</v>
      </c>
      <c r="B80" s="117" t="s">
        <v>883</v>
      </c>
      <c r="C80" s="201">
        <v>3.8</v>
      </c>
      <c r="D80" s="201" t="s">
        <v>793</v>
      </c>
      <c r="E80" s="201"/>
      <c r="F80" s="203" t="s">
        <v>74</v>
      </c>
      <c r="G80" s="202">
        <v>1.2999999999999999E-3</v>
      </c>
      <c r="H80" s="100" t="s">
        <v>793</v>
      </c>
      <c r="I80" s="203"/>
      <c r="J80" s="203" t="s">
        <v>74</v>
      </c>
      <c r="K80" s="203"/>
      <c r="L80" s="113"/>
      <c r="M80" s="113">
        <v>1</v>
      </c>
      <c r="N80" s="111">
        <v>0.1</v>
      </c>
      <c r="P80" s="95">
        <v>223.28</v>
      </c>
      <c r="Q80" s="96" t="s">
        <v>47</v>
      </c>
      <c r="R80" s="96">
        <v>1.9200000000000001E-10</v>
      </c>
      <c r="S80" s="95">
        <v>7.8496000000000007E-9</v>
      </c>
      <c r="T80" s="96">
        <v>5.1624200000000002E-2</v>
      </c>
      <c r="U80" s="96">
        <v>6.0318999999999998E-6</v>
      </c>
      <c r="V80" s="96">
        <v>2206</v>
      </c>
      <c r="W80" s="96">
        <f t="shared" si="0"/>
        <v>13.236000000000001</v>
      </c>
      <c r="X80" s="96">
        <v>5.5339999999999998</v>
      </c>
      <c r="Y80" s="99" t="str">
        <f t="shared" si="1"/>
        <v/>
      </c>
      <c r="Z80" s="96" t="str">
        <f t="shared" si="2"/>
        <v/>
      </c>
      <c r="AA80" s="96" t="str">
        <f t="shared" si="3"/>
        <v/>
      </c>
      <c r="AC80" s="96">
        <f t="shared" si="4"/>
        <v>2591.7159763313612</v>
      </c>
      <c r="AD80" s="96">
        <f t="shared" si="5"/>
        <v>0.65032248868617026</v>
      </c>
      <c r="AE80" s="96">
        <f t="shared" si="6"/>
        <v>0.18295739348370926</v>
      </c>
      <c r="AF80" s="96">
        <f t="shared" si="42"/>
        <v>0.14277886129620387</v>
      </c>
      <c r="AH80" s="101" t="str">
        <f t="shared" si="8"/>
        <v/>
      </c>
      <c r="AI80" s="101" t="str">
        <f t="shared" si="9"/>
        <v/>
      </c>
      <c r="AJ80" s="101" t="str">
        <f t="shared" si="10"/>
        <v/>
      </c>
      <c r="AK80" s="96" t="str">
        <f t="shared" si="43"/>
        <v/>
      </c>
      <c r="AM80" s="96">
        <f t="shared" si="12"/>
        <v>11320.615384615385</v>
      </c>
      <c r="AN80" s="96">
        <f t="shared" si="44"/>
        <v>1.7212631578947366</v>
      </c>
      <c r="AO80" s="96">
        <f t="shared" si="45"/>
        <v>1.7210014851543038</v>
      </c>
      <c r="AQ80" s="96" t="str">
        <f t="shared" si="15"/>
        <v/>
      </c>
      <c r="AR80" s="96" t="str">
        <f t="shared" si="46"/>
        <v/>
      </c>
      <c r="AS80" s="96" t="str">
        <f t="shared" si="47"/>
        <v/>
      </c>
      <c r="AU80" s="96">
        <f t="shared" si="18"/>
        <v>12578.461538461537</v>
      </c>
      <c r="AV80" s="96">
        <f t="shared" si="48"/>
        <v>31.706144228830251</v>
      </c>
      <c r="AW80" s="96">
        <f t="shared" si="49"/>
        <v>0.95625730994152036</v>
      </c>
      <c r="AX80" s="96">
        <f t="shared" si="50"/>
        <v>0.92819246097924746</v>
      </c>
      <c r="AZ80" s="101" t="str">
        <f t="shared" si="22"/>
        <v/>
      </c>
      <c r="BA80" s="101" t="str">
        <f t="shared" si="23"/>
        <v/>
      </c>
      <c r="BB80" s="101" t="str">
        <f t="shared" si="51"/>
        <v/>
      </c>
      <c r="BC80" s="96" t="str">
        <f t="shared" si="52"/>
        <v/>
      </c>
      <c r="BE80" s="96">
        <f t="shared" si="26"/>
        <v>2.1597633136094677E-3</v>
      </c>
      <c r="BF80" s="96" t="str">
        <f t="shared" si="27"/>
        <v/>
      </c>
      <c r="BH80" s="118"/>
      <c r="BI80" s="96" t="s">
        <v>74</v>
      </c>
      <c r="BJ80" s="96">
        <f t="shared" si="28"/>
        <v>2.0502162556872434E-2</v>
      </c>
      <c r="BK80" s="101" t="str">
        <f t="shared" si="29"/>
        <v/>
      </c>
      <c r="BL80" s="101"/>
      <c r="BM80" s="117" t="str">
        <f t="shared" si="30"/>
        <v>53-96-3</v>
      </c>
      <c r="BN80" s="204" t="str">
        <f t="shared" si="31"/>
        <v>Acetylaminofluorene, 2-</v>
      </c>
      <c r="BO80" s="204"/>
      <c r="BP80" s="200">
        <f t="shared" si="32"/>
        <v>0.14277886129620387</v>
      </c>
      <c r="BQ80" s="100" t="str">
        <f t="shared" si="33"/>
        <v>C</v>
      </c>
      <c r="BR80" s="205">
        <f t="shared" si="34"/>
        <v>1.7210014851543038</v>
      </c>
      <c r="BS80" s="100" t="str">
        <f t="shared" si="35"/>
        <v>C</v>
      </c>
      <c r="BT80" s="200">
        <f t="shared" si="36"/>
        <v>0.92819246097924746</v>
      </c>
      <c r="BU80" s="100" t="str">
        <f t="shared" si="37"/>
        <v>C</v>
      </c>
      <c r="BV80" s="200">
        <f t="shared" si="38"/>
        <v>2.1597633136094677E-3</v>
      </c>
      <c r="BW80" s="100" t="str">
        <f t="shared" si="39"/>
        <v>C</v>
      </c>
      <c r="BX80" s="200">
        <f t="shared" si="40"/>
        <v>2.0502162556872434E-2</v>
      </c>
      <c r="BY80" s="100" t="str">
        <f t="shared" si="41"/>
        <v>C</v>
      </c>
      <c r="BZ80" s="200"/>
      <c r="CA80" s="200"/>
      <c r="CB80" s="200"/>
    </row>
    <row r="81" spans="1:80" s="96" customFormat="1" ht="23" x14ac:dyDescent="0.5">
      <c r="A81" s="206" t="s">
        <v>80</v>
      </c>
      <c r="B81" s="117" t="s">
        <v>81</v>
      </c>
      <c r="D81" s="201" t="s">
        <v>74</v>
      </c>
      <c r="E81" s="201">
        <v>5.0000000000000001E-4</v>
      </c>
      <c r="F81" s="203" t="s">
        <v>790</v>
      </c>
      <c r="G81" s="202"/>
      <c r="H81" s="100" t="s">
        <v>74</v>
      </c>
      <c r="I81" s="203">
        <v>2.0000000000000002E-5</v>
      </c>
      <c r="J81" s="203" t="s">
        <v>790</v>
      </c>
      <c r="K81" s="203"/>
      <c r="L81" s="113" t="s">
        <v>1199</v>
      </c>
      <c r="M81" s="113">
        <v>1</v>
      </c>
      <c r="N81" s="111"/>
      <c r="P81" s="95">
        <v>56.064999999999998</v>
      </c>
      <c r="R81" s="207">
        <v>1.22E-4</v>
      </c>
      <c r="S81" s="95">
        <v>4.9877000000000003E-3</v>
      </c>
      <c r="T81" s="96">
        <v>0.1116862</v>
      </c>
      <c r="U81" s="96">
        <v>1.22E-5</v>
      </c>
      <c r="V81" s="96">
        <v>1</v>
      </c>
      <c r="W81" s="96">
        <f t="shared" si="0"/>
        <v>6.0000000000000001E-3</v>
      </c>
      <c r="X81" s="96">
        <v>212000</v>
      </c>
      <c r="Y81" s="99">
        <f t="shared" si="1"/>
        <v>2.7823683367706148E-4</v>
      </c>
      <c r="Z81" s="96">
        <f t="shared" si="2"/>
        <v>6915.0184749281389</v>
      </c>
      <c r="AA81" s="96">
        <f t="shared" si="3"/>
        <v>22672.173026666667</v>
      </c>
      <c r="AC81" s="96" t="str">
        <f t="shared" si="4"/>
        <v/>
      </c>
      <c r="AD81" s="96" t="str">
        <f t="shared" si="5"/>
        <v/>
      </c>
      <c r="AE81" s="96" t="str">
        <f t="shared" si="6"/>
        <v/>
      </c>
      <c r="AF81" s="96" t="str">
        <f t="shared" si="42"/>
        <v/>
      </c>
      <c r="AH81" s="101">
        <f t="shared" si="8"/>
        <v>0.14422752819135834</v>
      </c>
      <c r="AI81" s="101" t="str">
        <f t="shared" si="9"/>
        <v/>
      </c>
      <c r="AJ81" s="101">
        <f t="shared" si="10"/>
        <v>39.107142857142861</v>
      </c>
      <c r="AK81" s="96">
        <f t="shared" si="43"/>
        <v>0.14369757013679926</v>
      </c>
      <c r="AM81" s="96" t="str">
        <f t="shared" si="12"/>
        <v/>
      </c>
      <c r="AN81" s="96" t="str">
        <f t="shared" si="44"/>
        <v/>
      </c>
      <c r="AO81" s="96" t="str">
        <f t="shared" si="45"/>
        <v/>
      </c>
      <c r="AQ81" s="96">
        <f t="shared" si="15"/>
        <v>0.60575561840370507</v>
      </c>
      <c r="AR81" s="96">
        <f t="shared" si="46"/>
        <v>1168</v>
      </c>
      <c r="AS81" s="96">
        <f t="shared" si="47"/>
        <v>0.60544162040441107</v>
      </c>
      <c r="AU81" s="96" t="str">
        <f t="shared" si="18"/>
        <v/>
      </c>
      <c r="AV81" s="96" t="str">
        <f t="shared" si="48"/>
        <v/>
      </c>
      <c r="AW81" s="96" t="str">
        <f t="shared" si="49"/>
        <v/>
      </c>
      <c r="AX81" s="96" t="str">
        <f t="shared" si="50"/>
        <v/>
      </c>
      <c r="AZ81" s="101">
        <f t="shared" si="22"/>
        <v>0.67306179822633894</v>
      </c>
      <c r="BA81" s="101" t="str">
        <f t="shared" si="23"/>
        <v/>
      </c>
      <c r="BB81" s="101">
        <f t="shared" si="51"/>
        <v>648.88888888888891</v>
      </c>
      <c r="BC81" s="96">
        <f t="shared" si="52"/>
        <v>0.67236438640325968</v>
      </c>
      <c r="BE81" s="96" t="str">
        <f t="shared" si="26"/>
        <v/>
      </c>
      <c r="BF81" s="96">
        <f t="shared" si="27"/>
        <v>2.0857142857142859E-2</v>
      </c>
      <c r="BH81" s="118"/>
      <c r="BI81" s="96" t="s">
        <v>74</v>
      </c>
      <c r="BJ81" s="96" t="str">
        <f t="shared" si="28"/>
        <v/>
      </c>
      <c r="BK81" s="101">
        <f t="shared" si="29"/>
        <v>4.1610260064125409E-2</v>
      </c>
      <c r="BL81" s="101"/>
      <c r="BM81" s="117" t="str">
        <f t="shared" si="30"/>
        <v>107-02-8</v>
      </c>
      <c r="BN81" s="204" t="str">
        <f t="shared" si="31"/>
        <v>Acrolein</v>
      </c>
      <c r="BO81" s="204"/>
      <c r="BP81" s="200">
        <f t="shared" si="32"/>
        <v>0.14369757013679926</v>
      </c>
      <c r="BQ81" s="100" t="str">
        <f t="shared" si="33"/>
        <v>N</v>
      </c>
      <c r="BR81" s="205">
        <f t="shared" si="34"/>
        <v>0.60544162040441107</v>
      </c>
      <c r="BS81" s="100" t="str">
        <f t="shared" si="35"/>
        <v>N</v>
      </c>
      <c r="BT81" s="200">
        <f t="shared" si="36"/>
        <v>0.67236438640325968</v>
      </c>
      <c r="BU81" s="100" t="str">
        <f t="shared" si="37"/>
        <v>N</v>
      </c>
      <c r="BV81" s="200">
        <f t="shared" si="38"/>
        <v>2.0857142857142859E-2</v>
      </c>
      <c r="BW81" s="100" t="str">
        <f t="shared" si="39"/>
        <v>N</v>
      </c>
      <c r="BX81" s="200">
        <f t="shared" si="40"/>
        <v>4.1610260064125409E-2</v>
      </c>
      <c r="BY81" s="100" t="str">
        <f t="shared" si="41"/>
        <v>N</v>
      </c>
      <c r="BZ81" s="200"/>
      <c r="CA81" s="200"/>
      <c r="CB81" s="200"/>
    </row>
    <row r="82" spans="1:80" s="96" customFormat="1" ht="23" x14ac:dyDescent="0.5">
      <c r="A82" s="206" t="s">
        <v>82</v>
      </c>
      <c r="B82" s="117" t="s">
        <v>83</v>
      </c>
      <c r="C82" s="201">
        <v>0.5</v>
      </c>
      <c r="D82" s="201" t="s">
        <v>790</v>
      </c>
      <c r="E82" s="96">
        <v>2E-3</v>
      </c>
      <c r="F82" s="203" t="s">
        <v>790</v>
      </c>
      <c r="G82" s="202">
        <v>1E-4</v>
      </c>
      <c r="H82" s="100" t="s">
        <v>790</v>
      </c>
      <c r="I82" s="203">
        <v>6.0000000000000001E-3</v>
      </c>
      <c r="J82" s="203" t="s">
        <v>790</v>
      </c>
      <c r="K82" s="203" t="s">
        <v>1949</v>
      </c>
      <c r="L82" s="113"/>
      <c r="M82" s="113">
        <v>1</v>
      </c>
      <c r="N82" s="111">
        <v>0.1</v>
      </c>
      <c r="P82" s="95">
        <v>71.078999999999994</v>
      </c>
      <c r="Q82" s="96" t="s">
        <v>47</v>
      </c>
      <c r="R82" s="96">
        <v>1.6999999999999999E-9</v>
      </c>
      <c r="S82" s="95">
        <v>6.9500999999999995E-8</v>
      </c>
      <c r="T82" s="96">
        <v>0.1104004</v>
      </c>
      <c r="U82" s="96">
        <v>1.33E-5</v>
      </c>
      <c r="V82" s="96">
        <v>5.694</v>
      </c>
      <c r="W82" s="96">
        <f t="shared" si="0"/>
        <v>3.4164E-2</v>
      </c>
      <c r="X82" s="96">
        <v>390000</v>
      </c>
      <c r="Y82" s="99" t="str">
        <f t="shared" si="1"/>
        <v/>
      </c>
      <c r="Z82" s="96" t="str">
        <f t="shared" si="2"/>
        <v/>
      </c>
      <c r="AA82" s="96" t="str">
        <f t="shared" si="3"/>
        <v/>
      </c>
      <c r="AC82" s="96">
        <f t="shared" si="4"/>
        <v>12166.666666666664</v>
      </c>
      <c r="AD82" s="96">
        <f t="shared" si="5"/>
        <v>1.1932003922850605</v>
      </c>
      <c r="AE82" s="96">
        <f t="shared" si="6"/>
        <v>0.30629371241346082</v>
      </c>
      <c r="AF82" s="96">
        <f t="shared" si="42"/>
        <v>0.24372383694961161</v>
      </c>
      <c r="AH82" s="101">
        <f t="shared" si="8"/>
        <v>7508571.4285714291</v>
      </c>
      <c r="AI82" s="101">
        <f t="shared" si="9"/>
        <v>659.20173379086145</v>
      </c>
      <c r="AJ82" s="101">
        <f t="shared" si="10"/>
        <v>156.42857142857144</v>
      </c>
      <c r="AK82" s="96">
        <f t="shared" si="43"/>
        <v>126.42523039651246</v>
      </c>
      <c r="AM82" s="96">
        <f t="shared" si="12"/>
        <v>147167.99999999997</v>
      </c>
      <c r="AN82" s="96">
        <f t="shared" si="44"/>
        <v>13.081599999999998</v>
      </c>
      <c r="AO82" s="96">
        <f t="shared" si="45"/>
        <v>13.080437294462714</v>
      </c>
      <c r="AQ82" s="96">
        <f t="shared" si="15"/>
        <v>31536000</v>
      </c>
      <c r="AR82" s="96">
        <f t="shared" si="46"/>
        <v>4672</v>
      </c>
      <c r="AS82" s="96">
        <f t="shared" si="47"/>
        <v>4671.30795437713</v>
      </c>
      <c r="AU82" s="96">
        <f t="shared" si="18"/>
        <v>163520</v>
      </c>
      <c r="AV82" s="96">
        <f t="shared" si="48"/>
        <v>240.9666961391099</v>
      </c>
      <c r="AW82" s="96">
        <f t="shared" si="49"/>
        <v>7.2675555555555542</v>
      </c>
      <c r="AX82" s="96">
        <f t="shared" si="50"/>
        <v>7.0544789383768478</v>
      </c>
      <c r="AZ82" s="101">
        <f t="shared" si="22"/>
        <v>35040000</v>
      </c>
      <c r="BA82" s="101">
        <f t="shared" si="23"/>
        <v>6132.5856619307142</v>
      </c>
      <c r="BB82" s="101">
        <f t="shared" si="51"/>
        <v>2595.5555555555557</v>
      </c>
      <c r="BC82" s="96">
        <f t="shared" si="52"/>
        <v>1823.6000070778998</v>
      </c>
      <c r="BE82" s="96">
        <f t="shared" si="26"/>
        <v>1.0138888888888888E-2</v>
      </c>
      <c r="BF82" s="96">
        <f t="shared" si="27"/>
        <v>6.2571428571428571</v>
      </c>
      <c r="BH82" s="118"/>
      <c r="BI82" s="96" t="s">
        <v>74</v>
      </c>
      <c r="BJ82" s="96">
        <f t="shared" si="28"/>
        <v>5.010295126973232E-2</v>
      </c>
      <c r="BK82" s="101">
        <f t="shared" si="29"/>
        <v>66.742857142857147</v>
      </c>
      <c r="BL82" s="101"/>
      <c r="BM82" s="117" t="str">
        <f t="shared" si="30"/>
        <v>79-06-1</v>
      </c>
      <c r="BN82" s="204" t="str">
        <f t="shared" si="31"/>
        <v>Acrylamide</v>
      </c>
      <c r="BO82" s="204"/>
      <c r="BP82" s="200">
        <f t="shared" si="32"/>
        <v>0.24372383694961161</v>
      </c>
      <c r="BQ82" s="100" t="str">
        <f t="shared" si="33"/>
        <v>C</v>
      </c>
      <c r="BR82" s="205">
        <f t="shared" si="34"/>
        <v>13.080437294462714</v>
      </c>
      <c r="BS82" s="100" t="str">
        <f t="shared" si="35"/>
        <v>C</v>
      </c>
      <c r="BT82" s="200">
        <f t="shared" si="36"/>
        <v>7.0544789383768478</v>
      </c>
      <c r="BU82" s="100" t="str">
        <f t="shared" si="37"/>
        <v>C</v>
      </c>
      <c r="BV82" s="200">
        <f t="shared" si="38"/>
        <v>1.0138888888888888E-2</v>
      </c>
      <c r="BW82" s="100" t="str">
        <f t="shared" si="39"/>
        <v>C</v>
      </c>
      <c r="BX82" s="200">
        <f t="shared" si="40"/>
        <v>5.010295126973232E-2</v>
      </c>
      <c r="BY82" s="100" t="str">
        <f t="shared" si="41"/>
        <v>C</v>
      </c>
      <c r="BZ82" s="200"/>
      <c r="CA82" s="200"/>
      <c r="CB82" s="200"/>
    </row>
    <row r="83" spans="1:80" s="96" customFormat="1" ht="23" x14ac:dyDescent="0.5">
      <c r="A83" s="206" t="s">
        <v>884</v>
      </c>
      <c r="B83" s="117" t="s">
        <v>84</v>
      </c>
      <c r="C83" s="201"/>
      <c r="D83" s="201" t="s">
        <v>74</v>
      </c>
      <c r="E83" s="96">
        <v>0.5</v>
      </c>
      <c r="F83" s="203" t="s">
        <v>790</v>
      </c>
      <c r="G83" s="202"/>
      <c r="H83" s="100" t="s">
        <v>74</v>
      </c>
      <c r="I83" s="203">
        <v>1E-3</v>
      </c>
      <c r="J83" s="203" t="s">
        <v>790</v>
      </c>
      <c r="K83" s="203"/>
      <c r="L83" s="113" t="s">
        <v>1199</v>
      </c>
      <c r="M83" s="113">
        <v>1</v>
      </c>
      <c r="N83" s="111"/>
      <c r="P83" s="95">
        <v>72.063999999999993</v>
      </c>
      <c r="R83" s="96">
        <v>3.7E-7</v>
      </c>
      <c r="S83" s="95">
        <v>1.5099999999999999E-5</v>
      </c>
      <c r="T83" s="96">
        <v>0.1027173</v>
      </c>
      <c r="U83" s="96">
        <v>1.2E-5</v>
      </c>
      <c r="V83" s="96">
        <v>1.44</v>
      </c>
      <c r="W83" s="96">
        <f t="shared" si="0"/>
        <v>8.6400000000000001E-3</v>
      </c>
      <c r="X83" s="96">
        <v>1000000</v>
      </c>
      <c r="Y83" s="99">
        <f t="shared" si="1"/>
        <v>1.461774249298599E-6</v>
      </c>
      <c r="Z83" s="96">
        <f t="shared" si="2"/>
        <v>95402.664096871915</v>
      </c>
      <c r="AA83" s="96">
        <f t="shared" si="3"/>
        <v>108642.85855345911</v>
      </c>
      <c r="AC83" s="96" t="str">
        <f t="shared" si="4"/>
        <v/>
      </c>
      <c r="AD83" s="96" t="str">
        <f t="shared" si="5"/>
        <v/>
      </c>
      <c r="AE83" s="96" t="str">
        <f t="shared" si="6"/>
        <v/>
      </c>
      <c r="AF83" s="96" t="str">
        <f t="shared" si="42"/>
        <v/>
      </c>
      <c r="AH83" s="101">
        <f t="shared" si="8"/>
        <v>99.491349701023566</v>
      </c>
      <c r="AI83" s="101" t="str">
        <f t="shared" si="9"/>
        <v/>
      </c>
      <c r="AJ83" s="101">
        <f t="shared" si="10"/>
        <v>39107.142857142855</v>
      </c>
      <c r="AK83" s="96">
        <f t="shared" si="43"/>
        <v>99.238878942806735</v>
      </c>
      <c r="AM83" s="96" t="str">
        <f t="shared" si="12"/>
        <v/>
      </c>
      <c r="AN83" s="96" t="str">
        <f t="shared" si="44"/>
        <v/>
      </c>
      <c r="AO83" s="96" t="str">
        <f t="shared" si="45"/>
        <v/>
      </c>
      <c r="AQ83" s="96">
        <f t="shared" si="15"/>
        <v>417.86366874429893</v>
      </c>
      <c r="AR83" s="96">
        <f t="shared" si="46"/>
        <v>1168000</v>
      </c>
      <c r="AS83" s="96">
        <f t="shared" si="47"/>
        <v>417.71422730636328</v>
      </c>
      <c r="AU83" s="96" t="str">
        <f t="shared" si="18"/>
        <v/>
      </c>
      <c r="AV83" s="96" t="str">
        <f t="shared" si="48"/>
        <v/>
      </c>
      <c r="AW83" s="96" t="str">
        <f t="shared" si="49"/>
        <v/>
      </c>
      <c r="AX83" s="96" t="str">
        <f t="shared" si="50"/>
        <v/>
      </c>
      <c r="AZ83" s="101">
        <f t="shared" si="22"/>
        <v>464.29296527144322</v>
      </c>
      <c r="BA83" s="101" t="str">
        <f t="shared" si="23"/>
        <v/>
      </c>
      <c r="BB83" s="101">
        <f t="shared" si="51"/>
        <v>648888.88888888888</v>
      </c>
      <c r="BC83" s="96">
        <f t="shared" si="52"/>
        <v>463.96099191145282</v>
      </c>
      <c r="BE83" s="96" t="str">
        <f t="shared" si="26"/>
        <v/>
      </c>
      <c r="BF83" s="96">
        <f t="shared" si="27"/>
        <v>1.0428571428571429</v>
      </c>
      <c r="BH83" s="118"/>
      <c r="BI83" s="96" t="s">
        <v>74</v>
      </c>
      <c r="BJ83" s="96" t="str">
        <f t="shared" si="28"/>
        <v/>
      </c>
      <c r="BK83" s="101">
        <f t="shared" si="29"/>
        <v>2.0854536040137841</v>
      </c>
      <c r="BL83" s="101"/>
      <c r="BM83" s="117" t="str">
        <f t="shared" si="30"/>
        <v>79-10-7</v>
      </c>
      <c r="BN83" s="204" t="str">
        <f t="shared" si="31"/>
        <v>Acrylic Acid</v>
      </c>
      <c r="BO83" s="204"/>
      <c r="BP83" s="200">
        <f t="shared" si="32"/>
        <v>99.238878942806735</v>
      </c>
      <c r="BQ83" s="100" t="str">
        <f t="shared" si="33"/>
        <v>N</v>
      </c>
      <c r="BR83" s="205">
        <f t="shared" si="34"/>
        <v>417.71422730636328</v>
      </c>
      <c r="BS83" s="100" t="str">
        <f t="shared" si="35"/>
        <v>N</v>
      </c>
      <c r="BT83" s="200">
        <f t="shared" si="36"/>
        <v>463.96099191145282</v>
      </c>
      <c r="BU83" s="100" t="str">
        <f t="shared" si="37"/>
        <v>N</v>
      </c>
      <c r="BV83" s="200">
        <f t="shared" si="38"/>
        <v>1.0428571428571429</v>
      </c>
      <c r="BW83" s="100" t="str">
        <f t="shared" si="39"/>
        <v>N</v>
      </c>
      <c r="BX83" s="200">
        <f t="shared" si="40"/>
        <v>2.0854536040137841</v>
      </c>
      <c r="BY83" s="100" t="str">
        <f t="shared" si="41"/>
        <v>N</v>
      </c>
      <c r="BZ83" s="200"/>
      <c r="CA83" s="200"/>
      <c r="CB83" s="200"/>
    </row>
    <row r="84" spans="1:80" s="96" customFormat="1" ht="23" x14ac:dyDescent="0.5">
      <c r="A84" s="206" t="s">
        <v>85</v>
      </c>
      <c r="B84" s="117" t="s">
        <v>86</v>
      </c>
      <c r="C84" s="201">
        <v>0.54</v>
      </c>
      <c r="D84" s="201" t="s">
        <v>790</v>
      </c>
      <c r="E84" s="201">
        <v>0.01</v>
      </c>
      <c r="F84" s="203" t="s">
        <v>109</v>
      </c>
      <c r="G84" s="202">
        <v>6.7999999999999999E-5</v>
      </c>
      <c r="H84" s="100" t="s">
        <v>790</v>
      </c>
      <c r="I84" s="203">
        <v>2E-3</v>
      </c>
      <c r="J84" s="203" t="s">
        <v>790</v>
      </c>
      <c r="K84" s="203"/>
      <c r="L84" s="113" t="s">
        <v>1199</v>
      </c>
      <c r="M84" s="113">
        <v>1</v>
      </c>
      <c r="N84" s="111"/>
      <c r="P84" s="95">
        <v>53.064</v>
      </c>
      <c r="R84" s="96">
        <v>1.3799999999999999E-4</v>
      </c>
      <c r="S84" s="95">
        <v>5.6419E-3</v>
      </c>
      <c r="T84" s="96">
        <v>0.1136836</v>
      </c>
      <c r="U84" s="96">
        <v>1.2300000000000001E-5</v>
      </c>
      <c r="V84" s="96">
        <v>8.5109999999999992</v>
      </c>
      <c r="W84" s="96">
        <f t="shared" si="0"/>
        <v>5.1065999999999993E-2</v>
      </c>
      <c r="X84" s="96">
        <v>74500</v>
      </c>
      <c r="Y84" s="99">
        <f t="shared" si="1"/>
        <v>2.2512733033336915E-4</v>
      </c>
      <c r="Z84" s="96">
        <f t="shared" si="2"/>
        <v>7687.5250742910321</v>
      </c>
      <c r="AA84" s="96">
        <f t="shared" si="3"/>
        <v>11333.987306006289</v>
      </c>
      <c r="AC84" s="96">
        <f t="shared" si="4"/>
        <v>0.31741477965115683</v>
      </c>
      <c r="AD84" s="96" t="str">
        <f t="shared" si="5"/>
        <v/>
      </c>
      <c r="AE84" s="96">
        <f t="shared" si="6"/>
        <v>1.2874779541446209</v>
      </c>
      <c r="AF84" s="96">
        <f t="shared" si="42"/>
        <v>0.25463666356940434</v>
      </c>
      <c r="AH84" s="101">
        <f t="shared" si="8"/>
        <v>16.033980869235577</v>
      </c>
      <c r="AI84" s="101" t="str">
        <f t="shared" si="9"/>
        <v/>
      </c>
      <c r="AJ84" s="101">
        <f t="shared" si="10"/>
        <v>782.14285714285722</v>
      </c>
      <c r="AK84" s="96">
        <f t="shared" si="43"/>
        <v>15.711886152536824</v>
      </c>
      <c r="AM84" s="96">
        <f t="shared" si="12"/>
        <v>1.3864677575162532</v>
      </c>
      <c r="AN84" s="96">
        <f t="shared" si="44"/>
        <v>12.112592592592591</v>
      </c>
      <c r="AO84" s="96">
        <f t="shared" si="45"/>
        <v>1.2440657833953916</v>
      </c>
      <c r="AQ84" s="96">
        <f t="shared" si="15"/>
        <v>67.342719650789434</v>
      </c>
      <c r="AR84" s="96">
        <f t="shared" si="46"/>
        <v>23360.000000000004</v>
      </c>
      <c r="AS84" s="96">
        <f t="shared" si="47"/>
        <v>67.149140637401771</v>
      </c>
      <c r="AU84" s="96">
        <f t="shared" si="18"/>
        <v>1.5405197305736145</v>
      </c>
      <c r="AV84" s="96" t="str">
        <f t="shared" si="48"/>
        <v/>
      </c>
      <c r="AW84" s="96">
        <f t="shared" si="49"/>
        <v>6.7292181069958845</v>
      </c>
      <c r="AX84" s="96">
        <f t="shared" si="50"/>
        <v>1.2535455740888555</v>
      </c>
      <c r="AZ84" s="101">
        <f t="shared" si="22"/>
        <v>74.825244056432709</v>
      </c>
      <c r="BA84" s="101" t="str">
        <f t="shared" si="23"/>
        <v/>
      </c>
      <c r="BB84" s="101">
        <f t="shared" si="51"/>
        <v>12977.777777777779</v>
      </c>
      <c r="BC84" s="96">
        <f t="shared" si="52"/>
        <v>74.396301481626821</v>
      </c>
      <c r="BE84" s="96">
        <f t="shared" si="26"/>
        <v>4.1289592760180995E-2</v>
      </c>
      <c r="BF84" s="96">
        <f t="shared" si="27"/>
        <v>2.0857142857142859</v>
      </c>
      <c r="BH84" s="118"/>
      <c r="BI84" s="96" t="s">
        <v>74</v>
      </c>
      <c r="BJ84" s="96">
        <f t="shared" si="28"/>
        <v>5.2518741276852896E-2</v>
      </c>
      <c r="BK84" s="101">
        <f t="shared" si="29"/>
        <v>4.1199294532627864</v>
      </c>
      <c r="BL84" s="101"/>
      <c r="BM84" s="117" t="str">
        <f t="shared" si="30"/>
        <v>107-13-1</v>
      </c>
      <c r="BN84" s="204" t="str">
        <f t="shared" si="31"/>
        <v>Acrylonitrile</v>
      </c>
      <c r="BO84" s="204"/>
      <c r="BP84" s="200">
        <f t="shared" si="32"/>
        <v>0.25463666356940434</v>
      </c>
      <c r="BQ84" s="100" t="str">
        <f t="shared" si="33"/>
        <v>C</v>
      </c>
      <c r="BR84" s="205">
        <f t="shared" si="34"/>
        <v>1.2440657833953916</v>
      </c>
      <c r="BS84" s="100" t="str">
        <f t="shared" si="35"/>
        <v>C</v>
      </c>
      <c r="BT84" s="200">
        <f t="shared" si="36"/>
        <v>1.2535455740888555</v>
      </c>
      <c r="BU84" s="100" t="str">
        <f t="shared" si="37"/>
        <v>C</v>
      </c>
      <c r="BV84" s="200">
        <f t="shared" si="38"/>
        <v>4.1289592760180995E-2</v>
      </c>
      <c r="BW84" s="100" t="str">
        <f t="shared" si="39"/>
        <v>C</v>
      </c>
      <c r="BX84" s="200">
        <f t="shared" si="40"/>
        <v>5.2518741276852896E-2</v>
      </c>
      <c r="BY84" s="100" t="str">
        <f t="shared" si="41"/>
        <v>C</v>
      </c>
      <c r="BZ84" s="200"/>
      <c r="CA84" s="200"/>
      <c r="CB84" s="200"/>
    </row>
    <row r="85" spans="1:80" s="96" customFormat="1" ht="23" x14ac:dyDescent="0.5">
      <c r="A85" s="206" t="s">
        <v>885</v>
      </c>
      <c r="B85" s="117" t="s">
        <v>886</v>
      </c>
      <c r="D85" s="201" t="s">
        <v>74</v>
      </c>
      <c r="E85" s="201"/>
      <c r="F85" s="203" t="s">
        <v>74</v>
      </c>
      <c r="G85" s="202"/>
      <c r="H85" s="100" t="s">
        <v>74</v>
      </c>
      <c r="I85" s="203">
        <v>6.0000000000000001E-3</v>
      </c>
      <c r="J85" s="203" t="s">
        <v>791</v>
      </c>
      <c r="K85" s="203"/>
      <c r="L85" s="113"/>
      <c r="M85" s="113">
        <v>1</v>
      </c>
      <c r="N85" s="111">
        <v>0.1</v>
      </c>
      <c r="P85" s="95">
        <v>108.14</v>
      </c>
      <c r="Q85" s="96" t="s">
        <v>47</v>
      </c>
      <c r="R85" s="96">
        <v>1.21E-9</v>
      </c>
      <c r="S85" s="95">
        <v>4.9468999999999998E-8</v>
      </c>
      <c r="T85" s="96">
        <v>7.0777499999999993E-2</v>
      </c>
      <c r="U85" s="96">
        <v>8.9598000000000002E-6</v>
      </c>
      <c r="V85" s="96">
        <v>20.18</v>
      </c>
      <c r="W85" s="96">
        <f t="shared" si="0"/>
        <v>0.12108000000000001</v>
      </c>
      <c r="X85" s="96">
        <v>80000</v>
      </c>
      <c r="Y85" s="99" t="str">
        <f t="shared" si="1"/>
        <v/>
      </c>
      <c r="Z85" s="96" t="str">
        <f t="shared" si="2"/>
        <v/>
      </c>
      <c r="AA85" s="96" t="str">
        <f t="shared" si="3"/>
        <v/>
      </c>
      <c r="AC85" s="96" t="str">
        <f t="shared" si="4"/>
        <v/>
      </c>
      <c r="AD85" s="96" t="str">
        <f t="shared" si="5"/>
        <v/>
      </c>
      <c r="AE85" s="96" t="str">
        <f t="shared" si="6"/>
        <v/>
      </c>
      <c r="AF85" s="96" t="str">
        <f t="shared" si="42"/>
        <v/>
      </c>
      <c r="AH85" s="101">
        <f t="shared" si="8"/>
        <v>7508571.4285714291</v>
      </c>
      <c r="AI85" s="101" t="str">
        <f t="shared" si="9"/>
        <v/>
      </c>
      <c r="AJ85" s="101" t="str">
        <f t="shared" si="10"/>
        <v/>
      </c>
      <c r="AK85" s="96">
        <f t="shared" si="43"/>
        <v>7508571.4285714291</v>
      </c>
      <c r="AM85" s="96" t="str">
        <f t="shared" si="12"/>
        <v/>
      </c>
      <c r="AN85" s="96" t="str">
        <f t="shared" si="44"/>
        <v/>
      </c>
      <c r="AO85" s="96" t="str">
        <f t="shared" si="45"/>
        <v/>
      </c>
      <c r="AQ85" s="96">
        <f t="shared" si="15"/>
        <v>31536000</v>
      </c>
      <c r="AR85" s="96" t="str">
        <f t="shared" si="46"/>
        <v/>
      </c>
      <c r="AS85" s="96">
        <f t="shared" si="47"/>
        <v>31536000</v>
      </c>
      <c r="AU85" s="96" t="str">
        <f t="shared" si="18"/>
        <v/>
      </c>
      <c r="AV85" s="96" t="str">
        <f t="shared" si="48"/>
        <v/>
      </c>
      <c r="AW85" s="96" t="str">
        <f t="shared" si="49"/>
        <v/>
      </c>
      <c r="AX85" s="96" t="str">
        <f t="shared" si="50"/>
        <v/>
      </c>
      <c r="AZ85" s="101">
        <f t="shared" si="22"/>
        <v>35040000</v>
      </c>
      <c r="BA85" s="101" t="str">
        <f t="shared" si="23"/>
        <v/>
      </c>
      <c r="BB85" s="101" t="str">
        <f t="shared" si="51"/>
        <v/>
      </c>
      <c r="BC85" s="96">
        <f t="shared" si="52"/>
        <v>35040000</v>
      </c>
      <c r="BE85" s="96" t="str">
        <f t="shared" si="26"/>
        <v/>
      </c>
      <c r="BF85" s="96">
        <f t="shared" si="27"/>
        <v>6.2571428571428571</v>
      </c>
      <c r="BH85" s="118"/>
      <c r="BI85" s="96" t="s">
        <v>74</v>
      </c>
      <c r="BJ85" s="96" t="str">
        <f t="shared" si="28"/>
        <v/>
      </c>
      <c r="BK85" s="101" t="str">
        <f t="shared" si="29"/>
        <v/>
      </c>
      <c r="BL85" s="101"/>
      <c r="BM85" s="117" t="str">
        <f t="shared" si="30"/>
        <v>111-69-3</v>
      </c>
      <c r="BN85" s="204" t="str">
        <f t="shared" si="31"/>
        <v>Adiponitrile</v>
      </c>
      <c r="BO85" s="204"/>
      <c r="BP85" s="200">
        <f t="shared" si="32"/>
        <v>100000</v>
      </c>
      <c r="BQ85" s="100" t="str">
        <f t="shared" si="33"/>
        <v>max</v>
      </c>
      <c r="BR85" s="205">
        <f t="shared" si="34"/>
        <v>100000</v>
      </c>
      <c r="BS85" s="100" t="str">
        <f t="shared" si="35"/>
        <v>max</v>
      </c>
      <c r="BT85" s="200">
        <f t="shared" si="36"/>
        <v>100000</v>
      </c>
      <c r="BU85" s="100" t="str">
        <f t="shared" si="37"/>
        <v>max</v>
      </c>
      <c r="BV85" s="200">
        <f t="shared" si="38"/>
        <v>6.2571428571428571</v>
      </c>
      <c r="BW85" s="100" t="str">
        <f t="shared" si="39"/>
        <v>N</v>
      </c>
      <c r="BX85" s="200" t="str">
        <f t="shared" si="40"/>
        <v/>
      </c>
      <c r="BY85" s="100" t="str">
        <f t="shared" si="41"/>
        <v/>
      </c>
      <c r="BZ85" s="200"/>
      <c r="CA85" s="200"/>
      <c r="CB85" s="200"/>
    </row>
    <row r="86" spans="1:80" s="96" customFormat="1" ht="23" x14ac:dyDescent="0.5">
      <c r="A86" s="206" t="s">
        <v>87</v>
      </c>
      <c r="B86" s="117" t="s">
        <v>88</v>
      </c>
      <c r="C86" s="96">
        <v>5.6000000000000001E-2</v>
      </c>
      <c r="D86" s="201" t="s">
        <v>793</v>
      </c>
      <c r="E86" s="201">
        <v>0.01</v>
      </c>
      <c r="F86" s="203" t="s">
        <v>790</v>
      </c>
      <c r="G86" s="202"/>
      <c r="H86" s="100" t="s">
        <v>74</v>
      </c>
      <c r="I86" s="203"/>
      <c r="J86" s="203" t="s">
        <v>74</v>
      </c>
      <c r="K86" s="203"/>
      <c r="L86" s="113"/>
      <c r="M86" s="113">
        <v>1</v>
      </c>
      <c r="N86" s="111">
        <v>0.1</v>
      </c>
      <c r="P86" s="95">
        <v>269.77</v>
      </c>
      <c r="Q86" s="96" t="s">
        <v>47</v>
      </c>
      <c r="R86" s="96">
        <v>8.3199999999999994E-9</v>
      </c>
      <c r="S86" s="95">
        <v>3.4014999999999999E-7</v>
      </c>
      <c r="T86" s="96">
        <v>2.26407E-2</v>
      </c>
      <c r="U86" s="96">
        <v>5.6913E-6</v>
      </c>
      <c r="V86" s="96">
        <v>312.3</v>
      </c>
      <c r="W86" s="96">
        <f t="shared" si="0"/>
        <v>1.8738000000000001</v>
      </c>
      <c r="X86" s="96">
        <v>240</v>
      </c>
      <c r="Y86" s="99" t="str">
        <f t="shared" si="1"/>
        <v/>
      </c>
      <c r="Z86" s="96" t="str">
        <f t="shared" si="2"/>
        <v/>
      </c>
      <c r="AA86" s="96" t="str">
        <f t="shared" si="3"/>
        <v/>
      </c>
      <c r="AC86" s="96" t="str">
        <f t="shared" si="4"/>
        <v/>
      </c>
      <c r="AD86" s="96">
        <f t="shared" si="5"/>
        <v>44.129026017990114</v>
      </c>
      <c r="AE86" s="96">
        <f t="shared" si="6"/>
        <v>12.414965986394556</v>
      </c>
      <c r="AF86" s="96">
        <f t="shared" si="42"/>
        <v>9.6890993650321704</v>
      </c>
      <c r="AH86" s="101" t="str">
        <f t="shared" si="8"/>
        <v/>
      </c>
      <c r="AI86" s="101">
        <f t="shared" si="9"/>
        <v>3296.0086689543068</v>
      </c>
      <c r="AJ86" s="101">
        <f t="shared" si="10"/>
        <v>782.14285714285722</v>
      </c>
      <c r="AK86" s="96">
        <f t="shared" si="43"/>
        <v>632.13679555714634</v>
      </c>
      <c r="AM86" s="96" t="str">
        <f t="shared" si="12"/>
        <v/>
      </c>
      <c r="AN86" s="96">
        <f t="shared" si="44"/>
        <v>116.79999999999998</v>
      </c>
      <c r="AO86" s="96">
        <f t="shared" si="45"/>
        <v>116.79999999999998</v>
      </c>
      <c r="AQ86" s="96" t="str">
        <f t="shared" si="15"/>
        <v/>
      </c>
      <c r="AR86" s="96">
        <f t="shared" si="46"/>
        <v>23360.000000000004</v>
      </c>
      <c r="AS86" s="96">
        <f t="shared" si="47"/>
        <v>23360.000000000004</v>
      </c>
      <c r="AU86" s="96" t="str">
        <f t="shared" si="18"/>
        <v/>
      </c>
      <c r="AV86" s="96">
        <f t="shared" si="48"/>
        <v>2151.4883583849096</v>
      </c>
      <c r="AW86" s="96">
        <f t="shared" si="49"/>
        <v>64.888888888888872</v>
      </c>
      <c r="AX86" s="96">
        <f t="shared" si="50"/>
        <v>62.989136531110582</v>
      </c>
      <c r="AZ86" s="101" t="str">
        <f t="shared" si="22"/>
        <v/>
      </c>
      <c r="BA86" s="101">
        <f t="shared" si="23"/>
        <v>30662.928309653569</v>
      </c>
      <c r="BB86" s="101">
        <f t="shared" si="51"/>
        <v>12977.777777777779</v>
      </c>
      <c r="BC86" s="96">
        <f t="shared" si="52"/>
        <v>9118.4745916203719</v>
      </c>
      <c r="BE86" s="96" t="str">
        <f t="shared" si="26"/>
        <v/>
      </c>
      <c r="BF86" s="96" t="str">
        <f t="shared" si="27"/>
        <v/>
      </c>
      <c r="BH86" s="118"/>
      <c r="BI86" s="96">
        <v>2</v>
      </c>
      <c r="BJ86" s="96">
        <f t="shared" si="28"/>
        <v>1.3912181735020579</v>
      </c>
      <c r="BK86" s="101">
        <f t="shared" si="29"/>
        <v>333.71428571428572</v>
      </c>
      <c r="BL86" s="101"/>
      <c r="BM86" s="117" t="str">
        <f t="shared" si="30"/>
        <v>15972-60-8</v>
      </c>
      <c r="BN86" s="204" t="str">
        <f t="shared" si="31"/>
        <v>Alachlor</v>
      </c>
      <c r="BO86" s="204"/>
      <c r="BP86" s="200">
        <f t="shared" si="32"/>
        <v>9.6890993650321704</v>
      </c>
      <c r="BQ86" s="100" t="str">
        <f t="shared" si="33"/>
        <v>C</v>
      </c>
      <c r="BR86" s="205">
        <f t="shared" si="34"/>
        <v>116.79999999999998</v>
      </c>
      <c r="BS86" s="100" t="str">
        <f t="shared" si="35"/>
        <v>C</v>
      </c>
      <c r="BT86" s="200">
        <f t="shared" si="36"/>
        <v>62.989136531110582</v>
      </c>
      <c r="BU86" s="100" t="str">
        <f t="shared" si="37"/>
        <v>C</v>
      </c>
      <c r="BV86" s="200" t="str">
        <f t="shared" si="38"/>
        <v/>
      </c>
      <c r="BW86" s="100" t="str">
        <f t="shared" si="39"/>
        <v/>
      </c>
      <c r="BX86" s="200">
        <f t="shared" si="40"/>
        <v>2</v>
      </c>
      <c r="BY86" s="100" t="str">
        <f t="shared" si="41"/>
        <v>mcl</v>
      </c>
      <c r="BZ86" s="200"/>
      <c r="CA86" s="200"/>
      <c r="CB86" s="200"/>
    </row>
    <row r="87" spans="1:80" s="96" customFormat="1" ht="23" x14ac:dyDescent="0.5">
      <c r="A87" s="206" t="s">
        <v>90</v>
      </c>
      <c r="B87" s="117" t="s">
        <v>91</v>
      </c>
      <c r="D87" s="201" t="s">
        <v>74</v>
      </c>
      <c r="E87" s="201">
        <v>1E-3</v>
      </c>
      <c r="F87" s="203" t="s">
        <v>790</v>
      </c>
      <c r="G87" s="202"/>
      <c r="H87" s="100" t="s">
        <v>74</v>
      </c>
      <c r="I87" s="203"/>
      <c r="J87" s="203" t="s">
        <v>74</v>
      </c>
      <c r="K87" s="203"/>
      <c r="L87" s="113"/>
      <c r="M87" s="113">
        <v>1</v>
      </c>
      <c r="N87" s="111">
        <v>0.1</v>
      </c>
      <c r="P87" s="95">
        <v>190.27</v>
      </c>
      <c r="Q87" s="96" t="s">
        <v>47</v>
      </c>
      <c r="R87" s="96">
        <v>1.44E-9</v>
      </c>
      <c r="S87" s="95">
        <v>5.8871999999999999E-8</v>
      </c>
      <c r="T87" s="96">
        <v>3.18629E-2</v>
      </c>
      <c r="U87" s="96">
        <v>7.2455000000000003E-6</v>
      </c>
      <c r="V87" s="96">
        <v>24.64</v>
      </c>
      <c r="W87" s="96">
        <f t="shared" si="0"/>
        <v>0.14784</v>
      </c>
      <c r="X87" s="96">
        <v>6030</v>
      </c>
      <c r="Y87" s="99" t="str">
        <f t="shared" si="1"/>
        <v/>
      </c>
      <c r="Z87" s="96" t="str">
        <f t="shared" si="2"/>
        <v/>
      </c>
      <c r="AA87" s="96" t="str">
        <f t="shared" si="3"/>
        <v/>
      </c>
      <c r="AC87" s="96" t="str">
        <f t="shared" si="4"/>
        <v/>
      </c>
      <c r="AD87" s="96" t="str">
        <f t="shared" si="5"/>
        <v/>
      </c>
      <c r="AE87" s="96" t="str">
        <f t="shared" si="6"/>
        <v/>
      </c>
      <c r="AF87" s="96" t="str">
        <f t="shared" si="42"/>
        <v/>
      </c>
      <c r="AH87" s="101" t="str">
        <f t="shared" si="8"/>
        <v/>
      </c>
      <c r="AI87" s="101">
        <f t="shared" si="9"/>
        <v>329.60086689543073</v>
      </c>
      <c r="AJ87" s="101">
        <f t="shared" si="10"/>
        <v>78.214285714285722</v>
      </c>
      <c r="AK87" s="96">
        <f t="shared" si="43"/>
        <v>63.213679555714634</v>
      </c>
      <c r="AM87" s="96" t="str">
        <f t="shared" si="12"/>
        <v/>
      </c>
      <c r="AN87" s="96" t="str">
        <f t="shared" si="44"/>
        <v/>
      </c>
      <c r="AO87" s="96" t="str">
        <f t="shared" si="45"/>
        <v/>
      </c>
      <c r="AQ87" s="96" t="str">
        <f t="shared" si="15"/>
        <v/>
      </c>
      <c r="AR87" s="96">
        <f t="shared" si="46"/>
        <v>2336</v>
      </c>
      <c r="AS87" s="96">
        <f t="shared" si="47"/>
        <v>2336</v>
      </c>
      <c r="AU87" s="96" t="str">
        <f t="shared" si="18"/>
        <v/>
      </c>
      <c r="AV87" s="96" t="str">
        <f t="shared" si="48"/>
        <v/>
      </c>
      <c r="AW87" s="96" t="str">
        <f t="shared" si="49"/>
        <v/>
      </c>
      <c r="AX87" s="96" t="str">
        <f t="shared" si="50"/>
        <v/>
      </c>
      <c r="AZ87" s="101" t="str">
        <f t="shared" si="22"/>
        <v/>
      </c>
      <c r="BA87" s="101">
        <f t="shared" si="23"/>
        <v>3066.2928309653571</v>
      </c>
      <c r="BB87" s="101">
        <f t="shared" si="51"/>
        <v>1297.7777777777778</v>
      </c>
      <c r="BC87" s="96">
        <f t="shared" si="52"/>
        <v>911.84745916203713</v>
      </c>
      <c r="BE87" s="96" t="str">
        <f t="shared" si="26"/>
        <v/>
      </c>
      <c r="BF87" s="96" t="str">
        <f t="shared" si="27"/>
        <v/>
      </c>
      <c r="BH87" s="118"/>
      <c r="BI87" s="96">
        <v>3</v>
      </c>
      <c r="BJ87" s="96" t="str">
        <f t="shared" si="28"/>
        <v/>
      </c>
      <c r="BK87" s="101">
        <f t="shared" si="29"/>
        <v>33.371428571428574</v>
      </c>
      <c r="BL87" s="101"/>
      <c r="BM87" s="117" t="str">
        <f t="shared" si="30"/>
        <v>116-06-3</v>
      </c>
      <c r="BN87" s="204" t="str">
        <f t="shared" si="31"/>
        <v>Aldicarb</v>
      </c>
      <c r="BO87" s="204"/>
      <c r="BP87" s="200">
        <f t="shared" si="32"/>
        <v>63.213679555714634</v>
      </c>
      <c r="BQ87" s="100" t="str">
        <f t="shared" si="33"/>
        <v>N</v>
      </c>
      <c r="BR87" s="205">
        <f t="shared" si="34"/>
        <v>2336</v>
      </c>
      <c r="BS87" s="100" t="str">
        <f t="shared" si="35"/>
        <v>N</v>
      </c>
      <c r="BT87" s="200">
        <f t="shared" si="36"/>
        <v>911.84745916203713</v>
      </c>
      <c r="BU87" s="100" t="str">
        <f t="shared" si="37"/>
        <v>N</v>
      </c>
      <c r="BV87" s="200" t="str">
        <f t="shared" si="38"/>
        <v/>
      </c>
      <c r="BW87" s="100" t="str">
        <f t="shared" si="39"/>
        <v/>
      </c>
      <c r="BX87" s="200">
        <f t="shared" si="40"/>
        <v>3</v>
      </c>
      <c r="BY87" s="100" t="str">
        <f t="shared" si="41"/>
        <v>mcl</v>
      </c>
      <c r="BZ87" s="200"/>
      <c r="CA87" s="200"/>
      <c r="CB87" s="200"/>
    </row>
    <row r="88" spans="1:80" s="96" customFormat="1" ht="23" x14ac:dyDescent="0.5">
      <c r="A88" s="206" t="s">
        <v>887</v>
      </c>
      <c r="B88" s="117" t="s">
        <v>92</v>
      </c>
      <c r="D88" s="201" t="s">
        <v>74</v>
      </c>
      <c r="E88" s="201">
        <v>1E-3</v>
      </c>
      <c r="F88" s="203" t="s">
        <v>790</v>
      </c>
      <c r="G88" s="202"/>
      <c r="H88" s="100" t="s">
        <v>74</v>
      </c>
      <c r="I88" s="203"/>
      <c r="J88" s="203" t="s">
        <v>74</v>
      </c>
      <c r="K88" s="203"/>
      <c r="L88" s="113"/>
      <c r="M88" s="113">
        <v>1</v>
      </c>
      <c r="N88" s="111">
        <v>0.1</v>
      </c>
      <c r="P88" s="95">
        <v>222.26</v>
      </c>
      <c r="Q88" s="96" t="s">
        <v>47</v>
      </c>
      <c r="R88" s="96">
        <v>3.3700000000000001E-9</v>
      </c>
      <c r="S88" s="95">
        <v>1.3778000000000001E-7</v>
      </c>
      <c r="T88" s="96">
        <v>5.1782099999999998E-2</v>
      </c>
      <c r="U88" s="96">
        <v>6.0503000000000003E-6</v>
      </c>
      <c r="V88" s="96">
        <v>10</v>
      </c>
      <c r="W88" s="96">
        <f t="shared" si="0"/>
        <v>0.06</v>
      </c>
      <c r="X88" s="96">
        <v>10000</v>
      </c>
      <c r="Y88" s="99" t="str">
        <f t="shared" si="1"/>
        <v/>
      </c>
      <c r="Z88" s="96" t="str">
        <f t="shared" si="2"/>
        <v/>
      </c>
      <c r="AA88" s="96" t="str">
        <f t="shared" si="3"/>
        <v/>
      </c>
      <c r="AC88" s="96" t="str">
        <f t="shared" si="4"/>
        <v/>
      </c>
      <c r="AD88" s="96" t="str">
        <f t="shared" si="5"/>
        <v/>
      </c>
      <c r="AE88" s="96" t="str">
        <f t="shared" si="6"/>
        <v/>
      </c>
      <c r="AF88" s="96" t="str">
        <f t="shared" si="42"/>
        <v/>
      </c>
      <c r="AH88" s="101" t="str">
        <f t="shared" si="8"/>
        <v/>
      </c>
      <c r="AI88" s="101">
        <f t="shared" si="9"/>
        <v>329.60086689543073</v>
      </c>
      <c r="AJ88" s="101">
        <f t="shared" si="10"/>
        <v>78.214285714285722</v>
      </c>
      <c r="AK88" s="96">
        <f t="shared" si="43"/>
        <v>63.213679555714634</v>
      </c>
      <c r="AM88" s="96" t="str">
        <f t="shared" si="12"/>
        <v/>
      </c>
      <c r="AN88" s="96" t="str">
        <f t="shared" si="44"/>
        <v/>
      </c>
      <c r="AO88" s="96" t="str">
        <f t="shared" si="45"/>
        <v/>
      </c>
      <c r="AQ88" s="96" t="str">
        <f t="shared" si="15"/>
        <v/>
      </c>
      <c r="AR88" s="96">
        <f t="shared" si="46"/>
        <v>2336</v>
      </c>
      <c r="AS88" s="96">
        <f t="shared" si="47"/>
        <v>2336</v>
      </c>
      <c r="AU88" s="96" t="str">
        <f t="shared" si="18"/>
        <v/>
      </c>
      <c r="AV88" s="96" t="str">
        <f t="shared" si="48"/>
        <v/>
      </c>
      <c r="AW88" s="96" t="str">
        <f t="shared" si="49"/>
        <v/>
      </c>
      <c r="AX88" s="96" t="str">
        <f t="shared" si="50"/>
        <v/>
      </c>
      <c r="AZ88" s="101" t="str">
        <f t="shared" si="22"/>
        <v/>
      </c>
      <c r="BA88" s="101">
        <f t="shared" si="23"/>
        <v>3066.2928309653571</v>
      </c>
      <c r="BB88" s="101">
        <f t="shared" si="51"/>
        <v>1297.7777777777778</v>
      </c>
      <c r="BC88" s="96">
        <f t="shared" si="52"/>
        <v>911.84745916203713</v>
      </c>
      <c r="BE88" s="96" t="str">
        <f t="shared" si="26"/>
        <v/>
      </c>
      <c r="BF88" s="96" t="str">
        <f t="shared" si="27"/>
        <v/>
      </c>
      <c r="BH88" s="118"/>
      <c r="BI88" s="96">
        <v>2</v>
      </c>
      <c r="BJ88" s="96" t="str">
        <f t="shared" si="28"/>
        <v/>
      </c>
      <c r="BK88" s="101">
        <f t="shared" si="29"/>
        <v>33.371428571428574</v>
      </c>
      <c r="BL88" s="101"/>
      <c r="BM88" s="117" t="str">
        <f t="shared" si="30"/>
        <v>1646-88-4</v>
      </c>
      <c r="BN88" s="204" t="str">
        <f t="shared" si="31"/>
        <v>Aldicarb Sulfone</v>
      </c>
      <c r="BO88" s="204"/>
      <c r="BP88" s="200">
        <f t="shared" si="32"/>
        <v>63.213679555714634</v>
      </c>
      <c r="BQ88" s="100" t="str">
        <f t="shared" si="33"/>
        <v>N</v>
      </c>
      <c r="BR88" s="205">
        <f t="shared" si="34"/>
        <v>2336</v>
      </c>
      <c r="BS88" s="100" t="str">
        <f t="shared" si="35"/>
        <v>N</v>
      </c>
      <c r="BT88" s="200">
        <f t="shared" si="36"/>
        <v>911.84745916203713</v>
      </c>
      <c r="BU88" s="100" t="str">
        <f t="shared" si="37"/>
        <v>N</v>
      </c>
      <c r="BV88" s="200" t="str">
        <f t="shared" si="38"/>
        <v/>
      </c>
      <c r="BW88" s="100" t="str">
        <f t="shared" si="39"/>
        <v/>
      </c>
      <c r="BX88" s="200">
        <f t="shared" si="40"/>
        <v>2</v>
      </c>
      <c r="BY88" s="100" t="str">
        <f t="shared" si="41"/>
        <v>mcl</v>
      </c>
      <c r="BZ88" s="200"/>
      <c r="CA88" s="200"/>
      <c r="CB88" s="200"/>
    </row>
    <row r="89" spans="1:80" s="96" customFormat="1" ht="23" x14ac:dyDescent="0.5">
      <c r="A89" s="206" t="s">
        <v>888</v>
      </c>
      <c r="B89" s="117" t="s">
        <v>889</v>
      </c>
      <c r="C89" s="201"/>
      <c r="D89" s="201" t="s">
        <v>74</v>
      </c>
      <c r="E89" s="201"/>
      <c r="F89" s="203" t="s">
        <v>74</v>
      </c>
      <c r="G89" s="202"/>
      <c r="H89" s="100" t="s">
        <v>74</v>
      </c>
      <c r="I89" s="203"/>
      <c r="J89" s="203" t="s">
        <v>74</v>
      </c>
      <c r="K89" s="203"/>
      <c r="L89" s="113"/>
      <c r="M89" s="113">
        <v>1</v>
      </c>
      <c r="N89" s="111">
        <v>0.1</v>
      </c>
      <c r="P89" s="95">
        <v>206.27</v>
      </c>
      <c r="Q89" s="96" t="s">
        <v>47</v>
      </c>
      <c r="R89" s="96">
        <v>9.6900000000000007E-10</v>
      </c>
      <c r="S89" s="95">
        <v>3.9616000000000002E-8</v>
      </c>
      <c r="T89" s="96">
        <v>5.4424699999999999E-2</v>
      </c>
      <c r="U89" s="96">
        <v>6.3590999999999998E-6</v>
      </c>
      <c r="V89" s="96">
        <v>10</v>
      </c>
      <c r="W89" s="96">
        <f t="shared" si="0"/>
        <v>0.06</v>
      </c>
      <c r="X89" s="96">
        <v>28000</v>
      </c>
      <c r="Y89" s="99" t="str">
        <f t="shared" si="1"/>
        <v/>
      </c>
      <c r="Z89" s="96" t="str">
        <f t="shared" si="2"/>
        <v/>
      </c>
      <c r="AA89" s="96" t="str">
        <f t="shared" si="3"/>
        <v/>
      </c>
      <c r="AC89" s="96" t="str">
        <f t="shared" si="4"/>
        <v/>
      </c>
      <c r="AD89" s="96" t="str">
        <f t="shared" si="5"/>
        <v/>
      </c>
      <c r="AE89" s="96" t="str">
        <f t="shared" si="6"/>
        <v/>
      </c>
      <c r="AF89" s="96" t="str">
        <f t="shared" si="42"/>
        <v/>
      </c>
      <c r="AH89" s="101" t="str">
        <f t="shared" si="8"/>
        <v/>
      </c>
      <c r="AI89" s="101" t="str">
        <f t="shared" si="9"/>
        <v/>
      </c>
      <c r="AJ89" s="101" t="str">
        <f t="shared" si="10"/>
        <v/>
      </c>
      <c r="AK89" s="96" t="str">
        <f t="shared" si="43"/>
        <v/>
      </c>
      <c r="AM89" s="96" t="str">
        <f t="shared" si="12"/>
        <v/>
      </c>
      <c r="AN89" s="96" t="str">
        <f t="shared" si="44"/>
        <v/>
      </c>
      <c r="AO89" s="96" t="str">
        <f t="shared" si="45"/>
        <v/>
      </c>
      <c r="AQ89" s="96" t="str">
        <f t="shared" si="15"/>
        <v/>
      </c>
      <c r="AR89" s="96" t="str">
        <f t="shared" si="46"/>
        <v/>
      </c>
      <c r="AS89" s="96" t="str">
        <f t="shared" si="47"/>
        <v/>
      </c>
      <c r="AU89" s="96" t="str">
        <f t="shared" si="18"/>
        <v/>
      </c>
      <c r="AV89" s="96" t="str">
        <f t="shared" si="48"/>
        <v/>
      </c>
      <c r="AW89" s="96" t="str">
        <f t="shared" si="49"/>
        <v/>
      </c>
      <c r="AX89" s="96" t="str">
        <f t="shared" si="50"/>
        <v/>
      </c>
      <c r="AZ89" s="101" t="str">
        <f t="shared" si="22"/>
        <v/>
      </c>
      <c r="BA89" s="101" t="str">
        <f t="shared" si="23"/>
        <v/>
      </c>
      <c r="BB89" s="101" t="str">
        <f t="shared" si="51"/>
        <v/>
      </c>
      <c r="BC89" s="96" t="str">
        <f t="shared" si="52"/>
        <v/>
      </c>
      <c r="BE89" s="96" t="str">
        <f t="shared" si="26"/>
        <v/>
      </c>
      <c r="BF89" s="96" t="str">
        <f t="shared" si="27"/>
        <v/>
      </c>
      <c r="BH89" s="118"/>
      <c r="BI89" s="96">
        <v>4</v>
      </c>
      <c r="BJ89" s="96" t="str">
        <f t="shared" si="28"/>
        <v/>
      </c>
      <c r="BK89" s="101" t="str">
        <f t="shared" si="29"/>
        <v/>
      </c>
      <c r="BL89" s="101"/>
      <c r="BM89" s="117" t="str">
        <f t="shared" si="30"/>
        <v>1646-87-3</v>
      </c>
      <c r="BN89" s="204" t="str">
        <f t="shared" si="31"/>
        <v>Aldicarb sulfoxide</v>
      </c>
      <c r="BO89" s="204"/>
      <c r="BP89" s="200" t="str">
        <f t="shared" si="32"/>
        <v/>
      </c>
      <c r="BQ89" s="100" t="str">
        <f t="shared" si="33"/>
        <v/>
      </c>
      <c r="BR89" s="205" t="str">
        <f t="shared" si="34"/>
        <v/>
      </c>
      <c r="BS89" s="100" t="str">
        <f t="shared" si="35"/>
        <v/>
      </c>
      <c r="BT89" s="200" t="str">
        <f t="shared" si="36"/>
        <v/>
      </c>
      <c r="BU89" s="100" t="str">
        <f t="shared" si="37"/>
        <v/>
      </c>
      <c r="BV89" s="200" t="str">
        <f t="shared" si="38"/>
        <v/>
      </c>
      <c r="BW89" s="100" t="str">
        <f t="shared" si="39"/>
        <v/>
      </c>
      <c r="BX89" s="200">
        <f t="shared" si="40"/>
        <v>4</v>
      </c>
      <c r="BY89" s="100" t="str">
        <f t="shared" si="41"/>
        <v>mcl</v>
      </c>
      <c r="BZ89" s="200"/>
      <c r="CA89" s="200"/>
      <c r="CB89" s="200"/>
    </row>
    <row r="90" spans="1:80" s="96" customFormat="1" ht="23" x14ac:dyDescent="0.5">
      <c r="A90" s="206" t="s">
        <v>93</v>
      </c>
      <c r="B90" s="117" t="s">
        <v>94</v>
      </c>
      <c r="C90" s="201">
        <v>17</v>
      </c>
      <c r="D90" s="201" t="s">
        <v>790</v>
      </c>
      <c r="E90" s="201">
        <v>3.0000000000000001E-5</v>
      </c>
      <c r="F90" s="203" t="s">
        <v>790</v>
      </c>
      <c r="G90" s="202">
        <v>4.8999999999999998E-3</v>
      </c>
      <c r="H90" s="100" t="s">
        <v>790</v>
      </c>
      <c r="I90" s="203"/>
      <c r="J90" s="203" t="s">
        <v>74</v>
      </c>
      <c r="K90" s="203"/>
      <c r="L90" s="113" t="s">
        <v>1199</v>
      </c>
      <c r="M90" s="113">
        <v>1</v>
      </c>
      <c r="N90" s="111"/>
      <c r="P90" s="95">
        <v>364.92</v>
      </c>
      <c r="R90" s="96">
        <v>4.3999999999999999E-5</v>
      </c>
      <c r="S90" s="95">
        <v>1.7989E-3</v>
      </c>
      <c r="T90" s="96">
        <v>2.2811600000000001E-2</v>
      </c>
      <c r="U90" s="96">
        <v>5.8401999999999996E-6</v>
      </c>
      <c r="V90" s="96">
        <v>82020</v>
      </c>
      <c r="W90" s="96">
        <f t="shared" si="0"/>
        <v>492.12</v>
      </c>
      <c r="X90" s="96">
        <v>1.7000000000000001E-2</v>
      </c>
      <c r="Y90" s="99">
        <f t="shared" si="1"/>
        <v>4.5169610542966416E-9</v>
      </c>
      <c r="Z90" s="96">
        <f t="shared" si="2"/>
        <v>1716237.8786732606</v>
      </c>
      <c r="AA90" s="96">
        <f t="shared" si="3"/>
        <v>8.3677457892901259</v>
      </c>
      <c r="AC90" s="96">
        <f t="shared" si="4"/>
        <v>0.98340161022879147</v>
      </c>
      <c r="AD90" s="96" t="str">
        <f t="shared" si="5"/>
        <v/>
      </c>
      <c r="AE90" s="96">
        <f t="shared" si="6"/>
        <v>4.0896358543417367E-2</v>
      </c>
      <c r="AF90" s="96">
        <f t="shared" si="42"/>
        <v>3.9263521036069254E-2</v>
      </c>
      <c r="AH90" s="101" t="str">
        <f t="shared" si="8"/>
        <v/>
      </c>
      <c r="AI90" s="101" t="str">
        <f t="shared" si="9"/>
        <v/>
      </c>
      <c r="AJ90" s="101">
        <f t="shared" si="10"/>
        <v>2.3464285714285715</v>
      </c>
      <c r="AK90" s="96">
        <f t="shared" si="43"/>
        <v>2.3464285714285715</v>
      </c>
      <c r="AM90" s="96">
        <f t="shared" si="12"/>
        <v>4.2954982334793606</v>
      </c>
      <c r="AN90" s="96">
        <f t="shared" si="44"/>
        <v>0.38475294117647052</v>
      </c>
      <c r="AO90" s="96">
        <f t="shared" si="45"/>
        <v>0.35312326571256114</v>
      </c>
      <c r="AQ90" s="96" t="str">
        <f t="shared" si="15"/>
        <v/>
      </c>
      <c r="AR90" s="96">
        <f t="shared" si="46"/>
        <v>70.08</v>
      </c>
      <c r="AS90" s="96">
        <f t="shared" si="47"/>
        <v>70.08</v>
      </c>
      <c r="AU90" s="96">
        <f t="shared" si="18"/>
        <v>4.7727758149770674</v>
      </c>
      <c r="AV90" s="96" t="str">
        <f t="shared" si="48"/>
        <v/>
      </c>
      <c r="AW90" s="96">
        <f t="shared" si="49"/>
        <v>0.21375163398692806</v>
      </c>
      <c r="AX90" s="96">
        <f t="shared" si="50"/>
        <v>0.20458899295071473</v>
      </c>
      <c r="AZ90" s="101" t="str">
        <f t="shared" si="22"/>
        <v/>
      </c>
      <c r="BA90" s="101" t="str">
        <f t="shared" si="23"/>
        <v/>
      </c>
      <c r="BB90" s="101">
        <f t="shared" si="51"/>
        <v>38.93333333333333</v>
      </c>
      <c r="BC90" s="96">
        <f t="shared" si="52"/>
        <v>38.93333333333333</v>
      </c>
      <c r="BE90" s="96">
        <f t="shared" si="26"/>
        <v>5.729984301412873E-4</v>
      </c>
      <c r="BF90" s="96" t="str">
        <f t="shared" si="27"/>
        <v/>
      </c>
      <c r="BH90" s="118"/>
      <c r="BI90" s="96" t="s">
        <v>74</v>
      </c>
      <c r="BJ90" s="96">
        <f t="shared" si="28"/>
        <v>9.167514347787867E-4</v>
      </c>
      <c r="BK90" s="101">
        <f t="shared" si="29"/>
        <v>1.0011428571428573</v>
      </c>
      <c r="BL90" s="101"/>
      <c r="BM90" s="117" t="str">
        <f t="shared" si="30"/>
        <v>309-00-2</v>
      </c>
      <c r="BN90" s="204" t="str">
        <f t="shared" si="31"/>
        <v>Aldrin</v>
      </c>
      <c r="BO90" s="204"/>
      <c r="BP90" s="200">
        <f t="shared" si="32"/>
        <v>3.9263521036069254E-2</v>
      </c>
      <c r="BQ90" s="100" t="str">
        <f t="shared" si="33"/>
        <v>C</v>
      </c>
      <c r="BR90" s="205">
        <f t="shared" si="34"/>
        <v>0.35312326571256114</v>
      </c>
      <c r="BS90" s="100" t="str">
        <f t="shared" si="35"/>
        <v>C</v>
      </c>
      <c r="BT90" s="200">
        <f t="shared" si="36"/>
        <v>0.20458899295071473</v>
      </c>
      <c r="BU90" s="100" t="str">
        <f t="shared" si="37"/>
        <v>C</v>
      </c>
      <c r="BV90" s="200">
        <f t="shared" si="38"/>
        <v>5.729984301412873E-4</v>
      </c>
      <c r="BW90" s="100" t="str">
        <f t="shared" si="39"/>
        <v>C</v>
      </c>
      <c r="BX90" s="200">
        <f t="shared" si="40"/>
        <v>9.167514347787867E-4</v>
      </c>
      <c r="BY90" s="100" t="str">
        <f t="shared" si="41"/>
        <v>C</v>
      </c>
      <c r="BZ90" s="200">
        <v>0.02</v>
      </c>
      <c r="CA90" s="200"/>
      <c r="CB90" s="200">
        <f>20*BZ90</f>
        <v>0.4</v>
      </c>
    </row>
    <row r="91" spans="1:80" s="96" customFormat="1" ht="23" x14ac:dyDescent="0.5">
      <c r="A91" s="206" t="s">
        <v>890</v>
      </c>
      <c r="B91" s="117" t="s">
        <v>891</v>
      </c>
      <c r="D91" s="201" t="s">
        <v>74</v>
      </c>
      <c r="E91" s="201">
        <v>5.0000000000000001E-3</v>
      </c>
      <c r="F91" s="203" t="s">
        <v>790</v>
      </c>
      <c r="G91" s="202"/>
      <c r="H91" s="100" t="s">
        <v>74</v>
      </c>
      <c r="I91" s="203">
        <v>1E-4</v>
      </c>
      <c r="J91" s="203" t="s">
        <v>1198</v>
      </c>
      <c r="K91" s="203"/>
      <c r="L91" s="113" t="s">
        <v>1199</v>
      </c>
      <c r="M91" s="113">
        <v>1</v>
      </c>
      <c r="N91" s="111"/>
      <c r="P91" s="95">
        <v>58.081000000000003</v>
      </c>
      <c r="R91" s="96">
        <v>4.9899999999999997E-6</v>
      </c>
      <c r="S91" s="95">
        <v>2.04E-4</v>
      </c>
      <c r="T91" s="96">
        <v>0.1097535</v>
      </c>
      <c r="U91" s="96">
        <v>1.2099999999999999E-5</v>
      </c>
      <c r="V91" s="96">
        <v>1.9039999999999999</v>
      </c>
      <c r="W91" s="96">
        <f t="shared" si="0"/>
        <v>1.1424E-2</v>
      </c>
      <c r="X91" s="96">
        <v>1000000</v>
      </c>
      <c r="Y91" s="99">
        <f t="shared" si="1"/>
        <v>1.139099264236979E-5</v>
      </c>
      <c r="Z91" s="96">
        <f t="shared" si="2"/>
        <v>34175.892921625091</v>
      </c>
      <c r="AA91" s="96">
        <f t="shared" si="3"/>
        <v>111462.61886792454</v>
      </c>
      <c r="AC91" s="96" t="str">
        <f t="shared" si="4"/>
        <v/>
      </c>
      <c r="AD91" s="96" t="str">
        <f t="shared" si="5"/>
        <v/>
      </c>
      <c r="AE91" s="96" t="str">
        <f t="shared" si="6"/>
        <v/>
      </c>
      <c r="AF91" s="96" t="str">
        <f t="shared" si="42"/>
        <v/>
      </c>
      <c r="AH91" s="101">
        <f t="shared" si="8"/>
        <v>3.5640574046837599</v>
      </c>
      <c r="AI91" s="101" t="str">
        <f t="shared" si="9"/>
        <v/>
      </c>
      <c r="AJ91" s="101">
        <f t="shared" si="10"/>
        <v>391.07142857142861</v>
      </c>
      <c r="AK91" s="96">
        <f t="shared" si="43"/>
        <v>3.5318694600227212</v>
      </c>
      <c r="AM91" s="96" t="str">
        <f t="shared" si="12"/>
        <v/>
      </c>
      <c r="AN91" s="96" t="str">
        <f t="shared" si="44"/>
        <v/>
      </c>
      <c r="AO91" s="96" t="str">
        <f t="shared" si="45"/>
        <v/>
      </c>
      <c r="AQ91" s="96">
        <f t="shared" si="15"/>
        <v>14.96904109967179</v>
      </c>
      <c r="AR91" s="96">
        <f t="shared" si="46"/>
        <v>11680.000000000002</v>
      </c>
      <c r="AS91" s="96">
        <f t="shared" si="47"/>
        <v>14.949881391710512</v>
      </c>
      <c r="AU91" s="96" t="str">
        <f t="shared" si="18"/>
        <v/>
      </c>
      <c r="AV91" s="96" t="str">
        <f t="shared" si="48"/>
        <v/>
      </c>
      <c r="AW91" s="96" t="str">
        <f t="shared" si="49"/>
        <v/>
      </c>
      <c r="AX91" s="96" t="str">
        <f t="shared" si="50"/>
        <v/>
      </c>
      <c r="AZ91" s="101">
        <f t="shared" si="22"/>
        <v>16.632267888524211</v>
      </c>
      <c r="BA91" s="101" t="str">
        <f t="shared" si="23"/>
        <v/>
      </c>
      <c r="BB91" s="101">
        <f t="shared" si="51"/>
        <v>6488.8888888888896</v>
      </c>
      <c r="BC91" s="96">
        <f t="shared" si="52"/>
        <v>16.589745186891395</v>
      </c>
      <c r="BE91" s="96" t="str">
        <f t="shared" si="26"/>
        <v/>
      </c>
      <c r="BF91" s="96">
        <f t="shared" si="27"/>
        <v>0.10428571428571429</v>
      </c>
      <c r="BH91" s="118"/>
      <c r="BI91" s="96" t="s">
        <v>74</v>
      </c>
      <c r="BJ91" s="96" t="str">
        <f t="shared" si="28"/>
        <v/>
      </c>
      <c r="BK91" s="101">
        <f t="shared" si="29"/>
        <v>0.20831103977171392</v>
      </c>
      <c r="BL91" s="101"/>
      <c r="BM91" s="117" t="str">
        <f t="shared" si="30"/>
        <v>107-18-6</v>
      </c>
      <c r="BN91" s="204" t="str">
        <f t="shared" si="31"/>
        <v>Allyl Alcohol</v>
      </c>
      <c r="BO91" s="204"/>
      <c r="BP91" s="200">
        <f t="shared" si="32"/>
        <v>3.5318694600227212</v>
      </c>
      <c r="BQ91" s="100" t="str">
        <f t="shared" si="33"/>
        <v>N</v>
      </c>
      <c r="BR91" s="205">
        <f t="shared" si="34"/>
        <v>14.949881391710512</v>
      </c>
      <c r="BS91" s="100" t="str">
        <f t="shared" si="35"/>
        <v>N</v>
      </c>
      <c r="BT91" s="200">
        <f t="shared" si="36"/>
        <v>16.589745186891395</v>
      </c>
      <c r="BU91" s="100" t="str">
        <f t="shared" si="37"/>
        <v>N</v>
      </c>
      <c r="BV91" s="200">
        <f t="shared" si="38"/>
        <v>0.10428571428571429</v>
      </c>
      <c r="BW91" s="100" t="str">
        <f t="shared" si="39"/>
        <v>N</v>
      </c>
      <c r="BX91" s="200">
        <f t="shared" si="40"/>
        <v>0.20831103977171392</v>
      </c>
      <c r="BY91" s="100" t="str">
        <f t="shared" si="41"/>
        <v>N</v>
      </c>
      <c r="BZ91" s="200"/>
      <c r="CA91" s="200"/>
      <c r="CB91" s="200"/>
    </row>
    <row r="92" spans="1:80" s="96" customFormat="1" ht="23" x14ac:dyDescent="0.5">
      <c r="A92" s="206" t="s">
        <v>892</v>
      </c>
      <c r="B92" s="117" t="s">
        <v>95</v>
      </c>
      <c r="C92" s="96">
        <v>2.1000000000000001E-2</v>
      </c>
      <c r="D92" s="201" t="s">
        <v>793</v>
      </c>
      <c r="E92" s="201"/>
      <c r="F92" s="203" t="s">
        <v>74</v>
      </c>
      <c r="G92" s="202">
        <v>6.0000000000000002E-6</v>
      </c>
      <c r="H92" s="100" t="s">
        <v>793</v>
      </c>
      <c r="I92" s="203">
        <v>1E-3</v>
      </c>
      <c r="J92" s="203" t="s">
        <v>790</v>
      </c>
      <c r="K92" s="203"/>
      <c r="L92" s="113" t="s">
        <v>1199</v>
      </c>
      <c r="M92" s="113">
        <v>1</v>
      </c>
      <c r="N92" s="111"/>
      <c r="P92" s="95">
        <v>76.525999999999996</v>
      </c>
      <c r="R92" s="96">
        <v>1.0999999999999999E-2</v>
      </c>
      <c r="S92" s="95">
        <v>0.4497138</v>
      </c>
      <c r="T92" s="96">
        <v>9.3611E-2</v>
      </c>
      <c r="U92" s="96">
        <v>1.08E-5</v>
      </c>
      <c r="V92" s="96">
        <v>39.6</v>
      </c>
      <c r="W92" s="96">
        <f t="shared" si="0"/>
        <v>0.23760000000000001</v>
      </c>
      <c r="X92" s="96">
        <v>3370</v>
      </c>
      <c r="Y92" s="99">
        <f t="shared" si="1"/>
        <v>5.305776172248252E-3</v>
      </c>
      <c r="Z92" s="96">
        <f t="shared" si="2"/>
        <v>1583.5296279353518</v>
      </c>
      <c r="AA92" s="96">
        <f t="shared" si="3"/>
        <v>1424.6152624566037</v>
      </c>
      <c r="AC92" s="96">
        <f t="shared" si="4"/>
        <v>0.74101065922615805</v>
      </c>
      <c r="AD92" s="96" t="str">
        <f t="shared" si="5"/>
        <v/>
      </c>
      <c r="AE92" s="96">
        <f t="shared" si="6"/>
        <v>33.106575963718818</v>
      </c>
      <c r="AF92" s="96">
        <f t="shared" si="42"/>
        <v>0.72478803150372662</v>
      </c>
      <c r="AH92" s="101">
        <f t="shared" si="8"/>
        <v>1.6513951834182954</v>
      </c>
      <c r="AI92" s="101" t="str">
        <f t="shared" si="9"/>
        <v/>
      </c>
      <c r="AJ92" s="101" t="str">
        <f t="shared" si="10"/>
        <v/>
      </c>
      <c r="AK92" s="96">
        <f t="shared" si="43"/>
        <v>1.6513951834182954</v>
      </c>
      <c r="AM92" s="96">
        <f t="shared" si="12"/>
        <v>3.2367345594998587</v>
      </c>
      <c r="AN92" s="96">
        <f t="shared" si="44"/>
        <v>311.46666666666664</v>
      </c>
      <c r="AO92" s="96">
        <f t="shared" si="45"/>
        <v>3.2034446409039941</v>
      </c>
      <c r="AQ92" s="96">
        <f t="shared" si="15"/>
        <v>6.9358597703568412</v>
      </c>
      <c r="AR92" s="96" t="str">
        <f t="shared" si="46"/>
        <v/>
      </c>
      <c r="AS92" s="96">
        <f t="shared" si="47"/>
        <v>6.9358597703568421</v>
      </c>
      <c r="AU92" s="96">
        <f t="shared" si="18"/>
        <v>3.5963717327776208</v>
      </c>
      <c r="AV92" s="96" t="str">
        <f t="shared" si="48"/>
        <v/>
      </c>
      <c r="AW92" s="96">
        <f t="shared" si="49"/>
        <v>173.03703703703701</v>
      </c>
      <c r="AX92" s="96">
        <f t="shared" si="50"/>
        <v>3.5231472520273397</v>
      </c>
      <c r="AZ92" s="101">
        <f t="shared" si="22"/>
        <v>7.7065108559520459</v>
      </c>
      <c r="BA92" s="101" t="str">
        <f t="shared" si="23"/>
        <v/>
      </c>
      <c r="BB92" s="101" t="str">
        <f t="shared" si="51"/>
        <v/>
      </c>
      <c r="BC92" s="96">
        <f t="shared" si="52"/>
        <v>7.7065108559520468</v>
      </c>
      <c r="BE92" s="96">
        <f t="shared" si="26"/>
        <v>0.4679487179487179</v>
      </c>
      <c r="BF92" s="96">
        <f t="shared" si="27"/>
        <v>1.0428571428571429</v>
      </c>
      <c r="BH92" s="118"/>
      <c r="BI92" s="96" t="s">
        <v>74</v>
      </c>
      <c r="BJ92" s="96">
        <f t="shared" si="28"/>
        <v>0.74736120069207679</v>
      </c>
      <c r="BK92" s="101">
        <f t="shared" si="29"/>
        <v>2.0857142857142859</v>
      </c>
      <c r="BL92" s="101"/>
      <c r="BM92" s="117" t="str">
        <f t="shared" si="30"/>
        <v>107-05-1</v>
      </c>
      <c r="BN92" s="204" t="str">
        <f t="shared" si="31"/>
        <v>Allyl Chloride</v>
      </c>
      <c r="BO92" s="204"/>
      <c r="BP92" s="200">
        <f t="shared" si="32"/>
        <v>0.72478803150372662</v>
      </c>
      <c r="BQ92" s="100" t="str">
        <f t="shared" si="33"/>
        <v>C</v>
      </c>
      <c r="BR92" s="205">
        <f t="shared" si="34"/>
        <v>3.2034446409039941</v>
      </c>
      <c r="BS92" s="100" t="str">
        <f t="shared" si="35"/>
        <v>C</v>
      </c>
      <c r="BT92" s="200">
        <f t="shared" si="36"/>
        <v>3.5231472520273397</v>
      </c>
      <c r="BU92" s="100" t="str">
        <f t="shared" si="37"/>
        <v>C</v>
      </c>
      <c r="BV92" s="200">
        <f t="shared" si="38"/>
        <v>0.4679487179487179</v>
      </c>
      <c r="BW92" s="100" t="str">
        <f t="shared" si="39"/>
        <v>C</v>
      </c>
      <c r="BX92" s="200">
        <f t="shared" si="40"/>
        <v>0.74736120069207679</v>
      </c>
      <c r="BY92" s="100" t="str">
        <f t="shared" si="41"/>
        <v>C</v>
      </c>
      <c r="BZ92" s="200"/>
      <c r="CA92" s="200"/>
      <c r="CB92" s="200"/>
    </row>
    <row r="93" spans="1:80" s="96" customFormat="1" ht="23" x14ac:dyDescent="0.5">
      <c r="A93" s="206" t="s">
        <v>96</v>
      </c>
      <c r="B93" s="117" t="s">
        <v>97</v>
      </c>
      <c r="D93" s="201" t="s">
        <v>74</v>
      </c>
      <c r="E93" s="201">
        <v>1</v>
      </c>
      <c r="F93" s="203" t="s">
        <v>791</v>
      </c>
      <c r="G93" s="202"/>
      <c r="H93" s="100" t="s">
        <v>74</v>
      </c>
      <c r="I93" s="203">
        <v>5.0000000000000001E-3</v>
      </c>
      <c r="J93" s="203" t="s">
        <v>791</v>
      </c>
      <c r="K93" s="203"/>
      <c r="L93" s="113"/>
      <c r="M93" s="113">
        <v>1</v>
      </c>
      <c r="N93" s="111"/>
      <c r="P93" s="95">
        <v>26.981999999999999</v>
      </c>
      <c r="Q93" s="96" t="s">
        <v>47</v>
      </c>
      <c r="R93" s="96" t="s">
        <v>1197</v>
      </c>
      <c r="S93" s="95" t="s">
        <v>1197</v>
      </c>
      <c r="T93" s="96" t="s">
        <v>1197</v>
      </c>
      <c r="U93" s="96" t="s">
        <v>1197</v>
      </c>
      <c r="W93" s="96">
        <v>1500</v>
      </c>
      <c r="X93" s="96" t="s">
        <v>1197</v>
      </c>
      <c r="Y93" s="99" t="str">
        <f t="shared" si="1"/>
        <v/>
      </c>
      <c r="Z93" s="96" t="str">
        <f t="shared" si="2"/>
        <v/>
      </c>
      <c r="AA93" s="96" t="str">
        <f t="shared" si="3"/>
        <v/>
      </c>
      <c r="AC93" s="96" t="str">
        <f t="shared" si="4"/>
        <v/>
      </c>
      <c r="AD93" s="96" t="str">
        <f t="shared" si="5"/>
        <v/>
      </c>
      <c r="AE93" s="96" t="str">
        <f t="shared" si="6"/>
        <v/>
      </c>
      <c r="AF93" s="96" t="str">
        <f t="shared" si="42"/>
        <v/>
      </c>
      <c r="AH93" s="101">
        <f t="shared" si="8"/>
        <v>6257142.8571428563</v>
      </c>
      <c r="AI93" s="101" t="str">
        <f t="shared" si="9"/>
        <v/>
      </c>
      <c r="AJ93" s="101">
        <f t="shared" si="10"/>
        <v>78214.28571428571</v>
      </c>
      <c r="AK93" s="96">
        <f t="shared" si="43"/>
        <v>77248.677248677239</v>
      </c>
      <c r="AM93" s="96" t="str">
        <f t="shared" si="12"/>
        <v/>
      </c>
      <c r="AN93" s="96" t="str">
        <f t="shared" si="44"/>
        <v/>
      </c>
      <c r="AO93" s="96" t="str">
        <f t="shared" si="45"/>
        <v/>
      </c>
      <c r="AQ93" s="96">
        <f t="shared" si="15"/>
        <v>26280000</v>
      </c>
      <c r="AR93" s="96">
        <f t="shared" si="46"/>
        <v>2336000</v>
      </c>
      <c r="AS93" s="96">
        <f t="shared" si="47"/>
        <v>2145306.1224489799</v>
      </c>
      <c r="AU93" s="96" t="str">
        <f t="shared" si="18"/>
        <v/>
      </c>
      <c r="AV93" s="96" t="str">
        <f t="shared" si="48"/>
        <v/>
      </c>
      <c r="AW93" s="96" t="str">
        <f t="shared" si="49"/>
        <v/>
      </c>
      <c r="AX93" s="96" t="str">
        <f t="shared" si="50"/>
        <v/>
      </c>
      <c r="AZ93" s="101">
        <f t="shared" si="22"/>
        <v>29199999.999999996</v>
      </c>
      <c r="BA93" s="101" t="str">
        <f t="shared" si="23"/>
        <v/>
      </c>
      <c r="BB93" s="101">
        <f t="shared" si="51"/>
        <v>1297777.7777777778</v>
      </c>
      <c r="BC93" s="96">
        <f t="shared" si="52"/>
        <v>1242553.1914893617</v>
      </c>
      <c r="BE93" s="96" t="str">
        <f t="shared" si="26"/>
        <v/>
      </c>
      <c r="BF93" s="96">
        <f t="shared" si="27"/>
        <v>5.2142857142857135</v>
      </c>
      <c r="BH93" s="118"/>
      <c r="BI93" s="96" t="s">
        <v>74</v>
      </c>
      <c r="BJ93" s="96" t="str">
        <f t="shared" si="28"/>
        <v/>
      </c>
      <c r="BK93" s="101">
        <f t="shared" si="29"/>
        <v>33371.428571428572</v>
      </c>
      <c r="BL93" s="101"/>
      <c r="BM93" s="117" t="str">
        <f t="shared" si="30"/>
        <v>7429-90-5</v>
      </c>
      <c r="BN93" s="204" t="str">
        <f t="shared" si="31"/>
        <v>Aluminum</v>
      </c>
      <c r="BO93" s="204"/>
      <c r="BP93" s="200">
        <f t="shared" si="32"/>
        <v>77248.677248677239</v>
      </c>
      <c r="BQ93" s="100" t="str">
        <f t="shared" si="33"/>
        <v>N</v>
      </c>
      <c r="BR93" s="205">
        <f t="shared" si="34"/>
        <v>100000</v>
      </c>
      <c r="BS93" s="100" t="str">
        <f t="shared" si="35"/>
        <v>max</v>
      </c>
      <c r="BT93" s="200">
        <f t="shared" si="36"/>
        <v>100000</v>
      </c>
      <c r="BU93" s="100" t="str">
        <f t="shared" si="37"/>
        <v>max</v>
      </c>
      <c r="BV93" s="200">
        <f t="shared" si="38"/>
        <v>5.2142857142857135</v>
      </c>
      <c r="BW93" s="100" t="str">
        <f t="shared" si="39"/>
        <v>N</v>
      </c>
      <c r="BX93" s="200">
        <f t="shared" si="40"/>
        <v>33371.428571428572</v>
      </c>
      <c r="BY93" s="100" t="str">
        <f t="shared" si="41"/>
        <v>N</v>
      </c>
      <c r="BZ93" s="200">
        <f>'Table D1'!I4</f>
        <v>50063.817142857151</v>
      </c>
      <c r="CA93" s="200"/>
      <c r="CB93" s="200">
        <f>'Table D1'!J4</f>
        <v>1001276.3428571429</v>
      </c>
    </row>
    <row r="94" spans="1:80" s="96" customFormat="1" ht="23" x14ac:dyDescent="0.5">
      <c r="A94" s="206" t="s">
        <v>893</v>
      </c>
      <c r="B94" s="117" t="s">
        <v>894</v>
      </c>
      <c r="D94" s="201" t="s">
        <v>74</v>
      </c>
      <c r="E94" s="201">
        <v>4.0000000000000002E-4</v>
      </c>
      <c r="F94" s="203" t="s">
        <v>790</v>
      </c>
      <c r="G94" s="202"/>
      <c r="H94" s="100" t="s">
        <v>74</v>
      </c>
      <c r="I94" s="203"/>
      <c r="J94" s="203" t="s">
        <v>74</v>
      </c>
      <c r="K94" s="203"/>
      <c r="L94" s="113"/>
      <c r="M94" s="113">
        <v>1</v>
      </c>
      <c r="N94" s="111"/>
      <c r="P94" s="95">
        <v>57.954999999999998</v>
      </c>
      <c r="Q94" s="96" t="s">
        <v>47</v>
      </c>
      <c r="R94" s="96" t="s">
        <v>1197</v>
      </c>
      <c r="S94" s="95" t="s">
        <v>1197</v>
      </c>
      <c r="T94" s="96" t="s">
        <v>1197</v>
      </c>
      <c r="U94" s="96" t="s">
        <v>1197</v>
      </c>
      <c r="W94" s="96">
        <f t="shared" si="0"/>
        <v>0</v>
      </c>
      <c r="X94" s="96" t="s">
        <v>1197</v>
      </c>
      <c r="Y94" s="99" t="str">
        <f t="shared" si="1"/>
        <v/>
      </c>
      <c r="Z94" s="96" t="str">
        <f t="shared" si="2"/>
        <v/>
      </c>
      <c r="AA94" s="96" t="str">
        <f t="shared" si="3"/>
        <v/>
      </c>
      <c r="AC94" s="96" t="str">
        <f t="shared" si="4"/>
        <v/>
      </c>
      <c r="AD94" s="96" t="str">
        <f t="shared" si="5"/>
        <v/>
      </c>
      <c r="AE94" s="96" t="str">
        <f t="shared" si="6"/>
        <v/>
      </c>
      <c r="AF94" s="96" t="str">
        <f t="shared" si="42"/>
        <v/>
      </c>
      <c r="AH94" s="101" t="str">
        <f t="shared" si="8"/>
        <v/>
      </c>
      <c r="AI94" s="101" t="str">
        <f t="shared" si="9"/>
        <v/>
      </c>
      <c r="AJ94" s="101">
        <f t="shared" si="10"/>
        <v>31.285714285714292</v>
      </c>
      <c r="AK94" s="96">
        <f t="shared" si="43"/>
        <v>31.285714285714295</v>
      </c>
      <c r="AM94" s="96" t="str">
        <f t="shared" si="12"/>
        <v/>
      </c>
      <c r="AN94" s="96" t="str">
        <f t="shared" si="44"/>
        <v/>
      </c>
      <c r="AO94" s="96" t="str">
        <f t="shared" si="45"/>
        <v/>
      </c>
      <c r="AQ94" s="96" t="str">
        <f t="shared" si="15"/>
        <v/>
      </c>
      <c r="AR94" s="96">
        <f t="shared" si="46"/>
        <v>934.40000000000009</v>
      </c>
      <c r="AS94" s="96">
        <f t="shared" si="47"/>
        <v>934.40000000000009</v>
      </c>
      <c r="AU94" s="96" t="str">
        <f t="shared" si="18"/>
        <v/>
      </c>
      <c r="AV94" s="96" t="str">
        <f t="shared" si="48"/>
        <v/>
      </c>
      <c r="AW94" s="96" t="str">
        <f t="shared" si="49"/>
        <v/>
      </c>
      <c r="AX94" s="96" t="str">
        <f t="shared" si="50"/>
        <v/>
      </c>
      <c r="AZ94" s="101" t="str">
        <f t="shared" si="22"/>
        <v/>
      </c>
      <c r="BA94" s="101" t="str">
        <f t="shared" si="23"/>
        <v/>
      </c>
      <c r="BB94" s="101">
        <f t="shared" si="51"/>
        <v>519.1111111111112</v>
      </c>
      <c r="BC94" s="96">
        <f t="shared" si="52"/>
        <v>519.1111111111112</v>
      </c>
      <c r="BE94" s="96" t="str">
        <f t="shared" si="26"/>
        <v/>
      </c>
      <c r="BF94" s="96" t="str">
        <f t="shared" si="27"/>
        <v/>
      </c>
      <c r="BH94" s="118"/>
      <c r="BI94" s="96" t="s">
        <v>74</v>
      </c>
      <c r="BJ94" s="96" t="str">
        <f t="shared" si="28"/>
        <v/>
      </c>
      <c r="BK94" s="101">
        <f t="shared" si="29"/>
        <v>13.348571428571429</v>
      </c>
      <c r="BL94" s="101"/>
      <c r="BM94" s="117" t="str">
        <f t="shared" si="30"/>
        <v>20859-73-8</v>
      </c>
      <c r="BN94" s="204" t="str">
        <f t="shared" si="31"/>
        <v>Aluminum Phosphide</v>
      </c>
      <c r="BO94" s="204"/>
      <c r="BP94" s="200">
        <f t="shared" si="32"/>
        <v>31.285714285714295</v>
      </c>
      <c r="BQ94" s="100" t="str">
        <f t="shared" si="33"/>
        <v>N</v>
      </c>
      <c r="BR94" s="205">
        <f t="shared" si="34"/>
        <v>934.40000000000009</v>
      </c>
      <c r="BS94" s="100" t="str">
        <f t="shared" si="35"/>
        <v>N</v>
      </c>
      <c r="BT94" s="200">
        <f t="shared" si="36"/>
        <v>519.1111111111112</v>
      </c>
      <c r="BU94" s="100" t="str">
        <f t="shared" si="37"/>
        <v>N</v>
      </c>
      <c r="BV94" s="200" t="str">
        <f t="shared" si="38"/>
        <v/>
      </c>
      <c r="BW94" s="100" t="str">
        <f t="shared" si="39"/>
        <v/>
      </c>
      <c r="BX94" s="200">
        <f t="shared" si="40"/>
        <v>13.348571428571429</v>
      </c>
      <c r="BY94" s="100" t="str">
        <f t="shared" si="41"/>
        <v>N</v>
      </c>
      <c r="BZ94" s="200"/>
      <c r="CA94" s="200"/>
      <c r="CB94" s="200"/>
    </row>
    <row r="95" spans="1:80" s="96" customFormat="1" ht="23" x14ac:dyDescent="0.5">
      <c r="A95" s="206" t="s">
        <v>895</v>
      </c>
      <c r="B95" s="117" t="s">
        <v>896</v>
      </c>
      <c r="D95" s="201" t="s">
        <v>74</v>
      </c>
      <c r="E95" s="201">
        <v>8.9999999999999993E-3</v>
      </c>
      <c r="F95" s="203" t="s">
        <v>790</v>
      </c>
      <c r="G95" s="202"/>
      <c r="H95" s="100" t="s">
        <v>74</v>
      </c>
      <c r="I95" s="203"/>
      <c r="J95" s="203" t="s">
        <v>74</v>
      </c>
      <c r="K95" s="203"/>
      <c r="L95" s="113"/>
      <c r="M95" s="113">
        <v>1</v>
      </c>
      <c r="N95" s="111">
        <v>0.1</v>
      </c>
      <c r="P95" s="95">
        <v>227.33</v>
      </c>
      <c r="Q95" s="96" t="s">
        <v>47</v>
      </c>
      <c r="R95" s="96">
        <v>2.4300000000000001E-9</v>
      </c>
      <c r="S95" s="95">
        <v>9.9345999999999995E-8</v>
      </c>
      <c r="T95" s="96">
        <v>5.10093E-2</v>
      </c>
      <c r="U95" s="96">
        <v>5.9599999999999997E-6</v>
      </c>
      <c r="V95" s="96">
        <v>428.2</v>
      </c>
      <c r="W95" s="96">
        <f t="shared" si="0"/>
        <v>2.5691999999999999</v>
      </c>
      <c r="X95" s="96">
        <v>209</v>
      </c>
      <c r="Y95" s="99" t="str">
        <f t="shared" si="1"/>
        <v/>
      </c>
      <c r="Z95" s="96" t="str">
        <f t="shared" si="2"/>
        <v/>
      </c>
      <c r="AA95" s="96" t="str">
        <f t="shared" si="3"/>
        <v/>
      </c>
      <c r="AC95" s="96" t="str">
        <f t="shared" si="4"/>
        <v/>
      </c>
      <c r="AD95" s="96" t="str">
        <f t="shared" si="5"/>
        <v/>
      </c>
      <c r="AE95" s="96" t="str">
        <f t="shared" si="6"/>
        <v/>
      </c>
      <c r="AF95" s="96" t="str">
        <f t="shared" si="42"/>
        <v/>
      </c>
      <c r="AH95" s="101" t="str">
        <f t="shared" si="8"/>
        <v/>
      </c>
      <c r="AI95" s="101">
        <f t="shared" si="9"/>
        <v>2966.4078020588763</v>
      </c>
      <c r="AJ95" s="101">
        <f t="shared" si="10"/>
        <v>703.92857142857144</v>
      </c>
      <c r="AK95" s="96">
        <f t="shared" si="43"/>
        <v>568.92311600143159</v>
      </c>
      <c r="AM95" s="96" t="str">
        <f t="shared" si="12"/>
        <v/>
      </c>
      <c r="AN95" s="96" t="str">
        <f t="shared" si="44"/>
        <v/>
      </c>
      <c r="AO95" s="96" t="str">
        <f t="shared" si="45"/>
        <v/>
      </c>
      <c r="AQ95" s="96" t="str">
        <f t="shared" si="15"/>
        <v/>
      </c>
      <c r="AR95" s="96">
        <f t="shared" si="46"/>
        <v>21024</v>
      </c>
      <c r="AS95" s="96">
        <f t="shared" si="47"/>
        <v>21024</v>
      </c>
      <c r="AU95" s="96" t="str">
        <f t="shared" si="18"/>
        <v/>
      </c>
      <c r="AV95" s="96" t="str">
        <f t="shared" si="48"/>
        <v/>
      </c>
      <c r="AW95" s="96" t="str">
        <f t="shared" si="49"/>
        <v/>
      </c>
      <c r="AX95" s="96" t="str">
        <f t="shared" si="50"/>
        <v/>
      </c>
      <c r="AZ95" s="101" t="str">
        <f t="shared" si="22"/>
        <v/>
      </c>
      <c r="BA95" s="101">
        <f t="shared" si="23"/>
        <v>27596.635478688211</v>
      </c>
      <c r="BB95" s="101">
        <f t="shared" si="51"/>
        <v>11680.000000000002</v>
      </c>
      <c r="BC95" s="96">
        <f t="shared" si="52"/>
        <v>8206.627132458334</v>
      </c>
      <c r="BE95" s="96" t="str">
        <f t="shared" si="26"/>
        <v/>
      </c>
      <c r="BF95" s="96" t="str">
        <f t="shared" si="27"/>
        <v/>
      </c>
      <c r="BH95" s="118"/>
      <c r="BI95" s="96" t="s">
        <v>74</v>
      </c>
      <c r="BJ95" s="96" t="str">
        <f t="shared" si="28"/>
        <v/>
      </c>
      <c r="BK95" s="101">
        <f t="shared" si="29"/>
        <v>300.34285714285716</v>
      </c>
      <c r="BL95" s="101"/>
      <c r="BM95" s="117" t="str">
        <f t="shared" si="30"/>
        <v>834-12-8</v>
      </c>
      <c r="BN95" s="204" t="str">
        <f t="shared" si="31"/>
        <v>Ametryn</v>
      </c>
      <c r="BO95" s="204"/>
      <c r="BP95" s="200">
        <f t="shared" si="32"/>
        <v>568.92311600143159</v>
      </c>
      <c r="BQ95" s="100" t="str">
        <f t="shared" si="33"/>
        <v>N</v>
      </c>
      <c r="BR95" s="205">
        <f t="shared" si="34"/>
        <v>21024</v>
      </c>
      <c r="BS95" s="100" t="str">
        <f t="shared" si="35"/>
        <v>N</v>
      </c>
      <c r="BT95" s="200">
        <f t="shared" si="36"/>
        <v>8206.627132458334</v>
      </c>
      <c r="BU95" s="100" t="str">
        <f t="shared" si="37"/>
        <v>N</v>
      </c>
      <c r="BV95" s="200" t="str">
        <f t="shared" si="38"/>
        <v/>
      </c>
      <c r="BW95" s="100" t="str">
        <f t="shared" si="39"/>
        <v/>
      </c>
      <c r="BX95" s="200">
        <f t="shared" si="40"/>
        <v>300.34285714285716</v>
      </c>
      <c r="BY95" s="100" t="str">
        <f t="shared" si="41"/>
        <v>N</v>
      </c>
      <c r="BZ95" s="200"/>
      <c r="CA95" s="200"/>
      <c r="CB95" s="200"/>
    </row>
    <row r="96" spans="1:80" s="96" customFormat="1" ht="23" x14ac:dyDescent="0.5">
      <c r="A96" s="206" t="s">
        <v>897</v>
      </c>
      <c r="B96" s="117" t="s">
        <v>898</v>
      </c>
      <c r="C96" s="96">
        <v>21</v>
      </c>
      <c r="D96" s="201" t="s">
        <v>793</v>
      </c>
      <c r="E96" s="201"/>
      <c r="F96" s="203" t="s">
        <v>74</v>
      </c>
      <c r="G96" s="202">
        <v>6.0000000000000001E-3</v>
      </c>
      <c r="H96" s="100" t="s">
        <v>793</v>
      </c>
      <c r="I96" s="203"/>
      <c r="J96" s="203" t="s">
        <v>74</v>
      </c>
      <c r="K96" s="203"/>
      <c r="L96" s="113"/>
      <c r="M96" s="113">
        <v>1</v>
      </c>
      <c r="N96" s="111">
        <v>0.1</v>
      </c>
      <c r="P96" s="95">
        <v>169.23</v>
      </c>
      <c r="Q96" s="96" t="s">
        <v>47</v>
      </c>
      <c r="R96" s="96">
        <v>1.4600000000000001E-7</v>
      </c>
      <c r="S96" s="95">
        <v>5.9688999999999997E-6</v>
      </c>
      <c r="T96" s="96">
        <v>6.2101499999999997E-2</v>
      </c>
      <c r="U96" s="96">
        <v>7.2560999999999999E-6</v>
      </c>
      <c r="V96" s="96">
        <v>2471</v>
      </c>
      <c r="W96" s="96">
        <f t="shared" si="0"/>
        <v>14.826000000000001</v>
      </c>
      <c r="X96" s="96">
        <v>223.9</v>
      </c>
      <c r="Y96" s="99" t="str">
        <f t="shared" si="1"/>
        <v/>
      </c>
      <c r="Z96" s="96" t="str">
        <f t="shared" si="2"/>
        <v/>
      </c>
      <c r="AA96" s="96" t="str">
        <f t="shared" si="3"/>
        <v/>
      </c>
      <c r="AC96" s="96">
        <f t="shared" si="4"/>
        <v>561.53846153846143</v>
      </c>
      <c r="AD96" s="96">
        <f t="shared" si="5"/>
        <v>0.11767740271464033</v>
      </c>
      <c r="AE96" s="96">
        <f t="shared" si="6"/>
        <v>3.3106575963718819E-2</v>
      </c>
      <c r="AF96" s="96">
        <f t="shared" si="42"/>
        <v>2.5836409517708554E-2</v>
      </c>
      <c r="AH96" s="101" t="str">
        <f t="shared" si="8"/>
        <v/>
      </c>
      <c r="AI96" s="101" t="str">
        <f t="shared" si="9"/>
        <v/>
      </c>
      <c r="AJ96" s="101" t="str">
        <f t="shared" si="10"/>
        <v/>
      </c>
      <c r="AK96" s="96" t="str">
        <f t="shared" si="43"/>
        <v/>
      </c>
      <c r="AM96" s="96">
        <f t="shared" si="12"/>
        <v>2452.7999999999997</v>
      </c>
      <c r="AN96" s="96">
        <f t="shared" si="44"/>
        <v>0.31146666666666661</v>
      </c>
      <c r="AO96" s="96">
        <f t="shared" si="45"/>
        <v>0.31142712036566778</v>
      </c>
      <c r="AQ96" s="96" t="str">
        <f t="shared" si="15"/>
        <v/>
      </c>
      <c r="AR96" s="96" t="str">
        <f t="shared" si="46"/>
        <v/>
      </c>
      <c r="AS96" s="96" t="str">
        <f t="shared" si="47"/>
        <v/>
      </c>
      <c r="AU96" s="96">
        <f t="shared" si="18"/>
        <v>2725.3333333333335</v>
      </c>
      <c r="AV96" s="96">
        <f t="shared" si="48"/>
        <v>5.7373022890264265</v>
      </c>
      <c r="AW96" s="96">
        <f t="shared" si="49"/>
        <v>0.17303703703703699</v>
      </c>
      <c r="AX96" s="96">
        <f t="shared" si="50"/>
        <v>0.16796067879451229</v>
      </c>
      <c r="AZ96" s="101" t="str">
        <f t="shared" si="22"/>
        <v/>
      </c>
      <c r="BA96" s="101" t="str">
        <f t="shared" si="23"/>
        <v/>
      </c>
      <c r="BB96" s="101" t="str">
        <f t="shared" si="51"/>
        <v/>
      </c>
      <c r="BC96" s="96" t="str">
        <f t="shared" si="52"/>
        <v/>
      </c>
      <c r="BE96" s="96">
        <f t="shared" si="26"/>
        <v>4.6794871794871788E-4</v>
      </c>
      <c r="BF96" s="96" t="str">
        <f t="shared" si="27"/>
        <v/>
      </c>
      <c r="BH96" s="118"/>
      <c r="BI96" s="96" t="s">
        <v>74</v>
      </c>
      <c r="BJ96" s="96">
        <f t="shared" si="28"/>
        <v>3.7099151293388216E-3</v>
      </c>
      <c r="BK96" s="101" t="str">
        <f t="shared" si="29"/>
        <v/>
      </c>
      <c r="BL96" s="101"/>
      <c r="BM96" s="117" t="str">
        <f t="shared" si="30"/>
        <v>92-67-1</v>
      </c>
      <c r="BN96" s="204" t="str">
        <f t="shared" si="31"/>
        <v>Aminobiphenyl, 4-</v>
      </c>
      <c r="BO96" s="204"/>
      <c r="BP96" s="200">
        <f t="shared" si="32"/>
        <v>2.5836409517708554E-2</v>
      </c>
      <c r="BQ96" s="100" t="str">
        <f t="shared" si="33"/>
        <v>C</v>
      </c>
      <c r="BR96" s="205">
        <f t="shared" si="34"/>
        <v>0.31142712036566778</v>
      </c>
      <c r="BS96" s="100" t="str">
        <f t="shared" si="35"/>
        <v>C</v>
      </c>
      <c r="BT96" s="200">
        <f t="shared" si="36"/>
        <v>0.16796067879451229</v>
      </c>
      <c r="BU96" s="100" t="str">
        <f t="shared" si="37"/>
        <v>C</v>
      </c>
      <c r="BV96" s="200">
        <f t="shared" si="38"/>
        <v>4.6794871794871788E-4</v>
      </c>
      <c r="BW96" s="100" t="str">
        <f t="shared" si="39"/>
        <v>C</v>
      </c>
      <c r="BX96" s="200">
        <f t="shared" si="40"/>
        <v>3.7099151293388216E-3</v>
      </c>
      <c r="BY96" s="100" t="str">
        <f t="shared" si="41"/>
        <v>C</v>
      </c>
      <c r="BZ96" s="200"/>
      <c r="CA96" s="200"/>
      <c r="CB96" s="200"/>
    </row>
    <row r="97" spans="1:80" s="96" customFormat="1" ht="23" x14ac:dyDescent="0.5">
      <c r="A97" s="206" t="s">
        <v>899</v>
      </c>
      <c r="B97" s="117" t="s">
        <v>900</v>
      </c>
      <c r="D97" s="201" t="s">
        <v>74</v>
      </c>
      <c r="E97" s="201">
        <v>0.08</v>
      </c>
      <c r="F97" s="203" t="s">
        <v>791</v>
      </c>
      <c r="G97" s="202"/>
      <c r="H97" s="100" t="s">
        <v>74</v>
      </c>
      <c r="I97" s="203"/>
      <c r="J97" s="203" t="s">
        <v>74</v>
      </c>
      <c r="K97" s="203"/>
      <c r="L97" s="113"/>
      <c r="M97" s="113">
        <v>1</v>
      </c>
      <c r="N97" s="111">
        <v>0.1</v>
      </c>
      <c r="P97" s="95">
        <v>109.13</v>
      </c>
      <c r="Q97" s="96" t="s">
        <v>47</v>
      </c>
      <c r="R97" s="96">
        <v>1.9799999999999999E-10</v>
      </c>
      <c r="S97" s="95">
        <v>8.0947999999999998E-9</v>
      </c>
      <c r="T97" s="96">
        <v>8.3200200000000002E-2</v>
      </c>
      <c r="U97" s="96">
        <v>9.7212999999999996E-6</v>
      </c>
      <c r="V97" s="96">
        <v>90.2</v>
      </c>
      <c r="W97" s="96">
        <f t="shared" si="0"/>
        <v>0.54120000000000001</v>
      </c>
      <c r="X97" s="96">
        <v>27000</v>
      </c>
      <c r="Y97" s="99" t="str">
        <f t="shared" si="1"/>
        <v/>
      </c>
      <c r="Z97" s="96" t="str">
        <f t="shared" si="2"/>
        <v/>
      </c>
      <c r="AA97" s="96" t="str">
        <f t="shared" si="3"/>
        <v/>
      </c>
      <c r="AC97" s="96" t="str">
        <f t="shared" si="4"/>
        <v/>
      </c>
      <c r="AD97" s="96" t="str">
        <f t="shared" si="5"/>
        <v/>
      </c>
      <c r="AE97" s="96" t="str">
        <f t="shared" si="6"/>
        <v/>
      </c>
      <c r="AF97" s="96" t="str">
        <f t="shared" si="42"/>
        <v/>
      </c>
      <c r="AH97" s="101" t="str">
        <f t="shared" si="8"/>
        <v/>
      </c>
      <c r="AI97" s="101">
        <f t="shared" si="9"/>
        <v>26368.069351634455</v>
      </c>
      <c r="AJ97" s="101">
        <f t="shared" si="10"/>
        <v>6257.1428571428578</v>
      </c>
      <c r="AK97" s="96">
        <f t="shared" si="43"/>
        <v>5057.0943644571707</v>
      </c>
      <c r="AM97" s="96" t="str">
        <f t="shared" si="12"/>
        <v/>
      </c>
      <c r="AN97" s="96" t="str">
        <f t="shared" si="44"/>
        <v/>
      </c>
      <c r="AO97" s="96" t="str">
        <f t="shared" si="45"/>
        <v/>
      </c>
      <c r="AQ97" s="96" t="str">
        <f t="shared" si="15"/>
        <v/>
      </c>
      <c r="AR97" s="96">
        <f t="shared" si="46"/>
        <v>186880.00000000003</v>
      </c>
      <c r="AS97" s="96">
        <f t="shared" si="47"/>
        <v>186880.00000000003</v>
      </c>
      <c r="AU97" s="96" t="str">
        <f t="shared" si="18"/>
        <v/>
      </c>
      <c r="AV97" s="96" t="str">
        <f t="shared" si="48"/>
        <v/>
      </c>
      <c r="AW97" s="96" t="str">
        <f t="shared" si="49"/>
        <v/>
      </c>
      <c r="AX97" s="96" t="str">
        <f t="shared" si="50"/>
        <v/>
      </c>
      <c r="AZ97" s="101" t="str">
        <f t="shared" si="22"/>
        <v/>
      </c>
      <c r="BA97" s="101">
        <f t="shared" si="23"/>
        <v>245303.42647722855</v>
      </c>
      <c r="BB97" s="101">
        <f t="shared" si="51"/>
        <v>103822.22222222223</v>
      </c>
      <c r="BC97" s="96">
        <f t="shared" si="52"/>
        <v>72947.796732962976</v>
      </c>
      <c r="BE97" s="96" t="str">
        <f t="shared" si="26"/>
        <v/>
      </c>
      <c r="BF97" s="96" t="str">
        <f t="shared" si="27"/>
        <v/>
      </c>
      <c r="BH97" s="118"/>
      <c r="BI97" s="96" t="s">
        <v>74</v>
      </c>
      <c r="BJ97" s="96" t="str">
        <f t="shared" si="28"/>
        <v/>
      </c>
      <c r="BK97" s="101">
        <f t="shared" si="29"/>
        <v>2669.7142857142858</v>
      </c>
      <c r="BL97" s="101"/>
      <c r="BM97" s="117" t="str">
        <f t="shared" si="30"/>
        <v>591-27-5</v>
      </c>
      <c r="BN97" s="204" t="str">
        <f t="shared" si="31"/>
        <v>Aminophenol, m-</v>
      </c>
      <c r="BO97" s="204"/>
      <c r="BP97" s="200">
        <f t="shared" si="32"/>
        <v>5057.0943644571707</v>
      </c>
      <c r="BQ97" s="100" t="str">
        <f t="shared" si="33"/>
        <v>N</v>
      </c>
      <c r="BR97" s="205">
        <f t="shared" si="34"/>
        <v>100000</v>
      </c>
      <c r="BS97" s="100" t="str">
        <f t="shared" si="35"/>
        <v>max</v>
      </c>
      <c r="BT97" s="200">
        <f t="shared" si="36"/>
        <v>72947.796732962976</v>
      </c>
      <c r="BU97" s="100" t="str">
        <f t="shared" si="37"/>
        <v>N</v>
      </c>
      <c r="BV97" s="200" t="str">
        <f t="shared" si="38"/>
        <v/>
      </c>
      <c r="BW97" s="100" t="str">
        <f t="shared" si="39"/>
        <v/>
      </c>
      <c r="BX97" s="200">
        <f t="shared" si="40"/>
        <v>2669.7142857142858</v>
      </c>
      <c r="BY97" s="100" t="str">
        <f t="shared" si="41"/>
        <v>N</v>
      </c>
      <c r="BZ97" s="200"/>
      <c r="CA97" s="200"/>
      <c r="CB97" s="200"/>
    </row>
    <row r="98" spans="1:80" s="96" customFormat="1" ht="23" x14ac:dyDescent="0.5">
      <c r="A98" s="206" t="s">
        <v>901</v>
      </c>
      <c r="B98" s="117" t="s">
        <v>902</v>
      </c>
      <c r="D98" s="201" t="s">
        <v>74</v>
      </c>
      <c r="E98" s="201">
        <v>0.02</v>
      </c>
      <c r="F98" s="203" t="s">
        <v>791</v>
      </c>
      <c r="G98" s="202"/>
      <c r="H98" s="100" t="s">
        <v>74</v>
      </c>
      <c r="I98" s="203"/>
      <c r="J98" s="203" t="s">
        <v>74</v>
      </c>
      <c r="K98" s="203"/>
      <c r="L98" s="113"/>
      <c r="M98" s="113">
        <v>1</v>
      </c>
      <c r="N98" s="111">
        <v>0.1</v>
      </c>
      <c r="P98" s="95">
        <v>109.13</v>
      </c>
      <c r="Q98" s="96" t="s">
        <v>47</v>
      </c>
      <c r="R98" s="96">
        <v>3.59E-10</v>
      </c>
      <c r="S98" s="95">
        <v>1.4677E-8</v>
      </c>
      <c r="T98" s="96">
        <v>8.3200200000000002E-2</v>
      </c>
      <c r="U98" s="96">
        <v>9.7212999999999996E-6</v>
      </c>
      <c r="V98" s="96">
        <v>90.2</v>
      </c>
      <c r="W98" s="96">
        <f t="shared" si="0"/>
        <v>0.54120000000000001</v>
      </c>
      <c r="X98" s="96">
        <v>16000</v>
      </c>
      <c r="Y98" s="99" t="str">
        <f t="shared" si="1"/>
        <v/>
      </c>
      <c r="Z98" s="96" t="str">
        <f t="shared" si="2"/>
        <v/>
      </c>
      <c r="AA98" s="96" t="str">
        <f t="shared" si="3"/>
        <v/>
      </c>
      <c r="AC98" s="96" t="str">
        <f t="shared" si="4"/>
        <v/>
      </c>
      <c r="AD98" s="96" t="str">
        <f t="shared" si="5"/>
        <v/>
      </c>
      <c r="AE98" s="96" t="str">
        <f t="shared" si="6"/>
        <v/>
      </c>
      <c r="AF98" s="96" t="str">
        <f t="shared" si="42"/>
        <v/>
      </c>
      <c r="AH98" s="101" t="str">
        <f t="shared" si="8"/>
        <v/>
      </c>
      <c r="AI98" s="101">
        <f t="shared" si="9"/>
        <v>6592.0173379086136</v>
      </c>
      <c r="AJ98" s="101">
        <f t="shared" si="10"/>
        <v>1564.2857142857144</v>
      </c>
      <c r="AK98" s="96">
        <f t="shared" si="43"/>
        <v>1264.2735911142927</v>
      </c>
      <c r="AM98" s="96" t="str">
        <f t="shared" si="12"/>
        <v/>
      </c>
      <c r="AN98" s="96" t="str">
        <f t="shared" si="44"/>
        <v/>
      </c>
      <c r="AO98" s="96" t="str">
        <f t="shared" si="45"/>
        <v/>
      </c>
      <c r="AQ98" s="96" t="str">
        <f t="shared" si="15"/>
        <v/>
      </c>
      <c r="AR98" s="96">
        <f t="shared" si="46"/>
        <v>46720.000000000007</v>
      </c>
      <c r="AS98" s="96">
        <f t="shared" si="47"/>
        <v>46720.000000000007</v>
      </c>
      <c r="AU98" s="96" t="str">
        <f t="shared" si="18"/>
        <v/>
      </c>
      <c r="AV98" s="96" t="str">
        <f t="shared" si="48"/>
        <v/>
      </c>
      <c r="AW98" s="96" t="str">
        <f t="shared" si="49"/>
        <v/>
      </c>
      <c r="AX98" s="96" t="str">
        <f t="shared" si="50"/>
        <v/>
      </c>
      <c r="AZ98" s="101" t="str">
        <f t="shared" si="22"/>
        <v/>
      </c>
      <c r="BA98" s="101">
        <f t="shared" si="23"/>
        <v>61325.856619307138</v>
      </c>
      <c r="BB98" s="101">
        <f t="shared" si="51"/>
        <v>25955.555555555558</v>
      </c>
      <c r="BC98" s="96">
        <f t="shared" si="52"/>
        <v>18236.949183240744</v>
      </c>
      <c r="BE98" s="96" t="str">
        <f t="shared" si="26"/>
        <v/>
      </c>
      <c r="BF98" s="96" t="str">
        <f t="shared" si="27"/>
        <v/>
      </c>
      <c r="BH98" s="118"/>
      <c r="BI98" s="96" t="s">
        <v>74</v>
      </c>
      <c r="BJ98" s="96" t="str">
        <f t="shared" si="28"/>
        <v/>
      </c>
      <c r="BK98" s="101">
        <f t="shared" si="29"/>
        <v>667.42857142857144</v>
      </c>
      <c r="BL98" s="101"/>
      <c r="BM98" s="117" t="str">
        <f t="shared" si="30"/>
        <v>123-30-8</v>
      </c>
      <c r="BN98" s="204" t="str">
        <f t="shared" si="31"/>
        <v>Aminophenol, p-</v>
      </c>
      <c r="BO98" s="204"/>
      <c r="BP98" s="200">
        <f t="shared" si="32"/>
        <v>1264.2735911142927</v>
      </c>
      <c r="BQ98" s="100" t="str">
        <f t="shared" si="33"/>
        <v>N</v>
      </c>
      <c r="BR98" s="205">
        <f t="shared" si="34"/>
        <v>46720.000000000007</v>
      </c>
      <c r="BS98" s="100" t="str">
        <f t="shared" si="35"/>
        <v>N</v>
      </c>
      <c r="BT98" s="200">
        <f t="shared" si="36"/>
        <v>18236.949183240744</v>
      </c>
      <c r="BU98" s="100" t="str">
        <f t="shared" si="37"/>
        <v>N</v>
      </c>
      <c r="BV98" s="200" t="str">
        <f t="shared" si="38"/>
        <v/>
      </c>
      <c r="BW98" s="100" t="str">
        <f t="shared" si="39"/>
        <v/>
      </c>
      <c r="BX98" s="200">
        <f t="shared" si="40"/>
        <v>667.42857142857144</v>
      </c>
      <c r="BY98" s="100" t="str">
        <f t="shared" si="41"/>
        <v>N</v>
      </c>
      <c r="BZ98" s="200"/>
      <c r="CA98" s="200"/>
      <c r="CB98" s="200"/>
    </row>
    <row r="99" spans="1:80" s="96" customFormat="1" ht="23" x14ac:dyDescent="0.5">
      <c r="A99" s="206" t="s">
        <v>801</v>
      </c>
      <c r="B99" s="117" t="s">
        <v>99</v>
      </c>
      <c r="D99" s="201" t="s">
        <v>74</v>
      </c>
      <c r="E99" s="201">
        <v>2.0000000000000002E-5</v>
      </c>
      <c r="F99" s="203" t="s">
        <v>41</v>
      </c>
      <c r="G99" s="202"/>
      <c r="H99" s="100"/>
      <c r="I99" s="203"/>
      <c r="J99" s="203"/>
      <c r="K99" s="203"/>
      <c r="L99" s="113"/>
      <c r="M99" s="113">
        <v>1</v>
      </c>
      <c r="N99" s="111">
        <v>0.1</v>
      </c>
      <c r="P99" s="95"/>
      <c r="Q99" s="96" t="s">
        <v>47</v>
      </c>
      <c r="W99" s="96">
        <f t="shared" si="0"/>
        <v>0</v>
      </c>
      <c r="Y99" s="99" t="str">
        <f t="shared" si="1"/>
        <v/>
      </c>
      <c r="Z99" s="96" t="str">
        <f t="shared" si="2"/>
        <v/>
      </c>
      <c r="AA99" s="96" t="str">
        <f t="shared" si="3"/>
        <v/>
      </c>
      <c r="AC99" s="96" t="str">
        <f t="shared" si="4"/>
        <v/>
      </c>
      <c r="AD99" s="96" t="str">
        <f t="shared" si="5"/>
        <v/>
      </c>
      <c r="AE99" s="96" t="str">
        <f t="shared" si="6"/>
        <v/>
      </c>
      <c r="AF99" s="96" t="str">
        <f t="shared" si="42"/>
        <v/>
      </c>
      <c r="AH99" s="101" t="str">
        <f t="shared" si="8"/>
        <v/>
      </c>
      <c r="AI99" s="101">
        <f t="shared" si="9"/>
        <v>6.592017337908616</v>
      </c>
      <c r="AJ99" s="101">
        <f t="shared" si="10"/>
        <v>1.5642857142857145</v>
      </c>
      <c r="AK99" s="96">
        <f t="shared" si="43"/>
        <v>1.2642735911142928</v>
      </c>
      <c r="AM99" s="96" t="str">
        <f t="shared" si="12"/>
        <v/>
      </c>
      <c r="AN99" s="96" t="str">
        <f t="shared" si="44"/>
        <v/>
      </c>
      <c r="AO99" s="96" t="str">
        <f t="shared" si="45"/>
        <v/>
      </c>
      <c r="AQ99" s="96" t="str">
        <f t="shared" si="15"/>
        <v/>
      </c>
      <c r="AR99" s="96">
        <f t="shared" si="46"/>
        <v>46.720000000000013</v>
      </c>
      <c r="AS99" s="96">
        <f t="shared" si="47"/>
        <v>46.720000000000013</v>
      </c>
      <c r="AU99" s="96" t="str">
        <f t="shared" si="18"/>
        <v/>
      </c>
      <c r="AV99" s="96" t="str">
        <f t="shared" si="48"/>
        <v/>
      </c>
      <c r="AW99" s="96" t="str">
        <f t="shared" si="49"/>
        <v/>
      </c>
      <c r="AX99" s="96" t="str">
        <f t="shared" si="50"/>
        <v/>
      </c>
      <c r="AZ99" s="101" t="str">
        <f t="shared" si="22"/>
        <v/>
      </c>
      <c r="BA99" s="101">
        <f t="shared" si="23"/>
        <v>61.325856619307146</v>
      </c>
      <c r="BB99" s="101">
        <f t="shared" si="51"/>
        <v>25.955555555555559</v>
      </c>
      <c r="BC99" s="96">
        <f t="shared" si="52"/>
        <v>18.236949183240746</v>
      </c>
      <c r="BE99" s="96" t="str">
        <f t="shared" si="26"/>
        <v/>
      </c>
      <c r="BF99" s="96" t="str">
        <f t="shared" si="27"/>
        <v/>
      </c>
      <c r="BH99" s="118"/>
      <c r="BJ99" s="96" t="str">
        <f t="shared" si="28"/>
        <v/>
      </c>
      <c r="BK99" s="101">
        <f t="shared" si="29"/>
        <v>0.66742857142857148</v>
      </c>
      <c r="BL99" s="101"/>
      <c r="BM99" s="117" t="str">
        <f t="shared" si="30"/>
        <v>504-24-5</v>
      </c>
      <c r="BN99" s="204" t="str">
        <f t="shared" si="31"/>
        <v>Aminopyridine, 4-</v>
      </c>
      <c r="BO99" s="204"/>
      <c r="BP99" s="200">
        <f t="shared" si="32"/>
        <v>1.2642735911142928</v>
      </c>
      <c r="BQ99" s="100" t="str">
        <f>IF(BP99="","",IF(BP99=AA99,"sat", IF(BP99=AF99,"C", IF(BP99=AK99,"N", IF(BP99=100000,"max")))))</f>
        <v>N</v>
      </c>
      <c r="BR99" s="205">
        <f t="shared" si="34"/>
        <v>46.720000000000013</v>
      </c>
      <c r="BS99" s="100" t="str">
        <f>IF(BR99="","",IF(BR99=AA99,"sat", IF(BR99=AO99,"C", IF(BR99=AS99,"N", IF(BR99=100000,"max")))))</f>
        <v>N</v>
      </c>
      <c r="BT99" s="200">
        <f t="shared" si="36"/>
        <v>18.236949183240746</v>
      </c>
      <c r="BU99" s="100" t="str">
        <f>IF(BT99="","", IF(BT99=AA99,"sat", IF(BT99=AX99,"C", IF(BT99=BC99,"N", IF(BT99=100000,"max")))))</f>
        <v>N</v>
      </c>
      <c r="BV99" s="200" t="str">
        <f t="shared" si="38"/>
        <v/>
      </c>
      <c r="BW99" s="100" t="str">
        <f>IF(BV99="","", IF(BV99=BE99,"C", IF(BV99=BF99,"N")))</f>
        <v/>
      </c>
      <c r="BX99" s="200">
        <f>IF(BI99="",(IF(AND(BJ99="",BK99=""),"",MIN(BJ99,BK99))),BI99)</f>
        <v>0.66742857142857148</v>
      </c>
      <c r="BY99" s="100" t="str">
        <f>IF(BX99="","", IF(BX99=BJ99,"C", IF(BX99=BK99,"N",IF(BX99=BI99,"mcl"))))</f>
        <v>N</v>
      </c>
      <c r="BZ99" s="200"/>
      <c r="CA99" s="200"/>
      <c r="CB99" s="200"/>
    </row>
    <row r="100" spans="1:80" s="96" customFormat="1" ht="23" x14ac:dyDescent="0.5">
      <c r="A100" s="206" t="s">
        <v>903</v>
      </c>
      <c r="B100" s="117" t="s">
        <v>904</v>
      </c>
      <c r="D100" s="201" t="s">
        <v>74</v>
      </c>
      <c r="E100" s="201">
        <v>2.5000000000000001E-3</v>
      </c>
      <c r="F100" s="203" t="s">
        <v>790</v>
      </c>
      <c r="G100" s="202"/>
      <c r="H100" s="100" t="s">
        <v>74</v>
      </c>
      <c r="I100" s="203"/>
      <c r="J100" s="203" t="s">
        <v>74</v>
      </c>
      <c r="K100" s="203"/>
      <c r="L100" s="113"/>
      <c r="M100" s="113">
        <v>1</v>
      </c>
      <c r="N100" s="111">
        <v>0.1</v>
      </c>
      <c r="P100" s="95">
        <v>293.42</v>
      </c>
      <c r="Q100" s="96" t="s">
        <v>47</v>
      </c>
      <c r="R100" s="96">
        <v>9.8700000000000004E-6</v>
      </c>
      <c r="S100" s="95">
        <v>4.035E-4</v>
      </c>
      <c r="T100" s="96">
        <v>2.1614299999999999E-2</v>
      </c>
      <c r="U100" s="96">
        <v>5.3971000000000004E-6</v>
      </c>
      <c r="V100" s="96">
        <v>257300</v>
      </c>
      <c r="W100" s="96">
        <f t="shared" si="0"/>
        <v>1543.8</v>
      </c>
      <c r="X100" s="96">
        <v>1</v>
      </c>
      <c r="Y100" s="99" t="str">
        <f t="shared" si="1"/>
        <v/>
      </c>
      <c r="Z100" s="96" t="str">
        <f t="shared" si="2"/>
        <v/>
      </c>
      <c r="AA100" s="96" t="str">
        <f t="shared" si="3"/>
        <v/>
      </c>
      <c r="AC100" s="96" t="str">
        <f t="shared" si="4"/>
        <v/>
      </c>
      <c r="AD100" s="96" t="str">
        <f t="shared" si="5"/>
        <v/>
      </c>
      <c r="AE100" s="96" t="str">
        <f t="shared" si="6"/>
        <v/>
      </c>
      <c r="AF100" s="96" t="str">
        <f t="shared" si="42"/>
        <v/>
      </c>
      <c r="AH100" s="101" t="str">
        <f t="shared" si="8"/>
        <v/>
      </c>
      <c r="AI100" s="101">
        <f t="shared" si="9"/>
        <v>824.0021672385767</v>
      </c>
      <c r="AJ100" s="101">
        <f t="shared" si="10"/>
        <v>195.53571428571431</v>
      </c>
      <c r="AK100" s="96">
        <f t="shared" si="43"/>
        <v>158.03419888928659</v>
      </c>
      <c r="AM100" s="96" t="str">
        <f t="shared" si="12"/>
        <v/>
      </c>
      <c r="AN100" s="96" t="str">
        <f t="shared" si="44"/>
        <v/>
      </c>
      <c r="AO100" s="96" t="str">
        <f t="shared" si="45"/>
        <v/>
      </c>
      <c r="AQ100" s="96" t="str">
        <f t="shared" si="15"/>
        <v/>
      </c>
      <c r="AR100" s="96">
        <f t="shared" si="46"/>
        <v>5840.0000000000009</v>
      </c>
      <c r="AS100" s="96">
        <f t="shared" si="47"/>
        <v>5840.0000000000009</v>
      </c>
      <c r="AU100" s="96" t="str">
        <f t="shared" si="18"/>
        <v/>
      </c>
      <c r="AV100" s="96" t="str">
        <f t="shared" si="48"/>
        <v/>
      </c>
      <c r="AW100" s="96" t="str">
        <f t="shared" si="49"/>
        <v/>
      </c>
      <c r="AX100" s="96" t="str">
        <f t="shared" si="50"/>
        <v/>
      </c>
      <c r="AZ100" s="101" t="str">
        <f t="shared" si="22"/>
        <v/>
      </c>
      <c r="BA100" s="101">
        <f t="shared" si="23"/>
        <v>7665.7320774133923</v>
      </c>
      <c r="BB100" s="101">
        <f t="shared" si="51"/>
        <v>3244.4444444444448</v>
      </c>
      <c r="BC100" s="96">
        <f t="shared" si="52"/>
        <v>2279.618647905093</v>
      </c>
      <c r="BE100" s="96" t="str">
        <f t="shared" si="26"/>
        <v/>
      </c>
      <c r="BF100" s="96" t="str">
        <f t="shared" si="27"/>
        <v/>
      </c>
      <c r="BH100" s="118"/>
      <c r="BI100" s="96" t="s">
        <v>74</v>
      </c>
      <c r="BJ100" s="96" t="str">
        <f t="shared" si="28"/>
        <v/>
      </c>
      <c r="BK100" s="101">
        <f t="shared" si="29"/>
        <v>83.428571428571431</v>
      </c>
      <c r="BL100" s="101"/>
      <c r="BM100" s="117" t="str">
        <f t="shared" si="30"/>
        <v>33089-61-1</v>
      </c>
      <c r="BN100" s="204" t="str">
        <f t="shared" si="31"/>
        <v>Amitraz</v>
      </c>
      <c r="BO100" s="204"/>
      <c r="BP100" s="200">
        <f t="shared" si="32"/>
        <v>158.03419888928659</v>
      </c>
      <c r="BQ100" s="100" t="str">
        <f t="shared" si="33"/>
        <v>N</v>
      </c>
      <c r="BR100" s="205">
        <f t="shared" si="34"/>
        <v>5840.0000000000009</v>
      </c>
      <c r="BS100" s="100" t="str">
        <f t="shared" si="35"/>
        <v>N</v>
      </c>
      <c r="BT100" s="200">
        <f t="shared" si="36"/>
        <v>2279.618647905093</v>
      </c>
      <c r="BU100" s="100" t="str">
        <f t="shared" si="37"/>
        <v>N</v>
      </c>
      <c r="BV100" s="200" t="str">
        <f t="shared" si="38"/>
        <v/>
      </c>
      <c r="BW100" s="100" t="str">
        <f t="shared" si="39"/>
        <v/>
      </c>
      <c r="BX100" s="200">
        <f t="shared" si="40"/>
        <v>83.428571428571431</v>
      </c>
      <c r="BY100" s="100" t="str">
        <f t="shared" si="41"/>
        <v>N</v>
      </c>
      <c r="BZ100" s="200"/>
      <c r="CA100" s="200"/>
      <c r="CB100" s="200"/>
    </row>
    <row r="101" spans="1:80" s="96" customFormat="1" ht="23" x14ac:dyDescent="0.5">
      <c r="A101" s="206" t="s">
        <v>100</v>
      </c>
      <c r="B101" s="117" t="s">
        <v>101</v>
      </c>
      <c r="D101" s="201" t="s">
        <v>74</v>
      </c>
      <c r="E101" s="201"/>
      <c r="F101" s="203" t="s">
        <v>74</v>
      </c>
      <c r="G101" s="202"/>
      <c r="H101" s="100" t="s">
        <v>74</v>
      </c>
      <c r="I101" s="203">
        <v>0.5</v>
      </c>
      <c r="J101" s="203" t="s">
        <v>790</v>
      </c>
      <c r="K101" s="203"/>
      <c r="L101" s="113" t="s">
        <v>1199</v>
      </c>
      <c r="M101" s="113">
        <v>1</v>
      </c>
      <c r="N101" s="111"/>
      <c r="P101" s="95">
        <v>17.030999999999999</v>
      </c>
      <c r="R101" s="96">
        <v>1.6099999999999998E-5</v>
      </c>
      <c r="S101" s="95">
        <v>6.5819999999999995E-4</v>
      </c>
      <c r="T101" s="96">
        <v>0.2305471</v>
      </c>
      <c r="U101" s="96">
        <v>2.23E-5</v>
      </c>
      <c r="W101" s="96">
        <f t="shared" si="0"/>
        <v>0</v>
      </c>
      <c r="X101" s="96">
        <v>482000</v>
      </c>
      <c r="Y101" s="99">
        <f t="shared" si="1"/>
        <v>8.2159109057467088E-5</v>
      </c>
      <c r="Z101" s="96">
        <f t="shared" si="2"/>
        <v>12725.439643209816</v>
      </c>
      <c r="AA101" s="96">
        <f t="shared" si="3"/>
        <v>48260.058473207544</v>
      </c>
      <c r="AC101" s="96" t="str">
        <f t="shared" si="4"/>
        <v/>
      </c>
      <c r="AD101" s="96" t="str">
        <f t="shared" si="5"/>
        <v/>
      </c>
      <c r="AE101" s="96" t="str">
        <f t="shared" si="6"/>
        <v/>
      </c>
      <c r="AF101" s="96" t="str">
        <f t="shared" si="42"/>
        <v/>
      </c>
      <c r="AH101" s="101">
        <f t="shared" si="8"/>
        <v>6635.4078139594048</v>
      </c>
      <c r="AI101" s="101" t="str">
        <f t="shared" si="9"/>
        <v/>
      </c>
      <c r="AJ101" s="101" t="str">
        <f t="shared" si="10"/>
        <v/>
      </c>
      <c r="AK101" s="96">
        <f t="shared" si="43"/>
        <v>6635.4078139594048</v>
      </c>
      <c r="AM101" s="96" t="str">
        <f t="shared" si="12"/>
        <v/>
      </c>
      <c r="AN101" s="96" t="str">
        <f t="shared" si="44"/>
        <v/>
      </c>
      <c r="AO101" s="96" t="str">
        <f t="shared" si="45"/>
        <v/>
      </c>
      <c r="AQ101" s="96">
        <f t="shared" si="15"/>
        <v>27868.712818629498</v>
      </c>
      <c r="AR101" s="96" t="str">
        <f t="shared" si="46"/>
        <v/>
      </c>
      <c r="AS101" s="96">
        <f t="shared" si="47"/>
        <v>27868.712818629501</v>
      </c>
      <c r="AU101" s="96" t="str">
        <f t="shared" si="18"/>
        <v/>
      </c>
      <c r="AV101" s="96" t="str">
        <f t="shared" si="48"/>
        <v/>
      </c>
      <c r="AW101" s="96" t="str">
        <f t="shared" si="49"/>
        <v/>
      </c>
      <c r="AX101" s="96" t="str">
        <f t="shared" si="50"/>
        <v/>
      </c>
      <c r="AZ101" s="101">
        <f t="shared" si="22"/>
        <v>30965.236465143887</v>
      </c>
      <c r="BA101" s="101" t="str">
        <f t="shared" si="23"/>
        <v/>
      </c>
      <c r="BB101" s="101" t="str">
        <f t="shared" si="51"/>
        <v/>
      </c>
      <c r="BC101" s="96">
        <f t="shared" si="52"/>
        <v>30965.236465143884</v>
      </c>
      <c r="BE101" s="96" t="str">
        <f t="shared" si="26"/>
        <v/>
      </c>
      <c r="BF101" s="96">
        <f t="shared" si="27"/>
        <v>521.42857142857144</v>
      </c>
      <c r="BH101" s="118"/>
      <c r="BI101" s="96" t="s">
        <v>74</v>
      </c>
      <c r="BJ101" s="96" t="str">
        <f t="shared" si="28"/>
        <v/>
      </c>
      <c r="BK101" s="101">
        <f t="shared" si="29"/>
        <v>1042.8571428571429</v>
      </c>
      <c r="BL101" s="101"/>
      <c r="BM101" s="117" t="str">
        <f t="shared" si="30"/>
        <v>7664-41-7</v>
      </c>
      <c r="BN101" s="204" t="str">
        <f t="shared" si="31"/>
        <v>Ammonia</v>
      </c>
      <c r="BO101" s="204"/>
      <c r="BP101" s="200">
        <f t="shared" si="32"/>
        <v>6635.4078139594048</v>
      </c>
      <c r="BQ101" s="100" t="str">
        <f t="shared" si="33"/>
        <v>N</v>
      </c>
      <c r="BR101" s="205">
        <f t="shared" si="34"/>
        <v>27868.712818629501</v>
      </c>
      <c r="BS101" s="100" t="str">
        <f t="shared" si="35"/>
        <v>N</v>
      </c>
      <c r="BT101" s="200">
        <f t="shared" si="36"/>
        <v>30965.236465143884</v>
      </c>
      <c r="BU101" s="100" t="str">
        <f t="shared" si="37"/>
        <v>N</v>
      </c>
      <c r="BV101" s="200">
        <f t="shared" si="38"/>
        <v>521.42857142857144</v>
      </c>
      <c r="BW101" s="100" t="str">
        <f t="shared" si="39"/>
        <v>N</v>
      </c>
      <c r="BX101" s="200">
        <f t="shared" si="40"/>
        <v>1042.8571428571429</v>
      </c>
      <c r="BY101" s="100" t="str">
        <f t="shared" si="41"/>
        <v>N</v>
      </c>
      <c r="BZ101" s="200"/>
      <c r="CA101" s="200"/>
      <c r="CB101" s="200"/>
    </row>
    <row r="102" spans="1:80" s="96" customFormat="1" ht="23" x14ac:dyDescent="0.5">
      <c r="A102" s="206" t="s">
        <v>905</v>
      </c>
      <c r="B102" s="117" t="s">
        <v>906</v>
      </c>
      <c r="D102" s="201" t="s">
        <v>74</v>
      </c>
      <c r="E102" s="96">
        <v>0.2</v>
      </c>
      <c r="F102" s="203" t="s">
        <v>790</v>
      </c>
      <c r="G102" s="202"/>
      <c r="H102" s="100" t="s">
        <v>74</v>
      </c>
      <c r="I102" s="203"/>
      <c r="J102" s="203" t="s">
        <v>74</v>
      </c>
      <c r="K102" s="203"/>
      <c r="L102" s="113"/>
      <c r="M102" s="113">
        <v>1</v>
      </c>
      <c r="N102" s="251"/>
      <c r="P102" s="95">
        <v>114.124</v>
      </c>
      <c r="Q102" s="96" t="s">
        <v>47</v>
      </c>
      <c r="R102" s="96" t="s">
        <v>1197</v>
      </c>
      <c r="S102" s="95" t="s">
        <v>1197</v>
      </c>
      <c r="T102" s="96" t="s">
        <v>1197</v>
      </c>
      <c r="U102" s="96" t="s">
        <v>1197</v>
      </c>
      <c r="W102" s="96">
        <f t="shared" si="0"/>
        <v>0</v>
      </c>
      <c r="X102" s="96">
        <v>1340000</v>
      </c>
      <c r="Y102" s="99" t="str">
        <f t="shared" si="1"/>
        <v/>
      </c>
      <c r="Z102" s="96" t="str">
        <f t="shared" si="2"/>
        <v/>
      </c>
      <c r="AA102" s="96" t="str">
        <f t="shared" si="3"/>
        <v/>
      </c>
      <c r="AC102" s="96" t="str">
        <f t="shared" si="4"/>
        <v/>
      </c>
      <c r="AD102" s="96" t="str">
        <f t="shared" si="5"/>
        <v/>
      </c>
      <c r="AE102" s="96" t="str">
        <f t="shared" si="6"/>
        <v/>
      </c>
      <c r="AF102" s="96" t="str">
        <f t="shared" si="42"/>
        <v/>
      </c>
      <c r="AH102" s="101" t="str">
        <f t="shared" si="8"/>
        <v/>
      </c>
      <c r="AI102" s="101" t="str">
        <f t="shared" si="9"/>
        <v/>
      </c>
      <c r="AJ102" s="101">
        <f t="shared" si="10"/>
        <v>15642.857142857141</v>
      </c>
      <c r="AK102" s="96">
        <f t="shared" si="43"/>
        <v>15642.857142857143</v>
      </c>
      <c r="AM102" s="96" t="str">
        <f t="shared" si="12"/>
        <v/>
      </c>
      <c r="AN102" s="96" t="str">
        <f t="shared" si="44"/>
        <v/>
      </c>
      <c r="AO102" s="96" t="str">
        <f t="shared" si="45"/>
        <v/>
      </c>
      <c r="AQ102" s="96" t="str">
        <f t="shared" si="15"/>
        <v/>
      </c>
      <c r="AR102" s="96">
        <f t="shared" si="46"/>
        <v>467200</v>
      </c>
      <c r="AS102" s="96">
        <f t="shared" si="47"/>
        <v>467200.00000000006</v>
      </c>
      <c r="AU102" s="96" t="str">
        <f t="shared" si="18"/>
        <v/>
      </c>
      <c r="AV102" s="96" t="str">
        <f t="shared" si="48"/>
        <v/>
      </c>
      <c r="AW102" s="96" t="str">
        <f t="shared" si="49"/>
        <v/>
      </c>
      <c r="AX102" s="96" t="str">
        <f t="shared" si="50"/>
        <v/>
      </c>
      <c r="AZ102" s="101" t="str">
        <f t="shared" si="22"/>
        <v/>
      </c>
      <c r="BA102" s="101" t="str">
        <f t="shared" si="23"/>
        <v/>
      </c>
      <c r="BB102" s="101">
        <f t="shared" si="51"/>
        <v>259555.55555555556</v>
      </c>
      <c r="BC102" s="96">
        <f t="shared" si="52"/>
        <v>259555.55555555556</v>
      </c>
      <c r="BE102" s="96" t="str">
        <f t="shared" si="26"/>
        <v/>
      </c>
      <c r="BF102" s="96" t="str">
        <f t="shared" si="27"/>
        <v/>
      </c>
      <c r="BH102" s="118"/>
      <c r="BI102" s="96" t="s">
        <v>74</v>
      </c>
      <c r="BJ102" s="96" t="str">
        <f t="shared" si="28"/>
        <v/>
      </c>
      <c r="BK102" s="101">
        <f t="shared" si="29"/>
        <v>6674.2857142857147</v>
      </c>
      <c r="BL102" s="101"/>
      <c r="BM102" s="117" t="str">
        <f t="shared" si="30"/>
        <v>7773-06-0</v>
      </c>
      <c r="BN102" s="204" t="str">
        <f t="shared" si="31"/>
        <v>Ammonium Sulfamate</v>
      </c>
      <c r="BO102" s="204"/>
      <c r="BP102" s="200">
        <f t="shared" si="32"/>
        <v>15642.857142857143</v>
      </c>
      <c r="BQ102" s="100" t="str">
        <f t="shared" si="33"/>
        <v>N</v>
      </c>
      <c r="BR102" s="205">
        <f t="shared" si="34"/>
        <v>100000</v>
      </c>
      <c r="BS102" s="100" t="str">
        <f t="shared" si="35"/>
        <v>max</v>
      </c>
      <c r="BT102" s="200">
        <f t="shared" si="36"/>
        <v>100000</v>
      </c>
      <c r="BU102" s="100" t="str">
        <f t="shared" si="37"/>
        <v>max</v>
      </c>
      <c r="BV102" s="200" t="str">
        <f t="shared" si="38"/>
        <v/>
      </c>
      <c r="BW102" s="100" t="str">
        <f t="shared" si="39"/>
        <v/>
      </c>
      <c r="BX102" s="200">
        <f t="shared" si="40"/>
        <v>6674.2857142857147</v>
      </c>
      <c r="BY102" s="100" t="str">
        <f t="shared" si="41"/>
        <v>N</v>
      </c>
      <c r="BZ102" s="200"/>
      <c r="CA102" s="200"/>
      <c r="CB102" s="200"/>
    </row>
    <row r="103" spans="1:80" s="96" customFormat="1" ht="23" x14ac:dyDescent="0.5">
      <c r="A103" s="206" t="s">
        <v>907</v>
      </c>
      <c r="B103" s="117" t="s">
        <v>908</v>
      </c>
      <c r="D103" s="201" t="s">
        <v>74</v>
      </c>
      <c r="F103" s="203" t="s">
        <v>74</v>
      </c>
      <c r="G103" s="202"/>
      <c r="H103" s="100" t="s">
        <v>74</v>
      </c>
      <c r="I103" s="203">
        <v>3.0000000000000001E-3</v>
      </c>
      <c r="J103" s="203" t="s">
        <v>1198</v>
      </c>
      <c r="K103" s="203"/>
      <c r="L103" s="113" t="s">
        <v>1199</v>
      </c>
      <c r="M103" s="113">
        <v>1</v>
      </c>
      <c r="N103" s="251"/>
      <c r="P103" s="95">
        <v>88.150999999999996</v>
      </c>
      <c r="R103" s="96">
        <v>1.38E-5</v>
      </c>
      <c r="S103" s="95">
        <v>5.6420000000000005E-4</v>
      </c>
      <c r="T103" s="96">
        <v>7.8544699999999995E-2</v>
      </c>
      <c r="U103" s="96">
        <v>9.1012000000000002E-6</v>
      </c>
      <c r="V103" s="96">
        <v>4.1379999999999999</v>
      </c>
      <c r="W103" s="96">
        <f t="shared" si="0"/>
        <v>2.4827999999999999E-2</v>
      </c>
      <c r="X103" s="96">
        <v>110000</v>
      </c>
      <c r="Y103" s="99">
        <f t="shared" si="1"/>
        <v>1.9360046854174004E-5</v>
      </c>
      <c r="Z103" s="96">
        <f t="shared" si="2"/>
        <v>26214.8546425317</v>
      </c>
      <c r="AA103" s="96">
        <f t="shared" si="3"/>
        <v>13742.828844025156</v>
      </c>
      <c r="AC103" s="96" t="str">
        <f t="shared" si="4"/>
        <v/>
      </c>
      <c r="AD103" s="96" t="str">
        <f t="shared" si="5"/>
        <v/>
      </c>
      <c r="AE103" s="96" t="str">
        <f t="shared" si="6"/>
        <v/>
      </c>
      <c r="AF103" s="96" t="str">
        <f t="shared" si="42"/>
        <v/>
      </c>
      <c r="AH103" s="101">
        <f t="shared" si="8"/>
        <v>82.015045238777745</v>
      </c>
      <c r="AI103" s="101" t="str">
        <f t="shared" si="9"/>
        <v/>
      </c>
      <c r="AJ103" s="101" t="str">
        <f t="shared" si="10"/>
        <v/>
      </c>
      <c r="AK103" s="96">
        <f t="shared" si="43"/>
        <v>82.015045238777745</v>
      </c>
      <c r="AM103" s="96" t="str">
        <f t="shared" si="12"/>
        <v/>
      </c>
      <c r="AN103" s="96" t="str">
        <f t="shared" si="44"/>
        <v/>
      </c>
      <c r="AO103" s="96" t="str">
        <f t="shared" si="45"/>
        <v/>
      </c>
      <c r="AQ103" s="96">
        <f t="shared" si="15"/>
        <v>344.46319000286655</v>
      </c>
      <c r="AR103" s="96" t="str">
        <f t="shared" si="46"/>
        <v/>
      </c>
      <c r="AS103" s="96">
        <f t="shared" si="47"/>
        <v>344.46319000286655</v>
      </c>
      <c r="AU103" s="96" t="str">
        <f t="shared" si="18"/>
        <v/>
      </c>
      <c r="AV103" s="96" t="str">
        <f t="shared" si="48"/>
        <v/>
      </c>
      <c r="AW103" s="96" t="str">
        <f t="shared" si="49"/>
        <v/>
      </c>
      <c r="AX103" s="96" t="str">
        <f t="shared" si="50"/>
        <v/>
      </c>
      <c r="AZ103" s="101">
        <f t="shared" si="22"/>
        <v>382.73687778096286</v>
      </c>
      <c r="BA103" s="101" t="str">
        <f t="shared" si="23"/>
        <v/>
      </c>
      <c r="BB103" s="101" t="str">
        <f t="shared" si="51"/>
        <v/>
      </c>
      <c r="BC103" s="96">
        <f t="shared" si="52"/>
        <v>382.73687778096286</v>
      </c>
      <c r="BE103" s="96" t="str">
        <f t="shared" si="26"/>
        <v/>
      </c>
      <c r="BF103" s="96">
        <f t="shared" si="27"/>
        <v>3.1285714285714286</v>
      </c>
      <c r="BH103" s="118"/>
      <c r="BI103" s="96" t="s">
        <v>74</v>
      </c>
      <c r="BJ103" s="96" t="str">
        <f t="shared" si="28"/>
        <v/>
      </c>
      <c r="BK103" s="101">
        <f t="shared" si="29"/>
        <v>6.257142857142858</v>
      </c>
      <c r="BL103" s="101"/>
      <c r="BM103" s="117" t="str">
        <f t="shared" si="30"/>
        <v>75-85-4</v>
      </c>
      <c r="BN103" s="204" t="str">
        <f t="shared" si="31"/>
        <v>Amyl Alcohol, tert-</v>
      </c>
      <c r="BO103" s="204"/>
      <c r="BP103" s="200">
        <f t="shared" si="32"/>
        <v>82.015045238777745</v>
      </c>
      <c r="BQ103" s="100" t="str">
        <f t="shared" si="33"/>
        <v>N</v>
      </c>
      <c r="BR103" s="205">
        <f t="shared" si="34"/>
        <v>344.46319000286655</v>
      </c>
      <c r="BS103" s="100" t="str">
        <f t="shared" si="35"/>
        <v>N</v>
      </c>
      <c r="BT103" s="200">
        <f t="shared" si="36"/>
        <v>382.73687778096286</v>
      </c>
      <c r="BU103" s="100" t="str">
        <f t="shared" si="37"/>
        <v>N</v>
      </c>
      <c r="BV103" s="200">
        <f t="shared" si="38"/>
        <v>3.1285714285714286</v>
      </c>
      <c r="BW103" s="100" t="str">
        <f t="shared" si="39"/>
        <v>N</v>
      </c>
      <c r="BX103" s="200">
        <f t="shared" si="40"/>
        <v>6.257142857142858</v>
      </c>
      <c r="BY103" s="100" t="str">
        <f t="shared" si="41"/>
        <v>N</v>
      </c>
      <c r="BZ103" s="200"/>
      <c r="CA103" s="200"/>
      <c r="CB103" s="200"/>
    </row>
    <row r="104" spans="1:80" s="96" customFormat="1" ht="23" x14ac:dyDescent="0.5">
      <c r="A104" s="206" t="s">
        <v>102</v>
      </c>
      <c r="B104" s="117" t="s">
        <v>103</v>
      </c>
      <c r="C104" s="96">
        <v>5.7000000000000002E-3</v>
      </c>
      <c r="D104" s="201" t="s">
        <v>790</v>
      </c>
      <c r="E104" s="96">
        <v>7.0000000000000001E-3</v>
      </c>
      <c r="F104" s="203" t="s">
        <v>791</v>
      </c>
      <c r="G104" s="202">
        <v>1.5999999999999999E-6</v>
      </c>
      <c r="H104" s="100" t="s">
        <v>793</v>
      </c>
      <c r="I104" s="203">
        <v>1E-3</v>
      </c>
      <c r="J104" s="203" t="s">
        <v>790</v>
      </c>
      <c r="K104" s="203"/>
      <c r="L104" s="113"/>
      <c r="M104" s="113">
        <v>1</v>
      </c>
      <c r="N104" s="251">
        <v>0.1</v>
      </c>
      <c r="P104" s="95">
        <v>93.129000000000005</v>
      </c>
      <c r="Q104" s="96" t="s">
        <v>47</v>
      </c>
      <c r="R104" s="96">
        <v>2.0200000000000001E-6</v>
      </c>
      <c r="S104" s="95">
        <v>8.2600000000000002E-5</v>
      </c>
      <c r="T104" s="96">
        <v>8.3012199999999994E-2</v>
      </c>
      <c r="U104" s="96">
        <v>1.01E-5</v>
      </c>
      <c r="V104" s="96">
        <v>70.23</v>
      </c>
      <c r="W104" s="96">
        <f t="shared" si="0"/>
        <v>0.42138000000000003</v>
      </c>
      <c r="X104" s="96">
        <v>36000</v>
      </c>
      <c r="Y104" s="99" t="str">
        <f t="shared" si="1"/>
        <v/>
      </c>
      <c r="Z104" s="96" t="str">
        <f t="shared" si="2"/>
        <v/>
      </c>
      <c r="AA104" s="96" t="str">
        <f t="shared" si="3"/>
        <v/>
      </c>
      <c r="AC104" s="96">
        <f t="shared" si="4"/>
        <v>2105769.2307692305</v>
      </c>
      <c r="AD104" s="96">
        <f t="shared" si="5"/>
        <v>433.5483257907801</v>
      </c>
      <c r="AE104" s="96">
        <f t="shared" si="6"/>
        <v>121.97159565580617</v>
      </c>
      <c r="AF104" s="96">
        <f t="shared" si="42"/>
        <v>95.186848741577677</v>
      </c>
      <c r="AH104" s="101">
        <f t="shared" si="8"/>
        <v>1251428.5714285714</v>
      </c>
      <c r="AI104" s="101">
        <f t="shared" si="9"/>
        <v>2307.2060682680149</v>
      </c>
      <c r="AJ104" s="101">
        <f t="shared" si="10"/>
        <v>547.5</v>
      </c>
      <c r="AK104" s="96">
        <f t="shared" si="43"/>
        <v>442.33934901382565</v>
      </c>
      <c r="AM104" s="96">
        <f t="shared" si="12"/>
        <v>9198000</v>
      </c>
      <c r="AN104" s="96">
        <f t="shared" si="44"/>
        <v>1147.5087719298244</v>
      </c>
      <c r="AO104" s="96">
        <f t="shared" si="45"/>
        <v>1147.3656307984968</v>
      </c>
      <c r="AQ104" s="96">
        <f t="shared" si="15"/>
        <v>5256000</v>
      </c>
      <c r="AR104" s="96">
        <f t="shared" si="46"/>
        <v>16352.000000000002</v>
      </c>
      <c r="AS104" s="96">
        <f t="shared" si="47"/>
        <v>16301.284891448826</v>
      </c>
      <c r="AU104" s="96">
        <f t="shared" si="18"/>
        <v>10220000</v>
      </c>
      <c r="AV104" s="96">
        <f t="shared" si="48"/>
        <v>21137.429485886834</v>
      </c>
      <c r="AW104" s="96">
        <f t="shared" si="49"/>
        <v>637.50487329434691</v>
      </c>
      <c r="AX104" s="96">
        <f t="shared" si="50"/>
        <v>618.80316988281322</v>
      </c>
      <c r="AZ104" s="101">
        <f t="shared" si="22"/>
        <v>5840000</v>
      </c>
      <c r="BA104" s="101">
        <f t="shared" si="23"/>
        <v>21464.049816757499</v>
      </c>
      <c r="BB104" s="101">
        <f t="shared" si="51"/>
        <v>9084.4444444444434</v>
      </c>
      <c r="BC104" s="96">
        <f t="shared" si="52"/>
        <v>6375.9634910583654</v>
      </c>
      <c r="BE104" s="96">
        <f t="shared" si="26"/>
        <v>1.7548076923076923</v>
      </c>
      <c r="BF104" s="96">
        <f t="shared" si="27"/>
        <v>1.0428571428571429</v>
      </c>
      <c r="BH104" s="118"/>
      <c r="BI104" s="96" t="s">
        <v>74</v>
      </c>
      <c r="BJ104" s="96">
        <f t="shared" si="28"/>
        <v>13.668108371248287</v>
      </c>
      <c r="BK104" s="101">
        <f t="shared" si="29"/>
        <v>233.60000000000002</v>
      </c>
      <c r="BL104" s="101"/>
      <c r="BM104" s="117" t="str">
        <f t="shared" si="30"/>
        <v>62-53-3</v>
      </c>
      <c r="BN104" s="204" t="str">
        <f t="shared" si="31"/>
        <v>Aniline</v>
      </c>
      <c r="BO104" s="204"/>
      <c r="BP104" s="200">
        <f t="shared" si="32"/>
        <v>95.186848741577677</v>
      </c>
      <c r="BQ104" s="100" t="str">
        <f t="shared" si="33"/>
        <v>C</v>
      </c>
      <c r="BR104" s="205">
        <f t="shared" si="34"/>
        <v>1147.3656307984968</v>
      </c>
      <c r="BS104" s="100" t="str">
        <f t="shared" si="35"/>
        <v>C</v>
      </c>
      <c r="BT104" s="200">
        <f t="shared" si="36"/>
        <v>618.80316988281322</v>
      </c>
      <c r="BU104" s="100" t="str">
        <f t="shared" si="37"/>
        <v>C</v>
      </c>
      <c r="BV104" s="200">
        <f t="shared" si="38"/>
        <v>1.0428571428571429</v>
      </c>
      <c r="BW104" s="100" t="str">
        <f t="shared" si="39"/>
        <v>N</v>
      </c>
      <c r="BX104" s="200">
        <f t="shared" si="40"/>
        <v>13.668108371248287</v>
      </c>
      <c r="BY104" s="100" t="str">
        <f t="shared" si="41"/>
        <v>C</v>
      </c>
      <c r="BZ104" s="200"/>
      <c r="CA104" s="200"/>
      <c r="CB104" s="200"/>
    </row>
    <row r="105" spans="1:80" s="96" customFormat="1" ht="23" x14ac:dyDescent="0.5">
      <c r="A105" s="206" t="s">
        <v>909</v>
      </c>
      <c r="B105" s="117" t="s">
        <v>910</v>
      </c>
      <c r="C105" s="201">
        <v>0.04</v>
      </c>
      <c r="D105" s="201" t="s">
        <v>791</v>
      </c>
      <c r="E105" s="96">
        <v>2E-3</v>
      </c>
      <c r="F105" s="203" t="s">
        <v>1198</v>
      </c>
      <c r="G105" s="202"/>
      <c r="H105" s="100" t="s">
        <v>74</v>
      </c>
      <c r="I105" s="203"/>
      <c r="J105" s="203" t="s">
        <v>74</v>
      </c>
      <c r="K105" s="203"/>
      <c r="L105" s="113"/>
      <c r="M105" s="113">
        <v>1</v>
      </c>
      <c r="N105" s="111">
        <v>0.1</v>
      </c>
      <c r="P105" s="95">
        <v>208.22</v>
      </c>
      <c r="Q105" s="96" t="s">
        <v>47</v>
      </c>
      <c r="R105" s="96">
        <v>2.3499999999999999E-8</v>
      </c>
      <c r="S105" s="95">
        <v>9.6099999999999999E-7</v>
      </c>
      <c r="T105" s="96">
        <v>5.4084399999999998E-2</v>
      </c>
      <c r="U105" s="96">
        <v>6.3192999999999998E-6</v>
      </c>
      <c r="V105" s="96">
        <v>5012</v>
      </c>
      <c r="W105" s="96">
        <f t="shared" si="0"/>
        <v>30.071999999999999</v>
      </c>
      <c r="X105" s="96">
        <v>1.35</v>
      </c>
      <c r="Y105" s="99" t="str">
        <f t="shared" si="1"/>
        <v/>
      </c>
      <c r="Z105" s="96" t="str">
        <f t="shared" si="2"/>
        <v/>
      </c>
      <c r="AA105" s="96" t="str">
        <f t="shared" si="3"/>
        <v/>
      </c>
      <c r="AC105" s="96" t="str">
        <f t="shared" ref="AC105:AC136" si="53">IF(AND(L105="V",Z105=""),"",IF(G105="","",(TR*AT*365*24)/(ET_R*EF_R*IF(K105="M",ED_m,(ED_A+ED_C))*G105*1000/IF(L105="V",Z105,PEF))))</f>
        <v/>
      </c>
      <c r="AD105" s="96">
        <f t="shared" si="5"/>
        <v>61.780636425186174</v>
      </c>
      <c r="AE105" s="96">
        <f t="shared" si="6"/>
        <v>17.38095238095238</v>
      </c>
      <c r="AF105" s="96">
        <f t="shared" si="42"/>
        <v>13.564739111045039</v>
      </c>
      <c r="AH105" s="101" t="str">
        <f t="shared" si="8"/>
        <v/>
      </c>
      <c r="AI105" s="101">
        <f t="shared" si="9"/>
        <v>659.20173379086145</v>
      </c>
      <c r="AJ105" s="101">
        <f t="shared" ref="AJ105:AJ136" si="54">IF(E105="","",(THQ*BW_C*ED_C*365/((EF_R*ED_C*M105*((1/E105)*(IRS_CHILD*0.000001))))))</f>
        <v>156.42857142857144</v>
      </c>
      <c r="AK105" s="96">
        <f t="shared" si="43"/>
        <v>126.42735911142927</v>
      </c>
      <c r="AM105" s="96" t="str">
        <f t="shared" si="12"/>
        <v/>
      </c>
      <c r="AN105" s="96">
        <f t="shared" si="44"/>
        <v>163.51999999999998</v>
      </c>
      <c r="AO105" s="96">
        <f t="shared" si="45"/>
        <v>163.51999999999998</v>
      </c>
      <c r="AQ105" s="96" t="str">
        <f t="shared" si="15"/>
        <v/>
      </c>
      <c r="AR105" s="96">
        <f t="shared" si="46"/>
        <v>4672</v>
      </c>
      <c r="AS105" s="96">
        <f t="shared" si="47"/>
        <v>4672</v>
      </c>
      <c r="AU105" s="96" t="str">
        <f t="shared" si="18"/>
        <v/>
      </c>
      <c r="AV105" s="96">
        <f t="shared" si="48"/>
        <v>3012.0837017388735</v>
      </c>
      <c r="AW105" s="96">
        <f t="shared" si="49"/>
        <v>90.844444444444434</v>
      </c>
      <c r="AX105" s="96">
        <f t="shared" si="50"/>
        <v>88.184791143554818</v>
      </c>
      <c r="AZ105" s="101" t="str">
        <f t="shared" si="22"/>
        <v/>
      </c>
      <c r="BA105" s="101">
        <f t="shared" si="23"/>
        <v>6132.5856619307142</v>
      </c>
      <c r="BB105" s="101">
        <f t="shared" si="51"/>
        <v>2595.5555555555557</v>
      </c>
      <c r="BC105" s="96">
        <f t="shared" si="52"/>
        <v>1823.6949183240743</v>
      </c>
      <c r="BE105" s="96" t="str">
        <f t="shared" si="26"/>
        <v/>
      </c>
      <c r="BF105" s="96" t="str">
        <f t="shared" si="27"/>
        <v/>
      </c>
      <c r="BH105" s="118"/>
      <c r="BI105" s="96" t="s">
        <v>74</v>
      </c>
      <c r="BJ105" s="96">
        <f t="shared" si="28"/>
        <v>1.9477054429028808</v>
      </c>
      <c r="BK105" s="101">
        <f t="shared" si="29"/>
        <v>66.742857142857147</v>
      </c>
      <c r="BL105" s="101"/>
      <c r="BM105" s="117" t="str">
        <f t="shared" si="30"/>
        <v>84-65-1</v>
      </c>
      <c r="BN105" s="204" t="str">
        <f t="shared" si="31"/>
        <v>Anthraquinone, 9,10-</v>
      </c>
      <c r="BO105" s="204"/>
      <c r="BP105" s="200">
        <f t="shared" si="32"/>
        <v>13.564739111045039</v>
      </c>
      <c r="BQ105" s="100" t="str">
        <f t="shared" si="33"/>
        <v>C</v>
      </c>
      <c r="BR105" s="205">
        <f t="shared" si="34"/>
        <v>163.51999999999998</v>
      </c>
      <c r="BS105" s="100" t="str">
        <f t="shared" si="35"/>
        <v>C</v>
      </c>
      <c r="BT105" s="200">
        <f t="shared" si="36"/>
        <v>88.184791143554818</v>
      </c>
      <c r="BU105" s="100" t="str">
        <f t="shared" si="37"/>
        <v>C</v>
      </c>
      <c r="BV105" s="200" t="str">
        <f t="shared" si="38"/>
        <v/>
      </c>
      <c r="BW105" s="100" t="str">
        <f t="shared" si="39"/>
        <v/>
      </c>
      <c r="BX105" s="200">
        <f t="shared" si="40"/>
        <v>1.9477054429028808</v>
      </c>
      <c r="BY105" s="100" t="str">
        <f t="shared" si="41"/>
        <v>C</v>
      </c>
      <c r="BZ105" s="200"/>
      <c r="CA105" s="200"/>
      <c r="CB105" s="200"/>
    </row>
    <row r="106" spans="1:80" s="96" customFormat="1" ht="23" x14ac:dyDescent="0.5">
      <c r="A106" s="206" t="s">
        <v>911</v>
      </c>
      <c r="B106" s="117" t="s">
        <v>104</v>
      </c>
      <c r="C106" s="201"/>
      <c r="D106" s="201" t="s">
        <v>74</v>
      </c>
      <c r="E106" s="96">
        <v>4.0000000000000002E-4</v>
      </c>
      <c r="F106" s="203" t="s">
        <v>790</v>
      </c>
      <c r="G106" s="202"/>
      <c r="H106" s="100" t="s">
        <v>74</v>
      </c>
      <c r="I106" s="203">
        <v>2.9999999999999997E-4</v>
      </c>
      <c r="J106" s="203" t="s">
        <v>109</v>
      </c>
      <c r="K106" s="203"/>
      <c r="L106" s="113"/>
      <c r="M106" s="251">
        <v>0.15</v>
      </c>
      <c r="N106" s="111"/>
      <c r="P106" s="95">
        <v>124.77</v>
      </c>
      <c r="Q106" s="96" t="s">
        <v>47</v>
      </c>
      <c r="R106" s="96" t="s">
        <v>1197</v>
      </c>
      <c r="S106" s="95" t="s">
        <v>1197</v>
      </c>
      <c r="T106" s="96" t="s">
        <v>1197</v>
      </c>
      <c r="U106" s="96" t="s">
        <v>1197</v>
      </c>
      <c r="W106" s="96">
        <f t="shared" si="0"/>
        <v>0</v>
      </c>
      <c r="X106" s="96" t="s">
        <v>1197</v>
      </c>
      <c r="Y106" s="99" t="str">
        <f t="shared" si="1"/>
        <v/>
      </c>
      <c r="Z106" s="96" t="str">
        <f t="shared" si="2"/>
        <v/>
      </c>
      <c r="AA106" s="96" t="str">
        <f t="shared" si="3"/>
        <v/>
      </c>
      <c r="AC106" s="96" t="str">
        <f t="shared" si="53"/>
        <v/>
      </c>
      <c r="AD106" s="96" t="str">
        <f t="shared" si="5"/>
        <v/>
      </c>
      <c r="AE106" s="96" t="str">
        <f t="shared" si="6"/>
        <v/>
      </c>
      <c r="AF106" s="96" t="str">
        <f t="shared" si="42"/>
        <v/>
      </c>
      <c r="AH106" s="101">
        <f t="shared" si="8"/>
        <v>375428.57142857142</v>
      </c>
      <c r="AI106" s="101" t="str">
        <f t="shared" si="9"/>
        <v/>
      </c>
      <c r="AJ106" s="101">
        <f t="shared" si="54"/>
        <v>208.57142857142861</v>
      </c>
      <c r="AK106" s="96">
        <f t="shared" si="43"/>
        <v>208.45561989370987</v>
      </c>
      <c r="AM106" s="96" t="str">
        <f t="shared" si="12"/>
        <v/>
      </c>
      <c r="AN106" s="96" t="str">
        <f t="shared" si="44"/>
        <v/>
      </c>
      <c r="AO106" s="96" t="str">
        <f t="shared" si="45"/>
        <v/>
      </c>
      <c r="AQ106" s="96">
        <f t="shared" si="15"/>
        <v>1576800</v>
      </c>
      <c r="AR106" s="96">
        <f t="shared" si="46"/>
        <v>6229.3333333333339</v>
      </c>
      <c r="AS106" s="96">
        <f t="shared" si="47"/>
        <v>6204.8204623708807</v>
      </c>
      <c r="AU106" s="96" t="str">
        <f t="shared" si="18"/>
        <v/>
      </c>
      <c r="AV106" s="96" t="str">
        <f t="shared" si="48"/>
        <v/>
      </c>
      <c r="AW106" s="96" t="str">
        <f t="shared" si="49"/>
        <v/>
      </c>
      <c r="AX106" s="96" t="str">
        <f t="shared" si="50"/>
        <v/>
      </c>
      <c r="AZ106" s="101">
        <f t="shared" si="22"/>
        <v>1752000</v>
      </c>
      <c r="BA106" s="101" t="str">
        <f t="shared" si="23"/>
        <v/>
      </c>
      <c r="BB106" s="101">
        <f t="shared" si="51"/>
        <v>3460.7407407407413</v>
      </c>
      <c r="BC106" s="96">
        <f t="shared" si="52"/>
        <v>3453.9181862986702</v>
      </c>
      <c r="BE106" s="96" t="str">
        <f t="shared" si="26"/>
        <v/>
      </c>
      <c r="BF106" s="96">
        <f t="shared" si="27"/>
        <v>0.31285714285714278</v>
      </c>
      <c r="BH106" s="118"/>
      <c r="BI106" s="96">
        <v>6</v>
      </c>
      <c r="BJ106" s="96" t="str">
        <f t="shared" si="28"/>
        <v/>
      </c>
      <c r="BK106" s="101">
        <f t="shared" si="29"/>
        <v>13.348571428571429</v>
      </c>
      <c r="BL106" s="101"/>
      <c r="BM106" s="117" t="str">
        <f t="shared" si="30"/>
        <v>7440-36-0</v>
      </c>
      <c r="BN106" s="204" t="str">
        <f t="shared" si="31"/>
        <v>Antimony (metallic)</v>
      </c>
      <c r="BO106" s="204"/>
      <c r="BP106" s="200">
        <f t="shared" si="32"/>
        <v>208.45561989370987</v>
      </c>
      <c r="BQ106" s="100" t="str">
        <f t="shared" si="33"/>
        <v>N</v>
      </c>
      <c r="BR106" s="205">
        <f t="shared" si="34"/>
        <v>6204.8204623708807</v>
      </c>
      <c r="BS106" s="100" t="str">
        <f t="shared" si="35"/>
        <v>N</v>
      </c>
      <c r="BT106" s="200">
        <f t="shared" si="36"/>
        <v>3453.9181862986702</v>
      </c>
      <c r="BU106" s="100" t="str">
        <f t="shared" si="37"/>
        <v>N</v>
      </c>
      <c r="BV106" s="200">
        <f t="shared" si="38"/>
        <v>0.31285714285714278</v>
      </c>
      <c r="BW106" s="100" t="str">
        <f t="shared" si="39"/>
        <v>N</v>
      </c>
      <c r="BX106" s="200">
        <f t="shared" si="40"/>
        <v>6</v>
      </c>
      <c r="BY106" s="100" t="str">
        <f t="shared" si="41"/>
        <v>mcl</v>
      </c>
      <c r="BZ106" s="200">
        <v>0.3</v>
      </c>
      <c r="CA106" s="200"/>
      <c r="CB106" s="200">
        <v>6</v>
      </c>
    </row>
    <row r="107" spans="1:80" s="96" customFormat="1" ht="23" x14ac:dyDescent="0.5">
      <c r="A107" s="206" t="s">
        <v>912</v>
      </c>
      <c r="B107" s="117" t="s">
        <v>105</v>
      </c>
      <c r="D107" s="201" t="s">
        <v>74</v>
      </c>
      <c r="E107" s="201">
        <v>5.0000000000000001E-4</v>
      </c>
      <c r="F107" s="203" t="s">
        <v>41</v>
      </c>
      <c r="G107" s="202"/>
      <c r="H107" s="100" t="s">
        <v>74</v>
      </c>
      <c r="I107" s="203"/>
      <c r="J107" s="203" t="s">
        <v>74</v>
      </c>
      <c r="K107" s="203"/>
      <c r="L107" s="113"/>
      <c r="M107" s="251">
        <v>0.15</v>
      </c>
      <c r="N107" s="111"/>
      <c r="P107" s="95">
        <v>323.517</v>
      </c>
      <c r="Q107" s="96" t="s">
        <v>47</v>
      </c>
      <c r="R107" s="96" t="s">
        <v>1197</v>
      </c>
      <c r="S107" s="95" t="s">
        <v>1197</v>
      </c>
      <c r="T107" s="96" t="s">
        <v>1197</v>
      </c>
      <c r="U107" s="96" t="s">
        <v>1197</v>
      </c>
      <c r="W107" s="96">
        <v>3000</v>
      </c>
      <c r="X107" s="96">
        <v>3000</v>
      </c>
      <c r="Y107" s="99" t="str">
        <f t="shared" si="1"/>
        <v/>
      </c>
      <c r="Z107" s="96" t="str">
        <f t="shared" si="2"/>
        <v/>
      </c>
      <c r="AA107" s="96" t="str">
        <f t="shared" si="3"/>
        <v/>
      </c>
      <c r="AC107" s="96" t="str">
        <f t="shared" si="53"/>
        <v/>
      </c>
      <c r="AD107" s="96" t="str">
        <f t="shared" si="5"/>
        <v/>
      </c>
      <c r="AE107" s="96" t="str">
        <f t="shared" si="6"/>
        <v/>
      </c>
      <c r="AF107" s="96" t="str">
        <f t="shared" si="42"/>
        <v/>
      </c>
      <c r="AH107" s="101" t="str">
        <f t="shared" si="8"/>
        <v/>
      </c>
      <c r="AI107" s="101" t="str">
        <f t="shared" si="9"/>
        <v/>
      </c>
      <c r="AJ107" s="101">
        <f t="shared" si="54"/>
        <v>260.71428571428572</v>
      </c>
      <c r="AK107" s="96">
        <f t="shared" si="43"/>
        <v>260.71428571428572</v>
      </c>
      <c r="AM107" s="96" t="str">
        <f t="shared" si="12"/>
        <v/>
      </c>
      <c r="AN107" s="96" t="str">
        <f t="shared" si="44"/>
        <v/>
      </c>
      <c r="AO107" s="96" t="str">
        <f t="shared" si="45"/>
        <v/>
      </c>
      <c r="AQ107" s="96" t="str">
        <f t="shared" si="15"/>
        <v/>
      </c>
      <c r="AR107" s="96">
        <f t="shared" si="46"/>
        <v>7786.6666666666679</v>
      </c>
      <c r="AS107" s="96">
        <f t="shared" si="47"/>
        <v>7786.6666666666679</v>
      </c>
      <c r="AU107" s="96" t="str">
        <f t="shared" si="18"/>
        <v/>
      </c>
      <c r="AV107" s="96" t="str">
        <f t="shared" si="48"/>
        <v/>
      </c>
      <c r="AW107" s="96" t="str">
        <f t="shared" si="49"/>
        <v/>
      </c>
      <c r="AX107" s="96" t="str">
        <f t="shared" si="50"/>
        <v/>
      </c>
      <c r="AZ107" s="101" t="str">
        <f t="shared" si="22"/>
        <v/>
      </c>
      <c r="BA107" s="101" t="str">
        <f t="shared" si="23"/>
        <v/>
      </c>
      <c r="BB107" s="101">
        <f t="shared" si="51"/>
        <v>4325.9259259259261</v>
      </c>
      <c r="BC107" s="96">
        <f t="shared" si="52"/>
        <v>4325.9259259259261</v>
      </c>
      <c r="BE107" s="96" t="str">
        <f t="shared" si="26"/>
        <v/>
      </c>
      <c r="BF107" s="96" t="str">
        <f t="shared" si="27"/>
        <v/>
      </c>
      <c r="BH107" s="118"/>
      <c r="BI107" s="96" t="s">
        <v>74</v>
      </c>
      <c r="BJ107" s="96" t="str">
        <f t="shared" si="28"/>
        <v/>
      </c>
      <c r="BK107" s="101">
        <f t="shared" si="29"/>
        <v>16.685714285714287</v>
      </c>
      <c r="BL107" s="101"/>
      <c r="BM107" s="117" t="str">
        <f t="shared" si="30"/>
        <v>1314-60-9</v>
      </c>
      <c r="BN107" s="204" t="str">
        <f t="shared" si="31"/>
        <v>Antimony Pentoxide</v>
      </c>
      <c r="BO107" s="204"/>
      <c r="BP107" s="200">
        <f t="shared" si="32"/>
        <v>260.71428571428572</v>
      </c>
      <c r="BQ107" s="100" t="str">
        <f t="shared" si="33"/>
        <v>N</v>
      </c>
      <c r="BR107" s="205">
        <f t="shared" si="34"/>
        <v>7786.6666666666679</v>
      </c>
      <c r="BS107" s="100" t="str">
        <f t="shared" si="35"/>
        <v>N</v>
      </c>
      <c r="BT107" s="200">
        <f t="shared" si="36"/>
        <v>4325.9259259259261</v>
      </c>
      <c r="BU107" s="100" t="str">
        <f t="shared" si="37"/>
        <v>N</v>
      </c>
      <c r="BV107" s="200" t="str">
        <f t="shared" si="38"/>
        <v/>
      </c>
      <c r="BW107" s="100" t="str">
        <f t="shared" si="39"/>
        <v/>
      </c>
      <c r="BX107" s="200">
        <f t="shared" si="40"/>
        <v>16.685714285714287</v>
      </c>
      <c r="BY107" s="100" t="str">
        <f t="shared" si="41"/>
        <v>N</v>
      </c>
      <c r="BZ107" s="200"/>
      <c r="CA107" s="200"/>
      <c r="CB107" s="200"/>
    </row>
    <row r="108" spans="1:80" s="96" customFormat="1" ht="23" x14ac:dyDescent="0.5">
      <c r="A108" s="206" t="s">
        <v>913</v>
      </c>
      <c r="B108" s="117" t="s">
        <v>106</v>
      </c>
      <c r="D108" s="201" t="s">
        <v>74</v>
      </c>
      <c r="E108" s="201">
        <v>4.0000000000000002E-4</v>
      </c>
      <c r="F108" s="203" t="s">
        <v>41</v>
      </c>
      <c r="G108" s="202"/>
      <c r="H108" s="100" t="s">
        <v>74</v>
      </c>
      <c r="I108" s="203"/>
      <c r="J108" s="203" t="s">
        <v>74</v>
      </c>
      <c r="K108" s="203"/>
      <c r="L108" s="113"/>
      <c r="M108" s="251">
        <v>0.15</v>
      </c>
      <c r="N108" s="111"/>
      <c r="P108" s="95">
        <v>307.52</v>
      </c>
      <c r="Q108" s="96" t="s">
        <v>47</v>
      </c>
      <c r="R108" s="96" t="s">
        <v>1197</v>
      </c>
      <c r="S108" s="95" t="s">
        <v>1197</v>
      </c>
      <c r="T108" s="96" t="s">
        <v>1197</v>
      </c>
      <c r="U108" s="96" t="s">
        <v>1197</v>
      </c>
      <c r="W108" s="96">
        <f t="shared" si="0"/>
        <v>0</v>
      </c>
      <c r="X108" s="96" t="s">
        <v>1197</v>
      </c>
      <c r="Y108" s="99" t="str">
        <f t="shared" si="1"/>
        <v/>
      </c>
      <c r="Z108" s="96" t="str">
        <f t="shared" si="2"/>
        <v/>
      </c>
      <c r="AA108" s="96" t="str">
        <f t="shared" si="3"/>
        <v/>
      </c>
      <c r="AC108" s="96" t="str">
        <f t="shared" si="53"/>
        <v/>
      </c>
      <c r="AD108" s="96" t="str">
        <f t="shared" si="5"/>
        <v/>
      </c>
      <c r="AE108" s="96" t="str">
        <f t="shared" si="6"/>
        <v/>
      </c>
      <c r="AF108" s="96" t="str">
        <f t="shared" si="42"/>
        <v/>
      </c>
      <c r="AH108" s="101" t="str">
        <f t="shared" si="8"/>
        <v/>
      </c>
      <c r="AI108" s="101" t="str">
        <f t="shared" si="9"/>
        <v/>
      </c>
      <c r="AJ108" s="101">
        <f t="shared" si="54"/>
        <v>208.57142857142861</v>
      </c>
      <c r="AK108" s="96">
        <f t="shared" si="43"/>
        <v>208.57142857142861</v>
      </c>
      <c r="AM108" s="96" t="str">
        <f t="shared" si="12"/>
        <v/>
      </c>
      <c r="AN108" s="96" t="str">
        <f t="shared" si="44"/>
        <v/>
      </c>
      <c r="AO108" s="96" t="str">
        <f t="shared" si="45"/>
        <v/>
      </c>
      <c r="AQ108" s="96" t="str">
        <f t="shared" si="15"/>
        <v/>
      </c>
      <c r="AR108" s="96">
        <f t="shared" si="46"/>
        <v>6229.3333333333339</v>
      </c>
      <c r="AS108" s="96">
        <f t="shared" si="47"/>
        <v>6229.3333333333339</v>
      </c>
      <c r="AU108" s="96" t="str">
        <f t="shared" si="18"/>
        <v/>
      </c>
      <c r="AV108" s="96" t="str">
        <f t="shared" si="48"/>
        <v/>
      </c>
      <c r="AW108" s="96" t="str">
        <f t="shared" si="49"/>
        <v/>
      </c>
      <c r="AX108" s="96" t="str">
        <f t="shared" si="50"/>
        <v/>
      </c>
      <c r="AZ108" s="101" t="str">
        <f t="shared" si="22"/>
        <v/>
      </c>
      <c r="BA108" s="101" t="str">
        <f t="shared" si="23"/>
        <v/>
      </c>
      <c r="BB108" s="101">
        <f t="shared" si="51"/>
        <v>3460.7407407407413</v>
      </c>
      <c r="BC108" s="96">
        <f t="shared" si="52"/>
        <v>3460.7407407407413</v>
      </c>
      <c r="BE108" s="96" t="str">
        <f t="shared" si="26"/>
        <v/>
      </c>
      <c r="BF108" s="96" t="str">
        <f t="shared" si="27"/>
        <v/>
      </c>
      <c r="BH108" s="118"/>
      <c r="BI108" s="96" t="s">
        <v>74</v>
      </c>
      <c r="BJ108" s="96" t="str">
        <f t="shared" si="28"/>
        <v/>
      </c>
      <c r="BK108" s="101">
        <f t="shared" si="29"/>
        <v>13.348571428571429</v>
      </c>
      <c r="BL108" s="101"/>
      <c r="BM108" s="117" t="str">
        <f t="shared" si="30"/>
        <v>1332-81-6</v>
      </c>
      <c r="BN108" s="204" t="str">
        <f t="shared" si="31"/>
        <v>Antimony Tetroxide</v>
      </c>
      <c r="BO108" s="204"/>
      <c r="BP108" s="200">
        <f t="shared" si="32"/>
        <v>208.57142857142861</v>
      </c>
      <c r="BQ108" s="100" t="str">
        <f t="shared" si="33"/>
        <v>N</v>
      </c>
      <c r="BR108" s="205">
        <f t="shared" si="34"/>
        <v>6229.3333333333339</v>
      </c>
      <c r="BS108" s="100" t="str">
        <f t="shared" si="35"/>
        <v>N</v>
      </c>
      <c r="BT108" s="200">
        <f t="shared" si="36"/>
        <v>3460.7407407407413</v>
      </c>
      <c r="BU108" s="100" t="str">
        <f t="shared" si="37"/>
        <v>N</v>
      </c>
      <c r="BV108" s="200" t="str">
        <f t="shared" si="38"/>
        <v/>
      </c>
      <c r="BW108" s="100" t="str">
        <f t="shared" si="39"/>
        <v/>
      </c>
      <c r="BX108" s="200">
        <f t="shared" si="40"/>
        <v>13.348571428571429</v>
      </c>
      <c r="BY108" s="100" t="str">
        <f t="shared" si="41"/>
        <v>N</v>
      </c>
      <c r="BZ108" s="200"/>
      <c r="CA108" s="200"/>
      <c r="CB108" s="200"/>
    </row>
    <row r="109" spans="1:80" s="96" customFormat="1" ht="23" x14ac:dyDescent="0.5">
      <c r="A109" s="206" t="s">
        <v>914</v>
      </c>
      <c r="B109" s="117" t="s">
        <v>107</v>
      </c>
      <c r="D109" s="201" t="s">
        <v>74</v>
      </c>
      <c r="E109" s="201"/>
      <c r="F109" s="203" t="s">
        <v>74</v>
      </c>
      <c r="G109" s="202"/>
      <c r="H109" s="100" t="s">
        <v>74</v>
      </c>
      <c r="I109" s="203">
        <v>2.0000000000000001E-4</v>
      </c>
      <c r="J109" s="203" t="s">
        <v>790</v>
      </c>
      <c r="K109" s="203"/>
      <c r="L109" s="113"/>
      <c r="M109" s="251">
        <v>0.15</v>
      </c>
      <c r="N109" s="111"/>
      <c r="P109" s="95">
        <v>291.52</v>
      </c>
      <c r="Q109" s="96" t="s">
        <v>47</v>
      </c>
      <c r="R109" s="96" t="s">
        <v>1197</v>
      </c>
      <c r="S109" s="95" t="s">
        <v>1197</v>
      </c>
      <c r="T109" s="96" t="s">
        <v>1197</v>
      </c>
      <c r="U109" s="96" t="s">
        <v>1197</v>
      </c>
      <c r="W109" s="96">
        <f t="shared" si="0"/>
        <v>0</v>
      </c>
      <c r="X109" s="96" t="s">
        <v>1197</v>
      </c>
      <c r="Y109" s="99" t="str">
        <f t="shared" si="1"/>
        <v/>
      </c>
      <c r="Z109" s="96" t="str">
        <f t="shared" si="2"/>
        <v/>
      </c>
      <c r="AA109" s="96" t="str">
        <f t="shared" si="3"/>
        <v/>
      </c>
      <c r="AC109" s="96" t="str">
        <f t="shared" si="53"/>
        <v/>
      </c>
      <c r="AD109" s="96" t="str">
        <f t="shared" si="5"/>
        <v/>
      </c>
      <c r="AE109" s="96" t="str">
        <f t="shared" si="6"/>
        <v/>
      </c>
      <c r="AF109" s="96" t="str">
        <f t="shared" si="42"/>
        <v/>
      </c>
      <c r="AH109" s="101">
        <f t="shared" si="8"/>
        <v>250285.71428571426</v>
      </c>
      <c r="AI109" s="101" t="str">
        <f t="shared" si="9"/>
        <v/>
      </c>
      <c r="AJ109" s="101" t="str">
        <f t="shared" si="54"/>
        <v/>
      </c>
      <c r="AK109" s="96">
        <f t="shared" si="43"/>
        <v>250285.71428571429</v>
      </c>
      <c r="AM109" s="96" t="str">
        <f t="shared" si="12"/>
        <v/>
      </c>
      <c r="AN109" s="96" t="str">
        <f t="shared" si="44"/>
        <v/>
      </c>
      <c r="AO109" s="96" t="str">
        <f t="shared" si="45"/>
        <v/>
      </c>
      <c r="AQ109" s="96">
        <f t="shared" si="15"/>
        <v>1051200</v>
      </c>
      <c r="AR109" s="96" t="str">
        <f t="shared" si="46"/>
        <v/>
      </c>
      <c r="AS109" s="96">
        <f t="shared" si="47"/>
        <v>1051200</v>
      </c>
      <c r="AU109" s="96" t="str">
        <f t="shared" si="18"/>
        <v/>
      </c>
      <c r="AV109" s="96" t="str">
        <f t="shared" si="48"/>
        <v/>
      </c>
      <c r="AW109" s="96" t="str">
        <f t="shared" si="49"/>
        <v/>
      </c>
      <c r="AX109" s="96" t="str">
        <f t="shared" si="50"/>
        <v/>
      </c>
      <c r="AZ109" s="101">
        <f t="shared" si="22"/>
        <v>1168000</v>
      </c>
      <c r="BA109" s="101" t="str">
        <f t="shared" si="23"/>
        <v/>
      </c>
      <c r="BB109" s="101" t="str">
        <f t="shared" si="51"/>
        <v/>
      </c>
      <c r="BC109" s="96">
        <f t="shared" si="52"/>
        <v>1168000</v>
      </c>
      <c r="BE109" s="96" t="str">
        <f t="shared" si="26"/>
        <v/>
      </c>
      <c r="BF109" s="96">
        <f t="shared" si="27"/>
        <v>0.20857142857142857</v>
      </c>
      <c r="BH109" s="118"/>
      <c r="BI109" s="96" t="s">
        <v>74</v>
      </c>
      <c r="BJ109" s="96" t="str">
        <f t="shared" si="28"/>
        <v/>
      </c>
      <c r="BK109" s="101" t="str">
        <f t="shared" si="29"/>
        <v/>
      </c>
      <c r="BL109" s="101"/>
      <c r="BM109" s="117" t="str">
        <f t="shared" si="30"/>
        <v>1309-64-4</v>
      </c>
      <c r="BN109" s="204" t="str">
        <f t="shared" si="31"/>
        <v>Antimony Trioxide</v>
      </c>
      <c r="BO109" s="204"/>
      <c r="BP109" s="200">
        <f t="shared" si="32"/>
        <v>100000</v>
      </c>
      <c r="BQ109" s="100" t="str">
        <f t="shared" si="33"/>
        <v>max</v>
      </c>
      <c r="BR109" s="205">
        <f t="shared" si="34"/>
        <v>100000</v>
      </c>
      <c r="BS109" s="100" t="str">
        <f t="shared" si="35"/>
        <v>max</v>
      </c>
      <c r="BT109" s="200">
        <f t="shared" si="36"/>
        <v>100000</v>
      </c>
      <c r="BU109" s="100" t="str">
        <f t="shared" si="37"/>
        <v>max</v>
      </c>
      <c r="BV109" s="200">
        <f t="shared" si="38"/>
        <v>0.20857142857142857</v>
      </c>
      <c r="BW109" s="100" t="str">
        <f t="shared" si="39"/>
        <v>N</v>
      </c>
      <c r="BX109" s="200" t="str">
        <f t="shared" si="40"/>
        <v/>
      </c>
      <c r="BY109" s="100" t="str">
        <f t="shared" si="41"/>
        <v/>
      </c>
      <c r="BZ109" s="200"/>
      <c r="CA109" s="200"/>
      <c r="CB109" s="200"/>
    </row>
    <row r="110" spans="1:80" s="96" customFormat="1" ht="23" x14ac:dyDescent="0.5">
      <c r="A110" s="206" t="s">
        <v>915</v>
      </c>
      <c r="B110" s="117" t="s">
        <v>108</v>
      </c>
      <c r="C110" s="96">
        <v>1.5</v>
      </c>
      <c r="D110" s="201" t="s">
        <v>790</v>
      </c>
      <c r="E110" s="201">
        <v>2.9999999999999997E-4</v>
      </c>
      <c r="F110" s="203" t="s">
        <v>790</v>
      </c>
      <c r="G110" s="202">
        <v>4.3E-3</v>
      </c>
      <c r="H110" s="100" t="s">
        <v>790</v>
      </c>
      <c r="I110" s="203">
        <v>1.5E-5</v>
      </c>
      <c r="J110" s="203" t="s">
        <v>793</v>
      </c>
      <c r="K110" s="203"/>
      <c r="L110" s="113"/>
      <c r="M110" s="251">
        <v>0.6</v>
      </c>
      <c r="N110" s="111">
        <v>0.03</v>
      </c>
      <c r="P110" s="95">
        <v>77.945999999999998</v>
      </c>
      <c r="Q110" s="96" t="s">
        <v>47</v>
      </c>
      <c r="R110" s="96" t="s">
        <v>1197</v>
      </c>
      <c r="S110" s="95" t="s">
        <v>1197</v>
      </c>
      <c r="T110" s="96" t="s">
        <v>1197</v>
      </c>
      <c r="U110" s="96" t="s">
        <v>1197</v>
      </c>
      <c r="W110" s="96">
        <v>29</v>
      </c>
      <c r="X110" s="96" t="s">
        <v>1197</v>
      </c>
      <c r="Y110" s="99" t="str">
        <f t="shared" si="1"/>
        <v/>
      </c>
      <c r="Z110" s="96" t="str">
        <f t="shared" si="2"/>
        <v/>
      </c>
      <c r="AA110" s="96" t="str">
        <f t="shared" si="3"/>
        <v/>
      </c>
      <c r="AC110" s="96">
        <f t="shared" si="53"/>
        <v>783.54203935599276</v>
      </c>
      <c r="AD110" s="96">
        <f t="shared" si="5"/>
        <v>5.4916121266832159</v>
      </c>
      <c r="AE110" s="96">
        <f t="shared" si="6"/>
        <v>0.77248677248677233</v>
      </c>
      <c r="AF110" s="96">
        <f t="shared" si="42"/>
        <v>0.67663911190344128</v>
      </c>
      <c r="AH110" s="101">
        <f t="shared" si="8"/>
        <v>18771.428571428569</v>
      </c>
      <c r="AI110" s="101">
        <f t="shared" si="9"/>
        <v>329.60086689543073</v>
      </c>
      <c r="AJ110" s="101">
        <f t="shared" si="54"/>
        <v>39.107142857142854</v>
      </c>
      <c r="AK110" s="96">
        <f t="shared" si="43"/>
        <v>34.894244414796432</v>
      </c>
      <c r="AM110" s="96">
        <f t="shared" si="12"/>
        <v>3422.5116279069766</v>
      </c>
      <c r="AN110" s="96">
        <f t="shared" si="44"/>
        <v>7.2675555555555542</v>
      </c>
      <c r="AO110" s="96">
        <f t="shared" si="45"/>
        <v>7.2521559158330442</v>
      </c>
      <c r="AQ110" s="96">
        <f t="shared" si="15"/>
        <v>78839.999999999985</v>
      </c>
      <c r="AR110" s="96">
        <f t="shared" si="46"/>
        <v>1168</v>
      </c>
      <c r="AS110" s="96">
        <f t="shared" si="47"/>
        <v>1150.9489051094893</v>
      </c>
      <c r="AU110" s="96">
        <f t="shared" si="18"/>
        <v>3802.7906976744189</v>
      </c>
      <c r="AV110" s="96">
        <f t="shared" si="48"/>
        <v>267.7407734878999</v>
      </c>
      <c r="AW110" s="96">
        <f t="shared" si="49"/>
        <v>4.0375308641975298</v>
      </c>
      <c r="AX110" s="96">
        <f t="shared" si="50"/>
        <v>3.9733934266970623</v>
      </c>
      <c r="AZ110" s="101">
        <f t="shared" si="22"/>
        <v>87600</v>
      </c>
      <c r="BA110" s="101">
        <f t="shared" si="23"/>
        <v>3066.2928309653571</v>
      </c>
      <c r="BB110" s="101">
        <f t="shared" si="51"/>
        <v>648.88888888888891</v>
      </c>
      <c r="BC110" s="96">
        <f t="shared" si="52"/>
        <v>532.30049213489565</v>
      </c>
      <c r="BE110" s="96">
        <f t="shared" si="26"/>
        <v>6.5295169946332735E-4</v>
      </c>
      <c r="BF110" s="96">
        <f t="shared" si="27"/>
        <v>1.5642857142857142E-2</v>
      </c>
      <c r="BH110" s="118"/>
      <c r="BI110" s="96">
        <v>10</v>
      </c>
      <c r="BJ110" s="96">
        <f t="shared" si="28"/>
        <v>5.1938811810743502E-2</v>
      </c>
      <c r="BK110" s="101">
        <f t="shared" si="29"/>
        <v>10.011428571428571</v>
      </c>
      <c r="BL110" s="101"/>
      <c r="BM110" s="117" t="str">
        <f t="shared" si="30"/>
        <v>7440-38-2</v>
      </c>
      <c r="BN110" s="204" t="str">
        <f t="shared" si="31"/>
        <v>Arsenic, Inorganic</v>
      </c>
      <c r="BO110" s="204"/>
      <c r="BP110" s="200">
        <f t="shared" si="32"/>
        <v>0.67663911190344128</v>
      </c>
      <c r="BQ110" s="100" t="str">
        <f t="shared" si="33"/>
        <v>C</v>
      </c>
      <c r="BR110" s="205">
        <f t="shared" si="34"/>
        <v>7.2521559158330442</v>
      </c>
      <c r="BS110" s="100" t="str">
        <f t="shared" si="35"/>
        <v>C</v>
      </c>
      <c r="BT110" s="200">
        <f t="shared" si="36"/>
        <v>3.9733934266970623</v>
      </c>
      <c r="BU110" s="100" t="str">
        <f t="shared" si="37"/>
        <v>C</v>
      </c>
      <c r="BV110" s="200">
        <f t="shared" si="38"/>
        <v>6.5295169946332735E-4</v>
      </c>
      <c r="BW110" s="100" t="str">
        <f t="shared" si="39"/>
        <v>C</v>
      </c>
      <c r="BX110" s="200">
        <f t="shared" si="40"/>
        <v>10</v>
      </c>
      <c r="BY110" s="100" t="str">
        <f t="shared" si="41"/>
        <v>mcl</v>
      </c>
      <c r="BZ110" s="206">
        <v>1</v>
      </c>
      <c r="CA110" s="206"/>
      <c r="CB110" s="200">
        <f>BZ110*20</f>
        <v>20</v>
      </c>
    </row>
    <row r="111" spans="1:80" s="96" customFormat="1" ht="23" x14ac:dyDescent="0.5">
      <c r="A111" s="200" t="s">
        <v>110</v>
      </c>
      <c r="B111" s="117" t="s">
        <v>111</v>
      </c>
      <c r="D111" s="96" t="s">
        <v>74</v>
      </c>
      <c r="E111" s="201">
        <v>3.4999999999999999E-6</v>
      </c>
      <c r="F111" s="203" t="s">
        <v>793</v>
      </c>
      <c r="G111" s="202"/>
      <c r="H111" s="100" t="s">
        <v>74</v>
      </c>
      <c r="I111" s="203">
        <v>5.0000000000000002E-5</v>
      </c>
      <c r="J111" s="203" t="s">
        <v>790</v>
      </c>
      <c r="K111" s="203"/>
      <c r="L111" s="113"/>
      <c r="M111" s="113">
        <v>1</v>
      </c>
      <c r="N111" s="111"/>
      <c r="P111" s="95">
        <v>77.945999999999998</v>
      </c>
      <c r="Q111" s="96" t="s">
        <v>47</v>
      </c>
      <c r="R111" s="96" t="s">
        <v>1197</v>
      </c>
      <c r="S111" s="95" t="s">
        <v>1197</v>
      </c>
      <c r="T111" s="96" t="s">
        <v>1197</v>
      </c>
      <c r="U111" s="96" t="s">
        <v>1197</v>
      </c>
      <c r="W111" s="96">
        <f t="shared" si="0"/>
        <v>0</v>
      </c>
      <c r="X111" s="96">
        <v>200000</v>
      </c>
      <c r="Y111" s="99" t="str">
        <f t="shared" si="1"/>
        <v/>
      </c>
      <c r="Z111" s="96" t="str">
        <f t="shared" si="2"/>
        <v/>
      </c>
      <c r="AA111" s="96" t="str">
        <f t="shared" si="3"/>
        <v/>
      </c>
      <c r="AC111" s="96" t="str">
        <f t="shared" si="53"/>
        <v/>
      </c>
      <c r="AD111" s="96" t="str">
        <f t="shared" si="5"/>
        <v/>
      </c>
      <c r="AE111" s="96" t="str">
        <f t="shared" si="6"/>
        <v/>
      </c>
      <c r="AF111" s="96" t="str">
        <f t="shared" si="42"/>
        <v/>
      </c>
      <c r="AH111" s="101">
        <f t="shared" si="8"/>
        <v>62571.428571428565</v>
      </c>
      <c r="AI111" s="101" t="str">
        <f t="shared" si="9"/>
        <v/>
      </c>
      <c r="AJ111" s="101">
        <f t="shared" si="54"/>
        <v>0.27374999999999999</v>
      </c>
      <c r="AK111" s="96">
        <f t="shared" si="43"/>
        <v>0.27374880234898974</v>
      </c>
      <c r="AM111" s="96" t="str">
        <f t="shared" si="12"/>
        <v/>
      </c>
      <c r="AN111" s="96" t="str">
        <f t="shared" si="44"/>
        <v/>
      </c>
      <c r="AO111" s="96" t="str">
        <f t="shared" si="45"/>
        <v/>
      </c>
      <c r="AQ111" s="96">
        <f t="shared" si="15"/>
        <v>262800</v>
      </c>
      <c r="AR111" s="96">
        <f t="shared" si="46"/>
        <v>8.1760000000000002</v>
      </c>
      <c r="AS111" s="96">
        <f t="shared" si="47"/>
        <v>8.1757456434688702</v>
      </c>
      <c r="AU111" s="96" t="str">
        <f t="shared" si="18"/>
        <v/>
      </c>
      <c r="AV111" s="96" t="str">
        <f t="shared" si="48"/>
        <v/>
      </c>
      <c r="AW111" s="96" t="str">
        <f t="shared" si="49"/>
        <v/>
      </c>
      <c r="AX111" s="96" t="str">
        <f t="shared" si="50"/>
        <v/>
      </c>
      <c r="AZ111" s="101">
        <f t="shared" si="22"/>
        <v>292000</v>
      </c>
      <c r="BA111" s="101" t="str">
        <f t="shared" si="23"/>
        <v/>
      </c>
      <c r="BB111" s="101">
        <f t="shared" si="51"/>
        <v>4.5422222222222226</v>
      </c>
      <c r="BC111" s="96">
        <f t="shared" si="52"/>
        <v>4.5421515665311878</v>
      </c>
      <c r="BE111" s="96" t="str">
        <f t="shared" si="26"/>
        <v/>
      </c>
      <c r="BF111" s="96">
        <f t="shared" si="27"/>
        <v>5.2142857142857144E-2</v>
      </c>
      <c r="BH111" s="118"/>
      <c r="BI111" s="96" t="s">
        <v>74</v>
      </c>
      <c r="BJ111" s="96" t="str">
        <f t="shared" si="28"/>
        <v/>
      </c>
      <c r="BK111" s="101">
        <f t="shared" si="29"/>
        <v>0.11679999999999999</v>
      </c>
      <c r="BL111" s="101"/>
      <c r="BM111" s="117" t="str">
        <f t="shared" si="30"/>
        <v>7784-42-1</v>
      </c>
      <c r="BN111" s="204" t="str">
        <f t="shared" si="31"/>
        <v>Arsine</v>
      </c>
      <c r="BO111" s="204"/>
      <c r="BP111" s="200">
        <f t="shared" si="32"/>
        <v>0.27374880234898974</v>
      </c>
      <c r="BQ111" s="100" t="str">
        <f t="shared" si="33"/>
        <v>N</v>
      </c>
      <c r="BR111" s="205">
        <f t="shared" si="34"/>
        <v>8.1757456434688702</v>
      </c>
      <c r="BS111" s="100" t="str">
        <f t="shared" si="35"/>
        <v>N</v>
      </c>
      <c r="BT111" s="200">
        <f t="shared" si="36"/>
        <v>4.5421515665311878</v>
      </c>
      <c r="BU111" s="100" t="str">
        <f t="shared" si="37"/>
        <v>N</v>
      </c>
      <c r="BV111" s="200">
        <f t="shared" si="38"/>
        <v>5.2142857142857144E-2</v>
      </c>
      <c r="BW111" s="100" t="str">
        <f t="shared" si="39"/>
        <v>N</v>
      </c>
      <c r="BX111" s="200">
        <f t="shared" si="40"/>
        <v>0.11679999999999999</v>
      </c>
      <c r="BY111" s="100" t="str">
        <f t="shared" si="41"/>
        <v>N</v>
      </c>
      <c r="BZ111" s="200"/>
      <c r="CA111" s="200"/>
      <c r="CB111" s="200"/>
    </row>
    <row r="112" spans="1:80" s="96" customFormat="1" ht="23" x14ac:dyDescent="0.5">
      <c r="A112" s="206" t="s">
        <v>916</v>
      </c>
      <c r="B112" s="117" t="s">
        <v>917</v>
      </c>
      <c r="C112" s="201"/>
      <c r="D112" s="201" t="s">
        <v>74</v>
      </c>
      <c r="E112" s="201">
        <v>0.36</v>
      </c>
      <c r="F112" s="203" t="s">
        <v>1966</v>
      </c>
      <c r="G112" s="202"/>
      <c r="H112" s="100" t="s">
        <v>74</v>
      </c>
      <c r="I112" s="203"/>
      <c r="J112" s="203" t="s">
        <v>74</v>
      </c>
      <c r="K112" s="203"/>
      <c r="L112" s="113"/>
      <c r="M112" s="113">
        <v>1</v>
      </c>
      <c r="N112" s="111">
        <v>0.1</v>
      </c>
      <c r="P112" s="95">
        <v>230.24</v>
      </c>
      <c r="Q112" s="96" t="s">
        <v>47</v>
      </c>
      <c r="R112" s="96">
        <v>1.71E-12</v>
      </c>
      <c r="S112" s="95">
        <v>6.9909999999999994E-11</v>
      </c>
      <c r="T112" s="96">
        <v>5.0578600000000001E-2</v>
      </c>
      <c r="U112" s="96">
        <v>5.9097000000000004E-6</v>
      </c>
      <c r="V112" s="96">
        <v>27.8</v>
      </c>
      <c r="W112" s="96">
        <f t="shared" si="0"/>
        <v>0.1668</v>
      </c>
      <c r="X112" s="96">
        <v>5000</v>
      </c>
      <c r="Y112" s="99" t="str">
        <f t="shared" si="1"/>
        <v/>
      </c>
      <c r="Z112" s="96" t="str">
        <f t="shared" si="2"/>
        <v/>
      </c>
      <c r="AA112" s="96" t="str">
        <f t="shared" si="3"/>
        <v/>
      </c>
      <c r="AC112" s="96" t="str">
        <f t="shared" si="53"/>
        <v/>
      </c>
      <c r="AD112" s="96" t="str">
        <f t="shared" si="5"/>
        <v/>
      </c>
      <c r="AE112" s="96" t="str">
        <f t="shared" si="6"/>
        <v/>
      </c>
      <c r="AF112" s="96" t="str">
        <f t="shared" si="42"/>
        <v/>
      </c>
      <c r="AH112" s="101" t="str">
        <f t="shared" si="8"/>
        <v/>
      </c>
      <c r="AI112" s="101">
        <f t="shared" si="9"/>
        <v>118656.31208235507</v>
      </c>
      <c r="AJ112" s="101">
        <f t="shared" si="54"/>
        <v>28157.142857142862</v>
      </c>
      <c r="AK112" s="96">
        <f t="shared" si="43"/>
        <v>22756.924640057274</v>
      </c>
      <c r="AM112" s="96" t="str">
        <f t="shared" si="12"/>
        <v/>
      </c>
      <c r="AN112" s="96" t="str">
        <f t="shared" si="44"/>
        <v/>
      </c>
      <c r="AO112" s="96" t="str">
        <f t="shared" si="45"/>
        <v/>
      </c>
      <c r="AQ112" s="96" t="str">
        <f t="shared" si="15"/>
        <v/>
      </c>
      <c r="AR112" s="96">
        <f t="shared" si="46"/>
        <v>840960.00000000023</v>
      </c>
      <c r="AS112" s="96">
        <f t="shared" si="47"/>
        <v>840960.00000000023</v>
      </c>
      <c r="AU112" s="96" t="str">
        <f t="shared" si="18"/>
        <v/>
      </c>
      <c r="AV112" s="96" t="str">
        <f t="shared" si="48"/>
        <v/>
      </c>
      <c r="AW112" s="96" t="str">
        <f t="shared" si="49"/>
        <v/>
      </c>
      <c r="AX112" s="96" t="str">
        <f t="shared" si="50"/>
        <v/>
      </c>
      <c r="AZ112" s="101" t="str">
        <f t="shared" si="22"/>
        <v/>
      </c>
      <c r="BA112" s="101">
        <f t="shared" si="23"/>
        <v>1103865.4191475285</v>
      </c>
      <c r="BB112" s="101">
        <f t="shared" si="51"/>
        <v>467200.00000000006</v>
      </c>
      <c r="BC112" s="96">
        <f t="shared" si="52"/>
        <v>328265.08529833343</v>
      </c>
      <c r="BE112" s="96" t="str">
        <f t="shared" si="26"/>
        <v/>
      </c>
      <c r="BF112" s="96" t="str">
        <f t="shared" si="27"/>
        <v/>
      </c>
      <c r="BH112" s="118"/>
      <c r="BI112" s="96" t="s">
        <v>74</v>
      </c>
      <c r="BJ112" s="96" t="str">
        <f t="shared" si="28"/>
        <v/>
      </c>
      <c r="BK112" s="101">
        <f t="shared" si="29"/>
        <v>12013.714285714284</v>
      </c>
      <c r="BL112" s="101"/>
      <c r="BM112" s="117" t="str">
        <f t="shared" si="30"/>
        <v>3337-71-1</v>
      </c>
      <c r="BN112" s="204" t="str">
        <f t="shared" si="31"/>
        <v>Asulam</v>
      </c>
      <c r="BO112" s="204"/>
      <c r="BP112" s="200">
        <f t="shared" si="32"/>
        <v>22756.924640057274</v>
      </c>
      <c r="BQ112" s="100" t="str">
        <f t="shared" si="33"/>
        <v>N</v>
      </c>
      <c r="BR112" s="205">
        <f t="shared" si="34"/>
        <v>100000</v>
      </c>
      <c r="BS112" s="100" t="str">
        <f t="shared" si="35"/>
        <v>max</v>
      </c>
      <c r="BT112" s="200">
        <f t="shared" si="36"/>
        <v>100000</v>
      </c>
      <c r="BU112" s="100" t="str">
        <f t="shared" si="37"/>
        <v>max</v>
      </c>
      <c r="BV112" s="200" t="str">
        <f t="shared" si="38"/>
        <v/>
      </c>
      <c r="BW112" s="100" t="str">
        <f t="shared" si="39"/>
        <v/>
      </c>
      <c r="BX112" s="200">
        <f t="shared" si="40"/>
        <v>12013.714285714284</v>
      </c>
      <c r="BY112" s="100" t="str">
        <f t="shared" si="41"/>
        <v>N</v>
      </c>
      <c r="BZ112" s="200"/>
      <c r="CA112" s="200"/>
      <c r="CB112" s="200"/>
    </row>
    <row r="113" spans="1:80" s="96" customFormat="1" ht="23" x14ac:dyDescent="0.5">
      <c r="A113" s="206" t="s">
        <v>113</v>
      </c>
      <c r="B113" s="117" t="s">
        <v>114</v>
      </c>
      <c r="C113" s="201">
        <v>0.23</v>
      </c>
      <c r="D113" s="201" t="s">
        <v>793</v>
      </c>
      <c r="E113" s="201">
        <v>3.5000000000000003E-2</v>
      </c>
      <c r="F113" s="203" t="s">
        <v>790</v>
      </c>
      <c r="G113" s="202"/>
      <c r="H113" s="100" t="s">
        <v>74</v>
      </c>
      <c r="I113" s="203"/>
      <c r="J113" s="203" t="s">
        <v>74</v>
      </c>
      <c r="K113" s="203"/>
      <c r="L113" s="113"/>
      <c r="M113" s="113">
        <v>1</v>
      </c>
      <c r="N113" s="111">
        <v>0.1</v>
      </c>
      <c r="P113" s="95">
        <v>215.69</v>
      </c>
      <c r="Q113" s="96" t="s">
        <v>47</v>
      </c>
      <c r="R113" s="96">
        <v>2.3600000000000001E-9</v>
      </c>
      <c r="S113" s="95">
        <v>9.6484000000000006E-8</v>
      </c>
      <c r="T113" s="96">
        <v>2.6465499999999999E-2</v>
      </c>
      <c r="U113" s="96">
        <v>6.8378E-6</v>
      </c>
      <c r="V113" s="96">
        <v>224.5</v>
      </c>
      <c r="W113" s="96">
        <f t="shared" si="0"/>
        <v>1.347</v>
      </c>
      <c r="X113" s="96">
        <v>34.700000000000003</v>
      </c>
      <c r="Y113" s="99" t="str">
        <f t="shared" si="1"/>
        <v/>
      </c>
      <c r="Z113" s="96" t="str">
        <f t="shared" si="2"/>
        <v/>
      </c>
      <c r="AA113" s="96" t="str">
        <f t="shared" si="3"/>
        <v/>
      </c>
      <c r="AC113" s="96" t="str">
        <f t="shared" si="53"/>
        <v/>
      </c>
      <c r="AD113" s="96">
        <f t="shared" si="5"/>
        <v>10.744458508728028</v>
      </c>
      <c r="AE113" s="96">
        <f t="shared" si="6"/>
        <v>3.022774327122153</v>
      </c>
      <c r="AF113" s="96">
        <f t="shared" si="42"/>
        <v>2.3590850627904421</v>
      </c>
      <c r="AH113" s="101" t="str">
        <f t="shared" si="8"/>
        <v/>
      </c>
      <c r="AI113" s="101">
        <f t="shared" si="9"/>
        <v>11536.030341340074</v>
      </c>
      <c r="AJ113" s="101">
        <f t="shared" si="54"/>
        <v>2737.5000000000005</v>
      </c>
      <c r="AK113" s="96">
        <f t="shared" si="43"/>
        <v>2212.4787844500124</v>
      </c>
      <c r="AM113" s="96" t="str">
        <f t="shared" si="12"/>
        <v/>
      </c>
      <c r="AN113" s="96">
        <f t="shared" si="44"/>
        <v>28.438260869565212</v>
      </c>
      <c r="AO113" s="96">
        <f t="shared" si="45"/>
        <v>28.438260869565212</v>
      </c>
      <c r="AQ113" s="96" t="str">
        <f t="shared" si="15"/>
        <v/>
      </c>
      <c r="AR113" s="96">
        <f t="shared" si="46"/>
        <v>81760.000000000015</v>
      </c>
      <c r="AS113" s="96">
        <f t="shared" si="47"/>
        <v>81760.000000000015</v>
      </c>
      <c r="AU113" s="96" t="str">
        <f t="shared" si="18"/>
        <v/>
      </c>
      <c r="AV113" s="96">
        <f t="shared" si="48"/>
        <v>523.84064378067364</v>
      </c>
      <c r="AW113" s="96">
        <f t="shared" si="49"/>
        <v>15.799033816425119</v>
      </c>
      <c r="AX113" s="96">
        <f t="shared" si="50"/>
        <v>15.336485416270405</v>
      </c>
      <c r="AZ113" s="101" t="str">
        <f t="shared" si="22"/>
        <v/>
      </c>
      <c r="BA113" s="101">
        <f t="shared" si="23"/>
        <v>107320.24908378749</v>
      </c>
      <c r="BB113" s="101">
        <f t="shared" si="51"/>
        <v>45422.222222222226</v>
      </c>
      <c r="BC113" s="96">
        <f t="shared" si="52"/>
        <v>31914.661070671304</v>
      </c>
      <c r="BE113" s="96" t="str">
        <f t="shared" si="26"/>
        <v/>
      </c>
      <c r="BF113" s="96" t="str">
        <f t="shared" si="27"/>
        <v/>
      </c>
      <c r="BH113" s="118"/>
      <c r="BI113" s="96">
        <v>3</v>
      </c>
      <c r="BJ113" s="96">
        <f t="shared" si="28"/>
        <v>0.33873138137441411</v>
      </c>
      <c r="BK113" s="101">
        <f t="shared" si="29"/>
        <v>1168</v>
      </c>
      <c r="BL113" s="101"/>
      <c r="BM113" s="117" t="str">
        <f t="shared" si="30"/>
        <v>1912-24-9</v>
      </c>
      <c r="BN113" s="204" t="str">
        <f t="shared" si="31"/>
        <v>Atrazine</v>
      </c>
      <c r="BO113" s="204"/>
      <c r="BP113" s="200">
        <f t="shared" si="32"/>
        <v>2.3590850627904421</v>
      </c>
      <c r="BQ113" s="100" t="str">
        <f t="shared" si="33"/>
        <v>C</v>
      </c>
      <c r="BR113" s="205">
        <f t="shared" si="34"/>
        <v>28.438260869565212</v>
      </c>
      <c r="BS113" s="100" t="str">
        <f t="shared" si="35"/>
        <v>C</v>
      </c>
      <c r="BT113" s="200">
        <f t="shared" si="36"/>
        <v>15.336485416270405</v>
      </c>
      <c r="BU113" s="100" t="str">
        <f t="shared" si="37"/>
        <v>C</v>
      </c>
      <c r="BV113" s="200" t="str">
        <f t="shared" si="38"/>
        <v/>
      </c>
      <c r="BW113" s="100" t="str">
        <f t="shared" si="39"/>
        <v/>
      </c>
      <c r="BX113" s="200">
        <f t="shared" si="40"/>
        <v>3</v>
      </c>
      <c r="BY113" s="100" t="str">
        <f t="shared" si="41"/>
        <v>mcl</v>
      </c>
      <c r="BZ113" s="200"/>
      <c r="CA113" s="200"/>
      <c r="CB113" s="200"/>
    </row>
    <row r="114" spans="1:80" s="96" customFormat="1" ht="23" x14ac:dyDescent="0.5">
      <c r="A114" s="206" t="s">
        <v>918</v>
      </c>
      <c r="B114" s="117" t="s">
        <v>919</v>
      </c>
      <c r="C114" s="96">
        <v>0.88</v>
      </c>
      <c r="D114" s="201" t="s">
        <v>793</v>
      </c>
      <c r="E114" s="201"/>
      <c r="F114" s="203" t="s">
        <v>74</v>
      </c>
      <c r="G114" s="202">
        <v>2.5000000000000001E-4</v>
      </c>
      <c r="H114" s="100" t="s">
        <v>793</v>
      </c>
      <c r="I114" s="203"/>
      <c r="J114" s="203" t="s">
        <v>74</v>
      </c>
      <c r="K114" s="203"/>
      <c r="L114" s="113"/>
      <c r="M114" s="113">
        <v>1</v>
      </c>
      <c r="N114" s="111">
        <v>0.1</v>
      </c>
      <c r="P114" s="95">
        <v>267.38</v>
      </c>
      <c r="Q114" s="96" t="s">
        <v>47</v>
      </c>
      <c r="R114" s="96">
        <v>3.6399999999999998E-9</v>
      </c>
      <c r="S114" s="95">
        <v>1.4880999999999999E-7</v>
      </c>
      <c r="T114" s="96">
        <v>4.5779100000000003E-2</v>
      </c>
      <c r="U114" s="96">
        <v>5.3488999999999997E-6</v>
      </c>
      <c r="V114" s="96">
        <v>4456</v>
      </c>
      <c r="W114" s="96">
        <f t="shared" si="0"/>
        <v>26.736000000000001</v>
      </c>
      <c r="X114" s="96">
        <v>53.54</v>
      </c>
      <c r="Y114" s="99" t="str">
        <f t="shared" si="1"/>
        <v/>
      </c>
      <c r="Z114" s="96" t="str">
        <f t="shared" si="2"/>
        <v/>
      </c>
      <c r="AA114" s="96" t="str">
        <f t="shared" si="3"/>
        <v/>
      </c>
      <c r="AC114" s="96">
        <f t="shared" si="53"/>
        <v>13476.923076923076</v>
      </c>
      <c r="AD114" s="96">
        <f t="shared" si="5"/>
        <v>2.8082107465993711</v>
      </c>
      <c r="AE114" s="96">
        <f t="shared" si="6"/>
        <v>0.79004329004328988</v>
      </c>
      <c r="AF114" s="96">
        <f t="shared" si="42"/>
        <v>0.61655084285174733</v>
      </c>
      <c r="AH114" s="101" t="str">
        <f t="shared" si="8"/>
        <v/>
      </c>
      <c r="AI114" s="101" t="str">
        <f t="shared" si="9"/>
        <v/>
      </c>
      <c r="AJ114" s="101" t="str">
        <f t="shared" si="54"/>
        <v/>
      </c>
      <c r="AK114" s="96" t="str">
        <f t="shared" si="43"/>
        <v/>
      </c>
      <c r="AM114" s="96">
        <f t="shared" si="12"/>
        <v>58867.199999999997</v>
      </c>
      <c r="AN114" s="96">
        <f t="shared" si="44"/>
        <v>7.4327272727272717</v>
      </c>
      <c r="AO114" s="96">
        <f t="shared" si="45"/>
        <v>7.4317889155409667</v>
      </c>
      <c r="AQ114" s="96" t="str">
        <f t="shared" si="15"/>
        <v/>
      </c>
      <c r="AR114" s="96" t="str">
        <f t="shared" si="46"/>
        <v/>
      </c>
      <c r="AS114" s="96" t="str">
        <f t="shared" si="47"/>
        <v/>
      </c>
      <c r="AU114" s="96">
        <f t="shared" si="18"/>
        <v>65408</v>
      </c>
      <c r="AV114" s="96">
        <f t="shared" si="48"/>
        <v>136.91289553358516</v>
      </c>
      <c r="AW114" s="96">
        <f t="shared" si="49"/>
        <v>4.1292929292929283</v>
      </c>
      <c r="AX114" s="96">
        <f t="shared" si="50"/>
        <v>4.0081539656653753</v>
      </c>
      <c r="AZ114" s="101" t="str">
        <f t="shared" si="22"/>
        <v/>
      </c>
      <c r="BA114" s="101" t="str">
        <f t="shared" si="23"/>
        <v/>
      </c>
      <c r="BB114" s="101" t="str">
        <f t="shared" si="51"/>
        <v/>
      </c>
      <c r="BC114" s="96" t="str">
        <f t="shared" si="52"/>
        <v/>
      </c>
      <c r="BE114" s="96">
        <f t="shared" si="26"/>
        <v>1.123076923076923E-2</v>
      </c>
      <c r="BF114" s="96" t="str">
        <f t="shared" si="27"/>
        <v/>
      </c>
      <c r="BH114" s="118"/>
      <c r="BI114" s="96" t="s">
        <v>74</v>
      </c>
      <c r="BJ114" s="96">
        <f t="shared" si="28"/>
        <v>8.8532065586494596E-2</v>
      </c>
      <c r="BK114" s="101" t="str">
        <f t="shared" si="29"/>
        <v/>
      </c>
      <c r="BL114" s="101"/>
      <c r="BM114" s="117" t="str">
        <f t="shared" si="30"/>
        <v>492-80-8</v>
      </c>
      <c r="BN114" s="204" t="str">
        <f t="shared" si="31"/>
        <v>Auramine</v>
      </c>
      <c r="BO114" s="204"/>
      <c r="BP114" s="200">
        <f t="shared" si="32"/>
        <v>0.61655084285174733</v>
      </c>
      <c r="BQ114" s="100" t="str">
        <f t="shared" si="33"/>
        <v>C</v>
      </c>
      <c r="BR114" s="205">
        <f t="shared" si="34"/>
        <v>7.4317889155409667</v>
      </c>
      <c r="BS114" s="100" t="str">
        <f t="shared" si="35"/>
        <v>C</v>
      </c>
      <c r="BT114" s="200">
        <f t="shared" si="36"/>
        <v>4.0081539656653753</v>
      </c>
      <c r="BU114" s="100" t="str">
        <f t="shared" si="37"/>
        <v>C</v>
      </c>
      <c r="BV114" s="200">
        <f t="shared" si="38"/>
        <v>1.123076923076923E-2</v>
      </c>
      <c r="BW114" s="100" t="str">
        <f t="shared" si="39"/>
        <v>C</v>
      </c>
      <c r="BX114" s="200">
        <f t="shared" si="40"/>
        <v>8.8532065586494596E-2</v>
      </c>
      <c r="BY114" s="100" t="str">
        <f t="shared" si="41"/>
        <v>C</v>
      </c>
      <c r="BZ114" s="200"/>
      <c r="CA114" s="200"/>
      <c r="CB114" s="200"/>
    </row>
    <row r="115" spans="1:80" s="96" customFormat="1" ht="23" x14ac:dyDescent="0.5">
      <c r="A115" s="206" t="s">
        <v>920</v>
      </c>
      <c r="B115" s="117" t="s">
        <v>921</v>
      </c>
      <c r="D115" s="201" t="s">
        <v>74</v>
      </c>
      <c r="E115" s="201">
        <v>4.0000000000000002E-4</v>
      </c>
      <c r="F115" s="203" t="s">
        <v>790</v>
      </c>
      <c r="G115" s="202"/>
      <c r="H115" s="100" t="s">
        <v>74</v>
      </c>
      <c r="I115" s="203"/>
      <c r="J115" s="203" t="s">
        <v>74</v>
      </c>
      <c r="K115" s="203"/>
      <c r="L115" s="113"/>
      <c r="M115" s="113">
        <v>1</v>
      </c>
      <c r="N115" s="111">
        <v>0.1</v>
      </c>
      <c r="P115" s="95">
        <v>875.12</v>
      </c>
      <c r="Q115" s="96" t="s">
        <v>47</v>
      </c>
      <c r="R115" s="96">
        <v>1.3200000000000001E-27</v>
      </c>
      <c r="S115" s="95">
        <v>5.3970000000000006E-26</v>
      </c>
      <c r="T115" s="96">
        <v>2.07671E-2</v>
      </c>
      <c r="U115" s="96">
        <v>2.4265E-6</v>
      </c>
      <c r="V115" s="96">
        <v>876700</v>
      </c>
      <c r="W115" s="96">
        <f t="shared" si="0"/>
        <v>5260.2</v>
      </c>
      <c r="X115" s="96">
        <v>3.5E-4</v>
      </c>
      <c r="Y115" s="99" t="str">
        <f t="shared" si="1"/>
        <v/>
      </c>
      <c r="Z115" s="96" t="str">
        <f t="shared" si="2"/>
        <v/>
      </c>
      <c r="AA115" s="96" t="str">
        <f t="shared" si="3"/>
        <v/>
      </c>
      <c r="AC115" s="96" t="str">
        <f t="shared" si="53"/>
        <v/>
      </c>
      <c r="AD115" s="96" t="str">
        <f t="shared" si="5"/>
        <v/>
      </c>
      <c r="AE115" s="96" t="str">
        <f t="shared" si="6"/>
        <v/>
      </c>
      <c r="AF115" s="96" t="str">
        <f t="shared" si="42"/>
        <v/>
      </c>
      <c r="AH115" s="101" t="str">
        <f t="shared" si="8"/>
        <v/>
      </c>
      <c r="AI115" s="101">
        <f t="shared" si="9"/>
        <v>131.84034675817227</v>
      </c>
      <c r="AJ115" s="101">
        <f t="shared" si="54"/>
        <v>31.285714285714292</v>
      </c>
      <c r="AK115" s="96">
        <f t="shared" si="43"/>
        <v>25.285471822285857</v>
      </c>
      <c r="AM115" s="96" t="str">
        <f t="shared" si="12"/>
        <v/>
      </c>
      <c r="AN115" s="96" t="str">
        <f t="shared" si="44"/>
        <v/>
      </c>
      <c r="AO115" s="96" t="str">
        <f t="shared" si="45"/>
        <v/>
      </c>
      <c r="AQ115" s="96" t="str">
        <f t="shared" si="15"/>
        <v/>
      </c>
      <c r="AR115" s="96">
        <f t="shared" si="46"/>
        <v>934.40000000000009</v>
      </c>
      <c r="AS115" s="96">
        <f t="shared" si="47"/>
        <v>934.40000000000009</v>
      </c>
      <c r="AU115" s="96" t="str">
        <f t="shared" si="18"/>
        <v/>
      </c>
      <c r="AV115" s="96" t="str">
        <f t="shared" si="48"/>
        <v/>
      </c>
      <c r="AW115" s="96" t="str">
        <f t="shared" si="49"/>
        <v/>
      </c>
      <c r="AX115" s="96" t="str">
        <f t="shared" si="50"/>
        <v/>
      </c>
      <c r="AZ115" s="101" t="str">
        <f t="shared" si="22"/>
        <v/>
      </c>
      <c r="BA115" s="101">
        <f t="shared" si="23"/>
        <v>1226.5171323861427</v>
      </c>
      <c r="BB115" s="101">
        <f t="shared" si="51"/>
        <v>519.1111111111112</v>
      </c>
      <c r="BC115" s="96">
        <f t="shared" si="52"/>
        <v>364.7389836648149</v>
      </c>
      <c r="BE115" s="96" t="str">
        <f t="shared" si="26"/>
        <v/>
      </c>
      <c r="BF115" s="96" t="str">
        <f t="shared" si="27"/>
        <v/>
      </c>
      <c r="BH115" s="118"/>
      <c r="BI115" s="96" t="s">
        <v>74</v>
      </c>
      <c r="BJ115" s="96" t="str">
        <f t="shared" si="28"/>
        <v/>
      </c>
      <c r="BK115" s="101">
        <f t="shared" si="29"/>
        <v>13.348571428571429</v>
      </c>
      <c r="BL115" s="101"/>
      <c r="BM115" s="117" t="str">
        <f t="shared" si="30"/>
        <v>65195-55-3</v>
      </c>
      <c r="BN115" s="204" t="str">
        <f t="shared" si="31"/>
        <v>Avermectin B1</v>
      </c>
      <c r="BO115" s="204"/>
      <c r="BP115" s="200">
        <f t="shared" si="32"/>
        <v>25.285471822285857</v>
      </c>
      <c r="BQ115" s="100" t="str">
        <f t="shared" si="33"/>
        <v>N</v>
      </c>
      <c r="BR115" s="205">
        <f t="shared" si="34"/>
        <v>934.40000000000009</v>
      </c>
      <c r="BS115" s="100" t="str">
        <f t="shared" si="35"/>
        <v>N</v>
      </c>
      <c r="BT115" s="200">
        <f t="shared" si="36"/>
        <v>364.7389836648149</v>
      </c>
      <c r="BU115" s="100" t="str">
        <f t="shared" si="37"/>
        <v>N</v>
      </c>
      <c r="BV115" s="200" t="str">
        <f t="shared" si="38"/>
        <v/>
      </c>
      <c r="BW115" s="100" t="str">
        <f t="shared" si="39"/>
        <v/>
      </c>
      <c r="BX115" s="200">
        <f t="shared" si="40"/>
        <v>13.348571428571429</v>
      </c>
      <c r="BY115" s="100" t="str">
        <f t="shared" si="41"/>
        <v>N</v>
      </c>
      <c r="BZ115" s="200"/>
      <c r="CA115" s="200"/>
      <c r="CB115" s="200"/>
    </row>
    <row r="116" spans="1:80" s="96" customFormat="1" ht="23" x14ac:dyDescent="0.5">
      <c r="A116" s="206" t="s">
        <v>922</v>
      </c>
      <c r="B116" s="117" t="s">
        <v>923</v>
      </c>
      <c r="C116" s="201"/>
      <c r="D116" s="201" t="s">
        <v>74</v>
      </c>
      <c r="E116" s="201">
        <v>3.0000000000000001E-3</v>
      </c>
      <c r="F116" s="203" t="s">
        <v>109</v>
      </c>
      <c r="G116" s="202"/>
      <c r="H116" s="100" t="s">
        <v>74</v>
      </c>
      <c r="I116" s="203">
        <v>0.01</v>
      </c>
      <c r="J116" s="203" t="s">
        <v>109</v>
      </c>
      <c r="K116" s="203"/>
      <c r="L116" s="113"/>
      <c r="M116" s="113">
        <v>1</v>
      </c>
      <c r="N116" s="111">
        <v>0.1</v>
      </c>
      <c r="P116" s="95">
        <v>317.33</v>
      </c>
      <c r="Q116" s="96" t="s">
        <v>47</v>
      </c>
      <c r="R116" s="96">
        <v>2.3899999999999999E-8</v>
      </c>
      <c r="S116" s="95">
        <v>9.7710999999999999E-7</v>
      </c>
      <c r="T116" s="96">
        <v>2.3316199999999999E-2</v>
      </c>
      <c r="U116" s="96">
        <v>5.9618999999999996E-6</v>
      </c>
      <c r="V116" s="96">
        <v>51.93</v>
      </c>
      <c r="W116" s="96">
        <f t="shared" si="0"/>
        <v>0.31158000000000002</v>
      </c>
      <c r="X116" s="96">
        <v>20.9</v>
      </c>
      <c r="Y116" s="99" t="str">
        <f t="shared" si="1"/>
        <v/>
      </c>
      <c r="Z116" s="96" t="str">
        <f t="shared" si="2"/>
        <v/>
      </c>
      <c r="AA116" s="96" t="str">
        <f t="shared" si="3"/>
        <v/>
      </c>
      <c r="AC116" s="96" t="str">
        <f t="shared" si="53"/>
        <v/>
      </c>
      <c r="AD116" s="96" t="str">
        <f t="shared" si="5"/>
        <v/>
      </c>
      <c r="AE116" s="96" t="str">
        <f t="shared" si="6"/>
        <v/>
      </c>
      <c r="AF116" s="96" t="str">
        <f t="shared" si="42"/>
        <v/>
      </c>
      <c r="AH116" s="101">
        <f t="shared" si="8"/>
        <v>12514285.714285713</v>
      </c>
      <c r="AI116" s="101">
        <f t="shared" si="9"/>
        <v>988.80260068629218</v>
      </c>
      <c r="AJ116" s="101">
        <f t="shared" si="54"/>
        <v>234.6428571428572</v>
      </c>
      <c r="AK116" s="96">
        <f t="shared" si="43"/>
        <v>189.63816489716751</v>
      </c>
      <c r="AM116" s="96" t="str">
        <f t="shared" si="12"/>
        <v/>
      </c>
      <c r="AN116" s="96" t="str">
        <f t="shared" si="44"/>
        <v/>
      </c>
      <c r="AO116" s="96" t="str">
        <f t="shared" si="45"/>
        <v/>
      </c>
      <c r="AQ116" s="96">
        <f t="shared" si="15"/>
        <v>52560000</v>
      </c>
      <c r="AR116" s="96">
        <f t="shared" si="46"/>
        <v>7008.0000000000018</v>
      </c>
      <c r="AS116" s="96">
        <f t="shared" si="47"/>
        <v>7007.0657245700595</v>
      </c>
      <c r="AU116" s="96" t="str">
        <f t="shared" si="18"/>
        <v/>
      </c>
      <c r="AV116" s="96" t="str">
        <f t="shared" si="48"/>
        <v/>
      </c>
      <c r="AW116" s="96" t="str">
        <f t="shared" si="49"/>
        <v/>
      </c>
      <c r="AX116" s="96" t="str">
        <f t="shared" si="50"/>
        <v/>
      </c>
      <c r="AZ116" s="101">
        <f t="shared" si="22"/>
        <v>58399999.999999993</v>
      </c>
      <c r="BA116" s="101">
        <f t="shared" si="23"/>
        <v>9198.8784928960722</v>
      </c>
      <c r="BB116" s="101">
        <f t="shared" si="51"/>
        <v>3893.3333333333339</v>
      </c>
      <c r="BC116" s="96">
        <f t="shared" si="52"/>
        <v>2735.4142466369394</v>
      </c>
      <c r="BE116" s="96" t="str">
        <f t="shared" si="26"/>
        <v/>
      </c>
      <c r="BF116" s="96">
        <f t="shared" si="27"/>
        <v>10.428571428571427</v>
      </c>
      <c r="BH116" s="118"/>
      <c r="BI116" s="96" t="s">
        <v>74</v>
      </c>
      <c r="BJ116" s="96" t="str">
        <f t="shared" si="28"/>
        <v/>
      </c>
      <c r="BK116" s="101">
        <f t="shared" si="29"/>
        <v>100.11428571428571</v>
      </c>
      <c r="BL116" s="101"/>
      <c r="BM116" s="117" t="str">
        <f t="shared" si="30"/>
        <v>86-50-0</v>
      </c>
      <c r="BN116" s="204" t="str">
        <f t="shared" si="31"/>
        <v>Azinphos-methyl</v>
      </c>
      <c r="BO116" s="204"/>
      <c r="BP116" s="200">
        <f t="shared" si="32"/>
        <v>189.63816489716751</v>
      </c>
      <c r="BQ116" s="100" t="str">
        <f t="shared" si="33"/>
        <v>N</v>
      </c>
      <c r="BR116" s="205">
        <f t="shared" si="34"/>
        <v>7007.0657245700595</v>
      </c>
      <c r="BS116" s="100" t="str">
        <f t="shared" si="35"/>
        <v>N</v>
      </c>
      <c r="BT116" s="200">
        <f t="shared" si="36"/>
        <v>2735.4142466369394</v>
      </c>
      <c r="BU116" s="100" t="str">
        <f t="shared" si="37"/>
        <v>N</v>
      </c>
      <c r="BV116" s="200">
        <f t="shared" si="38"/>
        <v>10.428571428571427</v>
      </c>
      <c r="BW116" s="100" t="str">
        <f t="shared" si="39"/>
        <v>N</v>
      </c>
      <c r="BX116" s="200">
        <f t="shared" si="40"/>
        <v>100.11428571428571</v>
      </c>
      <c r="BY116" s="100" t="str">
        <f t="shared" si="41"/>
        <v>N</v>
      </c>
      <c r="BZ116" s="200"/>
      <c r="CA116" s="200"/>
      <c r="CB116" s="200"/>
    </row>
    <row r="117" spans="1:80" s="96" customFormat="1" ht="23" x14ac:dyDescent="0.5">
      <c r="A117" s="206" t="s">
        <v>115</v>
      </c>
      <c r="B117" s="117" t="s">
        <v>116</v>
      </c>
      <c r="C117" s="201">
        <v>0.11</v>
      </c>
      <c r="D117" s="201" t="s">
        <v>790</v>
      </c>
      <c r="E117" s="201"/>
      <c r="F117" s="203" t="s">
        <v>74</v>
      </c>
      <c r="G117" s="202">
        <v>3.1000000000000001E-5</v>
      </c>
      <c r="H117" s="100" t="s">
        <v>790</v>
      </c>
      <c r="I117" s="203"/>
      <c r="J117" s="203" t="s">
        <v>74</v>
      </c>
      <c r="K117" s="203"/>
      <c r="L117" s="113" t="s">
        <v>1199</v>
      </c>
      <c r="M117" s="113">
        <v>1</v>
      </c>
      <c r="N117" s="111"/>
      <c r="P117" s="95">
        <v>182.23</v>
      </c>
      <c r="R117" s="96">
        <v>1.3499999999999999E-5</v>
      </c>
      <c r="S117" s="95">
        <v>5.5190000000000003E-4</v>
      </c>
      <c r="T117" s="96">
        <v>3.5908500000000003E-2</v>
      </c>
      <c r="U117" s="96">
        <v>7.4654999999999999E-6</v>
      </c>
      <c r="V117" s="96">
        <v>3759</v>
      </c>
      <c r="W117" s="96">
        <f t="shared" si="0"/>
        <v>22.554000000000002</v>
      </c>
      <c r="X117" s="96">
        <v>6.4</v>
      </c>
      <c r="Y117" s="99">
        <f t="shared" si="1"/>
        <v>4.8698948767925087E-8</v>
      </c>
      <c r="Z117" s="96">
        <f t="shared" si="2"/>
        <v>522685.99390264245</v>
      </c>
      <c r="AA117" s="96">
        <f t="shared" si="3"/>
        <v>144.98626866676727</v>
      </c>
      <c r="AC117" s="96">
        <f t="shared" si="53"/>
        <v>47.340046594159915</v>
      </c>
      <c r="AD117" s="96" t="str">
        <f t="shared" si="5"/>
        <v/>
      </c>
      <c r="AE117" s="96">
        <f t="shared" si="6"/>
        <v>6.320346320346319</v>
      </c>
      <c r="AF117" s="96">
        <f t="shared" si="42"/>
        <v>5.5759094006845498</v>
      </c>
      <c r="AH117" s="101" t="str">
        <f t="shared" si="8"/>
        <v/>
      </c>
      <c r="AI117" s="101" t="str">
        <f t="shared" si="9"/>
        <v/>
      </c>
      <c r="AJ117" s="101" t="str">
        <f t="shared" si="54"/>
        <v/>
      </c>
      <c r="AK117" s="96" t="str">
        <f t="shared" si="43"/>
        <v/>
      </c>
      <c r="AM117" s="96">
        <f t="shared" si="12"/>
        <v>206.78132352329052</v>
      </c>
      <c r="AN117" s="96">
        <f t="shared" si="44"/>
        <v>59.461818181818174</v>
      </c>
      <c r="AO117" s="96">
        <f t="shared" si="45"/>
        <v>46.181822314718033</v>
      </c>
      <c r="AQ117" s="96" t="str">
        <f t="shared" si="15"/>
        <v/>
      </c>
      <c r="AR117" s="96" t="str">
        <f t="shared" si="46"/>
        <v/>
      </c>
      <c r="AS117" s="96" t="str">
        <f t="shared" si="47"/>
        <v/>
      </c>
      <c r="AU117" s="96">
        <f t="shared" si="18"/>
        <v>229.75702613698951</v>
      </c>
      <c r="AV117" s="96" t="str">
        <f t="shared" si="48"/>
        <v/>
      </c>
      <c r="AW117" s="96">
        <f t="shared" si="49"/>
        <v>33.034343434343427</v>
      </c>
      <c r="AX117" s="96">
        <f t="shared" si="50"/>
        <v>28.881741893744007</v>
      </c>
      <c r="AZ117" s="101" t="str">
        <f t="shared" si="22"/>
        <v/>
      </c>
      <c r="BA117" s="101" t="str">
        <f t="shared" si="23"/>
        <v/>
      </c>
      <c r="BB117" s="101" t="str">
        <f t="shared" si="51"/>
        <v/>
      </c>
      <c r="BC117" s="96" t="str">
        <f t="shared" si="52"/>
        <v/>
      </c>
      <c r="BE117" s="96">
        <f t="shared" si="26"/>
        <v>9.0570719602977662E-2</v>
      </c>
      <c r="BF117" s="96" t="str">
        <f t="shared" si="27"/>
        <v/>
      </c>
      <c r="BH117" s="118"/>
      <c r="BI117" s="96" t="s">
        <v>74</v>
      </c>
      <c r="BJ117" s="96">
        <f t="shared" si="28"/>
        <v>0.14424881933329378</v>
      </c>
      <c r="BK117" s="101" t="str">
        <f t="shared" si="29"/>
        <v/>
      </c>
      <c r="BL117" s="101"/>
      <c r="BM117" s="117" t="str">
        <f t="shared" si="30"/>
        <v>103-33-3</v>
      </c>
      <c r="BN117" s="204" t="str">
        <f t="shared" si="31"/>
        <v>Azobenzene</v>
      </c>
      <c r="BO117" s="204"/>
      <c r="BP117" s="200">
        <f t="shared" si="32"/>
        <v>5.5759094006845498</v>
      </c>
      <c r="BQ117" s="100" t="str">
        <f t="shared" si="33"/>
        <v>C</v>
      </c>
      <c r="BR117" s="205">
        <f t="shared" si="34"/>
        <v>46.181822314718033</v>
      </c>
      <c r="BS117" s="100" t="str">
        <f t="shared" si="35"/>
        <v>C</v>
      </c>
      <c r="BT117" s="200">
        <f t="shared" si="36"/>
        <v>28.881741893744007</v>
      </c>
      <c r="BU117" s="100" t="str">
        <f t="shared" si="37"/>
        <v>C</v>
      </c>
      <c r="BV117" s="200">
        <f t="shared" si="38"/>
        <v>9.0570719602977662E-2</v>
      </c>
      <c r="BW117" s="100" t="str">
        <f t="shared" si="39"/>
        <v>C</v>
      </c>
      <c r="BX117" s="200">
        <f t="shared" si="40"/>
        <v>0.14424881933329378</v>
      </c>
      <c r="BY117" s="100" t="str">
        <f t="shared" si="41"/>
        <v>C</v>
      </c>
      <c r="BZ117" s="200"/>
      <c r="CA117" s="200"/>
      <c r="CB117" s="200"/>
    </row>
    <row r="118" spans="1:80" s="96" customFormat="1" ht="23" x14ac:dyDescent="0.5">
      <c r="A118" s="206" t="s">
        <v>924</v>
      </c>
      <c r="B118" s="117" t="s">
        <v>925</v>
      </c>
      <c r="C118" s="201"/>
      <c r="D118" s="201" t="s">
        <v>74</v>
      </c>
      <c r="E118" s="201">
        <v>1</v>
      </c>
      <c r="F118" s="203" t="s">
        <v>791</v>
      </c>
      <c r="G118" s="202"/>
      <c r="H118" s="100" t="s">
        <v>74</v>
      </c>
      <c r="I118" s="203">
        <v>6.9999999999999999E-6</v>
      </c>
      <c r="J118" s="203" t="s">
        <v>791</v>
      </c>
      <c r="K118" s="203"/>
      <c r="L118" s="113"/>
      <c r="M118" s="113">
        <v>1</v>
      </c>
      <c r="N118" s="111">
        <v>0.1</v>
      </c>
      <c r="P118" s="95">
        <v>116.08</v>
      </c>
      <c r="Q118" s="96" t="s">
        <v>47</v>
      </c>
      <c r="R118" s="96">
        <v>8.2000000000000004E-13</v>
      </c>
      <c r="S118" s="95">
        <v>3.3519999999999998E-11</v>
      </c>
      <c r="T118" s="96">
        <v>8.2955600000000004E-2</v>
      </c>
      <c r="U118" s="96">
        <v>1.1800000000000001E-5</v>
      </c>
      <c r="V118" s="96">
        <v>69.58</v>
      </c>
      <c r="W118" s="96">
        <f t="shared" si="0"/>
        <v>0.41748000000000002</v>
      </c>
      <c r="X118" s="96">
        <v>35</v>
      </c>
      <c r="Y118" s="99" t="str">
        <f t="shared" si="1"/>
        <v/>
      </c>
      <c r="Z118" s="96" t="str">
        <f t="shared" si="2"/>
        <v/>
      </c>
      <c r="AA118" s="96" t="str">
        <f t="shared" si="3"/>
        <v/>
      </c>
      <c r="AC118" s="96" t="str">
        <f t="shared" si="53"/>
        <v/>
      </c>
      <c r="AD118" s="96" t="str">
        <f t="shared" si="5"/>
        <v/>
      </c>
      <c r="AE118" s="96" t="str">
        <f t="shared" si="6"/>
        <v/>
      </c>
      <c r="AF118" s="96" t="str">
        <f t="shared" si="42"/>
        <v/>
      </c>
      <c r="AH118" s="101">
        <f t="shared" si="8"/>
        <v>8759.9999999999982</v>
      </c>
      <c r="AI118" s="101">
        <f t="shared" si="9"/>
        <v>329600.86689543072</v>
      </c>
      <c r="AJ118" s="101">
        <f t="shared" si="54"/>
        <v>78214.28571428571</v>
      </c>
      <c r="AK118" s="96">
        <f t="shared" si="43"/>
        <v>7693.8102418315611</v>
      </c>
      <c r="AM118" s="96" t="str">
        <f t="shared" si="12"/>
        <v/>
      </c>
      <c r="AN118" s="96" t="str">
        <f t="shared" si="44"/>
        <v/>
      </c>
      <c r="AO118" s="96" t="str">
        <f t="shared" si="45"/>
        <v/>
      </c>
      <c r="AQ118" s="96">
        <f t="shared" si="15"/>
        <v>36791.999999999993</v>
      </c>
      <c r="AR118" s="96">
        <f t="shared" si="46"/>
        <v>2336000</v>
      </c>
      <c r="AS118" s="96">
        <f t="shared" si="47"/>
        <v>36221.511198621702</v>
      </c>
      <c r="AU118" s="96" t="str">
        <f t="shared" si="18"/>
        <v/>
      </c>
      <c r="AV118" s="96" t="str">
        <f t="shared" si="48"/>
        <v/>
      </c>
      <c r="AW118" s="96" t="str">
        <f t="shared" si="49"/>
        <v/>
      </c>
      <c r="AX118" s="96" t="str">
        <f t="shared" si="50"/>
        <v/>
      </c>
      <c r="AZ118" s="101">
        <f t="shared" si="22"/>
        <v>40879.999999999993</v>
      </c>
      <c r="BA118" s="101">
        <f t="shared" si="23"/>
        <v>3066292.8309653569</v>
      </c>
      <c r="BB118" s="101">
        <f t="shared" si="51"/>
        <v>1297777.7777777778</v>
      </c>
      <c r="BC118" s="96">
        <f t="shared" si="52"/>
        <v>39125.905076075091</v>
      </c>
      <c r="BE118" s="96" t="str">
        <f t="shared" si="26"/>
        <v/>
      </c>
      <c r="BF118" s="96">
        <f t="shared" si="27"/>
        <v>7.3000000000000001E-3</v>
      </c>
      <c r="BH118" s="118"/>
      <c r="BI118" s="96" t="s">
        <v>74</v>
      </c>
      <c r="BJ118" s="96" t="str">
        <f t="shared" si="28"/>
        <v/>
      </c>
      <c r="BK118" s="101">
        <f t="shared" si="29"/>
        <v>33371.428571428572</v>
      </c>
      <c r="BL118" s="101"/>
      <c r="BM118" s="117" t="str">
        <f t="shared" si="30"/>
        <v>123-77-3</v>
      </c>
      <c r="BN118" s="204" t="str">
        <f t="shared" si="31"/>
        <v>Azodicarbonamide</v>
      </c>
      <c r="BO118" s="204"/>
      <c r="BP118" s="200">
        <f t="shared" si="32"/>
        <v>7693.8102418315611</v>
      </c>
      <c r="BQ118" s="100" t="str">
        <f t="shared" si="33"/>
        <v>N</v>
      </c>
      <c r="BR118" s="205">
        <f t="shared" si="34"/>
        <v>36221.511198621702</v>
      </c>
      <c r="BS118" s="100" t="str">
        <f t="shared" si="35"/>
        <v>N</v>
      </c>
      <c r="BT118" s="200">
        <f t="shared" si="36"/>
        <v>39125.905076075091</v>
      </c>
      <c r="BU118" s="100" t="str">
        <f t="shared" si="37"/>
        <v>N</v>
      </c>
      <c r="BV118" s="200">
        <f t="shared" si="38"/>
        <v>7.3000000000000001E-3</v>
      </c>
      <c r="BW118" s="100" t="str">
        <f t="shared" si="39"/>
        <v>N</v>
      </c>
      <c r="BX118" s="200">
        <f t="shared" si="40"/>
        <v>33371.428571428572</v>
      </c>
      <c r="BY118" s="100" t="str">
        <f t="shared" si="41"/>
        <v>N</v>
      </c>
      <c r="BZ118" s="200"/>
      <c r="CA118" s="200"/>
      <c r="CB118" s="200"/>
    </row>
    <row r="119" spans="1:80" s="96" customFormat="1" ht="23" x14ac:dyDescent="0.5">
      <c r="A119" s="206" t="s">
        <v>1200</v>
      </c>
      <c r="B119" s="117" t="s">
        <v>117</v>
      </c>
      <c r="C119" s="201"/>
      <c r="D119" s="201" t="s">
        <v>74</v>
      </c>
      <c r="E119" s="201">
        <v>0.2</v>
      </c>
      <c r="F119" s="203" t="s">
        <v>790</v>
      </c>
      <c r="G119" s="202"/>
      <c r="H119" s="100" t="s">
        <v>74</v>
      </c>
      <c r="I119" s="203">
        <v>5.0000000000000001E-4</v>
      </c>
      <c r="J119" s="203" t="s">
        <v>41</v>
      </c>
      <c r="K119" s="203"/>
      <c r="L119" s="113"/>
      <c r="M119" s="251">
        <v>7.0000000000000007E-2</v>
      </c>
      <c r="N119" s="111"/>
      <c r="P119" s="95">
        <v>139.36000000000001</v>
      </c>
      <c r="Q119" s="96" t="s">
        <v>47</v>
      </c>
      <c r="R119" s="96" t="s">
        <v>1197</v>
      </c>
      <c r="S119" s="208" t="s">
        <v>1197</v>
      </c>
      <c r="T119" s="96" t="s">
        <v>1197</v>
      </c>
      <c r="U119" s="96" t="s">
        <v>1197</v>
      </c>
      <c r="W119" s="96">
        <v>41</v>
      </c>
      <c r="X119" s="96" t="s">
        <v>1197</v>
      </c>
      <c r="Y119" s="99" t="str">
        <f t="shared" si="1"/>
        <v/>
      </c>
      <c r="Z119" s="96" t="str">
        <f t="shared" si="2"/>
        <v/>
      </c>
      <c r="AA119" s="96" t="str">
        <f t="shared" si="3"/>
        <v/>
      </c>
      <c r="AC119" s="96" t="str">
        <f t="shared" si="53"/>
        <v/>
      </c>
      <c r="AD119" s="96" t="str">
        <f t="shared" si="5"/>
        <v/>
      </c>
      <c r="AE119" s="96" t="str">
        <f t="shared" si="6"/>
        <v/>
      </c>
      <c r="AF119" s="96" t="str">
        <f t="shared" si="42"/>
        <v/>
      </c>
      <c r="AH119" s="101">
        <f t="shared" si="8"/>
        <v>625714.28571428568</v>
      </c>
      <c r="AI119" s="101" t="str">
        <f t="shared" si="9"/>
        <v/>
      </c>
      <c r="AJ119" s="101">
        <f t="shared" si="54"/>
        <v>223469.38775510204</v>
      </c>
      <c r="AK119" s="96">
        <f t="shared" si="43"/>
        <v>164661.65413533832</v>
      </c>
      <c r="AM119" s="96" t="str">
        <f t="shared" si="12"/>
        <v/>
      </c>
      <c r="AN119" s="96" t="str">
        <f t="shared" si="44"/>
        <v/>
      </c>
      <c r="AO119" s="96" t="str">
        <f t="shared" si="45"/>
        <v/>
      </c>
      <c r="AQ119" s="96">
        <f t="shared" si="15"/>
        <v>2628000</v>
      </c>
      <c r="AR119" s="96">
        <f t="shared" si="46"/>
        <v>6674285.7142857136</v>
      </c>
      <c r="AS119" s="96">
        <f t="shared" si="47"/>
        <v>1885560.5381165917</v>
      </c>
      <c r="AU119" s="96" t="str">
        <f t="shared" si="18"/>
        <v/>
      </c>
      <c r="AV119" s="96" t="str">
        <f t="shared" si="48"/>
        <v/>
      </c>
      <c r="AW119" s="96" t="str">
        <f t="shared" si="49"/>
        <v/>
      </c>
      <c r="AX119" s="96" t="str">
        <f t="shared" si="50"/>
        <v/>
      </c>
      <c r="AZ119" s="101">
        <f t="shared" si="22"/>
        <v>2920000</v>
      </c>
      <c r="BA119" s="101" t="str">
        <f t="shared" si="23"/>
        <v/>
      </c>
      <c r="BB119" s="101">
        <f t="shared" si="51"/>
        <v>3707936.5079365075</v>
      </c>
      <c r="BC119" s="96">
        <f t="shared" si="52"/>
        <v>1633566.4335664331</v>
      </c>
      <c r="BE119" s="96" t="str">
        <f t="shared" si="26"/>
        <v/>
      </c>
      <c r="BF119" s="96">
        <f t="shared" si="27"/>
        <v>0.52142857142857146</v>
      </c>
      <c r="BH119" s="118"/>
      <c r="BI119" s="96">
        <v>2000</v>
      </c>
      <c r="BJ119" s="96" t="str">
        <f t="shared" si="28"/>
        <v/>
      </c>
      <c r="BK119" s="101">
        <f t="shared" si="29"/>
        <v>6674.2857142857147</v>
      </c>
      <c r="BL119" s="101"/>
      <c r="BM119" s="117" t="str">
        <f t="shared" si="30"/>
        <v>7440-39-3</v>
      </c>
      <c r="BN119" s="204" t="str">
        <f t="shared" si="31"/>
        <v xml:space="preserve">Barium  </v>
      </c>
      <c r="BO119" s="204"/>
      <c r="BP119" s="200">
        <f t="shared" si="32"/>
        <v>100000</v>
      </c>
      <c r="BQ119" s="100" t="str">
        <f t="shared" ref="BQ119:BQ167" si="55">IF(BP119="","",IF(BP119=AA119,"sat", IF(BP119=AF119,"C", IF(BP119=AK119,"N", IF(BP119=100000,"max")))))</f>
        <v>max</v>
      </c>
      <c r="BR119" s="205">
        <f t="shared" si="34"/>
        <v>100000</v>
      </c>
      <c r="BS119" s="100" t="str">
        <f t="shared" ref="BS119:BS167" si="56">IF(BR119="","",IF(BR119=AA119,"sat", IF(BR119=AO119,"C", IF(BR119=AS119,"N", IF(BR119=100000,"max")))))</f>
        <v>max</v>
      </c>
      <c r="BT119" s="200">
        <f t="shared" si="36"/>
        <v>100000</v>
      </c>
      <c r="BU119" s="100" t="str">
        <f t="shared" ref="BU119:BU167" si="57">IF(BT119="","", IF(BT119=AA119,"sat", IF(BT119=AX119,"C", IF(BT119=BC119,"N", IF(BT119=100000,"max")))))</f>
        <v>max</v>
      </c>
      <c r="BV119" s="200">
        <f t="shared" si="38"/>
        <v>0.52142857142857146</v>
      </c>
      <c r="BW119" s="100" t="str">
        <f t="shared" ref="BW119:BW167" si="58">IF(BV119="","", IF(BV119=BE119,"C", IF(BV119=BF119,"N")))</f>
        <v>N</v>
      </c>
      <c r="BX119" s="200">
        <f t="shared" ref="BX119:BX167" si="59">IF(BI119="",(IF(AND(BJ119="",BK119=""),"",MIN(BJ119,BK119))),BI119)</f>
        <v>2000</v>
      </c>
      <c r="BY119" s="100" t="str">
        <f t="shared" ref="BY119:BY167" si="60">IF(BX119="","", IF(BX119=BJ119,"C", IF(BX119=BK119,"N",IF(BX119=BI119,"mcl"))))</f>
        <v>mcl</v>
      </c>
      <c r="BZ119" s="200">
        <v>82</v>
      </c>
      <c r="CA119" s="200"/>
      <c r="CB119" s="200">
        <v>1640</v>
      </c>
    </row>
    <row r="120" spans="1:80" s="96" customFormat="1" ht="23" x14ac:dyDescent="0.5">
      <c r="A120" s="206" t="s">
        <v>926</v>
      </c>
      <c r="B120" s="117" t="s">
        <v>927</v>
      </c>
      <c r="C120" s="201">
        <v>0.5</v>
      </c>
      <c r="D120" s="201" t="s">
        <v>793</v>
      </c>
      <c r="E120" s="96">
        <v>0.02</v>
      </c>
      <c r="F120" s="203" t="s">
        <v>793</v>
      </c>
      <c r="G120" s="202">
        <v>0.15</v>
      </c>
      <c r="H120" s="100" t="s">
        <v>793</v>
      </c>
      <c r="I120" s="203">
        <v>2.0000000000000001E-4</v>
      </c>
      <c r="J120" s="203" t="s">
        <v>793</v>
      </c>
      <c r="K120" s="203"/>
      <c r="L120" s="113"/>
      <c r="M120" s="113">
        <v>1</v>
      </c>
      <c r="N120" s="111"/>
      <c r="P120" s="95">
        <v>253.321</v>
      </c>
      <c r="Q120" s="96" t="s">
        <v>47</v>
      </c>
      <c r="R120" s="96" t="s">
        <v>1197</v>
      </c>
      <c r="S120" s="208" t="s">
        <v>1197</v>
      </c>
      <c r="T120" s="96" t="s">
        <v>1197</v>
      </c>
      <c r="U120" s="96" t="s">
        <v>1197</v>
      </c>
      <c r="W120" s="96">
        <f t="shared" si="0"/>
        <v>0</v>
      </c>
      <c r="X120" s="96">
        <v>2.6</v>
      </c>
      <c r="Y120" s="99" t="str">
        <f t="shared" si="1"/>
        <v/>
      </c>
      <c r="Z120" s="96" t="str">
        <f t="shared" si="2"/>
        <v/>
      </c>
      <c r="AA120" s="96" t="str">
        <f t="shared" si="3"/>
        <v/>
      </c>
      <c r="AC120" s="96">
        <f t="shared" si="53"/>
        <v>22.46153846153846</v>
      </c>
      <c r="AD120" s="96" t="str">
        <f t="shared" si="5"/>
        <v/>
      </c>
      <c r="AE120" s="96">
        <f t="shared" si="6"/>
        <v>1.3904761904761904</v>
      </c>
      <c r="AF120" s="96">
        <f t="shared" si="42"/>
        <v>1.3094170403587444</v>
      </c>
      <c r="AH120" s="101">
        <f t="shared" si="8"/>
        <v>250285.71428571426</v>
      </c>
      <c r="AI120" s="101" t="str">
        <f t="shared" si="9"/>
        <v/>
      </c>
      <c r="AJ120" s="101">
        <f t="shared" si="54"/>
        <v>1564.2857142857144</v>
      </c>
      <c r="AK120" s="96">
        <f t="shared" si="43"/>
        <v>1554.5696539485361</v>
      </c>
      <c r="AM120" s="96">
        <f t="shared" si="12"/>
        <v>98.111999999999995</v>
      </c>
      <c r="AN120" s="96">
        <f t="shared" si="44"/>
        <v>13.081599999999998</v>
      </c>
      <c r="AO120" s="96">
        <f t="shared" si="45"/>
        <v>11.542588235294115</v>
      </c>
      <c r="AQ120" s="96">
        <f t="shared" si="15"/>
        <v>1051200</v>
      </c>
      <c r="AR120" s="96">
        <f t="shared" si="46"/>
        <v>46720.000000000007</v>
      </c>
      <c r="AS120" s="96">
        <f t="shared" si="47"/>
        <v>44731.914893617024</v>
      </c>
      <c r="AU120" s="96">
        <f t="shared" si="18"/>
        <v>109.01333333333334</v>
      </c>
      <c r="AV120" s="96" t="str">
        <f t="shared" si="48"/>
        <v/>
      </c>
      <c r="AW120" s="96">
        <f t="shared" si="49"/>
        <v>7.2675555555555542</v>
      </c>
      <c r="AX120" s="96">
        <f t="shared" si="50"/>
        <v>6.8133333333333326</v>
      </c>
      <c r="AZ120" s="101">
        <f t="shared" si="22"/>
        <v>1168000</v>
      </c>
      <c r="BA120" s="101" t="str">
        <f t="shared" si="23"/>
        <v/>
      </c>
      <c r="BB120" s="101">
        <f t="shared" si="51"/>
        <v>25955.555555555558</v>
      </c>
      <c r="BC120" s="96">
        <f t="shared" si="52"/>
        <v>25391.304347826084</v>
      </c>
      <c r="BE120" s="96">
        <f t="shared" si="26"/>
        <v>1.8717948717948718E-5</v>
      </c>
      <c r="BF120" s="96">
        <f t="shared" si="27"/>
        <v>0.20857142857142857</v>
      </c>
      <c r="BH120" s="118"/>
      <c r="BJ120" s="96">
        <f t="shared" si="28"/>
        <v>0.1558164354322305</v>
      </c>
      <c r="BK120" s="101">
        <f t="shared" si="29"/>
        <v>667.42857142857144</v>
      </c>
      <c r="BL120" s="101"/>
      <c r="BM120" s="117" t="str">
        <f t="shared" si="30"/>
        <v>10294-40-3</v>
      </c>
      <c r="BN120" s="204" t="str">
        <f t="shared" si="31"/>
        <v>Barium Chromate</v>
      </c>
      <c r="BO120" s="204"/>
      <c r="BP120" s="200">
        <f t="shared" si="32"/>
        <v>1.3094170403587444</v>
      </c>
      <c r="BQ120" s="100" t="str">
        <f t="shared" si="55"/>
        <v>C</v>
      </c>
      <c r="BR120" s="205">
        <f t="shared" si="34"/>
        <v>11.542588235294115</v>
      </c>
      <c r="BS120" s="100" t="str">
        <f t="shared" si="56"/>
        <v>C</v>
      </c>
      <c r="BT120" s="200">
        <f t="shared" si="36"/>
        <v>6.8133333333333326</v>
      </c>
      <c r="BU120" s="100" t="str">
        <f t="shared" si="57"/>
        <v>C</v>
      </c>
      <c r="BV120" s="200">
        <f t="shared" si="38"/>
        <v>1.8717948717948718E-5</v>
      </c>
      <c r="BW120" s="100" t="str">
        <f t="shared" si="58"/>
        <v>C</v>
      </c>
      <c r="BX120" s="200">
        <f t="shared" si="59"/>
        <v>0.1558164354322305</v>
      </c>
      <c r="BY120" s="100" t="str">
        <f t="shared" si="60"/>
        <v>C</v>
      </c>
      <c r="BZ120" s="200"/>
      <c r="CA120" s="200"/>
      <c r="CB120" s="200"/>
    </row>
    <row r="121" spans="1:80" s="96" customFormat="1" ht="23" x14ac:dyDescent="0.5">
      <c r="A121" s="206" t="s">
        <v>928</v>
      </c>
      <c r="B121" s="117" t="s">
        <v>929</v>
      </c>
      <c r="C121" s="201"/>
      <c r="D121" s="201" t="s">
        <v>74</v>
      </c>
      <c r="E121" s="96">
        <v>5.0000000000000001E-3</v>
      </c>
      <c r="F121" s="203" t="s">
        <v>1966</v>
      </c>
      <c r="G121" s="202"/>
      <c r="H121" s="100" t="s">
        <v>74</v>
      </c>
      <c r="I121" s="203"/>
      <c r="J121" s="203" t="s">
        <v>74</v>
      </c>
      <c r="K121" s="203"/>
      <c r="L121" s="113" t="s">
        <v>1199</v>
      </c>
      <c r="M121" s="113">
        <v>1</v>
      </c>
      <c r="N121" s="111"/>
      <c r="P121" s="95">
        <v>335.29</v>
      </c>
      <c r="R121" s="96">
        <v>2.9100000000000003E-4</v>
      </c>
      <c r="S121" s="208">
        <v>1.1897E-2</v>
      </c>
      <c r="T121" s="96">
        <v>2.1872300000000001E-2</v>
      </c>
      <c r="U121" s="96">
        <v>5.5168999999999996E-6</v>
      </c>
      <c r="V121" s="96">
        <v>16390</v>
      </c>
      <c r="W121" s="96">
        <f t="shared" si="0"/>
        <v>98.34</v>
      </c>
      <c r="X121" s="96">
        <v>0.1</v>
      </c>
      <c r="Y121" s="99">
        <f t="shared" si="1"/>
        <v>1.4118427961403015E-7</v>
      </c>
      <c r="Z121" s="96">
        <f t="shared" si="2"/>
        <v>306978.16440404061</v>
      </c>
      <c r="AA121" s="96">
        <f t="shared" si="3"/>
        <v>9.8442252199371065</v>
      </c>
      <c r="AC121" s="96" t="str">
        <f t="shared" si="53"/>
        <v/>
      </c>
      <c r="AD121" s="96" t="str">
        <f t="shared" si="5"/>
        <v/>
      </c>
      <c r="AE121" s="96" t="str">
        <f t="shared" si="6"/>
        <v/>
      </c>
      <c r="AF121" s="96" t="str">
        <f t="shared" si="42"/>
        <v/>
      </c>
      <c r="AH121" s="101" t="str">
        <f t="shared" si="8"/>
        <v/>
      </c>
      <c r="AI121" s="101" t="str">
        <f t="shared" si="9"/>
        <v/>
      </c>
      <c r="AJ121" s="101">
        <f t="shared" si="54"/>
        <v>391.07142857142861</v>
      </c>
      <c r="AK121" s="96">
        <f t="shared" si="43"/>
        <v>391.07142857142867</v>
      </c>
      <c r="AM121" s="96" t="str">
        <f t="shared" si="12"/>
        <v/>
      </c>
      <c r="AN121" s="96" t="str">
        <f t="shared" si="44"/>
        <v/>
      </c>
      <c r="AO121" s="96" t="str">
        <f t="shared" si="45"/>
        <v/>
      </c>
      <c r="AQ121" s="96" t="str">
        <f t="shared" si="15"/>
        <v/>
      </c>
      <c r="AR121" s="96">
        <f t="shared" si="46"/>
        <v>11680.000000000002</v>
      </c>
      <c r="AS121" s="96">
        <f t="shared" si="47"/>
        <v>11680.000000000002</v>
      </c>
      <c r="AU121" s="96" t="str">
        <f t="shared" si="18"/>
        <v/>
      </c>
      <c r="AV121" s="96" t="str">
        <f t="shared" si="48"/>
        <v/>
      </c>
      <c r="AW121" s="96" t="str">
        <f t="shared" si="49"/>
        <v/>
      </c>
      <c r="AX121" s="96" t="str">
        <f t="shared" si="50"/>
        <v/>
      </c>
      <c r="AZ121" s="101" t="str">
        <f t="shared" si="22"/>
        <v/>
      </c>
      <c r="BA121" s="101" t="str">
        <f t="shared" si="23"/>
        <v/>
      </c>
      <c r="BB121" s="101">
        <f t="shared" si="51"/>
        <v>6488.8888888888896</v>
      </c>
      <c r="BC121" s="96">
        <f t="shared" si="52"/>
        <v>6488.8888888888887</v>
      </c>
      <c r="BE121" s="96" t="str">
        <f t="shared" si="26"/>
        <v/>
      </c>
      <c r="BF121" s="96" t="str">
        <f t="shared" si="27"/>
        <v/>
      </c>
      <c r="BH121" s="118"/>
      <c r="BI121" s="96" t="s">
        <v>74</v>
      </c>
      <c r="BJ121" s="96" t="str">
        <f t="shared" si="28"/>
        <v/>
      </c>
      <c r="BK121" s="101">
        <f t="shared" si="29"/>
        <v>166.85714285714286</v>
      </c>
      <c r="BL121" s="101"/>
      <c r="BM121" s="117" t="str">
        <f t="shared" si="30"/>
        <v>1861-40-1</v>
      </c>
      <c r="BN121" s="204" t="str">
        <f t="shared" si="31"/>
        <v>Benfluralin</v>
      </c>
      <c r="BO121" s="204"/>
      <c r="BP121" s="200">
        <f t="shared" si="32"/>
        <v>9.8442252199371065</v>
      </c>
      <c r="BQ121" s="100" t="str">
        <f t="shared" si="55"/>
        <v>sat</v>
      </c>
      <c r="BR121" s="205">
        <f t="shared" si="34"/>
        <v>9.8442252199371065</v>
      </c>
      <c r="BS121" s="100" t="str">
        <f t="shared" si="56"/>
        <v>sat</v>
      </c>
      <c r="BT121" s="200">
        <f t="shared" si="36"/>
        <v>9.8442252199371065</v>
      </c>
      <c r="BU121" s="100" t="str">
        <f t="shared" si="57"/>
        <v>sat</v>
      </c>
      <c r="BV121" s="200" t="str">
        <f t="shared" si="38"/>
        <v/>
      </c>
      <c r="BW121" s="100" t="str">
        <f t="shared" si="58"/>
        <v/>
      </c>
      <c r="BX121" s="200">
        <f t="shared" si="59"/>
        <v>166.85714285714286</v>
      </c>
      <c r="BY121" s="100" t="str">
        <f t="shared" si="60"/>
        <v>N</v>
      </c>
      <c r="BZ121" s="200"/>
      <c r="CA121" s="200"/>
      <c r="CB121" s="200"/>
    </row>
    <row r="122" spans="1:80" s="96" customFormat="1" ht="23" x14ac:dyDescent="0.5">
      <c r="A122" s="206" t="s">
        <v>930</v>
      </c>
      <c r="B122" s="117" t="s">
        <v>931</v>
      </c>
      <c r="D122" s="201" t="s">
        <v>74</v>
      </c>
      <c r="E122" s="201">
        <v>0.05</v>
      </c>
      <c r="F122" s="203" t="s">
        <v>790</v>
      </c>
      <c r="G122" s="202"/>
      <c r="H122" s="100" t="s">
        <v>74</v>
      </c>
      <c r="I122" s="203"/>
      <c r="J122" s="203" t="s">
        <v>74</v>
      </c>
      <c r="K122" s="203"/>
      <c r="L122" s="113"/>
      <c r="M122" s="113">
        <v>1</v>
      </c>
      <c r="N122" s="111">
        <v>0.1</v>
      </c>
      <c r="P122" s="95">
        <v>290.32</v>
      </c>
      <c r="Q122" s="96" t="s">
        <v>47</v>
      </c>
      <c r="R122" s="96">
        <v>4.9300000000000002E-12</v>
      </c>
      <c r="S122" s="208">
        <v>2.0160000000000001E-10</v>
      </c>
      <c r="T122" s="96">
        <v>4.3334699999999997E-2</v>
      </c>
      <c r="U122" s="96">
        <v>5.0633000000000003E-6</v>
      </c>
      <c r="V122" s="96">
        <v>336.2</v>
      </c>
      <c r="W122" s="96">
        <f t="shared" si="0"/>
        <v>2.0171999999999999</v>
      </c>
      <c r="X122" s="96">
        <v>3.8</v>
      </c>
      <c r="Y122" s="99" t="str">
        <f t="shared" si="1"/>
        <v/>
      </c>
      <c r="Z122" s="96" t="str">
        <f t="shared" si="2"/>
        <v/>
      </c>
      <c r="AA122" s="96" t="str">
        <f t="shared" si="3"/>
        <v/>
      </c>
      <c r="AC122" s="96" t="str">
        <f t="shared" si="53"/>
        <v/>
      </c>
      <c r="AD122" s="96" t="str">
        <f t="shared" si="5"/>
        <v/>
      </c>
      <c r="AE122" s="96" t="str">
        <f t="shared" si="6"/>
        <v/>
      </c>
      <c r="AF122" s="96" t="str">
        <f t="shared" si="42"/>
        <v/>
      </c>
      <c r="AH122" s="101" t="str">
        <f t="shared" si="8"/>
        <v/>
      </c>
      <c r="AI122" s="101">
        <f t="shared" si="9"/>
        <v>16480.043344771537</v>
      </c>
      <c r="AJ122" s="101">
        <f t="shared" si="54"/>
        <v>3910.7142857142853</v>
      </c>
      <c r="AK122" s="96">
        <f t="shared" si="43"/>
        <v>3160.6839777857313</v>
      </c>
      <c r="AM122" s="96" t="str">
        <f t="shared" si="12"/>
        <v/>
      </c>
      <c r="AN122" s="96" t="str">
        <f t="shared" si="44"/>
        <v/>
      </c>
      <c r="AO122" s="96" t="str">
        <f t="shared" si="45"/>
        <v/>
      </c>
      <c r="AQ122" s="96" t="str">
        <f t="shared" si="15"/>
        <v/>
      </c>
      <c r="AR122" s="96">
        <f t="shared" si="46"/>
        <v>116800</v>
      </c>
      <c r="AS122" s="96">
        <f t="shared" si="47"/>
        <v>116800.00000000001</v>
      </c>
      <c r="AU122" s="96" t="str">
        <f t="shared" si="18"/>
        <v/>
      </c>
      <c r="AV122" s="96" t="str">
        <f t="shared" si="48"/>
        <v/>
      </c>
      <c r="AW122" s="96" t="str">
        <f t="shared" si="49"/>
        <v/>
      </c>
      <c r="AX122" s="96" t="str">
        <f t="shared" si="50"/>
        <v/>
      </c>
      <c r="AZ122" s="101" t="str">
        <f t="shared" si="22"/>
        <v/>
      </c>
      <c r="BA122" s="101">
        <f t="shared" si="23"/>
        <v>153314.64154826786</v>
      </c>
      <c r="BB122" s="101">
        <f t="shared" si="51"/>
        <v>64888.888888888891</v>
      </c>
      <c r="BC122" s="96">
        <f t="shared" si="52"/>
        <v>45592.372958101856</v>
      </c>
      <c r="BE122" s="96" t="str">
        <f t="shared" si="26"/>
        <v/>
      </c>
      <c r="BF122" s="96" t="str">
        <f t="shared" si="27"/>
        <v/>
      </c>
      <c r="BH122" s="118"/>
      <c r="BI122" s="96" t="s">
        <v>74</v>
      </c>
      <c r="BJ122" s="96" t="str">
        <f t="shared" si="28"/>
        <v/>
      </c>
      <c r="BK122" s="101">
        <f t="shared" si="29"/>
        <v>1668.5714285714287</v>
      </c>
      <c r="BL122" s="101"/>
      <c r="BM122" s="117" t="str">
        <f t="shared" si="30"/>
        <v>17804-35-2</v>
      </c>
      <c r="BN122" s="204" t="str">
        <f t="shared" si="31"/>
        <v>Benomyl</v>
      </c>
      <c r="BO122" s="204"/>
      <c r="BP122" s="200">
        <f t="shared" si="32"/>
        <v>3160.6839777857313</v>
      </c>
      <c r="BQ122" s="100" t="str">
        <f t="shared" si="55"/>
        <v>N</v>
      </c>
      <c r="BR122" s="205">
        <f t="shared" si="34"/>
        <v>100000</v>
      </c>
      <c r="BS122" s="100" t="str">
        <f t="shared" si="56"/>
        <v>max</v>
      </c>
      <c r="BT122" s="200">
        <f t="shared" si="36"/>
        <v>45592.372958101856</v>
      </c>
      <c r="BU122" s="100" t="str">
        <f t="shared" si="57"/>
        <v>N</v>
      </c>
      <c r="BV122" s="200" t="str">
        <f t="shared" si="38"/>
        <v/>
      </c>
      <c r="BW122" s="100" t="str">
        <f t="shared" si="58"/>
        <v/>
      </c>
      <c r="BX122" s="200">
        <f t="shared" si="59"/>
        <v>1668.5714285714287</v>
      </c>
      <c r="BY122" s="100" t="str">
        <f t="shared" si="60"/>
        <v>N</v>
      </c>
      <c r="BZ122" s="200"/>
      <c r="CA122" s="200"/>
      <c r="CB122" s="200"/>
    </row>
    <row r="123" spans="1:80" s="96" customFormat="1" ht="23" x14ac:dyDescent="0.5">
      <c r="A123" s="206" t="s">
        <v>932</v>
      </c>
      <c r="B123" s="117" t="s">
        <v>933</v>
      </c>
      <c r="D123" s="201" t="s">
        <v>74</v>
      </c>
      <c r="E123" s="201">
        <v>0.2</v>
      </c>
      <c r="F123" s="203" t="s">
        <v>790</v>
      </c>
      <c r="G123" s="202"/>
      <c r="H123" s="100" t="s">
        <v>74</v>
      </c>
      <c r="I123" s="203"/>
      <c r="J123" s="203" t="s">
        <v>74</v>
      </c>
      <c r="K123" s="203"/>
      <c r="L123" s="113"/>
      <c r="M123" s="113">
        <v>1</v>
      </c>
      <c r="N123" s="111">
        <v>0.1</v>
      </c>
      <c r="P123" s="95">
        <v>410.41</v>
      </c>
      <c r="Q123" s="96" t="s">
        <v>47</v>
      </c>
      <c r="R123" s="96">
        <v>3.7799999999999999E-15</v>
      </c>
      <c r="S123" s="208">
        <v>1.545E-13</v>
      </c>
      <c r="T123" s="96">
        <v>3.4403999999999997E-2</v>
      </c>
      <c r="U123" s="96">
        <v>4.0198E-6</v>
      </c>
      <c r="V123" s="96">
        <v>27.76</v>
      </c>
      <c r="W123" s="96">
        <f t="shared" si="0"/>
        <v>0.16656000000000001</v>
      </c>
      <c r="X123" s="96">
        <v>120</v>
      </c>
      <c r="Y123" s="99" t="str">
        <f t="shared" si="1"/>
        <v/>
      </c>
      <c r="Z123" s="96" t="str">
        <f t="shared" si="2"/>
        <v/>
      </c>
      <c r="AA123" s="96" t="str">
        <f t="shared" si="3"/>
        <v/>
      </c>
      <c r="AC123" s="96" t="str">
        <f t="shared" si="53"/>
        <v/>
      </c>
      <c r="AD123" s="96" t="str">
        <f t="shared" si="5"/>
        <v/>
      </c>
      <c r="AE123" s="96" t="str">
        <f t="shared" si="6"/>
        <v/>
      </c>
      <c r="AF123" s="96" t="str">
        <f t="shared" si="42"/>
        <v/>
      </c>
      <c r="AH123" s="101" t="str">
        <f t="shared" si="8"/>
        <v/>
      </c>
      <c r="AI123" s="101">
        <f t="shared" si="9"/>
        <v>65920.173379086147</v>
      </c>
      <c r="AJ123" s="101">
        <f t="shared" si="54"/>
        <v>15642.857142857141</v>
      </c>
      <c r="AK123" s="96">
        <f t="shared" si="43"/>
        <v>12642.735911142925</v>
      </c>
      <c r="AM123" s="96" t="str">
        <f t="shared" si="12"/>
        <v/>
      </c>
      <c r="AN123" s="96" t="str">
        <f t="shared" si="44"/>
        <v/>
      </c>
      <c r="AO123" s="96" t="str">
        <f t="shared" si="45"/>
        <v/>
      </c>
      <c r="AQ123" s="96" t="str">
        <f t="shared" si="15"/>
        <v/>
      </c>
      <c r="AR123" s="96">
        <f t="shared" si="46"/>
        <v>467200</v>
      </c>
      <c r="AS123" s="96">
        <f t="shared" si="47"/>
        <v>467200.00000000006</v>
      </c>
      <c r="AU123" s="96" t="str">
        <f t="shared" si="18"/>
        <v/>
      </c>
      <c r="AV123" s="96" t="str">
        <f t="shared" si="48"/>
        <v/>
      </c>
      <c r="AW123" s="96" t="str">
        <f t="shared" si="49"/>
        <v/>
      </c>
      <c r="AX123" s="96" t="str">
        <f t="shared" si="50"/>
        <v/>
      </c>
      <c r="AZ123" s="101" t="str">
        <f t="shared" si="22"/>
        <v/>
      </c>
      <c r="BA123" s="101">
        <f t="shared" si="23"/>
        <v>613258.56619307143</v>
      </c>
      <c r="BB123" s="101">
        <f t="shared" si="51"/>
        <v>259555.55555555556</v>
      </c>
      <c r="BC123" s="96">
        <f t="shared" si="52"/>
        <v>182369.49183240742</v>
      </c>
      <c r="BE123" s="96" t="str">
        <f t="shared" si="26"/>
        <v/>
      </c>
      <c r="BF123" s="96" t="str">
        <f t="shared" si="27"/>
        <v/>
      </c>
      <c r="BH123" s="118"/>
      <c r="BI123" s="96" t="s">
        <v>74</v>
      </c>
      <c r="BJ123" s="96" t="str">
        <f t="shared" si="28"/>
        <v/>
      </c>
      <c r="BK123" s="101">
        <f t="shared" si="29"/>
        <v>6674.2857142857147</v>
      </c>
      <c r="BL123" s="101"/>
      <c r="BM123" s="117" t="str">
        <f t="shared" si="30"/>
        <v>83055-99-6</v>
      </c>
      <c r="BN123" s="204" t="str">
        <f t="shared" si="31"/>
        <v>Bensulfuron-methyl</v>
      </c>
      <c r="BO123" s="204"/>
      <c r="BP123" s="200">
        <f t="shared" si="32"/>
        <v>12642.735911142925</v>
      </c>
      <c r="BQ123" s="100" t="str">
        <f t="shared" si="55"/>
        <v>N</v>
      </c>
      <c r="BR123" s="205">
        <f t="shared" si="34"/>
        <v>100000</v>
      </c>
      <c r="BS123" s="100" t="str">
        <f t="shared" si="56"/>
        <v>max</v>
      </c>
      <c r="BT123" s="200">
        <f t="shared" si="36"/>
        <v>100000</v>
      </c>
      <c r="BU123" s="100" t="str">
        <f t="shared" si="57"/>
        <v>max</v>
      </c>
      <c r="BV123" s="200" t="str">
        <f t="shared" si="38"/>
        <v/>
      </c>
      <c r="BW123" s="100" t="str">
        <f t="shared" si="58"/>
        <v/>
      </c>
      <c r="BX123" s="200">
        <f t="shared" si="59"/>
        <v>6674.2857142857147</v>
      </c>
      <c r="BY123" s="100" t="str">
        <f t="shared" si="60"/>
        <v>N</v>
      </c>
      <c r="BZ123" s="200"/>
      <c r="CA123" s="200"/>
      <c r="CB123" s="200"/>
    </row>
    <row r="124" spans="1:80" s="96" customFormat="1" ht="23" x14ac:dyDescent="0.5">
      <c r="A124" s="206" t="s">
        <v>120</v>
      </c>
      <c r="B124" s="117" t="s">
        <v>121</v>
      </c>
      <c r="D124" s="201" t="s">
        <v>74</v>
      </c>
      <c r="E124" s="201">
        <v>0.03</v>
      </c>
      <c r="F124" s="203" t="s">
        <v>790</v>
      </c>
      <c r="G124" s="202"/>
      <c r="H124" s="100" t="s">
        <v>74</v>
      </c>
      <c r="I124" s="203"/>
      <c r="J124" s="203" t="s">
        <v>74</v>
      </c>
      <c r="K124" s="203"/>
      <c r="L124" s="113"/>
      <c r="M124" s="113">
        <v>1</v>
      </c>
      <c r="N124" s="111">
        <v>0.1</v>
      </c>
      <c r="P124" s="95">
        <v>240.28</v>
      </c>
      <c r="Q124" s="96" t="s">
        <v>47</v>
      </c>
      <c r="R124" s="96">
        <v>2.1799999999999999E-9</v>
      </c>
      <c r="S124" s="208">
        <v>8.9124999999999999E-8</v>
      </c>
      <c r="T124" s="96">
        <v>4.9159599999999998E-2</v>
      </c>
      <c r="U124" s="96">
        <v>5.7439000000000002E-6</v>
      </c>
      <c r="V124" s="96">
        <v>10</v>
      </c>
      <c r="W124" s="96">
        <f t="shared" si="0"/>
        <v>0.06</v>
      </c>
      <c r="X124" s="96">
        <v>500</v>
      </c>
      <c r="Y124" s="99" t="str">
        <f t="shared" si="1"/>
        <v/>
      </c>
      <c r="Z124" s="96" t="str">
        <f t="shared" si="2"/>
        <v/>
      </c>
      <c r="AA124" s="96" t="str">
        <f t="shared" si="3"/>
        <v/>
      </c>
      <c r="AC124" s="96" t="str">
        <f t="shared" si="53"/>
        <v/>
      </c>
      <c r="AD124" s="96" t="str">
        <f t="shared" si="5"/>
        <v/>
      </c>
      <c r="AE124" s="96" t="str">
        <f t="shared" si="6"/>
        <v/>
      </c>
      <c r="AF124" s="96" t="str">
        <f t="shared" si="42"/>
        <v/>
      </c>
      <c r="AH124" s="101" t="str">
        <f t="shared" si="8"/>
        <v/>
      </c>
      <c r="AI124" s="101">
        <f t="shared" si="9"/>
        <v>9888.0260068629213</v>
      </c>
      <c r="AJ124" s="101">
        <f t="shared" si="54"/>
        <v>2346.4285714285716</v>
      </c>
      <c r="AK124" s="96">
        <f t="shared" si="43"/>
        <v>1896.4103866714388</v>
      </c>
      <c r="AM124" s="96" t="str">
        <f t="shared" si="12"/>
        <v/>
      </c>
      <c r="AN124" s="96" t="str">
        <f t="shared" si="44"/>
        <v/>
      </c>
      <c r="AO124" s="96" t="str">
        <f t="shared" si="45"/>
        <v/>
      </c>
      <c r="AQ124" s="96" t="str">
        <f t="shared" si="15"/>
        <v/>
      </c>
      <c r="AR124" s="96">
        <f t="shared" si="46"/>
        <v>70080</v>
      </c>
      <c r="AS124" s="96">
        <f t="shared" si="47"/>
        <v>70080</v>
      </c>
      <c r="AU124" s="96" t="str">
        <f t="shared" si="18"/>
        <v/>
      </c>
      <c r="AV124" s="96" t="str">
        <f t="shared" si="48"/>
        <v/>
      </c>
      <c r="AW124" s="96" t="str">
        <f t="shared" si="49"/>
        <v/>
      </c>
      <c r="AX124" s="96" t="str">
        <f t="shared" si="50"/>
        <v/>
      </c>
      <c r="AZ124" s="101" t="str">
        <f t="shared" si="22"/>
        <v/>
      </c>
      <c r="BA124" s="101">
        <f t="shared" si="23"/>
        <v>91988.784928960697</v>
      </c>
      <c r="BB124" s="101">
        <f t="shared" si="51"/>
        <v>38933.333333333336</v>
      </c>
      <c r="BC124" s="96">
        <f t="shared" si="52"/>
        <v>27355.423774861116</v>
      </c>
      <c r="BE124" s="96" t="str">
        <f t="shared" si="26"/>
        <v/>
      </c>
      <c r="BF124" s="96" t="str">
        <f t="shared" si="27"/>
        <v/>
      </c>
      <c r="BH124" s="118"/>
      <c r="BI124" s="96" t="s">
        <v>74</v>
      </c>
      <c r="BJ124" s="96" t="str">
        <f t="shared" si="28"/>
        <v/>
      </c>
      <c r="BK124" s="101">
        <f t="shared" si="29"/>
        <v>1001.1428571428571</v>
      </c>
      <c r="BL124" s="101"/>
      <c r="BM124" s="117" t="str">
        <f t="shared" si="30"/>
        <v>25057-89-0</v>
      </c>
      <c r="BN124" s="204" t="str">
        <f t="shared" si="31"/>
        <v>Bentazon</v>
      </c>
      <c r="BO124" s="204"/>
      <c r="BP124" s="200">
        <f t="shared" si="32"/>
        <v>1896.4103866714388</v>
      </c>
      <c r="BQ124" s="100" t="str">
        <f t="shared" si="55"/>
        <v>N</v>
      </c>
      <c r="BR124" s="205">
        <f t="shared" si="34"/>
        <v>70080</v>
      </c>
      <c r="BS124" s="100" t="str">
        <f t="shared" si="56"/>
        <v>N</v>
      </c>
      <c r="BT124" s="200">
        <f t="shared" si="36"/>
        <v>27355.423774861116</v>
      </c>
      <c r="BU124" s="100" t="str">
        <f t="shared" si="57"/>
        <v>N</v>
      </c>
      <c r="BV124" s="200" t="str">
        <f t="shared" si="38"/>
        <v/>
      </c>
      <c r="BW124" s="100" t="str">
        <f t="shared" si="58"/>
        <v/>
      </c>
      <c r="BX124" s="200">
        <f t="shared" si="59"/>
        <v>1001.1428571428571</v>
      </c>
      <c r="BY124" s="100" t="str">
        <f t="shared" si="60"/>
        <v>N</v>
      </c>
      <c r="BZ124" s="200"/>
      <c r="CA124" s="200"/>
      <c r="CB124" s="200"/>
    </row>
    <row r="125" spans="1:80" s="96" customFormat="1" ht="23" x14ac:dyDescent="0.5">
      <c r="A125" s="206" t="s">
        <v>122</v>
      </c>
      <c r="B125" s="117" t="s">
        <v>123</v>
      </c>
      <c r="C125" s="96">
        <v>4.0000000000000001E-3</v>
      </c>
      <c r="D125" s="201" t="s">
        <v>791</v>
      </c>
      <c r="E125" s="201">
        <v>0.1</v>
      </c>
      <c r="F125" s="203" t="s">
        <v>790</v>
      </c>
      <c r="G125" s="202"/>
      <c r="H125" s="100" t="s">
        <v>74</v>
      </c>
      <c r="I125" s="203"/>
      <c r="J125" s="203" t="s">
        <v>74</v>
      </c>
      <c r="K125" s="203"/>
      <c r="L125" s="113" t="s">
        <v>1199</v>
      </c>
      <c r="M125" s="113">
        <v>1</v>
      </c>
      <c r="N125" s="111"/>
      <c r="P125" s="95">
        <v>106.13</v>
      </c>
      <c r="R125" s="96">
        <v>2.6699999999999998E-5</v>
      </c>
      <c r="S125" s="208">
        <v>1.0916000000000001E-3</v>
      </c>
      <c r="T125" s="96">
        <v>7.4393000000000001E-2</v>
      </c>
      <c r="U125" s="96">
        <v>9.4627000000000001E-6</v>
      </c>
      <c r="V125" s="96">
        <v>11.09</v>
      </c>
      <c r="W125" s="96">
        <f t="shared" si="0"/>
        <v>6.6540000000000002E-2</v>
      </c>
      <c r="X125" s="96">
        <v>6950</v>
      </c>
      <c r="Y125" s="99">
        <f t="shared" si="1"/>
        <v>2.6306743639199205E-5</v>
      </c>
      <c r="Z125" s="96">
        <f t="shared" si="2"/>
        <v>22488.842851590536</v>
      </c>
      <c r="AA125" s="96">
        <f t="shared" si="3"/>
        <v>1158.8892091949685</v>
      </c>
      <c r="AC125" s="96" t="str">
        <f t="shared" si="53"/>
        <v/>
      </c>
      <c r="AD125" s="96" t="str">
        <f t="shared" si="5"/>
        <v/>
      </c>
      <c r="AE125" s="96">
        <f t="shared" si="6"/>
        <v>173.8095238095238</v>
      </c>
      <c r="AF125" s="96">
        <f t="shared" si="42"/>
        <v>173.8095238095238</v>
      </c>
      <c r="AH125" s="101" t="str">
        <f t="shared" si="8"/>
        <v/>
      </c>
      <c r="AI125" s="101" t="str">
        <f t="shared" si="9"/>
        <v/>
      </c>
      <c r="AJ125" s="101">
        <f t="shared" si="54"/>
        <v>7821.4285714285706</v>
      </c>
      <c r="AK125" s="96">
        <f t="shared" si="43"/>
        <v>7821.4285714285716</v>
      </c>
      <c r="AM125" s="96" t="str">
        <f t="shared" si="12"/>
        <v/>
      </c>
      <c r="AN125" s="96">
        <f t="shared" si="44"/>
        <v>1635.1999999999996</v>
      </c>
      <c r="AO125" s="96">
        <f t="shared" si="45"/>
        <v>1635.1999999999996</v>
      </c>
      <c r="AQ125" s="96" t="str">
        <f t="shared" si="15"/>
        <v/>
      </c>
      <c r="AR125" s="96">
        <f t="shared" si="46"/>
        <v>233600</v>
      </c>
      <c r="AS125" s="96">
        <f t="shared" si="47"/>
        <v>233600.00000000003</v>
      </c>
      <c r="AU125" s="96" t="str">
        <f t="shared" si="18"/>
        <v/>
      </c>
      <c r="AV125" s="96" t="str">
        <f t="shared" si="48"/>
        <v/>
      </c>
      <c r="AW125" s="96">
        <f t="shared" si="49"/>
        <v>908.44444444444434</v>
      </c>
      <c r="AX125" s="96">
        <f t="shared" si="50"/>
        <v>908.44444444444434</v>
      </c>
      <c r="AZ125" s="101" t="str">
        <f t="shared" si="22"/>
        <v/>
      </c>
      <c r="BA125" s="101" t="str">
        <f t="shared" si="23"/>
        <v/>
      </c>
      <c r="BB125" s="101">
        <f t="shared" si="51"/>
        <v>129777.77777777778</v>
      </c>
      <c r="BC125" s="96">
        <f t="shared" si="52"/>
        <v>129777.77777777778</v>
      </c>
      <c r="BE125" s="96" t="str">
        <f t="shared" si="26"/>
        <v/>
      </c>
      <c r="BF125" s="96" t="str">
        <f t="shared" si="27"/>
        <v/>
      </c>
      <c r="BH125" s="118"/>
      <c r="BI125" s="96" t="s">
        <v>74</v>
      </c>
      <c r="BJ125" s="96">
        <f t="shared" si="28"/>
        <v>19.477054429028811</v>
      </c>
      <c r="BK125" s="101">
        <f t="shared" si="29"/>
        <v>3337.1428571428573</v>
      </c>
      <c r="BL125" s="101"/>
      <c r="BM125" s="117" t="str">
        <f t="shared" si="30"/>
        <v>100-52-7</v>
      </c>
      <c r="BN125" s="204" t="str">
        <f t="shared" si="31"/>
        <v>Benzaldehyde</v>
      </c>
      <c r="BO125" s="204"/>
      <c r="BP125" s="200">
        <f t="shared" si="32"/>
        <v>173.8095238095238</v>
      </c>
      <c r="BQ125" s="100" t="str">
        <f t="shared" si="55"/>
        <v>C</v>
      </c>
      <c r="BR125" s="205">
        <f t="shared" si="34"/>
        <v>1158.8892091949685</v>
      </c>
      <c r="BS125" s="100" t="str">
        <f t="shared" si="56"/>
        <v>sat</v>
      </c>
      <c r="BT125" s="200">
        <f t="shared" si="36"/>
        <v>908.44444444444434</v>
      </c>
      <c r="BU125" s="100" t="str">
        <f t="shared" si="57"/>
        <v>C</v>
      </c>
      <c r="BV125" s="200" t="str">
        <f t="shared" si="38"/>
        <v/>
      </c>
      <c r="BW125" s="100" t="str">
        <f t="shared" si="58"/>
        <v/>
      </c>
      <c r="BX125" s="200">
        <f t="shared" si="59"/>
        <v>19.477054429028811</v>
      </c>
      <c r="BY125" s="100" t="str">
        <f t="shared" si="60"/>
        <v>C</v>
      </c>
      <c r="BZ125" s="200"/>
      <c r="CA125" s="200"/>
      <c r="CB125" s="200"/>
    </row>
    <row r="126" spans="1:80" s="96" customFormat="1" ht="23" x14ac:dyDescent="0.5">
      <c r="A126" s="206" t="s">
        <v>124</v>
      </c>
      <c r="B126" s="117" t="s">
        <v>125</v>
      </c>
      <c r="C126" s="96">
        <v>5.5E-2</v>
      </c>
      <c r="D126" s="201" t="s">
        <v>790</v>
      </c>
      <c r="E126" s="201">
        <v>4.0000000000000001E-3</v>
      </c>
      <c r="F126" s="203" t="s">
        <v>790</v>
      </c>
      <c r="G126" s="202">
        <v>7.7999999999999999E-6</v>
      </c>
      <c r="H126" s="100" t="s">
        <v>790</v>
      </c>
      <c r="I126" s="203">
        <v>0.03</v>
      </c>
      <c r="J126" s="203" t="s">
        <v>790</v>
      </c>
      <c r="K126" s="203"/>
      <c r="L126" s="113" t="s">
        <v>1199</v>
      </c>
      <c r="M126" s="113">
        <v>1</v>
      </c>
      <c r="N126" s="111"/>
      <c r="P126" s="95">
        <v>78.114999999999995</v>
      </c>
      <c r="R126" s="96">
        <v>5.5500000000000002E-3</v>
      </c>
      <c r="S126" s="208">
        <v>0.22690109999999999</v>
      </c>
      <c r="T126" s="96">
        <v>8.9534000000000002E-2</v>
      </c>
      <c r="U126" s="96">
        <v>1.03E-5</v>
      </c>
      <c r="V126" s="96">
        <v>145.80000000000001</v>
      </c>
      <c r="W126" s="96">
        <f t="shared" si="0"/>
        <v>0.87480000000000013</v>
      </c>
      <c r="X126" s="96">
        <v>1790</v>
      </c>
      <c r="Y126" s="99">
        <f t="shared" si="1"/>
        <v>1.0635260916763392E-3</v>
      </c>
      <c r="Z126" s="96">
        <f t="shared" si="2"/>
        <v>3536.9309510225426</v>
      </c>
      <c r="AA126" s="96">
        <f t="shared" si="3"/>
        <v>1821.7800777792454</v>
      </c>
      <c r="AC126" s="96">
        <f t="shared" si="53"/>
        <v>1.2731556184647219</v>
      </c>
      <c r="AD126" s="96" t="str">
        <f t="shared" si="5"/>
        <v/>
      </c>
      <c r="AE126" s="96">
        <f t="shared" si="6"/>
        <v>12.640692640692638</v>
      </c>
      <c r="AF126" s="96">
        <f t="shared" si="42"/>
        <v>1.1566583562668622</v>
      </c>
      <c r="AH126" s="101">
        <f t="shared" si="8"/>
        <v>110.65541118199097</v>
      </c>
      <c r="AI126" s="101" t="str">
        <f t="shared" si="9"/>
        <v/>
      </c>
      <c r="AJ126" s="101">
        <f t="shared" si="54"/>
        <v>312.85714285714289</v>
      </c>
      <c r="AK126" s="96">
        <f t="shared" si="43"/>
        <v>81.743352006706033</v>
      </c>
      <c r="AM126" s="96">
        <f t="shared" si="12"/>
        <v>5.5611437414539049</v>
      </c>
      <c r="AN126" s="96">
        <f t="shared" si="44"/>
        <v>118.92363636363635</v>
      </c>
      <c r="AO126" s="96">
        <f t="shared" si="45"/>
        <v>5.3127091963874005</v>
      </c>
      <c r="AQ126" s="96">
        <f t="shared" si="15"/>
        <v>464.75272696436207</v>
      </c>
      <c r="AR126" s="96">
        <f t="shared" si="46"/>
        <v>9344</v>
      </c>
      <c r="AS126" s="96">
        <f t="shared" si="47"/>
        <v>442.73207834233716</v>
      </c>
      <c r="AU126" s="96">
        <f t="shared" si="18"/>
        <v>6.1790486016154498</v>
      </c>
      <c r="AV126" s="96" t="str">
        <f t="shared" si="48"/>
        <v/>
      </c>
      <c r="AW126" s="96">
        <f t="shared" si="49"/>
        <v>66.068686868686854</v>
      </c>
      <c r="AX126" s="96">
        <f t="shared" si="50"/>
        <v>5.650580250703328</v>
      </c>
      <c r="AZ126" s="101">
        <f t="shared" si="22"/>
        <v>516.39191884929119</v>
      </c>
      <c r="BA126" s="101" t="str">
        <f t="shared" si="23"/>
        <v/>
      </c>
      <c r="BB126" s="101">
        <f t="shared" si="51"/>
        <v>5191.1111111111113</v>
      </c>
      <c r="BC126" s="96">
        <f t="shared" si="52"/>
        <v>469.6708549351643</v>
      </c>
      <c r="BE126" s="96">
        <f t="shared" si="26"/>
        <v>0.35996055226824458</v>
      </c>
      <c r="BF126" s="96">
        <f t="shared" si="27"/>
        <v>31.285714285714281</v>
      </c>
      <c r="BH126" s="118"/>
      <c r="BI126" s="96">
        <v>5</v>
      </c>
      <c r="BJ126" s="96">
        <f t="shared" si="28"/>
        <v>0.47732696897374688</v>
      </c>
      <c r="BK126" s="101">
        <f t="shared" si="29"/>
        <v>42.60182370820668</v>
      </c>
      <c r="BL126" s="101"/>
      <c r="BM126" s="117" t="str">
        <f t="shared" si="30"/>
        <v>71-43-2</v>
      </c>
      <c r="BN126" s="204" t="str">
        <f t="shared" si="31"/>
        <v>Benzene</v>
      </c>
      <c r="BO126" s="204"/>
      <c r="BP126" s="200">
        <f t="shared" si="32"/>
        <v>1.1566583562668622</v>
      </c>
      <c r="BQ126" s="100" t="str">
        <f t="shared" si="55"/>
        <v>C</v>
      </c>
      <c r="BR126" s="205">
        <f t="shared" si="34"/>
        <v>5.3127091963874005</v>
      </c>
      <c r="BS126" s="100" t="str">
        <f t="shared" si="56"/>
        <v>C</v>
      </c>
      <c r="BT126" s="200">
        <f t="shared" si="36"/>
        <v>5.650580250703328</v>
      </c>
      <c r="BU126" s="100" t="str">
        <f t="shared" si="57"/>
        <v>C</v>
      </c>
      <c r="BV126" s="200">
        <f t="shared" si="38"/>
        <v>0.35996055226824458</v>
      </c>
      <c r="BW126" s="100" t="str">
        <f t="shared" si="58"/>
        <v>C</v>
      </c>
      <c r="BX126" s="200">
        <f t="shared" si="59"/>
        <v>5</v>
      </c>
      <c r="BY126" s="100" t="str">
        <f t="shared" si="60"/>
        <v>mcl</v>
      </c>
      <c r="BZ126" s="200">
        <v>2E-3</v>
      </c>
      <c r="CA126" s="200"/>
      <c r="CB126" s="200">
        <v>0.04</v>
      </c>
    </row>
    <row r="127" spans="1:80" s="96" customFormat="1" ht="23" x14ac:dyDescent="0.5">
      <c r="A127" s="206" t="s">
        <v>728</v>
      </c>
      <c r="B127" s="117" t="s">
        <v>730</v>
      </c>
      <c r="D127" s="201"/>
      <c r="E127" s="201">
        <v>0.5</v>
      </c>
      <c r="F127" s="203" t="s">
        <v>47</v>
      </c>
      <c r="G127" s="202"/>
      <c r="H127" s="100"/>
      <c r="I127" s="203"/>
      <c r="J127" s="203"/>
      <c r="K127" s="203"/>
      <c r="L127" s="113"/>
      <c r="M127" s="113">
        <v>1</v>
      </c>
      <c r="N127" s="111"/>
      <c r="P127" s="95"/>
      <c r="Q127" s="96" t="s">
        <v>47</v>
      </c>
      <c r="S127" s="208"/>
      <c r="W127" s="96">
        <f t="shared" si="0"/>
        <v>0</v>
      </c>
      <c r="Y127" s="99" t="str">
        <f t="shared" si="1"/>
        <v/>
      </c>
      <c r="Z127" s="96" t="str">
        <f t="shared" si="2"/>
        <v/>
      </c>
      <c r="AA127" s="96" t="str">
        <f t="shared" si="3"/>
        <v/>
      </c>
      <c r="AC127" s="96" t="str">
        <f t="shared" si="53"/>
        <v/>
      </c>
      <c r="AD127" s="96" t="str">
        <f t="shared" si="5"/>
        <v/>
      </c>
      <c r="AE127" s="96" t="str">
        <f t="shared" si="6"/>
        <v/>
      </c>
      <c r="AF127" s="96" t="str">
        <f t="shared" si="42"/>
        <v/>
      </c>
      <c r="AH127" s="101" t="str">
        <f t="shared" si="8"/>
        <v/>
      </c>
      <c r="AI127" s="101" t="str">
        <f t="shared" si="9"/>
        <v/>
      </c>
      <c r="AJ127" s="101">
        <f t="shared" si="54"/>
        <v>39107.142857142855</v>
      </c>
      <c r="AK127" s="96">
        <f t="shared" si="43"/>
        <v>39107.142857142855</v>
      </c>
      <c r="AM127" s="96" t="str">
        <f t="shared" si="12"/>
        <v/>
      </c>
      <c r="AN127" s="96" t="str">
        <f t="shared" si="44"/>
        <v/>
      </c>
      <c r="AO127" s="96" t="str">
        <f t="shared" si="45"/>
        <v/>
      </c>
      <c r="AQ127" s="96" t="str">
        <f t="shared" si="15"/>
        <v/>
      </c>
      <c r="AR127" s="96">
        <f t="shared" si="46"/>
        <v>1168000</v>
      </c>
      <c r="AS127" s="96">
        <f t="shared" si="47"/>
        <v>1168000</v>
      </c>
      <c r="AU127" s="96" t="str">
        <f t="shared" si="18"/>
        <v/>
      </c>
      <c r="AV127" s="96" t="str">
        <f t="shared" si="48"/>
        <v/>
      </c>
      <c r="AW127" s="96" t="str">
        <f t="shared" si="49"/>
        <v/>
      </c>
      <c r="AX127" s="96" t="str">
        <f t="shared" si="50"/>
        <v/>
      </c>
      <c r="AZ127" s="101" t="str">
        <f t="shared" si="22"/>
        <v/>
      </c>
      <c r="BA127" s="101" t="str">
        <f t="shared" si="23"/>
        <v/>
      </c>
      <c r="BB127" s="101">
        <f t="shared" si="51"/>
        <v>648888.88888888888</v>
      </c>
      <c r="BC127" s="96">
        <f t="shared" si="52"/>
        <v>648888.88888888888</v>
      </c>
      <c r="BE127" s="96" t="str">
        <f t="shared" si="26"/>
        <v/>
      </c>
      <c r="BF127" s="96" t="str">
        <f t="shared" si="27"/>
        <v/>
      </c>
      <c r="BH127" s="118"/>
      <c r="BJ127" s="96" t="str">
        <f t="shared" si="28"/>
        <v/>
      </c>
      <c r="BK127" s="101">
        <f t="shared" si="29"/>
        <v>16685.714285714286</v>
      </c>
      <c r="BL127" s="101"/>
      <c r="BM127" s="117" t="str">
        <f t="shared" si="30"/>
        <v>98-11-3</v>
      </c>
      <c r="BN127" s="204" t="str">
        <f t="shared" si="31"/>
        <v>Benzene sulfonic acid</v>
      </c>
      <c r="BO127" s="204"/>
      <c r="BP127" s="200">
        <f t="shared" si="32"/>
        <v>39107.142857142855</v>
      </c>
      <c r="BQ127" s="100" t="str">
        <f>IF(BP127="","",IF(BP127=AA127,"sat", IF(BP127=AF127,"C", IF(BP127=AK127,"N", IF(BP127=100000,"max")))))</f>
        <v>N</v>
      </c>
      <c r="BR127" s="205">
        <f t="shared" si="34"/>
        <v>100000</v>
      </c>
      <c r="BS127" s="100" t="str">
        <f>IF(BR127="","",IF(BR127=AA127,"sat", IF(BR127=AO127,"C", IF(BR127=AS127,"N", IF(BR127=100000,"max")))))</f>
        <v>max</v>
      </c>
      <c r="BT127" s="200">
        <f t="shared" si="36"/>
        <v>100000</v>
      </c>
      <c r="BU127" s="100" t="str">
        <f>IF(BT127="","", IF(BT127=AA127,"sat", IF(BT127=AX127,"C", IF(BT127=BC127,"N", IF(BT127=100000,"max")))))</f>
        <v>max</v>
      </c>
      <c r="BV127" s="200" t="str">
        <f t="shared" si="38"/>
        <v/>
      </c>
      <c r="BW127" s="100" t="str">
        <f>IF(BV127="","", IF(BV127=BE127,"C", IF(BV127=BF127,"N")))</f>
        <v/>
      </c>
      <c r="BX127" s="200">
        <f>IF(BI127="",(IF(AND(BJ127="",BK127=""),"",MIN(BJ127,BK127))),BI127)</f>
        <v>16685.714285714286</v>
      </c>
      <c r="BY127" s="100" t="str">
        <f>IF(BX127="","", IF(BX127=BJ127,"C", IF(BX127=BK127,"N",IF(BX127=BI127,"mcl"))))</f>
        <v>N</v>
      </c>
      <c r="BZ127" s="200"/>
      <c r="CA127" s="200"/>
      <c r="CB127" s="200"/>
    </row>
    <row r="128" spans="1:80" s="96" customFormat="1" ht="23" x14ac:dyDescent="0.5">
      <c r="A128" s="206" t="s">
        <v>934</v>
      </c>
      <c r="B128" s="117" t="s">
        <v>935</v>
      </c>
      <c r="C128" s="96">
        <v>0.1</v>
      </c>
      <c r="D128" s="201" t="s">
        <v>1198</v>
      </c>
      <c r="E128" s="201">
        <v>2.9999999999999997E-4</v>
      </c>
      <c r="F128" s="203" t="s">
        <v>1198</v>
      </c>
      <c r="G128" s="202"/>
      <c r="H128" s="100" t="s">
        <v>74</v>
      </c>
      <c r="I128" s="203"/>
      <c r="J128" s="203" t="s">
        <v>74</v>
      </c>
      <c r="K128" s="203"/>
      <c r="L128" s="113"/>
      <c r="M128" s="113">
        <v>1</v>
      </c>
      <c r="N128" s="111">
        <v>0.1</v>
      </c>
      <c r="P128" s="95">
        <v>220.24</v>
      </c>
      <c r="Q128" s="96" t="s">
        <v>47</v>
      </c>
      <c r="R128" s="96">
        <v>2.1700000000000001E-23</v>
      </c>
      <c r="S128" s="208">
        <v>8.8600000000000003E-22</v>
      </c>
      <c r="T128" s="96">
        <v>5.2098199999999997E-2</v>
      </c>
      <c r="U128" s="96">
        <v>6.0873000000000001E-6</v>
      </c>
      <c r="V128" s="96">
        <v>38.380000000000003</v>
      </c>
      <c r="W128" s="96">
        <f t="shared" si="0"/>
        <v>0.23028000000000001</v>
      </c>
      <c r="X128" s="96">
        <v>1000000</v>
      </c>
      <c r="Y128" s="99" t="str">
        <f t="shared" si="1"/>
        <v/>
      </c>
      <c r="Z128" s="96" t="str">
        <f t="shared" si="2"/>
        <v/>
      </c>
      <c r="AA128" s="96" t="str">
        <f t="shared" si="3"/>
        <v/>
      </c>
      <c r="AC128" s="96" t="str">
        <f t="shared" si="53"/>
        <v/>
      </c>
      <c r="AD128" s="96">
        <f t="shared" si="5"/>
        <v>24.712254570074464</v>
      </c>
      <c r="AE128" s="96">
        <f t="shared" si="6"/>
        <v>6.9523809523809517</v>
      </c>
      <c r="AF128" s="96">
        <f t="shared" si="42"/>
        <v>5.4258956444180155</v>
      </c>
      <c r="AH128" s="101" t="str">
        <f t="shared" si="8"/>
        <v/>
      </c>
      <c r="AI128" s="101">
        <f t="shared" si="9"/>
        <v>98.880260068629198</v>
      </c>
      <c r="AJ128" s="101">
        <f t="shared" si="54"/>
        <v>23.464285714285715</v>
      </c>
      <c r="AK128" s="96">
        <f t="shared" si="43"/>
        <v>18.964103866714389</v>
      </c>
      <c r="AM128" s="96" t="str">
        <f t="shared" si="12"/>
        <v/>
      </c>
      <c r="AN128" s="96">
        <f t="shared" si="44"/>
        <v>65.407999999999987</v>
      </c>
      <c r="AO128" s="96">
        <f t="shared" si="45"/>
        <v>65.407999999999987</v>
      </c>
      <c r="AQ128" s="96" t="str">
        <f t="shared" si="15"/>
        <v/>
      </c>
      <c r="AR128" s="96">
        <f t="shared" si="46"/>
        <v>700.80000000000007</v>
      </c>
      <c r="AS128" s="96">
        <f t="shared" si="47"/>
        <v>700.80000000000007</v>
      </c>
      <c r="AU128" s="96" t="str">
        <f t="shared" si="18"/>
        <v/>
      </c>
      <c r="AV128" s="96">
        <f t="shared" si="48"/>
        <v>1204.8334806955495</v>
      </c>
      <c r="AW128" s="96">
        <f t="shared" si="49"/>
        <v>36.337777777777774</v>
      </c>
      <c r="AX128" s="96">
        <f t="shared" si="50"/>
        <v>35.273916457421933</v>
      </c>
      <c r="AZ128" s="101" t="str">
        <f t="shared" si="22"/>
        <v/>
      </c>
      <c r="BA128" s="101">
        <f t="shared" si="23"/>
        <v>919.88784928960706</v>
      </c>
      <c r="BB128" s="101">
        <f t="shared" si="51"/>
        <v>389.33333333333331</v>
      </c>
      <c r="BC128" s="96">
        <f t="shared" si="52"/>
        <v>273.55423774861111</v>
      </c>
      <c r="BE128" s="96" t="str">
        <f t="shared" si="26"/>
        <v/>
      </c>
      <c r="BF128" s="96" t="str">
        <f t="shared" si="27"/>
        <v/>
      </c>
      <c r="BH128" s="118"/>
      <c r="BI128" s="96" t="s">
        <v>74</v>
      </c>
      <c r="BJ128" s="96">
        <f t="shared" si="28"/>
        <v>0.77908217716115258</v>
      </c>
      <c r="BK128" s="101">
        <f t="shared" si="29"/>
        <v>10.011428571428571</v>
      </c>
      <c r="BL128" s="101"/>
      <c r="BM128" s="117" t="str">
        <f t="shared" si="30"/>
        <v>6369-59-1</v>
      </c>
      <c r="BN128" s="204" t="str">
        <f t="shared" si="31"/>
        <v>Benzenediamine-2-methyl sulfate, 1,4-</v>
      </c>
      <c r="BO128" s="204"/>
      <c r="BP128" s="200">
        <f t="shared" si="32"/>
        <v>5.4258956444180155</v>
      </c>
      <c r="BQ128" s="100" t="str">
        <f t="shared" si="55"/>
        <v>C</v>
      </c>
      <c r="BR128" s="205">
        <f t="shared" si="34"/>
        <v>65.407999999999987</v>
      </c>
      <c r="BS128" s="100" t="str">
        <f t="shared" si="56"/>
        <v>C</v>
      </c>
      <c r="BT128" s="200">
        <f t="shared" si="36"/>
        <v>35.273916457421933</v>
      </c>
      <c r="BU128" s="100" t="str">
        <f t="shared" si="57"/>
        <v>C</v>
      </c>
      <c r="BV128" s="200" t="str">
        <f t="shared" si="38"/>
        <v/>
      </c>
      <c r="BW128" s="100" t="str">
        <f t="shared" si="58"/>
        <v/>
      </c>
      <c r="BX128" s="200">
        <f t="shared" si="59"/>
        <v>0.77908217716115258</v>
      </c>
      <c r="BY128" s="100" t="str">
        <f t="shared" si="60"/>
        <v>C</v>
      </c>
      <c r="BZ128" s="200"/>
      <c r="CA128" s="200"/>
      <c r="CB128" s="200"/>
    </row>
    <row r="129" spans="1:80" s="96" customFormat="1" ht="23" x14ac:dyDescent="0.5">
      <c r="A129" s="206" t="s">
        <v>936</v>
      </c>
      <c r="B129" s="117" t="s">
        <v>937</v>
      </c>
      <c r="D129" s="201" t="s">
        <v>74</v>
      </c>
      <c r="E129" s="201">
        <v>1E-3</v>
      </c>
      <c r="F129" s="203" t="s">
        <v>791</v>
      </c>
      <c r="G129" s="202"/>
      <c r="H129" s="100" t="s">
        <v>74</v>
      </c>
      <c r="I129" s="203"/>
      <c r="J129" s="203" t="s">
        <v>74</v>
      </c>
      <c r="K129" s="203"/>
      <c r="L129" s="113" t="s">
        <v>1199</v>
      </c>
      <c r="M129" s="113">
        <v>1</v>
      </c>
      <c r="N129" s="111"/>
      <c r="P129" s="95">
        <v>110.18</v>
      </c>
      <c r="R129" s="96">
        <v>3.3500000000000001E-4</v>
      </c>
      <c r="S129" s="208">
        <v>1.3695799999999999E-2</v>
      </c>
      <c r="T129" s="96">
        <v>7.2856400000000002E-2</v>
      </c>
      <c r="U129" s="96">
        <v>9.4506000000000006E-6</v>
      </c>
      <c r="V129" s="96">
        <v>233.9</v>
      </c>
      <c r="W129" s="96">
        <f t="shared" si="0"/>
        <v>1.4034</v>
      </c>
      <c r="X129" s="96">
        <v>835</v>
      </c>
      <c r="Y129" s="99">
        <f t="shared" si="1"/>
        <v>3.5339655517895107E-5</v>
      </c>
      <c r="Z129" s="96">
        <f t="shared" si="2"/>
        <v>19403.027538779832</v>
      </c>
      <c r="AA129" s="96">
        <f t="shared" si="3"/>
        <v>1257.5039269767296</v>
      </c>
      <c r="AC129" s="96" t="str">
        <f t="shared" si="53"/>
        <v/>
      </c>
      <c r="AD129" s="96" t="str">
        <f t="shared" si="5"/>
        <v/>
      </c>
      <c r="AE129" s="96" t="str">
        <f t="shared" si="6"/>
        <v/>
      </c>
      <c r="AF129" s="96" t="str">
        <f t="shared" si="42"/>
        <v/>
      </c>
      <c r="AH129" s="101" t="str">
        <f t="shared" si="8"/>
        <v/>
      </c>
      <c r="AI129" s="101" t="str">
        <f t="shared" si="9"/>
        <v/>
      </c>
      <c r="AJ129" s="101">
        <f t="shared" si="54"/>
        <v>78.214285714285722</v>
      </c>
      <c r="AK129" s="96">
        <f t="shared" si="43"/>
        <v>78.214285714285722</v>
      </c>
      <c r="AM129" s="96" t="str">
        <f t="shared" si="12"/>
        <v/>
      </c>
      <c r="AN129" s="96" t="str">
        <f t="shared" si="44"/>
        <v/>
      </c>
      <c r="AO129" s="96" t="str">
        <f t="shared" si="45"/>
        <v/>
      </c>
      <c r="AQ129" s="96" t="str">
        <f t="shared" si="15"/>
        <v/>
      </c>
      <c r="AR129" s="96">
        <f t="shared" si="46"/>
        <v>2336</v>
      </c>
      <c r="AS129" s="96">
        <f t="shared" si="47"/>
        <v>2336</v>
      </c>
      <c r="AU129" s="96" t="str">
        <f t="shared" si="18"/>
        <v/>
      </c>
      <c r="AV129" s="96" t="str">
        <f t="shared" si="48"/>
        <v/>
      </c>
      <c r="AW129" s="96" t="str">
        <f t="shared" si="49"/>
        <v/>
      </c>
      <c r="AX129" s="96" t="str">
        <f t="shared" si="50"/>
        <v/>
      </c>
      <c r="AZ129" s="101" t="str">
        <f t="shared" si="22"/>
        <v/>
      </c>
      <c r="BA129" s="101" t="str">
        <f t="shared" si="23"/>
        <v/>
      </c>
      <c r="BB129" s="101">
        <f t="shared" si="51"/>
        <v>1297.7777777777778</v>
      </c>
      <c r="BC129" s="96">
        <f t="shared" si="52"/>
        <v>1297.7777777777778</v>
      </c>
      <c r="BE129" s="96" t="str">
        <f t="shared" si="26"/>
        <v/>
      </c>
      <c r="BF129" s="96" t="str">
        <f t="shared" si="27"/>
        <v/>
      </c>
      <c r="BH129" s="118"/>
      <c r="BI129" s="96" t="s">
        <v>74</v>
      </c>
      <c r="BJ129" s="96" t="str">
        <f t="shared" si="28"/>
        <v/>
      </c>
      <c r="BK129" s="101">
        <f t="shared" si="29"/>
        <v>33.371428571428574</v>
      </c>
      <c r="BL129" s="101"/>
      <c r="BM129" s="117" t="str">
        <f t="shared" si="30"/>
        <v>108-98-5</v>
      </c>
      <c r="BN129" s="204" t="str">
        <f t="shared" si="31"/>
        <v>Benzenethiol</v>
      </c>
      <c r="BO129" s="204"/>
      <c r="BP129" s="200">
        <f t="shared" si="32"/>
        <v>78.214285714285722</v>
      </c>
      <c r="BQ129" s="100" t="str">
        <f t="shared" si="55"/>
        <v>N</v>
      </c>
      <c r="BR129" s="205">
        <f t="shared" si="34"/>
        <v>1257.5039269767296</v>
      </c>
      <c r="BS129" s="100" t="str">
        <f t="shared" si="56"/>
        <v>sat</v>
      </c>
      <c r="BT129" s="200">
        <f t="shared" si="36"/>
        <v>1257.5039269767296</v>
      </c>
      <c r="BU129" s="100" t="str">
        <f t="shared" si="57"/>
        <v>sat</v>
      </c>
      <c r="BV129" s="200" t="str">
        <f t="shared" si="38"/>
        <v/>
      </c>
      <c r="BW129" s="100" t="str">
        <f t="shared" si="58"/>
        <v/>
      </c>
      <c r="BX129" s="200">
        <f t="shared" si="59"/>
        <v>33.371428571428574</v>
      </c>
      <c r="BY129" s="100" t="str">
        <f t="shared" si="60"/>
        <v>N</v>
      </c>
      <c r="BZ129" s="200"/>
      <c r="CA129" s="200"/>
      <c r="CB129" s="200"/>
    </row>
    <row r="130" spans="1:80" s="96" customFormat="1" ht="23" x14ac:dyDescent="0.5">
      <c r="A130" s="206" t="s">
        <v>126</v>
      </c>
      <c r="B130" s="117" t="s">
        <v>127</v>
      </c>
      <c r="C130" s="96">
        <v>230</v>
      </c>
      <c r="D130" s="201" t="s">
        <v>790</v>
      </c>
      <c r="E130" s="201">
        <v>3.0000000000000001E-3</v>
      </c>
      <c r="F130" s="203" t="s">
        <v>790</v>
      </c>
      <c r="G130" s="202">
        <v>6.7000000000000004E-2</v>
      </c>
      <c r="H130" s="100" t="s">
        <v>790</v>
      </c>
      <c r="I130" s="203"/>
      <c r="J130" s="203" t="s">
        <v>74</v>
      </c>
      <c r="K130" s="203" t="s">
        <v>1949</v>
      </c>
      <c r="L130" s="113"/>
      <c r="M130" s="113">
        <v>1</v>
      </c>
      <c r="N130" s="111">
        <v>0.1</v>
      </c>
      <c r="P130" s="95">
        <v>184.24</v>
      </c>
      <c r="Q130" s="96" t="s">
        <v>47</v>
      </c>
      <c r="R130" s="96">
        <v>5.17E-11</v>
      </c>
      <c r="S130" s="208">
        <v>2.1136999999999998E-9</v>
      </c>
      <c r="T130" s="96">
        <v>3.51273E-2</v>
      </c>
      <c r="U130" s="96">
        <v>7.4756000000000001E-6</v>
      </c>
      <c r="V130" s="96">
        <v>1190</v>
      </c>
      <c r="W130" s="96">
        <f t="shared" si="0"/>
        <v>7.1400000000000006</v>
      </c>
      <c r="X130" s="96">
        <v>322</v>
      </c>
      <c r="Y130" s="99" t="str">
        <f t="shared" si="1"/>
        <v/>
      </c>
      <c r="Z130" s="96" t="str">
        <f t="shared" si="2"/>
        <v/>
      </c>
      <c r="AA130" s="96" t="str">
        <f t="shared" si="3"/>
        <v/>
      </c>
      <c r="AC130" s="96">
        <f t="shared" si="53"/>
        <v>18.159203980099498</v>
      </c>
      <c r="AD130" s="96">
        <f t="shared" si="5"/>
        <v>2.5939138962718703E-3</v>
      </c>
      <c r="AE130" s="96">
        <f t="shared" si="6"/>
        <v>6.6585589655100165E-4</v>
      </c>
      <c r="AF130" s="96">
        <f t="shared" si="42"/>
        <v>5.2982958281349289E-4</v>
      </c>
      <c r="AH130" s="101" t="str">
        <f t="shared" si="8"/>
        <v/>
      </c>
      <c r="AI130" s="101">
        <f t="shared" si="9"/>
        <v>988.80260068629218</v>
      </c>
      <c r="AJ130" s="101">
        <f t="shared" si="54"/>
        <v>234.6428571428572</v>
      </c>
      <c r="AK130" s="96">
        <f t="shared" si="43"/>
        <v>189.64103866714393</v>
      </c>
      <c r="AM130" s="96">
        <f t="shared" si="12"/>
        <v>219.65373134328357</v>
      </c>
      <c r="AN130" s="96">
        <f t="shared" si="44"/>
        <v>2.8438260869565211E-2</v>
      </c>
      <c r="AO130" s="96">
        <f t="shared" si="45"/>
        <v>2.8434579484395251E-2</v>
      </c>
      <c r="AQ130" s="96" t="str">
        <f t="shared" si="15"/>
        <v/>
      </c>
      <c r="AR130" s="96">
        <f t="shared" si="46"/>
        <v>7008.0000000000018</v>
      </c>
      <c r="AS130" s="96">
        <f t="shared" si="47"/>
        <v>7008.0000000000018</v>
      </c>
      <c r="AU130" s="96">
        <f t="shared" si="18"/>
        <v>244.0597014925373</v>
      </c>
      <c r="AV130" s="96">
        <f t="shared" si="48"/>
        <v>0.52384064378067363</v>
      </c>
      <c r="AW130" s="96">
        <f t="shared" si="49"/>
        <v>1.5799033816425119E-2</v>
      </c>
      <c r="AX130" s="96">
        <f t="shared" si="50"/>
        <v>1.5335521746298774E-2</v>
      </c>
      <c r="AZ130" s="101" t="str">
        <f t="shared" si="22"/>
        <v/>
      </c>
      <c r="BA130" s="101">
        <f t="shared" si="23"/>
        <v>9198.8784928960722</v>
      </c>
      <c r="BB130" s="101">
        <f t="shared" si="51"/>
        <v>3893.3333333333339</v>
      </c>
      <c r="BC130" s="96">
        <f t="shared" si="52"/>
        <v>2735.5423774861119</v>
      </c>
      <c r="BE130" s="96">
        <f t="shared" si="26"/>
        <v>1.513266998341625E-5</v>
      </c>
      <c r="BF130" s="96" t="str">
        <f t="shared" si="27"/>
        <v/>
      </c>
      <c r="BH130" s="118"/>
      <c r="BI130" s="96" t="s">
        <v>74</v>
      </c>
      <c r="BJ130" s="96">
        <f t="shared" si="28"/>
        <v>1.0891945928202676E-4</v>
      </c>
      <c r="BK130" s="101">
        <f t="shared" si="29"/>
        <v>100.11428571428571</v>
      </c>
      <c r="BL130" s="101"/>
      <c r="BM130" s="117" t="str">
        <f t="shared" si="30"/>
        <v>92-87-5</v>
      </c>
      <c r="BN130" s="204" t="str">
        <f t="shared" si="31"/>
        <v>Benzidine</v>
      </c>
      <c r="BO130" s="204"/>
      <c r="BP130" s="200">
        <f t="shared" si="32"/>
        <v>5.2982958281349289E-4</v>
      </c>
      <c r="BQ130" s="100" t="str">
        <f t="shared" si="55"/>
        <v>C</v>
      </c>
      <c r="BR130" s="205">
        <f t="shared" si="34"/>
        <v>2.8434579484395251E-2</v>
      </c>
      <c r="BS130" s="100" t="str">
        <f t="shared" si="56"/>
        <v>C</v>
      </c>
      <c r="BT130" s="200">
        <f t="shared" si="36"/>
        <v>1.5335521746298774E-2</v>
      </c>
      <c r="BU130" s="100" t="str">
        <f t="shared" si="57"/>
        <v>C</v>
      </c>
      <c r="BV130" s="200">
        <f t="shared" si="38"/>
        <v>1.513266998341625E-5</v>
      </c>
      <c r="BW130" s="100" t="str">
        <f t="shared" si="58"/>
        <v>C</v>
      </c>
      <c r="BX130" s="200">
        <f t="shared" si="59"/>
        <v>1.0891945928202676E-4</v>
      </c>
      <c r="BY130" s="100" t="str">
        <f t="shared" si="60"/>
        <v>C</v>
      </c>
      <c r="BZ130" s="200"/>
      <c r="CA130" s="200"/>
      <c r="CB130" s="200"/>
    </row>
    <row r="131" spans="1:80" s="96" customFormat="1" ht="23" x14ac:dyDescent="0.5">
      <c r="A131" s="206" t="s">
        <v>938</v>
      </c>
      <c r="B131" s="117" t="s">
        <v>128</v>
      </c>
      <c r="D131" s="201" t="s">
        <v>74</v>
      </c>
      <c r="E131" s="201">
        <v>4</v>
      </c>
      <c r="F131" s="203" t="s">
        <v>790</v>
      </c>
      <c r="G131" s="202"/>
      <c r="H131" s="100" t="s">
        <v>74</v>
      </c>
      <c r="I131" s="203"/>
      <c r="J131" s="203" t="s">
        <v>74</v>
      </c>
      <c r="K131" s="203"/>
      <c r="L131" s="113"/>
      <c r="M131" s="113">
        <v>1</v>
      </c>
      <c r="N131" s="111">
        <v>0.1</v>
      </c>
      <c r="P131" s="95">
        <v>122.12</v>
      </c>
      <c r="Q131" s="96" t="s">
        <v>47</v>
      </c>
      <c r="R131" s="96">
        <v>3.8099999999999997E-8</v>
      </c>
      <c r="S131" s="208">
        <v>1.5575999999999999E-6</v>
      </c>
      <c r="T131" s="96">
        <v>7.0193900000000004E-2</v>
      </c>
      <c r="U131" s="96">
        <v>9.7867999999999992E-6</v>
      </c>
      <c r="V131" s="96">
        <v>0.6</v>
      </c>
      <c r="W131" s="96">
        <f t="shared" si="0"/>
        <v>3.5999999999999999E-3</v>
      </c>
      <c r="X131" s="96">
        <v>3400</v>
      </c>
      <c r="Y131" s="99" t="str">
        <f t="shared" si="1"/>
        <v/>
      </c>
      <c r="Z131" s="96" t="str">
        <f t="shared" si="2"/>
        <v/>
      </c>
      <c r="AA131" s="96" t="str">
        <f t="shared" si="3"/>
        <v/>
      </c>
      <c r="AC131" s="96" t="str">
        <f t="shared" si="53"/>
        <v/>
      </c>
      <c r="AD131" s="96" t="str">
        <f t="shared" si="5"/>
        <v/>
      </c>
      <c r="AE131" s="96" t="str">
        <f t="shared" si="6"/>
        <v/>
      </c>
      <c r="AF131" s="96" t="str">
        <f t="shared" si="42"/>
        <v/>
      </c>
      <c r="AH131" s="101" t="str">
        <f t="shared" si="8"/>
        <v/>
      </c>
      <c r="AI131" s="101">
        <f t="shared" si="9"/>
        <v>1318403.4675817229</v>
      </c>
      <c r="AJ131" s="101">
        <f t="shared" si="54"/>
        <v>312857.14285714284</v>
      </c>
      <c r="AK131" s="96">
        <f t="shared" si="43"/>
        <v>252854.7182228585</v>
      </c>
      <c r="AM131" s="96" t="str">
        <f t="shared" si="12"/>
        <v/>
      </c>
      <c r="AN131" s="96" t="str">
        <f t="shared" si="44"/>
        <v/>
      </c>
      <c r="AO131" s="96" t="str">
        <f t="shared" si="45"/>
        <v/>
      </c>
      <c r="AQ131" s="96" t="str">
        <f t="shared" si="15"/>
        <v/>
      </c>
      <c r="AR131" s="96">
        <f t="shared" si="46"/>
        <v>9344000</v>
      </c>
      <c r="AS131" s="96">
        <f t="shared" si="47"/>
        <v>9344000</v>
      </c>
      <c r="AU131" s="96" t="str">
        <f t="shared" si="18"/>
        <v/>
      </c>
      <c r="AV131" s="96" t="str">
        <f t="shared" si="48"/>
        <v/>
      </c>
      <c r="AW131" s="96" t="str">
        <f t="shared" si="49"/>
        <v/>
      </c>
      <c r="AX131" s="96" t="str">
        <f t="shared" si="50"/>
        <v/>
      </c>
      <c r="AZ131" s="101" t="str">
        <f t="shared" si="22"/>
        <v/>
      </c>
      <c r="BA131" s="101">
        <f t="shared" si="23"/>
        <v>12265171.323861428</v>
      </c>
      <c r="BB131" s="101">
        <f t="shared" si="51"/>
        <v>5191111.111111111</v>
      </c>
      <c r="BC131" s="96">
        <f t="shared" si="52"/>
        <v>3647389.8366481485</v>
      </c>
      <c r="BE131" s="96" t="str">
        <f t="shared" si="26"/>
        <v/>
      </c>
      <c r="BF131" s="96" t="str">
        <f t="shared" si="27"/>
        <v/>
      </c>
      <c r="BH131" s="118"/>
      <c r="BI131" s="96" t="s">
        <v>74</v>
      </c>
      <c r="BJ131" s="96" t="str">
        <f t="shared" si="28"/>
        <v/>
      </c>
      <c r="BK131" s="101">
        <f t="shared" si="29"/>
        <v>133485.71428571429</v>
      </c>
      <c r="BL131" s="101"/>
      <c r="BM131" s="117" t="str">
        <f t="shared" si="30"/>
        <v>65-85-0</v>
      </c>
      <c r="BN131" s="204" t="str">
        <f t="shared" si="31"/>
        <v>Benzoic Acid</v>
      </c>
      <c r="BO131" s="204"/>
      <c r="BP131" s="200">
        <f t="shared" si="32"/>
        <v>100000</v>
      </c>
      <c r="BQ131" s="100" t="str">
        <f t="shared" si="55"/>
        <v>max</v>
      </c>
      <c r="BR131" s="205">
        <f t="shared" si="34"/>
        <v>100000</v>
      </c>
      <c r="BS131" s="100" t="str">
        <f t="shared" si="56"/>
        <v>max</v>
      </c>
      <c r="BT131" s="200">
        <f t="shared" si="36"/>
        <v>100000</v>
      </c>
      <c r="BU131" s="100" t="str">
        <f t="shared" si="57"/>
        <v>max</v>
      </c>
      <c r="BV131" s="200" t="str">
        <f t="shared" si="38"/>
        <v/>
      </c>
      <c r="BW131" s="100" t="str">
        <f t="shared" si="58"/>
        <v/>
      </c>
      <c r="BX131" s="200">
        <f t="shared" si="59"/>
        <v>133485.71428571429</v>
      </c>
      <c r="BY131" s="100" t="str">
        <f t="shared" si="60"/>
        <v>N</v>
      </c>
      <c r="BZ131" s="200">
        <v>20</v>
      </c>
      <c r="CA131" s="200"/>
      <c r="CB131" s="200">
        <v>400</v>
      </c>
    </row>
    <row r="132" spans="1:80" s="96" customFormat="1" ht="23" x14ac:dyDescent="0.5">
      <c r="A132" s="206" t="s">
        <v>939</v>
      </c>
      <c r="B132" s="117" t="s">
        <v>940</v>
      </c>
      <c r="C132" s="201">
        <v>13</v>
      </c>
      <c r="D132" s="201" t="s">
        <v>790</v>
      </c>
      <c r="F132" s="203" t="s">
        <v>74</v>
      </c>
      <c r="G132" s="202"/>
      <c r="H132" s="100" t="s">
        <v>74</v>
      </c>
      <c r="I132" s="203"/>
      <c r="J132" s="203" t="s">
        <v>74</v>
      </c>
      <c r="K132" s="203"/>
      <c r="L132" s="113" t="s">
        <v>1199</v>
      </c>
      <c r="M132" s="113">
        <v>1</v>
      </c>
      <c r="N132" s="111"/>
      <c r="P132" s="95">
        <v>195.48</v>
      </c>
      <c r="R132" s="96">
        <v>2.5999999999999998E-4</v>
      </c>
      <c r="S132" s="208">
        <v>1.0629599999999999E-2</v>
      </c>
      <c r="T132" s="96">
        <v>3.1255499999999999E-2</v>
      </c>
      <c r="U132" s="96">
        <v>7.746E-6</v>
      </c>
      <c r="V132" s="96">
        <v>1001</v>
      </c>
      <c r="W132" s="96">
        <f t="shared" si="0"/>
        <v>6.0060000000000002</v>
      </c>
      <c r="X132" s="96">
        <v>53</v>
      </c>
      <c r="Y132" s="99">
        <f t="shared" si="1"/>
        <v>2.9059525785482602E-6</v>
      </c>
      <c r="Z132" s="96">
        <f t="shared" si="2"/>
        <v>67663.801621745573</v>
      </c>
      <c r="AA132" s="96">
        <f t="shared" si="3"/>
        <v>323.72465032000002</v>
      </c>
      <c r="AC132" s="96" t="str">
        <f t="shared" si="53"/>
        <v/>
      </c>
      <c r="AD132" s="96" t="str">
        <f t="shared" si="5"/>
        <v/>
      </c>
      <c r="AE132" s="96">
        <f t="shared" si="6"/>
        <v>5.3479853479853477E-2</v>
      </c>
      <c r="AF132" s="96">
        <f t="shared" si="42"/>
        <v>5.3479853479853477E-2</v>
      </c>
      <c r="AH132" s="101" t="str">
        <f t="shared" si="8"/>
        <v/>
      </c>
      <c r="AI132" s="101" t="str">
        <f t="shared" si="9"/>
        <v/>
      </c>
      <c r="AJ132" s="101" t="str">
        <f t="shared" si="54"/>
        <v/>
      </c>
      <c r="AK132" s="96" t="str">
        <f t="shared" si="43"/>
        <v/>
      </c>
      <c r="AM132" s="96" t="str">
        <f t="shared" si="12"/>
        <v/>
      </c>
      <c r="AN132" s="96">
        <f t="shared" si="44"/>
        <v>0.50313846153846142</v>
      </c>
      <c r="AO132" s="96">
        <f t="shared" si="45"/>
        <v>0.50313846153846142</v>
      </c>
      <c r="AQ132" s="96" t="str">
        <f t="shared" si="15"/>
        <v/>
      </c>
      <c r="AR132" s="96" t="str">
        <f t="shared" si="46"/>
        <v/>
      </c>
      <c r="AS132" s="96" t="str">
        <f t="shared" si="47"/>
        <v/>
      </c>
      <c r="AU132" s="96" t="str">
        <f t="shared" si="18"/>
        <v/>
      </c>
      <c r="AV132" s="96" t="str">
        <f t="shared" si="48"/>
        <v/>
      </c>
      <c r="AW132" s="96">
        <f t="shared" si="49"/>
        <v>0.27952136752136747</v>
      </c>
      <c r="AX132" s="96">
        <f t="shared" si="50"/>
        <v>0.27952136752136747</v>
      </c>
      <c r="AZ132" s="101" t="str">
        <f t="shared" si="22"/>
        <v/>
      </c>
      <c r="BA132" s="101" t="str">
        <f t="shared" si="23"/>
        <v/>
      </c>
      <c r="BB132" s="101" t="str">
        <f t="shared" si="51"/>
        <v/>
      </c>
      <c r="BC132" s="96" t="str">
        <f t="shared" si="52"/>
        <v/>
      </c>
      <c r="BE132" s="96" t="str">
        <f t="shared" si="26"/>
        <v/>
      </c>
      <c r="BF132" s="96" t="str">
        <f t="shared" si="27"/>
        <v/>
      </c>
      <c r="BH132" s="118"/>
      <c r="BI132" s="96" t="s">
        <v>74</v>
      </c>
      <c r="BJ132" s="96">
        <f t="shared" si="28"/>
        <v>5.9929398243165578E-3</v>
      </c>
      <c r="BK132" s="101" t="str">
        <f t="shared" si="29"/>
        <v/>
      </c>
      <c r="BL132" s="101"/>
      <c r="BM132" s="117" t="str">
        <f t="shared" si="30"/>
        <v>98-07-7</v>
      </c>
      <c r="BN132" s="204" t="str">
        <f t="shared" si="31"/>
        <v>Benzotrichloride</v>
      </c>
      <c r="BO132" s="204"/>
      <c r="BP132" s="200">
        <f t="shared" si="32"/>
        <v>5.3479853479853477E-2</v>
      </c>
      <c r="BQ132" s="100" t="str">
        <f t="shared" si="55"/>
        <v>C</v>
      </c>
      <c r="BR132" s="205">
        <f t="shared" si="34"/>
        <v>0.50313846153846142</v>
      </c>
      <c r="BS132" s="100" t="str">
        <f t="shared" si="56"/>
        <v>C</v>
      </c>
      <c r="BT132" s="200">
        <f t="shared" si="36"/>
        <v>0.27952136752136747</v>
      </c>
      <c r="BU132" s="100" t="str">
        <f t="shared" si="57"/>
        <v>C</v>
      </c>
      <c r="BV132" s="200" t="str">
        <f t="shared" si="38"/>
        <v/>
      </c>
      <c r="BW132" s="100" t="str">
        <f t="shared" si="58"/>
        <v/>
      </c>
      <c r="BX132" s="200">
        <f t="shared" si="59"/>
        <v>5.9929398243165578E-3</v>
      </c>
      <c r="BY132" s="100" t="str">
        <f t="shared" si="60"/>
        <v>C</v>
      </c>
      <c r="BZ132" s="200"/>
      <c r="CA132" s="200"/>
      <c r="CB132" s="200"/>
    </row>
    <row r="133" spans="1:80" s="96" customFormat="1" ht="23" x14ac:dyDescent="0.5">
      <c r="A133" s="206" t="s">
        <v>941</v>
      </c>
      <c r="B133" s="117" t="s">
        <v>129</v>
      </c>
      <c r="C133" s="201"/>
      <c r="D133" s="201" t="s">
        <v>74</v>
      </c>
      <c r="E133" s="96">
        <v>0.1</v>
      </c>
      <c r="F133" s="203" t="s">
        <v>791</v>
      </c>
      <c r="G133" s="202"/>
      <c r="H133" s="100" t="s">
        <v>74</v>
      </c>
      <c r="I133" s="203"/>
      <c r="J133" s="203" t="s">
        <v>74</v>
      </c>
      <c r="K133" s="203"/>
      <c r="L133" s="113"/>
      <c r="M133" s="113">
        <v>1</v>
      </c>
      <c r="N133" s="111">
        <v>0.1</v>
      </c>
      <c r="P133" s="95">
        <v>108.14</v>
      </c>
      <c r="Q133" s="96" t="s">
        <v>47</v>
      </c>
      <c r="R133" s="96">
        <v>3.3700000000000001E-7</v>
      </c>
      <c r="S133" s="208">
        <v>1.38E-5</v>
      </c>
      <c r="T133" s="96">
        <v>7.3118600000000006E-2</v>
      </c>
      <c r="U133" s="96">
        <v>9.3664999999999992E-6</v>
      </c>
      <c r="V133" s="96">
        <v>21.46</v>
      </c>
      <c r="W133" s="96">
        <f t="shared" si="0"/>
        <v>0.12876000000000001</v>
      </c>
      <c r="X133" s="96">
        <v>42900</v>
      </c>
      <c r="Y133" s="99" t="str">
        <f t="shared" si="1"/>
        <v/>
      </c>
      <c r="Z133" s="96" t="str">
        <f t="shared" si="2"/>
        <v/>
      </c>
      <c r="AA133" s="96" t="str">
        <f t="shared" si="3"/>
        <v/>
      </c>
      <c r="AC133" s="96" t="str">
        <f t="shared" si="53"/>
        <v/>
      </c>
      <c r="AD133" s="96" t="str">
        <f t="shared" si="5"/>
        <v/>
      </c>
      <c r="AE133" s="96" t="str">
        <f t="shared" si="6"/>
        <v/>
      </c>
      <c r="AF133" s="96" t="str">
        <f t="shared" si="42"/>
        <v/>
      </c>
      <c r="AH133" s="101" t="str">
        <f t="shared" si="8"/>
        <v/>
      </c>
      <c r="AI133" s="101">
        <f t="shared" si="9"/>
        <v>32960.086689543074</v>
      </c>
      <c r="AJ133" s="101">
        <f t="shared" si="54"/>
        <v>7821.4285714285706</v>
      </c>
      <c r="AK133" s="96">
        <f t="shared" si="43"/>
        <v>6321.3679555714625</v>
      </c>
      <c r="AM133" s="96" t="str">
        <f t="shared" si="12"/>
        <v/>
      </c>
      <c r="AN133" s="96" t="str">
        <f t="shared" si="44"/>
        <v/>
      </c>
      <c r="AO133" s="96" t="str">
        <f t="shared" si="45"/>
        <v/>
      </c>
      <c r="AQ133" s="96" t="str">
        <f t="shared" si="15"/>
        <v/>
      </c>
      <c r="AR133" s="96">
        <f t="shared" si="46"/>
        <v>233600</v>
      </c>
      <c r="AS133" s="96">
        <f t="shared" si="47"/>
        <v>233600.00000000003</v>
      </c>
      <c r="AU133" s="96" t="str">
        <f t="shared" si="18"/>
        <v/>
      </c>
      <c r="AV133" s="96" t="str">
        <f t="shared" si="48"/>
        <v/>
      </c>
      <c r="AW133" s="96" t="str">
        <f t="shared" si="49"/>
        <v/>
      </c>
      <c r="AX133" s="96" t="str">
        <f t="shared" si="50"/>
        <v/>
      </c>
      <c r="AZ133" s="101" t="str">
        <f t="shared" si="22"/>
        <v/>
      </c>
      <c r="BA133" s="101">
        <f t="shared" si="23"/>
        <v>306629.28309653571</v>
      </c>
      <c r="BB133" s="101">
        <f t="shared" si="51"/>
        <v>129777.77777777778</v>
      </c>
      <c r="BC133" s="96">
        <f t="shared" si="52"/>
        <v>91184.745916203712</v>
      </c>
      <c r="BE133" s="96" t="str">
        <f t="shared" si="26"/>
        <v/>
      </c>
      <c r="BF133" s="96" t="str">
        <f t="shared" si="27"/>
        <v/>
      </c>
      <c r="BH133" s="118"/>
      <c r="BI133" s="96" t="s">
        <v>74</v>
      </c>
      <c r="BJ133" s="96" t="str">
        <f t="shared" si="28"/>
        <v/>
      </c>
      <c r="BK133" s="101">
        <f t="shared" si="29"/>
        <v>3337.1428571428573</v>
      </c>
      <c r="BL133" s="101"/>
      <c r="BM133" s="117" t="str">
        <f t="shared" si="30"/>
        <v>100-51-6</v>
      </c>
      <c r="BN133" s="204" t="str">
        <f t="shared" si="31"/>
        <v>Benzyl Alcohol</v>
      </c>
      <c r="BO133" s="204"/>
      <c r="BP133" s="200">
        <f t="shared" si="32"/>
        <v>6321.3679555714625</v>
      </c>
      <c r="BQ133" s="100" t="str">
        <f t="shared" si="55"/>
        <v>N</v>
      </c>
      <c r="BR133" s="205">
        <f t="shared" si="34"/>
        <v>100000</v>
      </c>
      <c r="BS133" s="100" t="str">
        <f t="shared" si="56"/>
        <v>max</v>
      </c>
      <c r="BT133" s="200">
        <f t="shared" si="36"/>
        <v>91184.745916203712</v>
      </c>
      <c r="BU133" s="100" t="str">
        <f t="shared" si="57"/>
        <v>N</v>
      </c>
      <c r="BV133" s="200" t="str">
        <f t="shared" si="38"/>
        <v/>
      </c>
      <c r="BW133" s="100" t="str">
        <f t="shared" si="58"/>
        <v/>
      </c>
      <c r="BX133" s="200">
        <f t="shared" si="59"/>
        <v>3337.1428571428573</v>
      </c>
      <c r="BY133" s="100" t="str">
        <f t="shared" si="60"/>
        <v>N</v>
      </c>
      <c r="BZ133" s="200"/>
      <c r="CA133" s="200"/>
      <c r="CB133" s="200"/>
    </row>
    <row r="134" spans="1:80" s="96" customFormat="1" ht="23" x14ac:dyDescent="0.5">
      <c r="A134" s="206" t="s">
        <v>942</v>
      </c>
      <c r="B134" s="117" t="s">
        <v>130</v>
      </c>
      <c r="C134" s="201">
        <v>0.17</v>
      </c>
      <c r="D134" s="201" t="s">
        <v>790</v>
      </c>
      <c r="E134" s="96">
        <v>2E-3</v>
      </c>
      <c r="F134" s="203" t="s">
        <v>791</v>
      </c>
      <c r="G134" s="202">
        <v>4.8999999999999998E-5</v>
      </c>
      <c r="H134" s="100" t="s">
        <v>793</v>
      </c>
      <c r="I134" s="203">
        <v>1E-3</v>
      </c>
      <c r="J134" s="203" t="s">
        <v>791</v>
      </c>
      <c r="K134" s="203"/>
      <c r="L134" s="113" t="s">
        <v>1199</v>
      </c>
      <c r="M134" s="113">
        <v>1</v>
      </c>
      <c r="N134" s="111"/>
      <c r="P134" s="95">
        <v>126.59</v>
      </c>
      <c r="R134" s="96">
        <v>4.1199999999999999E-4</v>
      </c>
      <c r="S134" s="208">
        <v>1.6843799999999999E-2</v>
      </c>
      <c r="T134" s="96">
        <v>6.3361799999999996E-2</v>
      </c>
      <c r="U134" s="96">
        <v>8.8056999999999994E-6</v>
      </c>
      <c r="V134" s="96">
        <v>446.1</v>
      </c>
      <c r="W134" s="96">
        <f t="shared" si="0"/>
        <v>2.6766000000000001</v>
      </c>
      <c r="X134" s="96">
        <v>525</v>
      </c>
      <c r="Y134" s="99">
        <f t="shared" si="1"/>
        <v>2.0474947197935199E-5</v>
      </c>
      <c r="Z134" s="96">
        <f t="shared" si="2"/>
        <v>25491.140151394986</v>
      </c>
      <c r="AA134" s="96">
        <f t="shared" si="3"/>
        <v>1459.3890512547171</v>
      </c>
      <c r="AC134" s="96">
        <f t="shared" si="53"/>
        <v>1.4606383289260865</v>
      </c>
      <c r="AD134" s="96" t="str">
        <f t="shared" si="5"/>
        <v/>
      </c>
      <c r="AE134" s="96">
        <f t="shared" si="6"/>
        <v>4.0896358543417364</v>
      </c>
      <c r="AF134" s="96">
        <f t="shared" si="42"/>
        <v>1.0762493316474195</v>
      </c>
      <c r="AH134" s="101">
        <f t="shared" si="8"/>
        <v>26.583617586454775</v>
      </c>
      <c r="AI134" s="101" t="str">
        <f t="shared" si="9"/>
        <v/>
      </c>
      <c r="AJ134" s="101">
        <f t="shared" si="54"/>
        <v>156.42857142857144</v>
      </c>
      <c r="AK134" s="96">
        <f t="shared" si="43"/>
        <v>22.722187767018841</v>
      </c>
      <c r="AM134" s="96">
        <f t="shared" si="12"/>
        <v>6.3800682207491466</v>
      </c>
      <c r="AN134" s="96">
        <f t="shared" si="44"/>
        <v>38.475294117647046</v>
      </c>
      <c r="AO134" s="96">
        <f t="shared" si="45"/>
        <v>5.4725898641075039</v>
      </c>
      <c r="AQ134" s="96">
        <f t="shared" si="15"/>
        <v>111.65119386311005</v>
      </c>
      <c r="AR134" s="96">
        <f t="shared" si="46"/>
        <v>4672</v>
      </c>
      <c r="AS134" s="96">
        <f t="shared" si="47"/>
        <v>109.04523690975812</v>
      </c>
      <c r="AU134" s="96">
        <f t="shared" si="18"/>
        <v>7.0889646897212719</v>
      </c>
      <c r="AV134" s="96" t="str">
        <f t="shared" si="48"/>
        <v/>
      </c>
      <c r="AW134" s="96">
        <f t="shared" si="49"/>
        <v>21.375163398692806</v>
      </c>
      <c r="AX134" s="96">
        <f t="shared" si="50"/>
        <v>5.3234646113060844</v>
      </c>
      <c r="AZ134" s="101">
        <f t="shared" si="22"/>
        <v>124.05688207012227</v>
      </c>
      <c r="BA134" s="101" t="str">
        <f t="shared" si="23"/>
        <v/>
      </c>
      <c r="BB134" s="101">
        <f t="shared" si="51"/>
        <v>2595.5555555555557</v>
      </c>
      <c r="BC134" s="96">
        <f t="shared" si="52"/>
        <v>118.39794707775388</v>
      </c>
      <c r="BE134" s="96">
        <f t="shared" si="26"/>
        <v>5.7299843014128729E-2</v>
      </c>
      <c r="BF134" s="96">
        <f t="shared" si="27"/>
        <v>1.0428571428571429</v>
      </c>
      <c r="BH134" s="118"/>
      <c r="BI134" s="96" t="s">
        <v>74</v>
      </c>
      <c r="BJ134" s="96">
        <f t="shared" si="28"/>
        <v>9.167514347787864E-2</v>
      </c>
      <c r="BK134" s="101">
        <f t="shared" si="29"/>
        <v>2.0225108225108226</v>
      </c>
      <c r="BL134" s="101"/>
      <c r="BM134" s="117" t="str">
        <f t="shared" si="30"/>
        <v>100-44-7</v>
      </c>
      <c r="BN134" s="204" t="str">
        <f t="shared" si="31"/>
        <v>Benzyl Chloride</v>
      </c>
      <c r="BO134" s="204"/>
      <c r="BP134" s="200">
        <f t="shared" si="32"/>
        <v>1.0762493316474195</v>
      </c>
      <c r="BQ134" s="100" t="str">
        <f t="shared" si="55"/>
        <v>C</v>
      </c>
      <c r="BR134" s="205">
        <f t="shared" si="34"/>
        <v>5.4725898641075039</v>
      </c>
      <c r="BS134" s="100" t="str">
        <f t="shared" si="56"/>
        <v>C</v>
      </c>
      <c r="BT134" s="200">
        <f t="shared" si="36"/>
        <v>5.3234646113060844</v>
      </c>
      <c r="BU134" s="100" t="str">
        <f t="shared" si="57"/>
        <v>C</v>
      </c>
      <c r="BV134" s="200">
        <f t="shared" si="38"/>
        <v>5.7299843014128729E-2</v>
      </c>
      <c r="BW134" s="100" t="str">
        <f t="shared" si="58"/>
        <v>C</v>
      </c>
      <c r="BX134" s="200">
        <f t="shared" si="59"/>
        <v>9.167514347787864E-2</v>
      </c>
      <c r="BY134" s="100" t="str">
        <f t="shared" si="60"/>
        <v>C</v>
      </c>
      <c r="BZ134" s="200"/>
      <c r="CA134" s="200"/>
      <c r="CB134" s="200"/>
    </row>
    <row r="135" spans="1:80" s="96" customFormat="1" ht="23" x14ac:dyDescent="0.5">
      <c r="A135" s="206" t="s">
        <v>131</v>
      </c>
      <c r="B135" s="117" t="s">
        <v>132</v>
      </c>
      <c r="C135" s="201"/>
      <c r="D135" s="201" t="s">
        <v>74</v>
      </c>
      <c r="E135" s="96">
        <v>2E-3</v>
      </c>
      <c r="F135" s="203" t="s">
        <v>790</v>
      </c>
      <c r="G135" s="202">
        <v>2.3999999999999998E-3</v>
      </c>
      <c r="H135" s="100" t="s">
        <v>790</v>
      </c>
      <c r="I135" s="203">
        <v>2.0000000000000002E-5</v>
      </c>
      <c r="J135" s="203" t="s">
        <v>790</v>
      </c>
      <c r="K135" s="203"/>
      <c r="L135" s="113"/>
      <c r="M135" s="251">
        <v>0.01</v>
      </c>
      <c r="N135" s="111"/>
      <c r="P135" s="95">
        <v>11.028</v>
      </c>
      <c r="Q135" s="96" t="s">
        <v>47</v>
      </c>
      <c r="R135" s="96" t="s">
        <v>1197</v>
      </c>
      <c r="S135" s="208" t="s">
        <v>1197</v>
      </c>
      <c r="T135" s="96" t="s">
        <v>1197</v>
      </c>
      <c r="U135" s="96" t="s">
        <v>1197</v>
      </c>
      <c r="W135" s="96">
        <v>790</v>
      </c>
      <c r="X135" s="96" t="s">
        <v>1197</v>
      </c>
      <c r="Y135" s="99" t="str">
        <f t="shared" si="1"/>
        <v/>
      </c>
      <c r="Z135" s="96" t="str">
        <f t="shared" si="2"/>
        <v/>
      </c>
      <c r="AA135" s="96" t="str">
        <f t="shared" si="3"/>
        <v/>
      </c>
      <c r="AC135" s="96">
        <f t="shared" si="53"/>
        <v>1403.846153846154</v>
      </c>
      <c r="AD135" s="96" t="str">
        <f t="shared" si="5"/>
        <v/>
      </c>
      <c r="AE135" s="96" t="str">
        <f t="shared" si="6"/>
        <v/>
      </c>
      <c r="AF135" s="96">
        <f t="shared" si="42"/>
        <v>1403.846153846154</v>
      </c>
      <c r="AH135" s="101">
        <f t="shared" si="8"/>
        <v>25028.571428571431</v>
      </c>
      <c r="AI135" s="101" t="str">
        <f t="shared" si="9"/>
        <v/>
      </c>
      <c r="AJ135" s="101">
        <f t="shared" si="54"/>
        <v>15642.857142857145</v>
      </c>
      <c r="AK135" s="96">
        <f t="shared" si="43"/>
        <v>9626.3736263736282</v>
      </c>
      <c r="AM135" s="96">
        <f t="shared" si="12"/>
        <v>6132</v>
      </c>
      <c r="AN135" s="96" t="str">
        <f t="shared" si="44"/>
        <v/>
      </c>
      <c r="AO135" s="96">
        <f t="shared" si="45"/>
        <v>6132</v>
      </c>
      <c r="AQ135" s="96">
        <f t="shared" si="15"/>
        <v>105120.00000000001</v>
      </c>
      <c r="AR135" s="96">
        <f t="shared" si="46"/>
        <v>467200.00000000006</v>
      </c>
      <c r="AS135" s="96">
        <f t="shared" si="47"/>
        <v>85812.244897959201</v>
      </c>
      <c r="AU135" s="96">
        <f t="shared" si="18"/>
        <v>6813.3333333333339</v>
      </c>
      <c r="AV135" s="96" t="str">
        <f t="shared" si="48"/>
        <v/>
      </c>
      <c r="AW135" s="96" t="str">
        <f t="shared" si="49"/>
        <v/>
      </c>
      <c r="AX135" s="96">
        <f t="shared" si="50"/>
        <v>6813.333333333333</v>
      </c>
      <c r="AZ135" s="101">
        <f t="shared" si="22"/>
        <v>116800.00000000003</v>
      </c>
      <c r="BA135" s="101" t="str">
        <f t="shared" si="23"/>
        <v/>
      </c>
      <c r="BB135" s="101">
        <f t="shared" si="51"/>
        <v>259555.55555555559</v>
      </c>
      <c r="BC135" s="96">
        <f t="shared" si="52"/>
        <v>80551.724137931044</v>
      </c>
      <c r="BE135" s="96">
        <f t="shared" si="26"/>
        <v>1.169871794871795E-3</v>
      </c>
      <c r="BF135" s="96">
        <f t="shared" si="27"/>
        <v>2.0857142857142859E-2</v>
      </c>
      <c r="BH135" s="118"/>
      <c r="BI135" s="96">
        <v>4</v>
      </c>
      <c r="BJ135" s="96" t="str">
        <f t="shared" si="28"/>
        <v/>
      </c>
      <c r="BK135" s="101">
        <f t="shared" si="29"/>
        <v>66.742857142857147</v>
      </c>
      <c r="BL135" s="101"/>
      <c r="BM135" s="117" t="str">
        <f t="shared" si="30"/>
        <v>7440-41-7</v>
      </c>
      <c r="BN135" s="204" t="str">
        <f t="shared" si="31"/>
        <v>Beryllium and compounds</v>
      </c>
      <c r="BO135" s="204"/>
      <c r="BP135" s="200">
        <f t="shared" si="32"/>
        <v>1403.846153846154</v>
      </c>
      <c r="BQ135" s="100" t="str">
        <f t="shared" si="55"/>
        <v>C</v>
      </c>
      <c r="BR135" s="205">
        <f t="shared" si="34"/>
        <v>6132</v>
      </c>
      <c r="BS135" s="100" t="str">
        <f t="shared" si="56"/>
        <v>C</v>
      </c>
      <c r="BT135" s="200">
        <f t="shared" si="36"/>
        <v>6813.333333333333</v>
      </c>
      <c r="BU135" s="100" t="str">
        <f t="shared" si="57"/>
        <v>C</v>
      </c>
      <c r="BV135" s="200">
        <f t="shared" si="38"/>
        <v>1.169871794871795E-3</v>
      </c>
      <c r="BW135" s="100" t="str">
        <f t="shared" si="58"/>
        <v>C</v>
      </c>
      <c r="BX135" s="200">
        <f t="shared" si="59"/>
        <v>4</v>
      </c>
      <c r="BY135" s="100" t="str">
        <f t="shared" si="60"/>
        <v>mcl</v>
      </c>
      <c r="BZ135" s="200">
        <v>3</v>
      </c>
      <c r="CA135" s="200"/>
      <c r="CB135" s="200">
        <v>60</v>
      </c>
    </row>
    <row r="136" spans="1:80" s="96" customFormat="1" ht="23" x14ac:dyDescent="0.5">
      <c r="A136" s="206" t="s">
        <v>943</v>
      </c>
      <c r="B136" s="117" t="s">
        <v>944</v>
      </c>
      <c r="C136" s="201"/>
      <c r="D136" s="201" t="s">
        <v>74</v>
      </c>
      <c r="E136" s="201">
        <v>8.9999999999999993E-3</v>
      </c>
      <c r="F136" s="203" t="s">
        <v>791</v>
      </c>
      <c r="G136" s="202"/>
      <c r="H136" s="100" t="s">
        <v>74</v>
      </c>
      <c r="I136" s="203"/>
      <c r="J136" s="203" t="s">
        <v>74</v>
      </c>
      <c r="K136" s="203"/>
      <c r="L136" s="113"/>
      <c r="M136" s="113">
        <v>1</v>
      </c>
      <c r="N136" s="111">
        <v>0.1</v>
      </c>
      <c r="P136" s="95">
        <v>342.14</v>
      </c>
      <c r="Q136" s="96" t="s">
        <v>47</v>
      </c>
      <c r="R136" s="96">
        <v>1.08E-7</v>
      </c>
      <c r="S136" s="208">
        <v>4.4154000000000001E-6</v>
      </c>
      <c r="T136" s="96">
        <v>2.01637E-2</v>
      </c>
      <c r="U136" s="96">
        <v>4.9922999999999996E-6</v>
      </c>
      <c r="V136" s="96">
        <v>3679</v>
      </c>
      <c r="W136" s="96">
        <f t="shared" si="0"/>
        <v>22.074000000000002</v>
      </c>
      <c r="X136" s="96">
        <v>0.39800000000000002</v>
      </c>
      <c r="Y136" s="99" t="str">
        <f t="shared" si="1"/>
        <v/>
      </c>
      <c r="Z136" s="96" t="str">
        <f t="shared" si="2"/>
        <v/>
      </c>
      <c r="AA136" s="96" t="str">
        <f t="shared" si="3"/>
        <v/>
      </c>
      <c r="AC136" s="96" t="str">
        <f t="shared" si="53"/>
        <v/>
      </c>
      <c r="AD136" s="96" t="str">
        <f t="shared" si="5"/>
        <v/>
      </c>
      <c r="AE136" s="96" t="str">
        <f t="shared" si="6"/>
        <v/>
      </c>
      <c r="AF136" s="96" t="str">
        <f t="shared" si="42"/>
        <v/>
      </c>
      <c r="AH136" s="101" t="str">
        <f t="shared" si="8"/>
        <v/>
      </c>
      <c r="AI136" s="101">
        <f t="shared" si="9"/>
        <v>2966.4078020588763</v>
      </c>
      <c r="AJ136" s="101">
        <f t="shared" si="54"/>
        <v>703.92857142857144</v>
      </c>
      <c r="AK136" s="96">
        <f t="shared" si="43"/>
        <v>568.92311600143159</v>
      </c>
      <c r="AM136" s="96" t="str">
        <f t="shared" si="12"/>
        <v/>
      </c>
      <c r="AN136" s="96" t="str">
        <f t="shared" si="44"/>
        <v/>
      </c>
      <c r="AO136" s="96" t="str">
        <f t="shared" si="45"/>
        <v/>
      </c>
      <c r="AQ136" s="96" t="str">
        <f t="shared" si="15"/>
        <v/>
      </c>
      <c r="AR136" s="96">
        <f t="shared" si="46"/>
        <v>21024</v>
      </c>
      <c r="AS136" s="96">
        <f t="shared" si="47"/>
        <v>21024</v>
      </c>
      <c r="AU136" s="96" t="str">
        <f t="shared" si="18"/>
        <v/>
      </c>
      <c r="AV136" s="96" t="str">
        <f t="shared" si="48"/>
        <v/>
      </c>
      <c r="AW136" s="96" t="str">
        <f t="shared" si="49"/>
        <v/>
      </c>
      <c r="AX136" s="96" t="str">
        <f t="shared" si="50"/>
        <v/>
      </c>
      <c r="AZ136" s="101" t="str">
        <f t="shared" si="22"/>
        <v/>
      </c>
      <c r="BA136" s="101">
        <f t="shared" si="23"/>
        <v>27596.635478688211</v>
      </c>
      <c r="BB136" s="101">
        <f t="shared" si="51"/>
        <v>11680.000000000002</v>
      </c>
      <c r="BC136" s="96">
        <f t="shared" si="52"/>
        <v>8206.627132458334</v>
      </c>
      <c r="BE136" s="96" t="str">
        <f t="shared" si="26"/>
        <v/>
      </c>
      <c r="BF136" s="96" t="str">
        <f t="shared" si="27"/>
        <v/>
      </c>
      <c r="BH136" s="118"/>
      <c r="BI136" s="96" t="s">
        <v>74</v>
      </c>
      <c r="BJ136" s="96" t="str">
        <f t="shared" si="28"/>
        <v/>
      </c>
      <c r="BK136" s="101">
        <f t="shared" si="29"/>
        <v>300.34285714285716</v>
      </c>
      <c r="BL136" s="101"/>
      <c r="BM136" s="117" t="str">
        <f t="shared" si="30"/>
        <v>42576-02-3</v>
      </c>
      <c r="BN136" s="204" t="str">
        <f t="shared" si="31"/>
        <v>Bifenox</v>
      </c>
      <c r="BO136" s="204"/>
      <c r="BP136" s="200">
        <f t="shared" si="32"/>
        <v>568.92311600143159</v>
      </c>
      <c r="BQ136" s="100" t="str">
        <f t="shared" si="55"/>
        <v>N</v>
      </c>
      <c r="BR136" s="205">
        <f t="shared" si="34"/>
        <v>21024</v>
      </c>
      <c r="BS136" s="100" t="str">
        <f t="shared" si="56"/>
        <v>N</v>
      </c>
      <c r="BT136" s="200">
        <f t="shared" si="36"/>
        <v>8206.627132458334</v>
      </c>
      <c r="BU136" s="100" t="str">
        <f t="shared" si="57"/>
        <v>N</v>
      </c>
      <c r="BV136" s="200" t="str">
        <f t="shared" si="38"/>
        <v/>
      </c>
      <c r="BW136" s="100" t="str">
        <f t="shared" si="58"/>
        <v/>
      </c>
      <c r="BX136" s="200">
        <f t="shared" si="59"/>
        <v>300.34285714285716</v>
      </c>
      <c r="BY136" s="100" t="str">
        <f t="shared" si="60"/>
        <v>N</v>
      </c>
      <c r="BZ136" s="200"/>
      <c r="CA136" s="200"/>
      <c r="CB136" s="200"/>
    </row>
    <row r="137" spans="1:80" s="96" customFormat="1" ht="23" x14ac:dyDescent="0.5">
      <c r="A137" s="206" t="s">
        <v>945</v>
      </c>
      <c r="B137" s="117" t="s">
        <v>946</v>
      </c>
      <c r="D137" s="201" t="s">
        <v>74</v>
      </c>
      <c r="E137" s="201">
        <v>1.4999999999999999E-2</v>
      </c>
      <c r="F137" s="203" t="s">
        <v>790</v>
      </c>
      <c r="G137" s="202"/>
      <c r="H137" s="100" t="s">
        <v>74</v>
      </c>
      <c r="I137" s="203"/>
      <c r="J137" s="203" t="s">
        <v>74</v>
      </c>
      <c r="K137" s="203"/>
      <c r="L137" s="113"/>
      <c r="M137" s="113">
        <v>1</v>
      </c>
      <c r="N137" s="111">
        <v>0.1</v>
      </c>
      <c r="P137" s="95">
        <v>422.88</v>
      </c>
      <c r="Q137" s="96" t="s">
        <v>47</v>
      </c>
      <c r="R137" s="96">
        <v>9.9999999999999995E-7</v>
      </c>
      <c r="S137" s="208">
        <v>4.0899999999999998E-5</v>
      </c>
      <c r="T137" s="96">
        <v>1.8375499999999999E-2</v>
      </c>
      <c r="U137" s="96">
        <v>4.4982999999999998E-6</v>
      </c>
      <c r="V137" s="96">
        <v>2272000</v>
      </c>
      <c r="W137" s="96">
        <f t="shared" ref="W137:W200" si="61">IF(V137="",,V137*Foc)</f>
        <v>13632</v>
      </c>
      <c r="X137" s="96">
        <v>1E-3</v>
      </c>
      <c r="Y137" s="99" t="str">
        <f t="shared" ref="Y137:Y200" si="62">IF(ISBLANK(L137),"",((THETA_AIR^(10/3)*T137*S137+THETA_WATER^(10/3)*U137)/(n^2))/(Pb*W137+THETA_WATER+THETA_AIR*S137))</f>
        <v/>
      </c>
      <c r="Z137" s="96" t="str">
        <f t="shared" ref="Z137:Z200" si="63">IF(Y137="","",(QC*(PI()*Y137*T)^0.5*0.0001)/(2*Pb*Y137))</f>
        <v/>
      </c>
      <c r="AA137" s="96" t="str">
        <f t="shared" ref="AA137:AA200" si="64">IF(Y137="","",X137/Pb*(W137*Pb+THETA_WATER+S137*THETA_AIR))</f>
        <v/>
      </c>
      <c r="AC137" s="96" t="str">
        <f t="shared" ref="AC137:AC169" si="65">IF(AND(L137="V",Z137=""),"",IF(G137="","",(TR*AT*365*24)/(ET_R*EF_R*IF(K137="M",ED_m,(ED_A+ED_C))*G137*1000/IF(L137="V",Z137,PEF))))</f>
        <v/>
      </c>
      <c r="AD137" s="96" t="str">
        <f t="shared" ref="AD137:AD200" si="66">IF(C137="","",IF(N137="","",(TR*AT*365)/(EF_R*IF(K137="M",SFS_MADJ,SFS_ADJ)*N137*C137*0.000001)))</f>
        <v/>
      </c>
      <c r="AE137" s="96" t="str">
        <f t="shared" ref="AE137:AE200" si="67">IF(C137="","",(TR*AT*365)/(EF_R*IF(K137="M",IFS_MADJ,IFS_ADJ)*M137*C137*0.000001))</f>
        <v/>
      </c>
      <c r="AF137" s="96" t="str">
        <f t="shared" si="42"/>
        <v/>
      </c>
      <c r="AH137" s="101" t="str">
        <f t="shared" ref="AH137:AH200" si="68">IF(L137="n/a","",IF(AND(L137=1,Z137=""),"",IF(I137="","",(THQ*ED_C*365*24/((24*EF_R*ED_C*((1/I137)*(1/IF(L137="V",Z137,PEF)))))))))</f>
        <v/>
      </c>
      <c r="AI137" s="101">
        <f t="shared" ref="AI137:AI200" si="69">IF(E137="","",IF(N137="","",(THQ*BW_C*ED_C*365/((EF_R*ED_C*((1/E137)*(SA_CHILD*AF_CHILD*N137)*0.000001))))))</f>
        <v>4944.0130034314607</v>
      </c>
      <c r="AJ137" s="101">
        <f t="shared" ref="AJ137:AJ169" si="70">IF(E137="","",(THQ*BW_C*ED_C*365/((EF_R*ED_C*M137*((1/E137)*(IRS_CHILD*0.000001))))))</f>
        <v>1173.2142857142858</v>
      </c>
      <c r="AK137" s="96">
        <f t="shared" si="43"/>
        <v>948.2051933357194</v>
      </c>
      <c r="AM137" s="96" t="str">
        <f t="shared" ref="AM137:AM200" si="71">IF(AND(L137=1,Z137=""),"",IF(G137="","",(TR*AT*365*24)/(ET_I*EF_O*ED_O*G137*1000/IF(L137="V",Z137,PEF))))</f>
        <v/>
      </c>
      <c r="AN137" s="96" t="str">
        <f t="shared" si="44"/>
        <v/>
      </c>
      <c r="AO137" s="96" t="str">
        <f t="shared" si="45"/>
        <v/>
      </c>
      <c r="AQ137" s="96" t="str">
        <f t="shared" ref="AQ137:AQ200" si="72">IF(AND(L137=1,Z137=""),"",IF(I137="","",(THQ*ED_O*365*24/((ET_I*EF_O*ED_O*((1/I137)*(1/IF(L137="V",Z137,PEF))))))))</f>
        <v/>
      </c>
      <c r="AR137" s="96">
        <f t="shared" si="46"/>
        <v>35040</v>
      </c>
      <c r="AS137" s="96">
        <f t="shared" si="47"/>
        <v>35040</v>
      </c>
      <c r="AU137" s="96" t="str">
        <f t="shared" ref="AU137:AU200" si="73">IF(AND(L137=1,Z137=""),"",IF(G137="","",(TR*AT*24*365)/(ET_I*EF_OUT*ED_O*G137*1000/IF(L137="V",Z137,PEF))))</f>
        <v/>
      </c>
      <c r="AV137" s="96" t="str">
        <f t="shared" si="48"/>
        <v/>
      </c>
      <c r="AW137" s="96" t="str">
        <f t="shared" si="49"/>
        <v/>
      </c>
      <c r="AX137" s="96" t="str">
        <f t="shared" si="50"/>
        <v/>
      </c>
      <c r="AZ137" s="101" t="str">
        <f t="shared" ref="AZ137:AZ200" si="74">IF(AND(L137=1,Z137=""),"",IF(I137="","",(THQ*ED_O*365*24)/((ET_I*EF_OUT*ED_O*((1/I137)*(1/IF(L137="V",Z137,PEF)))))))</f>
        <v/>
      </c>
      <c r="BA137" s="101">
        <f t="shared" ref="BA137:BA200" si="75">IF(E137="","",IF(N137="","",(THQ*BW_A*ED_O*365/((EF_OUT*ED_O*((1/E137)*(SA_WORK*AF_WORK*N137*0.000001)))))))</f>
        <v>45994.392464480348</v>
      </c>
      <c r="BB137" s="101">
        <f t="shared" si="51"/>
        <v>19466.666666666668</v>
      </c>
      <c r="BC137" s="96">
        <f t="shared" si="52"/>
        <v>13677.711887430558</v>
      </c>
      <c r="BE137" s="96" t="str">
        <f t="shared" ref="BE137:BE200" si="76">IF(G137="","",TR*AT*365*24/(24*EF_R*IF(K137="M",ED_m,(ED_A+ED_C))*G137))</f>
        <v/>
      </c>
      <c r="BF137" s="96" t="str">
        <f t="shared" ref="BF137:BF200" si="77">IF(I137="","",(THQ*I137*365*24*ED_C*1000)/(24*EF_R*ED_C))</f>
        <v/>
      </c>
      <c r="BH137" s="118"/>
      <c r="BI137" s="96" t="s">
        <v>74</v>
      </c>
      <c r="BJ137" s="96" t="str">
        <f t="shared" ref="BJ137:BJ200" si="78">IF(C137="",IF(G137="","",IF(L137=0,"",(TR*AT*365)/(EF_R*IF(K137="M",ED_m,(ED_A+ED_C))*(IF(L137=0,0,(VF_W*G137)))))),(TR*AT*365)/(EF_R*((IF(K137="M",IFW_MADJ,IFW_ADJ)*C137*0.001)+(IF(OR(L137=0,G137=""),0,(IF(K137="M",ED_m,(ED_A+ED_C))*VF_W*G137))))))</f>
        <v/>
      </c>
      <c r="BK137" s="101">
        <f t="shared" ref="BK137:BK200" si="79">IF(E137="",IF(I137="","",IF(L137=0,"",(THQ*ED_A*365*1000)/(EF_R*ED_A*((IF(L137=0,0,(VF_W/I137))))))),(THQ*ED_A*365*1000)/(EF_R*ED_A*((IRW_ADULT/(BW_A*E137))+IF(OR(L137=0,I137=""),0,(VF_W/I137)))))</f>
        <v>500.57142857142856</v>
      </c>
      <c r="BL137" s="101"/>
      <c r="BM137" s="117" t="str">
        <f t="shared" ref="BM137:BM200" si="80">B137</f>
        <v>82657-04-3</v>
      </c>
      <c r="BN137" s="204" t="str">
        <f t="shared" ref="BN137:BN200" si="81">A137</f>
        <v>Biphenthrin</v>
      </c>
      <c r="BO137" s="204"/>
      <c r="BP137" s="200">
        <f t="shared" ref="BP137:BP202" si="82">IF(AND(AA137="",AF137="",AK137=""),"",IF(Q137="S", MIN(AF137,AK137,100000),MIN(AA137,AF137,AK137,100000)))</f>
        <v>948.2051933357194</v>
      </c>
      <c r="BQ137" s="100" t="str">
        <f t="shared" si="55"/>
        <v>N</v>
      </c>
      <c r="BR137" s="205">
        <f t="shared" ref="BR137:BR202" si="83">IF(AND(AA137="",AO137="",AS137=""),"",IF(Q137="S", MIN(AO137,AS137,100000),MIN(AA137,AO137,AS137,100000)))</f>
        <v>35040</v>
      </c>
      <c r="BS137" s="100" t="str">
        <f t="shared" si="56"/>
        <v>N</v>
      </c>
      <c r="BT137" s="200">
        <f t="shared" ref="BT137:BT202" si="84">IF(AND(AA137="",AX137="",BC137=""),"",IF(Q137="S",MIN(AX137,BC137,100000),MIN(AA137,AX137,BC137,100000)))</f>
        <v>13677.711887430558</v>
      </c>
      <c r="BU137" s="100" t="str">
        <f t="shared" si="57"/>
        <v>N</v>
      </c>
      <c r="BV137" s="200" t="str">
        <f t="shared" ref="BV137:BV202" si="85">IF(AND(G137="",I137=""),"",MIN(BE137,BF137))</f>
        <v/>
      </c>
      <c r="BW137" s="100" t="str">
        <f t="shared" si="58"/>
        <v/>
      </c>
      <c r="BX137" s="200">
        <f t="shared" si="59"/>
        <v>500.57142857142856</v>
      </c>
      <c r="BY137" s="100" t="str">
        <f t="shared" si="60"/>
        <v>N</v>
      </c>
      <c r="BZ137" s="200"/>
      <c r="CA137" s="200"/>
      <c r="CB137" s="200"/>
    </row>
    <row r="138" spans="1:80" s="96" customFormat="1" ht="23" x14ac:dyDescent="0.5">
      <c r="A138" s="206" t="s">
        <v>802</v>
      </c>
      <c r="B138" s="117" t="s">
        <v>133</v>
      </c>
      <c r="C138" s="96">
        <v>8.0000000000000002E-3</v>
      </c>
      <c r="D138" s="201" t="s">
        <v>790</v>
      </c>
      <c r="E138" s="201">
        <v>0.5</v>
      </c>
      <c r="F138" s="203" t="s">
        <v>790</v>
      </c>
      <c r="G138" s="202"/>
      <c r="H138" s="100" t="s">
        <v>74</v>
      </c>
      <c r="I138" s="203">
        <v>4.0000000000000002E-4</v>
      </c>
      <c r="J138" s="203" t="s">
        <v>1198</v>
      </c>
      <c r="K138" s="203"/>
      <c r="L138" s="113" t="s">
        <v>1199</v>
      </c>
      <c r="M138" s="113">
        <v>1</v>
      </c>
      <c r="N138" s="111"/>
      <c r="P138" s="95">
        <v>154.21</v>
      </c>
      <c r="R138" s="96">
        <v>3.0800000000000001E-4</v>
      </c>
      <c r="S138" s="208">
        <v>1.2592000000000001E-2</v>
      </c>
      <c r="T138" s="96">
        <v>4.7059200000000002E-2</v>
      </c>
      <c r="U138" s="96">
        <v>7.5618000000000002E-6</v>
      </c>
      <c r="V138" s="96">
        <v>5129</v>
      </c>
      <c r="W138" s="96">
        <f t="shared" si="61"/>
        <v>30.774000000000001</v>
      </c>
      <c r="X138" s="96">
        <v>7.48</v>
      </c>
      <c r="Y138" s="99">
        <f t="shared" si="62"/>
        <v>1.0240305494883944E-6</v>
      </c>
      <c r="Z138" s="96">
        <f t="shared" si="63"/>
        <v>113984.08032369769</v>
      </c>
      <c r="AA138" s="96">
        <f t="shared" si="64"/>
        <v>230.95535058877988</v>
      </c>
      <c r="AC138" s="96" t="str">
        <f t="shared" si="65"/>
        <v/>
      </c>
      <c r="AD138" s="96" t="str">
        <f t="shared" si="66"/>
        <v/>
      </c>
      <c r="AE138" s="96">
        <f t="shared" si="67"/>
        <v>86.904761904761898</v>
      </c>
      <c r="AF138" s="96">
        <f t="shared" ref="AF138:AF201" si="86">IF(AND(G138="",C138=""),"",(1/(IF(AC138="",0,(1/AC138))+IF(AD138="",0,(1/AD138))+IF(AE138="",0,(1/AE138)))))</f>
        <v>86.904761904761898</v>
      </c>
      <c r="AH138" s="101">
        <f t="shared" si="68"/>
        <v>47.547644935028181</v>
      </c>
      <c r="AI138" s="101" t="str">
        <f t="shared" si="69"/>
        <v/>
      </c>
      <c r="AJ138" s="101">
        <f t="shared" si="70"/>
        <v>39107.142857142855</v>
      </c>
      <c r="AK138" s="96">
        <f t="shared" ref="AK138:AK201" si="87">IF(AND(E138="",I138=""),"",IF(AND(AH138="",AI138="",AJ138=""),"",(1/(IF(AH138="",0,(1/AH138))+IF(AI138="",0,(1/AI138))+IF(AJ138="",0,(1/AJ138))))))</f>
        <v>47.489905274469564</v>
      </c>
      <c r="AM138" s="96" t="str">
        <f t="shared" si="71"/>
        <v/>
      </c>
      <c r="AN138" s="96">
        <f t="shared" ref="AN138:AN201" si="88">IF(C138="","",(TR*BW_A*AT*365)/(EF_O*ED_O*IRS_WORK*M138*C138*0.000001))</f>
        <v>817.5999999999998</v>
      </c>
      <c r="AO138" s="96">
        <f t="shared" ref="AO138:AO201" si="89">IF(AND(AM138="",AN138=""),"",IF(AND(G138="",C138=""),"",(1/(IF(AM138="",0,(1/AM138))+IF(AN138="",0,(1/AN138))))))</f>
        <v>817.5999999999998</v>
      </c>
      <c r="AQ138" s="96">
        <f t="shared" si="72"/>
        <v>199.70010872711836</v>
      </c>
      <c r="AR138" s="96">
        <f t="shared" ref="AR138:AR201" si="90">IF(E138="","",(THQ*BW_A*ED_O*365)/((EF_O*ED_O*M138*((1/E138)*(IRS_WORK*0.000001)))))</f>
        <v>1168000</v>
      </c>
      <c r="AS138" s="96">
        <f t="shared" ref="AS138:AS201" si="91">IF(AND(AQ138="",AR138=""),"",IF(AND(E138="",I138=""),"",(1/(IF(AQ138="",0,(1/AQ138))+IF(AR138="",0,(1/AR138))))))</f>
        <v>199.66597061406978</v>
      </c>
      <c r="AU138" s="96" t="str">
        <f t="shared" si="73"/>
        <v/>
      </c>
      <c r="AV138" s="96" t="str">
        <f t="shared" ref="AV138:AV201" si="92">IF(C138="","",IF(N138="","",(TR*BW_A*AT*365*24)/(EF_OUT*ED_O*SA_ADULT*AF_WORK*N138*C138*0.000001)))</f>
        <v/>
      </c>
      <c r="AW138" s="96">
        <f t="shared" ref="AW138:AW201" si="93">IF(C138="","",(TR*BW_A*AT*365)/(EF_OUT*ED_O*IRS_ADULT*M138*C138*0.000001))</f>
        <v>454.22222222222217</v>
      </c>
      <c r="AX138" s="96">
        <f t="shared" ref="AX138:AX201" si="94">IF(AND(AU138="",AV138="",AW138=""),"",IF(AND(G138="",C138=""),"",(1/(IF(AU138="",0,(1/AU138))+IF(AV138="",0,(1/AV138))+IF(AW138="",0,(1/AW138))))))</f>
        <v>454.22222222222217</v>
      </c>
      <c r="AZ138" s="101">
        <f t="shared" si="74"/>
        <v>221.88900969679818</v>
      </c>
      <c r="BA138" s="101" t="str">
        <f t="shared" si="75"/>
        <v/>
      </c>
      <c r="BB138" s="101">
        <f t="shared" ref="BB138:BB201" si="95">IF(E138="","",(THQ*BW_A*ED_O*365)/((EF_OUT*ED_O*M138*((1/E138)*(IRS_ADULT*0.000001)))))</f>
        <v>648888.88888888888</v>
      </c>
      <c r="BC138" s="96">
        <f t="shared" ref="BC138:BC201" si="96">IF(AND(E138="",I138=""),"",IF(AND(AZ138="",BA138="",BB138=""),"",(1/(IF(AZ138="",0,(1/AZ138))+IF(BA138="",0,(1/BA138))+IF(BB138="",0,(1/BB138))))))</f>
        <v>221.81316018959447</v>
      </c>
      <c r="BE138" s="96" t="str">
        <f t="shared" si="76"/>
        <v/>
      </c>
      <c r="BF138" s="96">
        <f t="shared" si="77"/>
        <v>0.41714285714285715</v>
      </c>
      <c r="BH138" s="118"/>
      <c r="BI138" s="96" t="s">
        <v>74</v>
      </c>
      <c r="BJ138" s="96">
        <f t="shared" si="78"/>
        <v>9.7385272145144057</v>
      </c>
      <c r="BK138" s="101">
        <f t="shared" si="79"/>
        <v>0.83424400208561</v>
      </c>
      <c r="BL138" s="101"/>
      <c r="BM138" s="117" t="str">
        <f t="shared" si="80"/>
        <v>92-52-4</v>
      </c>
      <c r="BN138" s="204" t="str">
        <f t="shared" si="81"/>
        <v>Biphenyl, 1,1'-</v>
      </c>
      <c r="BO138" s="204"/>
      <c r="BP138" s="200">
        <f t="shared" si="82"/>
        <v>47.489905274469564</v>
      </c>
      <c r="BQ138" s="100" t="str">
        <f t="shared" si="55"/>
        <v>N</v>
      </c>
      <c r="BR138" s="205">
        <f t="shared" si="83"/>
        <v>199.66597061406978</v>
      </c>
      <c r="BS138" s="100" t="str">
        <f t="shared" si="56"/>
        <v>N</v>
      </c>
      <c r="BT138" s="200">
        <f t="shared" si="84"/>
        <v>221.81316018959447</v>
      </c>
      <c r="BU138" s="100" t="str">
        <f t="shared" si="57"/>
        <v>N</v>
      </c>
      <c r="BV138" s="200">
        <f t="shared" si="85"/>
        <v>0.41714285714285715</v>
      </c>
      <c r="BW138" s="100" t="str">
        <f t="shared" si="58"/>
        <v>N</v>
      </c>
      <c r="BX138" s="200">
        <f t="shared" si="59"/>
        <v>0.83424400208561</v>
      </c>
      <c r="BY138" s="100" t="str">
        <f t="shared" si="60"/>
        <v>N</v>
      </c>
      <c r="BZ138" s="200"/>
      <c r="CA138" s="200"/>
      <c r="CB138" s="200"/>
    </row>
    <row r="139" spans="1:80" s="96" customFormat="1" ht="23" x14ac:dyDescent="0.5">
      <c r="A139" s="206" t="s">
        <v>136</v>
      </c>
      <c r="B139" s="117" t="s">
        <v>137</v>
      </c>
      <c r="D139" s="201" t="s">
        <v>74</v>
      </c>
      <c r="E139" s="201">
        <v>0.04</v>
      </c>
      <c r="F139" s="203" t="s">
        <v>790</v>
      </c>
      <c r="G139" s="202"/>
      <c r="H139" s="100" t="s">
        <v>74</v>
      </c>
      <c r="I139" s="203"/>
      <c r="J139" s="203" t="s">
        <v>74</v>
      </c>
      <c r="K139" s="203"/>
      <c r="L139" s="113" t="s">
        <v>1199</v>
      </c>
      <c r="M139" s="113">
        <v>1</v>
      </c>
      <c r="N139" s="111"/>
      <c r="P139" s="95">
        <v>171.07</v>
      </c>
      <c r="R139" s="96">
        <v>7.4200000000000001E-5</v>
      </c>
      <c r="S139" s="208">
        <v>3.0335000000000002E-3</v>
      </c>
      <c r="T139" s="96">
        <v>3.9889099999999997E-2</v>
      </c>
      <c r="U139" s="96">
        <v>7.3606000000000003E-6</v>
      </c>
      <c r="V139" s="96">
        <v>82.92</v>
      </c>
      <c r="W139" s="96">
        <f t="shared" si="61"/>
        <v>0.49752000000000002</v>
      </c>
      <c r="X139" s="96">
        <v>1700</v>
      </c>
      <c r="Y139" s="99">
        <f t="shared" si="62"/>
        <v>1.0856885212210225E-5</v>
      </c>
      <c r="Z139" s="96">
        <f t="shared" si="63"/>
        <v>35006.446909472841</v>
      </c>
      <c r="AA139" s="96">
        <f t="shared" si="64"/>
        <v>1016.7602527987422</v>
      </c>
      <c r="AC139" s="96" t="str">
        <f t="shared" si="65"/>
        <v/>
      </c>
      <c r="AD139" s="96" t="str">
        <f t="shared" si="66"/>
        <v/>
      </c>
      <c r="AE139" s="96" t="str">
        <f t="shared" si="67"/>
        <v/>
      </c>
      <c r="AF139" s="96" t="str">
        <f t="shared" si="86"/>
        <v/>
      </c>
      <c r="AH139" s="101" t="str">
        <f t="shared" si="68"/>
        <v/>
      </c>
      <c r="AI139" s="101" t="str">
        <f t="shared" si="69"/>
        <v/>
      </c>
      <c r="AJ139" s="101">
        <f t="shared" si="70"/>
        <v>3128.5714285714289</v>
      </c>
      <c r="AK139" s="96">
        <f t="shared" si="87"/>
        <v>3128.5714285714294</v>
      </c>
      <c r="AM139" s="96" t="str">
        <f t="shared" si="71"/>
        <v/>
      </c>
      <c r="AN139" s="96" t="str">
        <f t="shared" si="88"/>
        <v/>
      </c>
      <c r="AO139" s="96" t="str">
        <f t="shared" si="89"/>
        <v/>
      </c>
      <c r="AQ139" s="96" t="str">
        <f t="shared" si="72"/>
        <v/>
      </c>
      <c r="AR139" s="96">
        <f t="shared" si="90"/>
        <v>93440.000000000015</v>
      </c>
      <c r="AS139" s="96">
        <f t="shared" si="91"/>
        <v>93440.000000000015</v>
      </c>
      <c r="AU139" s="96" t="str">
        <f t="shared" si="73"/>
        <v/>
      </c>
      <c r="AV139" s="96" t="str">
        <f t="shared" si="92"/>
        <v/>
      </c>
      <c r="AW139" s="96" t="str">
        <f t="shared" si="93"/>
        <v/>
      </c>
      <c r="AX139" s="96" t="str">
        <f t="shared" si="94"/>
        <v/>
      </c>
      <c r="AZ139" s="101" t="str">
        <f t="shared" si="74"/>
        <v/>
      </c>
      <c r="BA139" s="101" t="str">
        <f t="shared" si="75"/>
        <v/>
      </c>
      <c r="BB139" s="101">
        <f t="shared" si="95"/>
        <v>51911.111111111117</v>
      </c>
      <c r="BC139" s="96">
        <f t="shared" si="96"/>
        <v>51911.111111111109</v>
      </c>
      <c r="BE139" s="96" t="str">
        <f t="shared" si="76"/>
        <v/>
      </c>
      <c r="BF139" s="96" t="str">
        <f t="shared" si="77"/>
        <v/>
      </c>
      <c r="BH139" s="118"/>
      <c r="BI139" s="96" t="s">
        <v>74</v>
      </c>
      <c r="BJ139" s="96" t="str">
        <f t="shared" si="78"/>
        <v/>
      </c>
      <c r="BK139" s="101">
        <f t="shared" si="79"/>
        <v>1334.8571428571429</v>
      </c>
      <c r="BL139" s="101"/>
      <c r="BM139" s="117" t="str">
        <f t="shared" si="80"/>
        <v>108-60-1</v>
      </c>
      <c r="BN139" s="204" t="str">
        <f t="shared" si="81"/>
        <v>Bis(2-chloro-1-methylethyl) ether</v>
      </c>
      <c r="BO139" s="204"/>
      <c r="BP139" s="200">
        <f t="shared" si="82"/>
        <v>1016.7602527987422</v>
      </c>
      <c r="BQ139" s="100" t="str">
        <f t="shared" si="55"/>
        <v>sat</v>
      </c>
      <c r="BR139" s="205">
        <f t="shared" si="83"/>
        <v>1016.7602527987422</v>
      </c>
      <c r="BS139" s="100" t="str">
        <f t="shared" si="56"/>
        <v>sat</v>
      </c>
      <c r="BT139" s="200">
        <f t="shared" si="84"/>
        <v>1016.7602527987422</v>
      </c>
      <c r="BU139" s="100" t="str">
        <f t="shared" si="57"/>
        <v>sat</v>
      </c>
      <c r="BV139" s="200" t="str">
        <f t="shared" si="85"/>
        <v/>
      </c>
      <c r="BW139" s="100" t="str">
        <f t="shared" si="58"/>
        <v/>
      </c>
      <c r="BX139" s="200">
        <f t="shared" si="59"/>
        <v>1334.8571428571429</v>
      </c>
      <c r="BY139" s="100" t="str">
        <f t="shared" si="60"/>
        <v>N</v>
      </c>
      <c r="BZ139" s="200"/>
      <c r="CA139" s="200"/>
      <c r="CB139" s="200"/>
    </row>
    <row r="140" spans="1:80" s="96" customFormat="1" ht="23" x14ac:dyDescent="0.5">
      <c r="A140" s="206" t="s">
        <v>947</v>
      </c>
      <c r="B140" s="117" t="s">
        <v>948</v>
      </c>
      <c r="C140" s="201"/>
      <c r="D140" s="201" t="s">
        <v>74</v>
      </c>
      <c r="E140" s="96">
        <v>3.0000000000000001E-3</v>
      </c>
      <c r="F140" s="203" t="s">
        <v>791</v>
      </c>
      <c r="G140" s="202"/>
      <c r="H140" s="100" t="s">
        <v>74</v>
      </c>
      <c r="I140" s="203"/>
      <c r="J140" s="203" t="s">
        <v>74</v>
      </c>
      <c r="K140" s="203"/>
      <c r="L140" s="113"/>
      <c r="M140" s="113">
        <v>1</v>
      </c>
      <c r="N140" s="111">
        <v>0.1</v>
      </c>
      <c r="P140" s="95">
        <v>173.04</v>
      </c>
      <c r="Q140" s="96" t="s">
        <v>47</v>
      </c>
      <c r="R140" s="96">
        <v>3.8500000000000004E-6</v>
      </c>
      <c r="S140" s="208">
        <v>1.574E-4</v>
      </c>
      <c r="T140" s="96">
        <v>6.1186499999999998E-2</v>
      </c>
      <c r="U140" s="96">
        <v>7.1492000000000001E-6</v>
      </c>
      <c r="V140" s="96">
        <v>14.38</v>
      </c>
      <c r="W140" s="96">
        <f t="shared" si="61"/>
        <v>8.6280000000000009E-2</v>
      </c>
      <c r="X140" s="96">
        <v>7800</v>
      </c>
      <c r="Y140" s="99" t="str">
        <f t="shared" si="62"/>
        <v/>
      </c>
      <c r="Z140" s="96" t="str">
        <f t="shared" si="63"/>
        <v/>
      </c>
      <c r="AA140" s="96" t="str">
        <f t="shared" si="64"/>
        <v/>
      </c>
      <c r="AC140" s="96" t="str">
        <f t="shared" si="65"/>
        <v/>
      </c>
      <c r="AD140" s="96" t="str">
        <f t="shared" si="66"/>
        <v/>
      </c>
      <c r="AE140" s="96" t="str">
        <f t="shared" si="67"/>
        <v/>
      </c>
      <c r="AF140" s="96" t="str">
        <f t="shared" si="86"/>
        <v/>
      </c>
      <c r="AH140" s="101" t="str">
        <f t="shared" si="68"/>
        <v/>
      </c>
      <c r="AI140" s="101">
        <f t="shared" si="69"/>
        <v>988.80260068629218</v>
      </c>
      <c r="AJ140" s="101">
        <f t="shared" si="70"/>
        <v>234.6428571428572</v>
      </c>
      <c r="AK140" s="96">
        <f t="shared" si="87"/>
        <v>189.64103866714393</v>
      </c>
      <c r="AM140" s="96" t="str">
        <f t="shared" si="71"/>
        <v/>
      </c>
      <c r="AN140" s="96" t="str">
        <f t="shared" si="88"/>
        <v/>
      </c>
      <c r="AO140" s="96" t="str">
        <f t="shared" si="89"/>
        <v/>
      </c>
      <c r="AQ140" s="96" t="str">
        <f t="shared" si="72"/>
        <v/>
      </c>
      <c r="AR140" s="96">
        <f t="shared" si="90"/>
        <v>7008.0000000000018</v>
      </c>
      <c r="AS140" s="96">
        <f t="shared" si="91"/>
        <v>7008.0000000000018</v>
      </c>
      <c r="AU140" s="96" t="str">
        <f t="shared" si="73"/>
        <v/>
      </c>
      <c r="AV140" s="96" t="str">
        <f t="shared" si="92"/>
        <v/>
      </c>
      <c r="AW140" s="96" t="str">
        <f t="shared" si="93"/>
        <v/>
      </c>
      <c r="AX140" s="96" t="str">
        <f t="shared" si="94"/>
        <v/>
      </c>
      <c r="AZ140" s="101" t="str">
        <f t="shared" si="74"/>
        <v/>
      </c>
      <c r="BA140" s="101">
        <f t="shared" si="75"/>
        <v>9198.8784928960722</v>
      </c>
      <c r="BB140" s="101">
        <f t="shared" si="95"/>
        <v>3893.3333333333339</v>
      </c>
      <c r="BC140" s="96">
        <f t="shared" si="96"/>
        <v>2735.5423774861119</v>
      </c>
      <c r="BE140" s="96" t="str">
        <f t="shared" si="76"/>
        <v/>
      </c>
      <c r="BF140" s="96" t="str">
        <f t="shared" si="77"/>
        <v/>
      </c>
      <c r="BH140" s="118"/>
      <c r="BI140" s="96" t="s">
        <v>74</v>
      </c>
      <c r="BJ140" s="96" t="str">
        <f t="shared" si="78"/>
        <v/>
      </c>
      <c r="BK140" s="101">
        <f t="shared" si="79"/>
        <v>100.11428571428571</v>
      </c>
      <c r="BL140" s="101"/>
      <c r="BM140" s="117" t="str">
        <f t="shared" si="80"/>
        <v>111-91-1</v>
      </c>
      <c r="BN140" s="204" t="str">
        <f t="shared" si="81"/>
        <v>Bis(2-chloroethoxy)methane</v>
      </c>
      <c r="BO140" s="204"/>
      <c r="BP140" s="200">
        <f t="shared" si="82"/>
        <v>189.64103866714393</v>
      </c>
      <c r="BQ140" s="100" t="str">
        <f t="shared" si="55"/>
        <v>N</v>
      </c>
      <c r="BR140" s="205">
        <f t="shared" si="83"/>
        <v>7008.0000000000018</v>
      </c>
      <c r="BS140" s="100" t="str">
        <f t="shared" si="56"/>
        <v>N</v>
      </c>
      <c r="BT140" s="200">
        <f t="shared" si="84"/>
        <v>2735.5423774861119</v>
      </c>
      <c r="BU140" s="100" t="str">
        <f t="shared" si="57"/>
        <v>N</v>
      </c>
      <c r="BV140" s="200" t="str">
        <f t="shared" si="85"/>
        <v/>
      </c>
      <c r="BW140" s="100" t="str">
        <f t="shared" si="58"/>
        <v/>
      </c>
      <c r="BX140" s="200">
        <f t="shared" si="59"/>
        <v>100.11428571428571</v>
      </c>
      <c r="BY140" s="100" t="str">
        <f t="shared" si="60"/>
        <v>N</v>
      </c>
      <c r="BZ140" s="200"/>
      <c r="CA140" s="200"/>
      <c r="CB140" s="200"/>
    </row>
    <row r="141" spans="1:80" s="96" customFormat="1" ht="23" x14ac:dyDescent="0.5">
      <c r="A141" s="206" t="s">
        <v>134</v>
      </c>
      <c r="B141" s="117" t="s">
        <v>135</v>
      </c>
      <c r="C141" s="201">
        <v>1.1000000000000001</v>
      </c>
      <c r="D141" s="201" t="s">
        <v>790</v>
      </c>
      <c r="E141" s="201"/>
      <c r="F141" s="203" t="s">
        <v>74</v>
      </c>
      <c r="G141" s="202">
        <v>3.3E-4</v>
      </c>
      <c r="H141" s="100" t="s">
        <v>790</v>
      </c>
      <c r="I141" s="203"/>
      <c r="J141" s="203" t="s">
        <v>74</v>
      </c>
      <c r="K141" s="203"/>
      <c r="L141" s="113" t="s">
        <v>1199</v>
      </c>
      <c r="M141" s="113">
        <v>1</v>
      </c>
      <c r="N141" s="111"/>
      <c r="P141" s="95">
        <v>143.01</v>
      </c>
      <c r="R141" s="96">
        <v>1.7E-5</v>
      </c>
      <c r="S141" s="208">
        <v>6.9499999999999998E-4</v>
      </c>
      <c r="T141" s="96">
        <v>5.6719199999999997E-2</v>
      </c>
      <c r="U141" s="96">
        <v>8.7069999999999998E-6</v>
      </c>
      <c r="V141" s="96">
        <v>32.21</v>
      </c>
      <c r="W141" s="96">
        <f t="shared" si="61"/>
        <v>0.19326000000000002</v>
      </c>
      <c r="X141" s="96">
        <v>17200</v>
      </c>
      <c r="Y141" s="99">
        <f t="shared" si="62"/>
        <v>7.3466530911175094E-6</v>
      </c>
      <c r="Z141" s="96">
        <f t="shared" si="63"/>
        <v>42555.518807236745</v>
      </c>
      <c r="AA141" s="96">
        <f t="shared" si="64"/>
        <v>5046.3349899371069</v>
      </c>
      <c r="AC141" s="96">
        <f t="shared" si="65"/>
        <v>0.3620690994088907</v>
      </c>
      <c r="AD141" s="96" t="str">
        <f t="shared" si="66"/>
        <v/>
      </c>
      <c r="AE141" s="96">
        <f t="shared" si="67"/>
        <v>0.63203463203463206</v>
      </c>
      <c r="AF141" s="96">
        <f t="shared" si="86"/>
        <v>0.23019751639370017</v>
      </c>
      <c r="AH141" s="101" t="str">
        <f t="shared" si="68"/>
        <v/>
      </c>
      <c r="AI141" s="101" t="str">
        <f t="shared" si="69"/>
        <v/>
      </c>
      <c r="AJ141" s="101" t="str">
        <f t="shared" si="70"/>
        <v/>
      </c>
      <c r="AK141" s="96" t="str">
        <f t="shared" si="87"/>
        <v/>
      </c>
      <c r="AM141" s="96">
        <f t="shared" si="71"/>
        <v>1.5815178262180345</v>
      </c>
      <c r="AN141" s="96">
        <f t="shared" si="88"/>
        <v>5.9461818181818167</v>
      </c>
      <c r="AO141" s="96">
        <f t="shared" si="89"/>
        <v>1.2492518282639109</v>
      </c>
      <c r="AQ141" s="96" t="str">
        <f t="shared" si="72"/>
        <v/>
      </c>
      <c r="AR141" s="96" t="str">
        <f t="shared" si="90"/>
        <v/>
      </c>
      <c r="AS141" s="96" t="str">
        <f t="shared" si="91"/>
        <v/>
      </c>
      <c r="AU141" s="96">
        <f t="shared" si="73"/>
        <v>1.7572420291311497</v>
      </c>
      <c r="AV141" s="96" t="str">
        <f t="shared" si="92"/>
        <v/>
      </c>
      <c r="AW141" s="96">
        <f t="shared" si="93"/>
        <v>3.3034343434343425</v>
      </c>
      <c r="AX141" s="96">
        <f t="shared" si="94"/>
        <v>1.1470667636893961</v>
      </c>
      <c r="AZ141" s="101" t="str">
        <f t="shared" si="74"/>
        <v/>
      </c>
      <c r="BA141" s="101" t="str">
        <f t="shared" si="75"/>
        <v/>
      </c>
      <c r="BB141" s="101" t="str">
        <f t="shared" si="95"/>
        <v/>
      </c>
      <c r="BC141" s="96" t="str">
        <f t="shared" si="96"/>
        <v/>
      </c>
      <c r="BE141" s="96">
        <f t="shared" si="76"/>
        <v>8.5081585081585066E-3</v>
      </c>
      <c r="BF141" s="96" t="str">
        <f t="shared" si="77"/>
        <v/>
      </c>
      <c r="BH141" s="118"/>
      <c r="BI141" s="96" t="s">
        <v>74</v>
      </c>
      <c r="BJ141" s="96">
        <f t="shared" si="78"/>
        <v>1.3719999248219214E-2</v>
      </c>
      <c r="BK141" s="101" t="str">
        <f t="shared" si="79"/>
        <v/>
      </c>
      <c r="BL141" s="101"/>
      <c r="BM141" s="117" t="str">
        <f t="shared" si="80"/>
        <v>111-44-4</v>
      </c>
      <c r="BN141" s="204" t="str">
        <f t="shared" si="81"/>
        <v>Bis(2-chloroethyl)ether</v>
      </c>
      <c r="BO141" s="204"/>
      <c r="BP141" s="200">
        <f t="shared" si="82"/>
        <v>0.23019751639370017</v>
      </c>
      <c r="BQ141" s="100" t="str">
        <f t="shared" si="55"/>
        <v>C</v>
      </c>
      <c r="BR141" s="205">
        <f t="shared" si="83"/>
        <v>1.2492518282639109</v>
      </c>
      <c r="BS141" s="100" t="str">
        <f t="shared" si="56"/>
        <v>C</v>
      </c>
      <c r="BT141" s="200">
        <f t="shared" si="84"/>
        <v>1.1470667636893961</v>
      </c>
      <c r="BU141" s="100" t="str">
        <f t="shared" si="57"/>
        <v>C</v>
      </c>
      <c r="BV141" s="200">
        <f t="shared" si="85"/>
        <v>8.5081585081585066E-3</v>
      </c>
      <c r="BW141" s="100" t="str">
        <f t="shared" si="58"/>
        <v>C</v>
      </c>
      <c r="BX141" s="200">
        <f t="shared" si="59"/>
        <v>1.3719999248219214E-2</v>
      </c>
      <c r="BY141" s="100" t="str">
        <f t="shared" si="60"/>
        <v>C</v>
      </c>
      <c r="BZ141" s="200">
        <v>2.0000000000000002E-5</v>
      </c>
      <c r="CA141" s="200"/>
      <c r="CB141" s="200">
        <f>BZ141*20</f>
        <v>4.0000000000000002E-4</v>
      </c>
    </row>
    <row r="142" spans="1:80" s="96" customFormat="1" ht="23" x14ac:dyDescent="0.5">
      <c r="A142" s="206" t="s">
        <v>138</v>
      </c>
      <c r="B142" s="117" t="s">
        <v>139</v>
      </c>
      <c r="C142" s="201">
        <v>220</v>
      </c>
      <c r="D142" s="201" t="s">
        <v>790</v>
      </c>
      <c r="E142" s="201"/>
      <c r="F142" s="203" t="s">
        <v>74</v>
      </c>
      <c r="G142" s="202">
        <v>6.2E-2</v>
      </c>
      <c r="H142" s="100" t="s">
        <v>790</v>
      </c>
      <c r="I142" s="203"/>
      <c r="J142" s="203" t="s">
        <v>74</v>
      </c>
      <c r="K142" s="203"/>
      <c r="L142" s="113" t="s">
        <v>1199</v>
      </c>
      <c r="M142" s="113">
        <v>1</v>
      </c>
      <c r="N142" s="111"/>
      <c r="P142" s="95">
        <v>114.96</v>
      </c>
      <c r="R142" s="96">
        <v>4.3600000000000002E-3</v>
      </c>
      <c r="S142" s="208">
        <v>0.1782502</v>
      </c>
      <c r="T142" s="96">
        <v>7.6300099999999996E-2</v>
      </c>
      <c r="U142" s="96">
        <v>1.04E-5</v>
      </c>
      <c r="V142" s="96">
        <v>9.6989999999999998</v>
      </c>
      <c r="W142" s="96">
        <f t="shared" si="61"/>
        <v>5.8194000000000003E-2</v>
      </c>
      <c r="X142" s="96">
        <v>22000</v>
      </c>
      <c r="Y142" s="99">
        <f t="shared" si="62"/>
        <v>3.7754913541864178E-3</v>
      </c>
      <c r="Z142" s="96">
        <f t="shared" si="63"/>
        <v>1877.214568290306</v>
      </c>
      <c r="AA142" s="96">
        <f t="shared" si="64"/>
        <v>4222.6408455345909</v>
      </c>
      <c r="AC142" s="96">
        <f t="shared" si="65"/>
        <v>8.501033714962304E-5</v>
      </c>
      <c r="AD142" s="96" t="str">
        <f t="shared" si="66"/>
        <v/>
      </c>
      <c r="AE142" s="96">
        <f t="shared" si="67"/>
        <v>3.16017316017316E-3</v>
      </c>
      <c r="AF142" s="96">
        <f t="shared" si="86"/>
        <v>8.2783419186970234E-5</v>
      </c>
      <c r="AH142" s="101" t="str">
        <f t="shared" si="68"/>
        <v/>
      </c>
      <c r="AI142" s="101" t="str">
        <f t="shared" si="69"/>
        <v/>
      </c>
      <c r="AJ142" s="101" t="str">
        <f t="shared" si="70"/>
        <v/>
      </c>
      <c r="AK142" s="96" t="str">
        <f t="shared" si="87"/>
        <v/>
      </c>
      <c r="AM142" s="96">
        <f t="shared" si="71"/>
        <v>3.7132515266955342E-4</v>
      </c>
      <c r="AN142" s="96">
        <f t="shared" si="88"/>
        <v>2.9730909090909086E-2</v>
      </c>
      <c r="AO142" s="96">
        <f t="shared" si="89"/>
        <v>3.6674468306422905E-4</v>
      </c>
      <c r="AQ142" s="96" t="str">
        <f t="shared" si="72"/>
        <v/>
      </c>
      <c r="AR142" s="96" t="str">
        <f t="shared" si="90"/>
        <v/>
      </c>
      <c r="AS142" s="96" t="str">
        <f t="shared" si="91"/>
        <v/>
      </c>
      <c r="AU142" s="96">
        <f t="shared" si="73"/>
        <v>4.1258350296617051E-4</v>
      </c>
      <c r="AV142" s="96" t="str">
        <f t="shared" si="92"/>
        <v/>
      </c>
      <c r="AW142" s="96">
        <f t="shared" si="93"/>
        <v>1.6517171717171715E-2</v>
      </c>
      <c r="AX142" s="96">
        <f t="shared" si="94"/>
        <v>4.0252871217289588E-4</v>
      </c>
      <c r="AZ142" s="101" t="str">
        <f t="shared" si="74"/>
        <v/>
      </c>
      <c r="BA142" s="101" t="str">
        <f t="shared" si="75"/>
        <v/>
      </c>
      <c r="BB142" s="101" t="str">
        <f t="shared" si="95"/>
        <v/>
      </c>
      <c r="BC142" s="96" t="str">
        <f t="shared" si="96"/>
        <v/>
      </c>
      <c r="BE142" s="96">
        <f t="shared" si="76"/>
        <v>4.5285359801488832E-5</v>
      </c>
      <c r="BF142" s="96" t="str">
        <f t="shared" si="77"/>
        <v/>
      </c>
      <c r="BH142" s="118"/>
      <c r="BI142" s="96" t="s">
        <v>74</v>
      </c>
      <c r="BJ142" s="96">
        <f t="shared" si="78"/>
        <v>7.2124409666646895E-5</v>
      </c>
      <c r="BK142" s="101" t="str">
        <f t="shared" si="79"/>
        <v/>
      </c>
      <c r="BL142" s="101"/>
      <c r="BM142" s="117" t="str">
        <f t="shared" si="80"/>
        <v>542-88-1</v>
      </c>
      <c r="BN142" s="204" t="str">
        <f t="shared" si="81"/>
        <v>Bis(chloromethyl)ether</v>
      </c>
      <c r="BO142" s="204"/>
      <c r="BP142" s="200">
        <f t="shared" si="82"/>
        <v>8.2783419186970234E-5</v>
      </c>
      <c r="BQ142" s="100" t="str">
        <f t="shared" si="55"/>
        <v>C</v>
      </c>
      <c r="BR142" s="205">
        <f t="shared" si="83"/>
        <v>3.6674468306422905E-4</v>
      </c>
      <c r="BS142" s="100" t="str">
        <f t="shared" si="56"/>
        <v>C</v>
      </c>
      <c r="BT142" s="200">
        <f t="shared" si="84"/>
        <v>4.0252871217289588E-4</v>
      </c>
      <c r="BU142" s="100" t="str">
        <f t="shared" si="57"/>
        <v>C</v>
      </c>
      <c r="BV142" s="200">
        <f t="shared" si="85"/>
        <v>4.5285359801488832E-5</v>
      </c>
      <c r="BW142" s="100" t="str">
        <f t="shared" si="58"/>
        <v>C</v>
      </c>
      <c r="BX142" s="200">
        <f t="shared" si="59"/>
        <v>7.2124409666646895E-5</v>
      </c>
      <c r="BY142" s="100" t="str">
        <f t="shared" si="60"/>
        <v>C</v>
      </c>
      <c r="BZ142" s="200"/>
      <c r="CA142" s="200"/>
      <c r="CB142" s="200"/>
    </row>
    <row r="143" spans="1:80" s="96" customFormat="1" ht="23" x14ac:dyDescent="0.5">
      <c r="A143" s="206" t="s">
        <v>949</v>
      </c>
      <c r="B143" s="117" t="s">
        <v>950</v>
      </c>
      <c r="C143" s="201"/>
      <c r="D143" s="201" t="s">
        <v>74</v>
      </c>
      <c r="E143" s="201">
        <v>0.05</v>
      </c>
      <c r="F143" s="203" t="s">
        <v>790</v>
      </c>
      <c r="G143" s="202"/>
      <c r="H143" s="100" t="s">
        <v>74</v>
      </c>
      <c r="I143" s="203"/>
      <c r="J143" s="203" t="s">
        <v>74</v>
      </c>
      <c r="K143" s="203"/>
      <c r="L143" s="113"/>
      <c r="M143" s="113">
        <v>1</v>
      </c>
      <c r="N143" s="111">
        <v>0.1</v>
      </c>
      <c r="P143" s="95">
        <v>228.29</v>
      </c>
      <c r="Q143" s="96" t="s">
        <v>47</v>
      </c>
      <c r="R143" s="96">
        <v>9.9999999999999994E-12</v>
      </c>
      <c r="S143" s="208">
        <v>4.0880000000000003E-10</v>
      </c>
      <c r="T143" s="96">
        <v>2.5346899999999999E-2</v>
      </c>
      <c r="U143" s="96">
        <v>6.4953000000000003E-6</v>
      </c>
      <c r="V143" s="96">
        <v>37670</v>
      </c>
      <c r="W143" s="96">
        <f t="shared" si="61"/>
        <v>226.02</v>
      </c>
      <c r="X143" s="96">
        <v>120</v>
      </c>
      <c r="Y143" s="99" t="str">
        <f t="shared" si="62"/>
        <v/>
      </c>
      <c r="Z143" s="96" t="str">
        <f t="shared" si="63"/>
        <v/>
      </c>
      <c r="AA143" s="96" t="str">
        <f t="shared" si="64"/>
        <v/>
      </c>
      <c r="AC143" s="96" t="str">
        <f t="shared" si="65"/>
        <v/>
      </c>
      <c r="AD143" s="96" t="str">
        <f t="shared" si="66"/>
        <v/>
      </c>
      <c r="AE143" s="96" t="str">
        <f t="shared" si="67"/>
        <v/>
      </c>
      <c r="AF143" s="96" t="str">
        <f t="shared" si="86"/>
        <v/>
      </c>
      <c r="AH143" s="101" t="str">
        <f t="shared" si="68"/>
        <v/>
      </c>
      <c r="AI143" s="101">
        <f t="shared" si="69"/>
        <v>16480.043344771537</v>
      </c>
      <c r="AJ143" s="101">
        <f t="shared" si="70"/>
        <v>3910.7142857142853</v>
      </c>
      <c r="AK143" s="96">
        <f t="shared" si="87"/>
        <v>3160.6839777857313</v>
      </c>
      <c r="AM143" s="96" t="str">
        <f t="shared" si="71"/>
        <v/>
      </c>
      <c r="AN143" s="96" t="str">
        <f t="shared" si="88"/>
        <v/>
      </c>
      <c r="AO143" s="96" t="str">
        <f t="shared" si="89"/>
        <v/>
      </c>
      <c r="AQ143" s="96" t="str">
        <f t="shared" si="72"/>
        <v/>
      </c>
      <c r="AR143" s="96">
        <f t="shared" si="90"/>
        <v>116800</v>
      </c>
      <c r="AS143" s="96">
        <f t="shared" si="91"/>
        <v>116800.00000000001</v>
      </c>
      <c r="AU143" s="96" t="str">
        <f t="shared" si="73"/>
        <v/>
      </c>
      <c r="AV143" s="96" t="str">
        <f t="shared" si="92"/>
        <v/>
      </c>
      <c r="AW143" s="96" t="str">
        <f t="shared" si="93"/>
        <v/>
      </c>
      <c r="AX143" s="96" t="str">
        <f t="shared" si="94"/>
        <v/>
      </c>
      <c r="AZ143" s="101" t="str">
        <f t="shared" si="74"/>
        <v/>
      </c>
      <c r="BA143" s="101">
        <f t="shared" si="75"/>
        <v>153314.64154826786</v>
      </c>
      <c r="BB143" s="101">
        <f t="shared" si="95"/>
        <v>64888.888888888891</v>
      </c>
      <c r="BC143" s="96">
        <f t="shared" si="96"/>
        <v>45592.372958101856</v>
      </c>
      <c r="BE143" s="96" t="str">
        <f t="shared" si="76"/>
        <v/>
      </c>
      <c r="BF143" s="96" t="str">
        <f t="shared" si="77"/>
        <v/>
      </c>
      <c r="BH143" s="118"/>
      <c r="BI143" s="96" t="s">
        <v>74</v>
      </c>
      <c r="BJ143" s="96" t="str">
        <f t="shared" si="78"/>
        <v/>
      </c>
      <c r="BK143" s="101">
        <f t="shared" si="79"/>
        <v>1668.5714285714287</v>
      </c>
      <c r="BL143" s="101"/>
      <c r="BM143" s="117" t="str">
        <f t="shared" si="80"/>
        <v>80-05-7</v>
      </c>
      <c r="BN143" s="204" t="str">
        <f t="shared" si="81"/>
        <v>Bisphenol A</v>
      </c>
      <c r="BO143" s="204"/>
      <c r="BP143" s="200">
        <f t="shared" si="82"/>
        <v>3160.6839777857313</v>
      </c>
      <c r="BQ143" s="100" t="str">
        <f t="shared" si="55"/>
        <v>N</v>
      </c>
      <c r="BR143" s="205">
        <f t="shared" si="83"/>
        <v>100000</v>
      </c>
      <c r="BS143" s="100" t="str">
        <f t="shared" si="56"/>
        <v>max</v>
      </c>
      <c r="BT143" s="200">
        <f t="shared" si="84"/>
        <v>45592.372958101856</v>
      </c>
      <c r="BU143" s="100" t="str">
        <f t="shared" si="57"/>
        <v>N</v>
      </c>
      <c r="BV143" s="200" t="str">
        <f t="shared" si="85"/>
        <v/>
      </c>
      <c r="BW143" s="100" t="str">
        <f t="shared" si="58"/>
        <v/>
      </c>
      <c r="BX143" s="200">
        <f t="shared" si="59"/>
        <v>1668.5714285714287</v>
      </c>
      <c r="BY143" s="100" t="str">
        <f t="shared" si="60"/>
        <v>N</v>
      </c>
      <c r="BZ143" s="200"/>
      <c r="CA143" s="200"/>
      <c r="CB143" s="200"/>
    </row>
    <row r="144" spans="1:80" s="96" customFormat="1" ht="23" x14ac:dyDescent="0.5">
      <c r="A144" s="206" t="s">
        <v>951</v>
      </c>
      <c r="B144" s="117" t="s">
        <v>142</v>
      </c>
      <c r="D144" s="201" t="s">
        <v>74</v>
      </c>
      <c r="E144" s="201">
        <v>0.2</v>
      </c>
      <c r="F144" s="203" t="s">
        <v>790</v>
      </c>
      <c r="G144" s="202"/>
      <c r="H144" s="100" t="s">
        <v>74</v>
      </c>
      <c r="I144" s="203">
        <v>0.02</v>
      </c>
      <c r="J144" s="203" t="s">
        <v>41</v>
      </c>
      <c r="K144" s="203"/>
      <c r="L144" s="113"/>
      <c r="M144" s="113">
        <v>1</v>
      </c>
      <c r="N144" s="111"/>
      <c r="P144" s="95">
        <v>13.84</v>
      </c>
      <c r="Q144" s="96" t="s">
        <v>47</v>
      </c>
      <c r="R144" s="96" t="s">
        <v>1197</v>
      </c>
      <c r="S144" s="208" t="s">
        <v>1197</v>
      </c>
      <c r="T144" s="96" t="s">
        <v>1197</v>
      </c>
      <c r="U144" s="96" t="s">
        <v>1197</v>
      </c>
      <c r="W144" s="96">
        <v>3</v>
      </c>
      <c r="X144" s="96" t="s">
        <v>1197</v>
      </c>
      <c r="Y144" s="99" t="str">
        <f t="shared" si="62"/>
        <v/>
      </c>
      <c r="Z144" s="96" t="str">
        <f t="shared" si="63"/>
        <v/>
      </c>
      <c r="AA144" s="96" t="str">
        <f t="shared" si="64"/>
        <v/>
      </c>
      <c r="AC144" s="96" t="str">
        <f t="shared" si="65"/>
        <v/>
      </c>
      <c r="AD144" s="96" t="str">
        <f t="shared" si="66"/>
        <v/>
      </c>
      <c r="AE144" s="96" t="str">
        <f t="shared" si="67"/>
        <v/>
      </c>
      <c r="AF144" s="96" t="str">
        <f t="shared" si="86"/>
        <v/>
      </c>
      <c r="AH144" s="101">
        <f t="shared" si="68"/>
        <v>25028571.428571425</v>
      </c>
      <c r="AI144" s="101" t="str">
        <f t="shared" si="69"/>
        <v/>
      </c>
      <c r="AJ144" s="101">
        <f t="shared" si="70"/>
        <v>15642.857142857141</v>
      </c>
      <c r="AK144" s="96">
        <f t="shared" si="87"/>
        <v>15633.086463817255</v>
      </c>
      <c r="AM144" s="96" t="str">
        <f t="shared" si="71"/>
        <v/>
      </c>
      <c r="AN144" s="96" t="str">
        <f t="shared" si="88"/>
        <v/>
      </c>
      <c r="AO144" s="96" t="str">
        <f t="shared" si="89"/>
        <v/>
      </c>
      <c r="AQ144" s="96">
        <f t="shared" si="72"/>
        <v>105120000</v>
      </c>
      <c r="AR144" s="96">
        <f t="shared" si="90"/>
        <v>467200</v>
      </c>
      <c r="AS144" s="96">
        <f t="shared" si="91"/>
        <v>465132.74336283188</v>
      </c>
      <c r="AU144" s="96" t="str">
        <f t="shared" si="73"/>
        <v/>
      </c>
      <c r="AV144" s="96" t="str">
        <f t="shared" si="92"/>
        <v/>
      </c>
      <c r="AW144" s="96" t="str">
        <f t="shared" si="93"/>
        <v/>
      </c>
      <c r="AX144" s="96" t="str">
        <f t="shared" si="94"/>
        <v/>
      </c>
      <c r="AZ144" s="101">
        <f t="shared" si="74"/>
        <v>116799999.99999999</v>
      </c>
      <c r="BA144" s="101" t="str">
        <f t="shared" si="75"/>
        <v/>
      </c>
      <c r="BB144" s="101">
        <f t="shared" si="95"/>
        <v>259555.55555555556</v>
      </c>
      <c r="BC144" s="96">
        <f t="shared" si="96"/>
        <v>258980.044345898</v>
      </c>
      <c r="BE144" s="96" t="str">
        <f t="shared" si="76"/>
        <v/>
      </c>
      <c r="BF144" s="96">
        <f t="shared" si="77"/>
        <v>20.857142857142854</v>
      </c>
      <c r="BH144" s="118"/>
      <c r="BI144" s="96" t="s">
        <v>74</v>
      </c>
      <c r="BJ144" s="96" t="str">
        <f t="shared" si="78"/>
        <v/>
      </c>
      <c r="BK144" s="101">
        <f t="shared" si="79"/>
        <v>6674.2857142857147</v>
      </c>
      <c r="BL144" s="101"/>
      <c r="BM144" s="117" t="str">
        <f t="shared" si="80"/>
        <v>7440-42-8</v>
      </c>
      <c r="BN144" s="204" t="str">
        <f t="shared" si="81"/>
        <v>Boron And Borates Only</v>
      </c>
      <c r="BO144" s="204"/>
      <c r="BP144" s="200">
        <f t="shared" si="82"/>
        <v>15633.086463817255</v>
      </c>
      <c r="BQ144" s="100" t="str">
        <f t="shared" si="55"/>
        <v>N</v>
      </c>
      <c r="BR144" s="205">
        <f t="shared" si="83"/>
        <v>100000</v>
      </c>
      <c r="BS144" s="100" t="str">
        <f t="shared" si="56"/>
        <v>max</v>
      </c>
      <c r="BT144" s="200">
        <f t="shared" si="84"/>
        <v>100000</v>
      </c>
      <c r="BU144" s="100" t="str">
        <f t="shared" si="57"/>
        <v>max</v>
      </c>
      <c r="BV144" s="200">
        <f t="shared" si="85"/>
        <v>20.857142857142854</v>
      </c>
      <c r="BW144" s="100" t="str">
        <f t="shared" si="58"/>
        <v>N</v>
      </c>
      <c r="BX144" s="200">
        <f t="shared" si="59"/>
        <v>6674.2857142857147</v>
      </c>
      <c r="BY144" s="100" t="str">
        <f t="shared" si="60"/>
        <v>N</v>
      </c>
      <c r="BZ144" s="200">
        <f>'Table D1'!I6</f>
        <v>21.357714285714287</v>
      </c>
      <c r="CA144" s="200"/>
      <c r="CB144" s="200">
        <f>'Table D1'!J6</f>
        <v>427.15428571428578</v>
      </c>
    </row>
    <row r="145" spans="1:80" s="96" customFormat="1" ht="23" x14ac:dyDescent="0.5">
      <c r="A145" s="206" t="s">
        <v>952</v>
      </c>
      <c r="B145" s="117" t="s">
        <v>953</v>
      </c>
      <c r="C145" s="201"/>
      <c r="D145" s="201" t="s">
        <v>74</v>
      </c>
      <c r="E145" s="96">
        <v>2</v>
      </c>
      <c r="F145" s="203" t="s">
        <v>791</v>
      </c>
      <c r="G145" s="202"/>
      <c r="H145" s="100" t="s">
        <v>74</v>
      </c>
      <c r="I145" s="203">
        <v>0.02</v>
      </c>
      <c r="J145" s="203" t="s">
        <v>791</v>
      </c>
      <c r="K145" s="203"/>
      <c r="L145" s="113"/>
      <c r="M145" s="113">
        <v>1</v>
      </c>
      <c r="N145" s="111"/>
      <c r="P145" s="95">
        <v>117.17</v>
      </c>
      <c r="Q145" s="96" t="s">
        <v>47</v>
      </c>
      <c r="R145" s="96">
        <v>1.83E-2</v>
      </c>
      <c r="S145" s="208">
        <v>0.748</v>
      </c>
      <c r="T145" s="96">
        <v>0.12454469999999999</v>
      </c>
      <c r="U145" s="96">
        <v>2.23E-5</v>
      </c>
      <c r="X145" s="96" t="s">
        <v>1197</v>
      </c>
      <c r="Y145" s="99" t="str">
        <f t="shared" si="62"/>
        <v/>
      </c>
      <c r="Z145" s="96" t="str">
        <f t="shared" si="63"/>
        <v/>
      </c>
      <c r="AC145" s="96" t="str">
        <f t="shared" si="65"/>
        <v/>
      </c>
      <c r="AD145" s="96" t="str">
        <f t="shared" si="66"/>
        <v/>
      </c>
      <c r="AE145" s="96" t="str">
        <f t="shared" si="67"/>
        <v/>
      </c>
      <c r="AF145" s="96" t="str">
        <f t="shared" si="86"/>
        <v/>
      </c>
      <c r="AH145" s="101">
        <f t="shared" si="68"/>
        <v>25028571.428571425</v>
      </c>
      <c r="AI145" s="101" t="str">
        <f t="shared" si="69"/>
        <v/>
      </c>
      <c r="AJ145" s="101">
        <f t="shared" si="70"/>
        <v>156428.57142857142</v>
      </c>
      <c r="AK145" s="96">
        <f t="shared" si="87"/>
        <v>155456.96539485359</v>
      </c>
      <c r="AM145" s="96" t="str">
        <f t="shared" si="71"/>
        <v/>
      </c>
      <c r="AN145" s="96" t="str">
        <f t="shared" si="88"/>
        <v/>
      </c>
      <c r="AO145" s="96" t="str">
        <f t="shared" si="89"/>
        <v/>
      </c>
      <c r="AQ145" s="96">
        <f t="shared" si="72"/>
        <v>105120000</v>
      </c>
      <c r="AR145" s="96">
        <f t="shared" si="90"/>
        <v>4672000</v>
      </c>
      <c r="AS145" s="96">
        <f t="shared" si="91"/>
        <v>4473191.4893617025</v>
      </c>
      <c r="AU145" s="96" t="str">
        <f t="shared" si="73"/>
        <v/>
      </c>
      <c r="AV145" s="96" t="str">
        <f t="shared" si="92"/>
        <v/>
      </c>
      <c r="AW145" s="96" t="str">
        <f t="shared" si="93"/>
        <v/>
      </c>
      <c r="AX145" s="96" t="str">
        <f t="shared" si="94"/>
        <v/>
      </c>
      <c r="AZ145" s="101">
        <f t="shared" si="74"/>
        <v>116799999.99999999</v>
      </c>
      <c r="BA145" s="101" t="str">
        <f t="shared" si="75"/>
        <v/>
      </c>
      <c r="BB145" s="101">
        <f t="shared" si="95"/>
        <v>2595555.5555555555</v>
      </c>
      <c r="BC145" s="96">
        <f t="shared" si="96"/>
        <v>2539130.4347826089</v>
      </c>
      <c r="BE145" s="96" t="str">
        <f t="shared" si="76"/>
        <v/>
      </c>
      <c r="BF145" s="96">
        <f t="shared" si="77"/>
        <v>20.857142857142854</v>
      </c>
      <c r="BH145" s="118"/>
      <c r="BI145" s="96" t="s">
        <v>74</v>
      </c>
      <c r="BJ145" s="96" t="str">
        <f t="shared" si="78"/>
        <v/>
      </c>
      <c r="BK145" s="101">
        <f t="shared" si="79"/>
        <v>66742.857142857145</v>
      </c>
      <c r="BL145" s="101"/>
      <c r="BM145" s="117" t="str">
        <f t="shared" si="80"/>
        <v>10294-34-5</v>
      </c>
      <c r="BN145" s="204" t="str">
        <f t="shared" si="81"/>
        <v>Boron Trichloride</v>
      </c>
      <c r="BO145" s="204"/>
      <c r="BP145" s="200">
        <f t="shared" si="82"/>
        <v>100000</v>
      </c>
      <c r="BQ145" s="100" t="str">
        <f t="shared" si="55"/>
        <v>max</v>
      </c>
      <c r="BR145" s="205">
        <f t="shared" si="83"/>
        <v>100000</v>
      </c>
      <c r="BS145" s="100" t="str">
        <f t="shared" si="56"/>
        <v>max</v>
      </c>
      <c r="BT145" s="200">
        <f t="shared" si="84"/>
        <v>100000</v>
      </c>
      <c r="BU145" s="100" t="str">
        <f t="shared" si="57"/>
        <v>max</v>
      </c>
      <c r="BV145" s="200">
        <f t="shared" si="85"/>
        <v>20.857142857142854</v>
      </c>
      <c r="BW145" s="100" t="str">
        <f t="shared" si="58"/>
        <v>N</v>
      </c>
      <c r="BX145" s="200">
        <f t="shared" si="59"/>
        <v>66742.857142857145</v>
      </c>
      <c r="BY145" s="100" t="str">
        <f t="shared" si="60"/>
        <v>N</v>
      </c>
      <c r="BZ145" s="200"/>
      <c r="CA145" s="200"/>
      <c r="CB145" s="200"/>
    </row>
    <row r="146" spans="1:80" s="96" customFormat="1" ht="23" x14ac:dyDescent="0.5">
      <c r="A146" s="206" t="s">
        <v>954</v>
      </c>
      <c r="B146" s="117" t="s">
        <v>143</v>
      </c>
      <c r="C146" s="201"/>
      <c r="D146" s="201" t="s">
        <v>74</v>
      </c>
      <c r="E146" s="201">
        <v>0.04</v>
      </c>
      <c r="F146" s="203" t="s">
        <v>793</v>
      </c>
      <c r="G146" s="202"/>
      <c r="H146" s="100" t="s">
        <v>74</v>
      </c>
      <c r="I146" s="203">
        <v>1.2999999999999999E-2</v>
      </c>
      <c r="J146" s="203" t="s">
        <v>793</v>
      </c>
      <c r="K146" s="203"/>
      <c r="L146" s="113"/>
      <c r="M146" s="113">
        <v>1</v>
      </c>
      <c r="N146" s="111"/>
      <c r="P146" s="95">
        <v>67.805999999999997</v>
      </c>
      <c r="Q146" s="96" t="s">
        <v>47</v>
      </c>
      <c r="R146" s="96" t="s">
        <v>1197</v>
      </c>
      <c r="S146" s="208" t="s">
        <v>1197</v>
      </c>
      <c r="T146" s="96">
        <v>0.1563359</v>
      </c>
      <c r="U146" s="96">
        <v>2.23E-5</v>
      </c>
      <c r="W146" s="96">
        <f t="shared" si="61"/>
        <v>0</v>
      </c>
      <c r="X146" s="96">
        <v>3320000</v>
      </c>
      <c r="Y146" s="99" t="str">
        <f t="shared" si="62"/>
        <v/>
      </c>
      <c r="Z146" s="96" t="str">
        <f t="shared" si="63"/>
        <v/>
      </c>
      <c r="AA146" s="96" t="str">
        <f t="shared" si="64"/>
        <v/>
      </c>
      <c r="AC146" s="96" t="str">
        <f t="shared" si="65"/>
        <v/>
      </c>
      <c r="AD146" s="96" t="str">
        <f t="shared" si="66"/>
        <v/>
      </c>
      <c r="AE146" s="96" t="str">
        <f t="shared" si="67"/>
        <v/>
      </c>
      <c r="AF146" s="96" t="str">
        <f t="shared" si="86"/>
        <v/>
      </c>
      <c r="AH146" s="101">
        <f t="shared" si="68"/>
        <v>16268571.428571427</v>
      </c>
      <c r="AI146" s="101" t="str">
        <f t="shared" si="69"/>
        <v/>
      </c>
      <c r="AJ146" s="101">
        <f t="shared" si="70"/>
        <v>3128.5714285714289</v>
      </c>
      <c r="AK146" s="96">
        <f t="shared" si="87"/>
        <v>3127.9698958991407</v>
      </c>
      <c r="AM146" s="96" t="str">
        <f t="shared" si="71"/>
        <v/>
      </c>
      <c r="AN146" s="96" t="str">
        <f t="shared" si="88"/>
        <v/>
      </c>
      <c r="AO146" s="96" t="str">
        <f t="shared" si="89"/>
        <v/>
      </c>
      <c r="AQ146" s="96">
        <f t="shared" si="72"/>
        <v>68328000</v>
      </c>
      <c r="AR146" s="96">
        <f t="shared" si="90"/>
        <v>93440.000000000015</v>
      </c>
      <c r="AS146" s="96">
        <f t="shared" si="91"/>
        <v>93312.393308296363</v>
      </c>
      <c r="AU146" s="96" t="str">
        <f t="shared" si="73"/>
        <v/>
      </c>
      <c r="AV146" s="96" t="str">
        <f t="shared" si="92"/>
        <v/>
      </c>
      <c r="AW146" s="96" t="str">
        <f t="shared" si="93"/>
        <v/>
      </c>
      <c r="AX146" s="96" t="str">
        <f t="shared" si="94"/>
        <v/>
      </c>
      <c r="AZ146" s="101">
        <f t="shared" si="74"/>
        <v>75920000</v>
      </c>
      <c r="BA146" s="101" t="str">
        <f t="shared" si="75"/>
        <v/>
      </c>
      <c r="BB146" s="101">
        <f t="shared" si="95"/>
        <v>51911.111111111117</v>
      </c>
      <c r="BC146" s="96">
        <f t="shared" si="96"/>
        <v>51875.640587632392</v>
      </c>
      <c r="BE146" s="96" t="str">
        <f t="shared" si="76"/>
        <v/>
      </c>
      <c r="BF146" s="96">
        <f t="shared" si="77"/>
        <v>13.557142857142857</v>
      </c>
      <c r="BH146" s="118"/>
      <c r="BI146" s="96" t="s">
        <v>74</v>
      </c>
      <c r="BJ146" s="96" t="str">
        <f t="shared" si="78"/>
        <v/>
      </c>
      <c r="BK146" s="101">
        <f t="shared" si="79"/>
        <v>1334.8571428571429</v>
      </c>
      <c r="BL146" s="101"/>
      <c r="BM146" s="117" t="str">
        <f t="shared" si="80"/>
        <v>7637-07-2</v>
      </c>
      <c r="BN146" s="204" t="str">
        <f t="shared" si="81"/>
        <v>Boron Trifluoride</v>
      </c>
      <c r="BO146" s="204"/>
      <c r="BP146" s="200">
        <f t="shared" si="82"/>
        <v>3127.9698958991407</v>
      </c>
      <c r="BQ146" s="100" t="str">
        <f t="shared" si="55"/>
        <v>N</v>
      </c>
      <c r="BR146" s="205">
        <f t="shared" si="83"/>
        <v>93312.393308296363</v>
      </c>
      <c r="BS146" s="100" t="str">
        <f t="shared" si="56"/>
        <v>N</v>
      </c>
      <c r="BT146" s="200">
        <f t="shared" si="84"/>
        <v>51875.640587632392</v>
      </c>
      <c r="BU146" s="100" t="str">
        <f t="shared" si="57"/>
        <v>N</v>
      </c>
      <c r="BV146" s="200">
        <f t="shared" si="85"/>
        <v>13.557142857142857</v>
      </c>
      <c r="BW146" s="100" t="str">
        <f t="shared" si="58"/>
        <v>N</v>
      </c>
      <c r="BX146" s="200">
        <f t="shared" si="59"/>
        <v>1334.8571428571429</v>
      </c>
      <c r="BY146" s="100" t="str">
        <f t="shared" si="60"/>
        <v>N</v>
      </c>
      <c r="BZ146" s="200"/>
      <c r="CA146" s="200"/>
      <c r="CB146" s="200"/>
    </row>
    <row r="147" spans="1:80" s="96" customFormat="1" ht="23" x14ac:dyDescent="0.5">
      <c r="A147" s="206" t="s">
        <v>955</v>
      </c>
      <c r="B147" s="117" t="s">
        <v>956</v>
      </c>
      <c r="C147" s="201">
        <v>0.7</v>
      </c>
      <c r="D147" s="201" t="s">
        <v>790</v>
      </c>
      <c r="E147" s="201">
        <v>4.0000000000000001E-3</v>
      </c>
      <c r="F147" s="203" t="s">
        <v>790</v>
      </c>
      <c r="G147" s="202">
        <v>1.3999999999999999E-4</v>
      </c>
      <c r="H147" s="100" t="s">
        <v>793</v>
      </c>
      <c r="I147" s="203"/>
      <c r="J147" s="203" t="s">
        <v>74</v>
      </c>
      <c r="K147" s="203"/>
      <c r="L147" s="113"/>
      <c r="M147" s="113">
        <v>1</v>
      </c>
      <c r="N147" s="111"/>
      <c r="P147" s="95">
        <v>79.900000000000006</v>
      </c>
      <c r="Q147" s="96" t="s">
        <v>47</v>
      </c>
      <c r="R147" s="96" t="s">
        <v>1197</v>
      </c>
      <c r="S147" s="208" t="s">
        <v>1197</v>
      </c>
      <c r="T147" s="96" t="s">
        <v>1197</v>
      </c>
      <c r="U147" s="96" t="s">
        <v>1197</v>
      </c>
      <c r="W147" s="96">
        <f t="shared" si="61"/>
        <v>0</v>
      </c>
      <c r="X147" s="96" t="s">
        <v>1197</v>
      </c>
      <c r="Y147" s="99" t="str">
        <f t="shared" si="62"/>
        <v/>
      </c>
      <c r="Z147" s="96" t="str">
        <f t="shared" si="63"/>
        <v/>
      </c>
      <c r="AA147" s="96" t="str">
        <f t="shared" si="64"/>
        <v/>
      </c>
      <c r="AC147" s="96">
        <f t="shared" si="65"/>
        <v>24065.934065934067</v>
      </c>
      <c r="AD147" s="96" t="str">
        <f t="shared" si="66"/>
        <v/>
      </c>
      <c r="AE147" s="96">
        <f t="shared" si="67"/>
        <v>0.99319727891156462</v>
      </c>
      <c r="AF147" s="96">
        <f t="shared" si="86"/>
        <v>0.99315629150905793</v>
      </c>
      <c r="AH147" s="101" t="str">
        <f t="shared" si="68"/>
        <v/>
      </c>
      <c r="AI147" s="101" t="str">
        <f t="shared" si="69"/>
        <v/>
      </c>
      <c r="AJ147" s="101">
        <f t="shared" si="70"/>
        <v>312.85714285714289</v>
      </c>
      <c r="AK147" s="96">
        <f t="shared" si="87"/>
        <v>312.85714285714289</v>
      </c>
      <c r="AM147" s="96">
        <f t="shared" si="71"/>
        <v>105120.00000000001</v>
      </c>
      <c r="AN147" s="96">
        <f t="shared" si="88"/>
        <v>9.3439999999999976</v>
      </c>
      <c r="AO147" s="96">
        <f t="shared" si="89"/>
        <v>9.3431694960447942</v>
      </c>
      <c r="AQ147" s="96" t="str">
        <f t="shared" si="72"/>
        <v/>
      </c>
      <c r="AR147" s="96">
        <f t="shared" si="90"/>
        <v>9344</v>
      </c>
      <c r="AS147" s="96">
        <f t="shared" si="91"/>
        <v>9344</v>
      </c>
      <c r="AU147" s="96">
        <f t="shared" si="73"/>
        <v>116800</v>
      </c>
      <c r="AV147" s="96" t="str">
        <f t="shared" si="92"/>
        <v/>
      </c>
      <c r="AW147" s="96">
        <f t="shared" si="93"/>
        <v>5.1911111111111099</v>
      </c>
      <c r="AX147" s="96">
        <f t="shared" si="94"/>
        <v>5.1908804053153181</v>
      </c>
      <c r="AZ147" s="101" t="str">
        <f t="shared" si="74"/>
        <v/>
      </c>
      <c r="BA147" s="101" t="str">
        <f t="shared" si="75"/>
        <v/>
      </c>
      <c r="BB147" s="101">
        <f t="shared" si="95"/>
        <v>5191.1111111111113</v>
      </c>
      <c r="BC147" s="96">
        <f t="shared" si="96"/>
        <v>5191.1111111111113</v>
      </c>
      <c r="BE147" s="96">
        <f t="shared" si="76"/>
        <v>2.0054945054945057E-2</v>
      </c>
      <c r="BF147" s="96" t="str">
        <f t="shared" si="77"/>
        <v/>
      </c>
      <c r="BH147" s="118"/>
      <c r="BI147" s="96">
        <v>10</v>
      </c>
      <c r="BJ147" s="96">
        <f t="shared" si="78"/>
        <v>0.11129745388016464</v>
      </c>
      <c r="BK147" s="101">
        <f t="shared" si="79"/>
        <v>133.48571428571429</v>
      </c>
      <c r="BL147" s="101"/>
      <c r="BM147" s="117" t="str">
        <f t="shared" si="80"/>
        <v>15541-45-4</v>
      </c>
      <c r="BN147" s="204" t="str">
        <f t="shared" si="81"/>
        <v>Bromate</v>
      </c>
      <c r="BO147" s="204"/>
      <c r="BP147" s="200">
        <f t="shared" si="82"/>
        <v>0.99315629150905793</v>
      </c>
      <c r="BQ147" s="100" t="str">
        <f t="shared" si="55"/>
        <v>C</v>
      </c>
      <c r="BR147" s="205">
        <f t="shared" si="83"/>
        <v>9.3431694960447942</v>
      </c>
      <c r="BS147" s="100" t="str">
        <f t="shared" si="56"/>
        <v>C</v>
      </c>
      <c r="BT147" s="200">
        <f t="shared" si="84"/>
        <v>5.1908804053153181</v>
      </c>
      <c r="BU147" s="100" t="str">
        <f t="shared" si="57"/>
        <v>C</v>
      </c>
      <c r="BV147" s="200">
        <f t="shared" si="85"/>
        <v>2.0054945054945057E-2</v>
      </c>
      <c r="BW147" s="100" t="str">
        <f t="shared" si="58"/>
        <v>C</v>
      </c>
      <c r="BX147" s="200">
        <f t="shared" si="59"/>
        <v>10</v>
      </c>
      <c r="BY147" s="100" t="str">
        <f t="shared" si="60"/>
        <v>mcl</v>
      </c>
      <c r="BZ147" s="200"/>
      <c r="CA147" s="200"/>
      <c r="CB147" s="200"/>
    </row>
    <row r="148" spans="1:80" s="96" customFormat="1" ht="23" x14ac:dyDescent="0.5">
      <c r="A148" s="206" t="s">
        <v>1888</v>
      </c>
      <c r="B148" s="117" t="s">
        <v>1899</v>
      </c>
      <c r="C148" s="201"/>
      <c r="D148" s="201"/>
      <c r="E148" s="201">
        <v>0.4</v>
      </c>
      <c r="F148" s="203" t="s">
        <v>792</v>
      </c>
      <c r="G148" s="202"/>
      <c r="H148" s="100"/>
      <c r="I148" s="203"/>
      <c r="J148" s="203"/>
      <c r="K148" s="203"/>
      <c r="L148" s="113"/>
      <c r="M148" s="113">
        <v>1</v>
      </c>
      <c r="N148" s="111"/>
      <c r="O148" s="96">
        <v>0</v>
      </c>
      <c r="P148" s="95"/>
      <c r="S148" s="208"/>
      <c r="W148" s="96">
        <f t="shared" si="61"/>
        <v>0</v>
      </c>
      <c r="Y148" s="99" t="str">
        <f t="shared" si="62"/>
        <v/>
      </c>
      <c r="Z148" s="96" t="str">
        <f t="shared" si="63"/>
        <v/>
      </c>
      <c r="AA148" s="96" t="str">
        <f t="shared" si="64"/>
        <v/>
      </c>
      <c r="AC148" s="96" t="str">
        <f t="shared" si="65"/>
        <v/>
      </c>
      <c r="AD148" s="96" t="str">
        <f t="shared" si="66"/>
        <v/>
      </c>
      <c r="AE148" s="96" t="str">
        <f t="shared" si="67"/>
        <v/>
      </c>
      <c r="AF148" s="96" t="str">
        <f t="shared" si="86"/>
        <v/>
      </c>
      <c r="AH148" s="101" t="str">
        <f t="shared" si="68"/>
        <v/>
      </c>
      <c r="AI148" s="101" t="str">
        <f t="shared" si="69"/>
        <v/>
      </c>
      <c r="AJ148" s="101">
        <f t="shared" si="70"/>
        <v>31285.714285714283</v>
      </c>
      <c r="AK148" s="96">
        <f t="shared" si="87"/>
        <v>31285.714285714286</v>
      </c>
      <c r="AM148" s="96" t="str">
        <f t="shared" si="71"/>
        <v/>
      </c>
      <c r="AN148" s="96" t="str">
        <f t="shared" si="88"/>
        <v/>
      </c>
      <c r="AO148" s="96" t="str">
        <f t="shared" si="89"/>
        <v/>
      </c>
      <c r="AQ148" s="96" t="str">
        <f t="shared" si="72"/>
        <v/>
      </c>
      <c r="AR148" s="96">
        <f t="shared" si="90"/>
        <v>934400</v>
      </c>
      <c r="AS148" s="96">
        <f t="shared" si="91"/>
        <v>934400.00000000012</v>
      </c>
      <c r="AU148" s="96" t="str">
        <f t="shared" si="73"/>
        <v/>
      </c>
      <c r="AV148" s="96" t="str">
        <f t="shared" si="92"/>
        <v/>
      </c>
      <c r="AW148" s="96" t="str">
        <f t="shared" si="93"/>
        <v/>
      </c>
      <c r="AX148" s="96" t="str">
        <f t="shared" si="94"/>
        <v/>
      </c>
      <c r="AZ148" s="101" t="str">
        <f t="shared" si="74"/>
        <v/>
      </c>
      <c r="BA148" s="101" t="str">
        <f t="shared" si="75"/>
        <v/>
      </c>
      <c r="BB148" s="101">
        <f t="shared" si="95"/>
        <v>519111.11111111112</v>
      </c>
      <c r="BC148" s="96">
        <f t="shared" si="96"/>
        <v>519111.11111111112</v>
      </c>
      <c r="BE148" s="96" t="str">
        <f t="shared" si="76"/>
        <v/>
      </c>
      <c r="BF148" s="96" t="str">
        <f t="shared" si="77"/>
        <v/>
      </c>
      <c r="BH148" s="118"/>
      <c r="BJ148" s="96" t="str">
        <f t="shared" si="78"/>
        <v/>
      </c>
      <c r="BK148" s="101">
        <f t="shared" si="79"/>
        <v>13348.571428571429</v>
      </c>
      <c r="BL148" s="101"/>
      <c r="BM148" s="117" t="str">
        <f t="shared" si="80"/>
        <v>7726-95-6</v>
      </c>
      <c r="BN148" s="204" t="str">
        <f t="shared" si="81"/>
        <v>Bromide</v>
      </c>
      <c r="BO148" s="204"/>
      <c r="BP148" s="200">
        <f t="shared" ref="BP148" si="97">IF(AND(AA148="",AF148="",AK148=""),"",IF(Q148="S", MIN(AF148,AK148,100000),MIN(AA148,AF148,AK148,100000)))</f>
        <v>31285.714285714286</v>
      </c>
      <c r="BQ148" s="100" t="str">
        <f t="shared" ref="BQ148" si="98">IF(BP148="","",IF(BP148=AA148,"sat", IF(BP148=AF148,"C", IF(BP148=AK148,"N", IF(BP148=100000,"max")))))</f>
        <v>N</v>
      </c>
      <c r="BR148" s="205">
        <f t="shared" ref="BR148" si="99">IF(AND(AA148="",AO148="",AS148=""),"",IF(Q148="S", MIN(AO148,AS148,100000),MIN(AA148,AO148,AS148,100000)))</f>
        <v>100000</v>
      </c>
      <c r="BS148" s="100" t="str">
        <f t="shared" ref="BS148" si="100">IF(BR148="","",IF(BR148=AA148,"sat", IF(BR148=AO148,"C", IF(BR148=AS148,"N", IF(BR148=100000,"max")))))</f>
        <v>max</v>
      </c>
      <c r="BT148" s="200">
        <f t="shared" ref="BT148" si="101">IF(AND(AA148="",AX148="",BC148=""),"",IF(Q148="S",MIN(AX148,BC148,100000),MIN(AA148,AX148,BC148,100000)))</f>
        <v>100000</v>
      </c>
      <c r="BU148" s="100" t="str">
        <f t="shared" ref="BU148" si="102">IF(BT148="","", IF(BT148=AA148,"sat", IF(BT148=AX148,"C", IF(BT148=BC148,"N", IF(BT148=100000,"max")))))</f>
        <v>max</v>
      </c>
      <c r="BV148" s="200" t="str">
        <f t="shared" ref="BV148" si="103">IF(AND(G148="",I148=""),"",MIN(BE148,BF148))</f>
        <v/>
      </c>
      <c r="BW148" s="100" t="str">
        <f t="shared" ref="BW148" si="104">IF(BV148="","", IF(BV148=BE148,"C", IF(BV148=BF148,"N")))</f>
        <v/>
      </c>
      <c r="BX148" s="200">
        <f t="shared" ref="BX148" si="105">IF(BI148="",(IF(AND(BJ148="",BK148=""),"",MIN(BJ148,BK148))),BI148)</f>
        <v>13348.571428571429</v>
      </c>
      <c r="BY148" s="100" t="str">
        <f t="shared" ref="BY148" si="106">IF(BX148="","", IF(BX148=BJ148,"C", IF(BX148=BK148,"N",IF(BX148=BI148,"mcl"))))</f>
        <v>N</v>
      </c>
      <c r="BZ148" s="200">
        <f>'Table D1'!I5</f>
        <v>102.78400000000001</v>
      </c>
      <c r="CA148" s="200"/>
      <c r="CB148" s="200">
        <f>'Table D1'!J5</f>
        <v>2055.6800000000003</v>
      </c>
    </row>
    <row r="149" spans="1:80" s="96" customFormat="1" ht="23" x14ac:dyDescent="0.5">
      <c r="A149" s="206" t="s">
        <v>957</v>
      </c>
      <c r="B149" s="117" t="s">
        <v>958</v>
      </c>
      <c r="C149" s="201">
        <v>2</v>
      </c>
      <c r="D149" s="201" t="s">
        <v>1198</v>
      </c>
      <c r="E149" s="96">
        <v>1E-4</v>
      </c>
      <c r="F149" s="203" t="s">
        <v>1198</v>
      </c>
      <c r="G149" s="202">
        <v>5.9999999999999995E-4</v>
      </c>
      <c r="H149" s="100" t="s">
        <v>1198</v>
      </c>
      <c r="I149" s="203">
        <v>6.0000000000000002E-5</v>
      </c>
      <c r="J149" s="203" t="s">
        <v>1198</v>
      </c>
      <c r="K149" s="203"/>
      <c r="L149" s="113" t="s">
        <v>1199</v>
      </c>
      <c r="M149" s="113">
        <v>1</v>
      </c>
      <c r="N149" s="111"/>
      <c r="P149" s="95">
        <v>143.41</v>
      </c>
      <c r="R149" s="96">
        <v>9.0899999999999998E-4</v>
      </c>
      <c r="S149" s="208">
        <v>3.71627E-2</v>
      </c>
      <c r="T149" s="96">
        <v>6.5924800000000006E-2</v>
      </c>
      <c r="U149" s="96">
        <v>1.08E-5</v>
      </c>
      <c r="V149" s="96">
        <v>39.6</v>
      </c>
      <c r="W149" s="96">
        <f t="shared" si="61"/>
        <v>0.23760000000000001</v>
      </c>
      <c r="X149" s="96">
        <v>6900</v>
      </c>
      <c r="Y149" s="99">
        <f t="shared" si="62"/>
        <v>3.7893501848959002E-4</v>
      </c>
      <c r="Z149" s="96">
        <f t="shared" si="63"/>
        <v>5925.4083506269553</v>
      </c>
      <c r="AA149" s="96">
        <f t="shared" si="64"/>
        <v>2377.9829003962259</v>
      </c>
      <c r="AC149" s="96">
        <f t="shared" si="65"/>
        <v>2.7727872409985112E-2</v>
      </c>
      <c r="AD149" s="96" t="str">
        <f t="shared" si="66"/>
        <v/>
      </c>
      <c r="AE149" s="96">
        <f t="shared" si="67"/>
        <v>0.34761904761904761</v>
      </c>
      <c r="AF149" s="96">
        <f t="shared" si="86"/>
        <v>2.5679540940194593E-2</v>
      </c>
      <c r="AH149" s="101">
        <f t="shared" si="68"/>
        <v>0.37076126536780096</v>
      </c>
      <c r="AI149" s="101" t="str">
        <f t="shared" si="69"/>
        <v/>
      </c>
      <c r="AJ149" s="101">
        <f t="shared" si="70"/>
        <v>7.821428571428573</v>
      </c>
      <c r="AK149" s="96">
        <f t="shared" si="87"/>
        <v>0.35398139104412568</v>
      </c>
      <c r="AM149" s="96">
        <f t="shared" si="71"/>
        <v>0.12111534668681498</v>
      </c>
      <c r="AN149" s="96">
        <f t="shared" si="88"/>
        <v>3.2703999999999995</v>
      </c>
      <c r="AO149" s="96">
        <f t="shared" si="89"/>
        <v>0.11679016289621307</v>
      </c>
      <c r="AQ149" s="96">
        <f t="shared" si="72"/>
        <v>1.5571973145447642</v>
      </c>
      <c r="AR149" s="96">
        <f t="shared" si="90"/>
        <v>233.60000000000002</v>
      </c>
      <c r="AS149" s="96">
        <f t="shared" si="91"/>
        <v>1.5468856442913468</v>
      </c>
      <c r="AU149" s="96">
        <f t="shared" si="73"/>
        <v>0.13457260742979443</v>
      </c>
      <c r="AV149" s="96" t="str">
        <f t="shared" si="92"/>
        <v/>
      </c>
      <c r="AW149" s="96">
        <f t="shared" si="93"/>
        <v>1.8168888888888886</v>
      </c>
      <c r="AX149" s="96">
        <f t="shared" si="94"/>
        <v>0.12529249265191303</v>
      </c>
      <c r="AZ149" s="101">
        <f t="shared" si="74"/>
        <v>1.7302192383830712</v>
      </c>
      <c r="BA149" s="101" t="str">
        <f t="shared" si="75"/>
        <v/>
      </c>
      <c r="BB149" s="101">
        <f t="shared" si="95"/>
        <v>129.7777777777778</v>
      </c>
      <c r="BC149" s="96">
        <f t="shared" si="96"/>
        <v>1.707455158016894</v>
      </c>
      <c r="BE149" s="96">
        <f t="shared" si="76"/>
        <v>4.6794871794871799E-3</v>
      </c>
      <c r="BF149" s="96">
        <f t="shared" si="77"/>
        <v>6.257142857142857E-2</v>
      </c>
      <c r="BH149" s="118"/>
      <c r="BI149" s="96" t="s">
        <v>74</v>
      </c>
      <c r="BJ149" s="96">
        <f t="shared" si="78"/>
        <v>7.5459995865205694E-3</v>
      </c>
      <c r="BK149" s="101">
        <f t="shared" si="79"/>
        <v>0.1206196213425129</v>
      </c>
      <c r="BL149" s="101"/>
      <c r="BM149" s="117" t="str">
        <f t="shared" si="80"/>
        <v>107-04-0</v>
      </c>
      <c r="BN149" s="204" t="str">
        <f t="shared" si="81"/>
        <v>Bromo-2-chloroethane, 1-</v>
      </c>
      <c r="BO149" s="204"/>
      <c r="BP149" s="200">
        <f t="shared" si="82"/>
        <v>2.5679540940194593E-2</v>
      </c>
      <c r="BQ149" s="100" t="str">
        <f t="shared" si="55"/>
        <v>C</v>
      </c>
      <c r="BR149" s="205">
        <f t="shared" si="83"/>
        <v>0.11679016289621307</v>
      </c>
      <c r="BS149" s="100" t="str">
        <f t="shared" si="56"/>
        <v>C</v>
      </c>
      <c r="BT149" s="200">
        <f t="shared" si="84"/>
        <v>0.12529249265191303</v>
      </c>
      <c r="BU149" s="100" t="str">
        <f t="shared" si="57"/>
        <v>C</v>
      </c>
      <c r="BV149" s="200">
        <f t="shared" si="85"/>
        <v>4.6794871794871799E-3</v>
      </c>
      <c r="BW149" s="100" t="str">
        <f t="shared" si="58"/>
        <v>C</v>
      </c>
      <c r="BX149" s="200">
        <f t="shared" si="59"/>
        <v>7.5459995865205694E-3</v>
      </c>
      <c r="BY149" s="100" t="str">
        <f t="shared" si="60"/>
        <v>C</v>
      </c>
      <c r="BZ149" s="200"/>
      <c r="CA149" s="200"/>
      <c r="CB149" s="200"/>
    </row>
    <row r="150" spans="1:80" s="96" customFormat="1" ht="23" x14ac:dyDescent="0.5">
      <c r="A150" s="206" t="s">
        <v>144</v>
      </c>
      <c r="B150" s="117" t="s">
        <v>145</v>
      </c>
      <c r="C150" s="201"/>
      <c r="D150" s="201" t="s">
        <v>74</v>
      </c>
      <c r="E150" s="201">
        <v>8.0000000000000002E-3</v>
      </c>
      <c r="F150" s="203" t="s">
        <v>790</v>
      </c>
      <c r="G150" s="202"/>
      <c r="H150" s="100" t="s">
        <v>74</v>
      </c>
      <c r="I150" s="203">
        <v>0.06</v>
      </c>
      <c r="J150" s="203" t="s">
        <v>790</v>
      </c>
      <c r="K150" s="203"/>
      <c r="L150" s="113" t="s">
        <v>1199</v>
      </c>
      <c r="M150" s="113">
        <v>1</v>
      </c>
      <c r="N150" s="111"/>
      <c r="P150" s="95">
        <v>157.01</v>
      </c>
      <c r="R150" s="96">
        <v>2.47E-3</v>
      </c>
      <c r="S150" s="208">
        <v>0.10098119999999999</v>
      </c>
      <c r="T150" s="96">
        <v>5.3713200000000003E-2</v>
      </c>
      <c r="U150" s="96">
        <v>9.3003999999999999E-6</v>
      </c>
      <c r="V150" s="96">
        <v>233.9</v>
      </c>
      <c r="W150" s="96">
        <f t="shared" si="61"/>
        <v>1.4034</v>
      </c>
      <c r="X150" s="96">
        <v>446</v>
      </c>
      <c r="Y150" s="99">
        <f t="shared" si="62"/>
        <v>1.8984033409199318E-4</v>
      </c>
      <c r="Z150" s="96">
        <f t="shared" si="63"/>
        <v>8371.5603275931899</v>
      </c>
      <c r="AA150" s="96">
        <f t="shared" si="64"/>
        <v>679.04238878943386</v>
      </c>
      <c r="AC150" s="96" t="str">
        <f t="shared" si="65"/>
        <v/>
      </c>
      <c r="AD150" s="96" t="str">
        <f t="shared" si="66"/>
        <v/>
      </c>
      <c r="AE150" s="96" t="str">
        <f t="shared" si="67"/>
        <v/>
      </c>
      <c r="AF150" s="96" t="str">
        <f t="shared" si="86"/>
        <v/>
      </c>
      <c r="AH150" s="101">
        <f t="shared" si="68"/>
        <v>523.82048906940247</v>
      </c>
      <c r="AI150" s="101" t="str">
        <f t="shared" si="69"/>
        <v/>
      </c>
      <c r="AJ150" s="101">
        <f t="shared" si="70"/>
        <v>625.71428571428578</v>
      </c>
      <c r="AK150" s="96">
        <f t="shared" si="87"/>
        <v>285.12574856401801</v>
      </c>
      <c r="AM150" s="96" t="str">
        <f t="shared" si="71"/>
        <v/>
      </c>
      <c r="AN150" s="96" t="str">
        <f t="shared" si="88"/>
        <v/>
      </c>
      <c r="AO150" s="96" t="str">
        <f t="shared" si="89"/>
        <v/>
      </c>
      <c r="AQ150" s="96">
        <f t="shared" si="72"/>
        <v>2200.0460540914901</v>
      </c>
      <c r="AR150" s="96">
        <f t="shared" si="90"/>
        <v>18688</v>
      </c>
      <c r="AS150" s="96">
        <f t="shared" si="91"/>
        <v>1968.3248759789278</v>
      </c>
      <c r="AU150" s="96" t="str">
        <f t="shared" si="73"/>
        <v/>
      </c>
      <c r="AV150" s="96" t="str">
        <f t="shared" si="92"/>
        <v/>
      </c>
      <c r="AW150" s="96" t="str">
        <f t="shared" si="93"/>
        <v/>
      </c>
      <c r="AX150" s="96" t="str">
        <f t="shared" si="94"/>
        <v/>
      </c>
      <c r="AZ150" s="101">
        <f t="shared" si="74"/>
        <v>2444.4956156572111</v>
      </c>
      <c r="BA150" s="101" t="str">
        <f t="shared" si="75"/>
        <v/>
      </c>
      <c r="BB150" s="101">
        <f t="shared" si="95"/>
        <v>10382.222222222223</v>
      </c>
      <c r="BC150" s="96">
        <f t="shared" si="96"/>
        <v>1978.6275042280729</v>
      </c>
      <c r="BE150" s="96" t="str">
        <f t="shared" si="76"/>
        <v/>
      </c>
      <c r="BF150" s="96">
        <f t="shared" si="77"/>
        <v>62.571428571428562</v>
      </c>
      <c r="BH150" s="118"/>
      <c r="BI150" s="96" t="s">
        <v>74</v>
      </c>
      <c r="BJ150" s="96" t="str">
        <f t="shared" si="78"/>
        <v/>
      </c>
      <c r="BK150" s="101">
        <f t="shared" si="79"/>
        <v>85.203647416413361</v>
      </c>
      <c r="BL150" s="101"/>
      <c r="BM150" s="117" t="str">
        <f t="shared" si="80"/>
        <v>108-86-1</v>
      </c>
      <c r="BN150" s="204" t="str">
        <f t="shared" si="81"/>
        <v>Bromobenzene</v>
      </c>
      <c r="BO150" s="204"/>
      <c r="BP150" s="200">
        <f t="shared" si="82"/>
        <v>285.12574856401801</v>
      </c>
      <c r="BQ150" s="100" t="str">
        <f t="shared" si="55"/>
        <v>N</v>
      </c>
      <c r="BR150" s="205">
        <f t="shared" si="83"/>
        <v>679.04238878943386</v>
      </c>
      <c r="BS150" s="100" t="str">
        <f t="shared" si="56"/>
        <v>sat</v>
      </c>
      <c r="BT150" s="200">
        <f t="shared" si="84"/>
        <v>679.04238878943386</v>
      </c>
      <c r="BU150" s="100" t="str">
        <f t="shared" si="57"/>
        <v>sat</v>
      </c>
      <c r="BV150" s="200">
        <f t="shared" si="85"/>
        <v>62.571428571428562</v>
      </c>
      <c r="BW150" s="100" t="str">
        <f t="shared" si="58"/>
        <v>N</v>
      </c>
      <c r="BX150" s="200">
        <f t="shared" si="59"/>
        <v>85.203647416413361</v>
      </c>
      <c r="BY150" s="100" t="str">
        <f t="shared" si="60"/>
        <v>N</v>
      </c>
      <c r="BZ150" s="200"/>
      <c r="CA150" s="200"/>
      <c r="CB150" s="200"/>
    </row>
    <row r="151" spans="1:80" s="96" customFormat="1" ht="23" x14ac:dyDescent="0.5">
      <c r="A151" s="206" t="s">
        <v>959</v>
      </c>
      <c r="B151" s="117" t="s">
        <v>960</v>
      </c>
      <c r="C151" s="201"/>
      <c r="D151" s="201" t="s">
        <v>74</v>
      </c>
      <c r="E151" s="201"/>
      <c r="F151" s="203" t="s">
        <v>74</v>
      </c>
      <c r="G151" s="202"/>
      <c r="H151" s="100" t="s">
        <v>74</v>
      </c>
      <c r="I151" s="203">
        <v>0.04</v>
      </c>
      <c r="J151" s="203" t="s">
        <v>1198</v>
      </c>
      <c r="K151" s="203"/>
      <c r="L151" s="113" t="s">
        <v>1199</v>
      </c>
      <c r="M151" s="113">
        <v>1</v>
      </c>
      <c r="N151" s="111"/>
      <c r="P151" s="95">
        <v>129.38</v>
      </c>
      <c r="R151" s="96">
        <v>1.4599999999999999E-3</v>
      </c>
      <c r="S151" s="208">
        <v>5.9689300000000001E-2</v>
      </c>
      <c r="T151" s="96">
        <v>7.8691999999999998E-2</v>
      </c>
      <c r="U151" s="96">
        <v>1.22E-5</v>
      </c>
      <c r="V151" s="96">
        <v>21.73</v>
      </c>
      <c r="W151" s="96">
        <f t="shared" si="61"/>
        <v>0.13038</v>
      </c>
      <c r="X151" s="96">
        <v>16700</v>
      </c>
      <c r="Y151" s="99">
        <f t="shared" si="62"/>
        <v>1.0357658149175763E-3</v>
      </c>
      <c r="Z151" s="96">
        <f t="shared" si="63"/>
        <v>3584.015418869004</v>
      </c>
      <c r="AA151" s="96">
        <f t="shared" si="64"/>
        <v>4036.0505310125791</v>
      </c>
      <c r="AC151" s="96" t="str">
        <f t="shared" si="65"/>
        <v/>
      </c>
      <c r="AD151" s="96" t="str">
        <f t="shared" si="66"/>
        <v/>
      </c>
      <c r="AE151" s="96" t="str">
        <f t="shared" si="67"/>
        <v/>
      </c>
      <c r="AF151" s="96" t="str">
        <f t="shared" si="86"/>
        <v/>
      </c>
      <c r="AH151" s="101">
        <f t="shared" si="68"/>
        <v>149.50464318710704</v>
      </c>
      <c r="AI151" s="101" t="str">
        <f t="shared" si="69"/>
        <v/>
      </c>
      <c r="AJ151" s="101" t="str">
        <f t="shared" si="70"/>
        <v/>
      </c>
      <c r="AK151" s="96">
        <f t="shared" si="87"/>
        <v>149.50464318710704</v>
      </c>
      <c r="AM151" s="96" t="str">
        <f t="shared" si="71"/>
        <v/>
      </c>
      <c r="AN151" s="96" t="str">
        <f t="shared" si="88"/>
        <v/>
      </c>
      <c r="AO151" s="96" t="str">
        <f t="shared" si="89"/>
        <v/>
      </c>
      <c r="AQ151" s="96">
        <f t="shared" si="72"/>
        <v>627.91950138584957</v>
      </c>
      <c r="AR151" s="96" t="str">
        <f t="shared" si="90"/>
        <v/>
      </c>
      <c r="AS151" s="96">
        <f t="shared" si="91"/>
        <v>627.91950138584957</v>
      </c>
      <c r="AU151" s="96" t="str">
        <f t="shared" si="73"/>
        <v/>
      </c>
      <c r="AV151" s="96" t="str">
        <f t="shared" si="92"/>
        <v/>
      </c>
      <c r="AW151" s="96" t="str">
        <f t="shared" si="93"/>
        <v/>
      </c>
      <c r="AX151" s="96" t="str">
        <f t="shared" si="94"/>
        <v/>
      </c>
      <c r="AZ151" s="101">
        <f t="shared" si="74"/>
        <v>697.68833487316624</v>
      </c>
      <c r="BA151" s="101" t="str">
        <f t="shared" si="75"/>
        <v/>
      </c>
      <c r="BB151" s="101" t="str">
        <f t="shared" si="95"/>
        <v/>
      </c>
      <c r="BC151" s="96">
        <f t="shared" si="96"/>
        <v>697.68833487316624</v>
      </c>
      <c r="BE151" s="96" t="str">
        <f t="shared" si="76"/>
        <v/>
      </c>
      <c r="BF151" s="96">
        <f t="shared" si="77"/>
        <v>41.714285714285708</v>
      </c>
      <c r="BH151" s="118"/>
      <c r="BI151" s="96" t="s">
        <v>74</v>
      </c>
      <c r="BJ151" s="96" t="str">
        <f t="shared" si="78"/>
        <v/>
      </c>
      <c r="BK151" s="101">
        <f t="shared" si="79"/>
        <v>83.428571428571431</v>
      </c>
      <c r="BL151" s="101"/>
      <c r="BM151" s="117" t="str">
        <f t="shared" si="80"/>
        <v>74-97-5</v>
      </c>
      <c r="BN151" s="204" t="str">
        <f t="shared" si="81"/>
        <v>Bromochloromethane</v>
      </c>
      <c r="BO151" s="204"/>
      <c r="BP151" s="200">
        <f t="shared" si="82"/>
        <v>149.50464318710704</v>
      </c>
      <c r="BQ151" s="100" t="str">
        <f t="shared" si="55"/>
        <v>N</v>
      </c>
      <c r="BR151" s="205">
        <f t="shared" si="83"/>
        <v>627.91950138584957</v>
      </c>
      <c r="BS151" s="100" t="str">
        <f t="shared" si="56"/>
        <v>N</v>
      </c>
      <c r="BT151" s="200">
        <f t="shared" si="84"/>
        <v>697.68833487316624</v>
      </c>
      <c r="BU151" s="100" t="str">
        <f t="shared" si="57"/>
        <v>N</v>
      </c>
      <c r="BV151" s="200">
        <f t="shared" si="85"/>
        <v>41.714285714285708</v>
      </c>
      <c r="BW151" s="100" t="str">
        <f t="shared" si="58"/>
        <v>N</v>
      </c>
      <c r="BX151" s="200">
        <f t="shared" si="59"/>
        <v>83.428571428571431</v>
      </c>
      <c r="BY151" s="100" t="str">
        <f t="shared" si="60"/>
        <v>N</v>
      </c>
      <c r="BZ151" s="200"/>
      <c r="CA151" s="200"/>
      <c r="CB151" s="200"/>
    </row>
    <row r="152" spans="1:80" s="96" customFormat="1" ht="23" x14ac:dyDescent="0.5">
      <c r="A152" s="206" t="s">
        <v>146</v>
      </c>
      <c r="B152" s="117" t="s">
        <v>147</v>
      </c>
      <c r="C152" s="96">
        <v>6.2E-2</v>
      </c>
      <c r="D152" s="201" t="s">
        <v>790</v>
      </c>
      <c r="E152" s="201">
        <v>0.02</v>
      </c>
      <c r="F152" s="203" t="s">
        <v>790</v>
      </c>
      <c r="G152" s="202">
        <v>3.6999999999999998E-5</v>
      </c>
      <c r="H152" s="100" t="s">
        <v>793</v>
      </c>
      <c r="I152" s="203"/>
      <c r="J152" s="203" t="s">
        <v>74</v>
      </c>
      <c r="K152" s="203"/>
      <c r="L152" s="113" t="s">
        <v>1199</v>
      </c>
      <c r="M152" s="113">
        <v>1</v>
      </c>
      <c r="N152" s="111"/>
      <c r="P152" s="95">
        <v>163.83000000000001</v>
      </c>
      <c r="R152" s="96">
        <v>2.1199999999999999E-3</v>
      </c>
      <c r="S152" s="208">
        <v>8.6672100000000002E-2</v>
      </c>
      <c r="T152" s="96">
        <v>5.6262899999999998E-2</v>
      </c>
      <c r="U152" s="96">
        <v>1.0699999999999999E-5</v>
      </c>
      <c r="V152" s="96">
        <v>31.82</v>
      </c>
      <c r="W152" s="96">
        <f t="shared" si="61"/>
        <v>0.19092000000000001</v>
      </c>
      <c r="X152" s="96">
        <v>3032</v>
      </c>
      <c r="Y152" s="99">
        <f t="shared" si="62"/>
        <v>8.4557755683688761E-4</v>
      </c>
      <c r="Z152" s="96">
        <f t="shared" si="63"/>
        <v>3966.650459662334</v>
      </c>
      <c r="AA152" s="96">
        <f t="shared" si="64"/>
        <v>931.81769909886793</v>
      </c>
      <c r="AC152" s="96">
        <f t="shared" si="65"/>
        <v>0.30100362115940787</v>
      </c>
      <c r="AD152" s="96" t="str">
        <f t="shared" si="66"/>
        <v/>
      </c>
      <c r="AE152" s="96">
        <f t="shared" si="67"/>
        <v>11.213517665130569</v>
      </c>
      <c r="AF152" s="96">
        <f t="shared" si="86"/>
        <v>0.2931350196172009</v>
      </c>
      <c r="AH152" s="101" t="str">
        <f t="shared" si="68"/>
        <v/>
      </c>
      <c r="AI152" s="101" t="str">
        <f t="shared" si="69"/>
        <v/>
      </c>
      <c r="AJ152" s="101">
        <f t="shared" si="70"/>
        <v>1564.2857142857144</v>
      </c>
      <c r="AK152" s="96">
        <f t="shared" si="87"/>
        <v>1564.2857142857147</v>
      </c>
      <c r="AM152" s="96">
        <f t="shared" si="71"/>
        <v>1.3147838172242938</v>
      </c>
      <c r="AN152" s="96">
        <f t="shared" si="88"/>
        <v>105.49677419354836</v>
      </c>
      <c r="AO152" s="96">
        <f t="shared" si="89"/>
        <v>1.2985996465387533</v>
      </c>
      <c r="AQ152" s="96" t="str">
        <f t="shared" si="72"/>
        <v/>
      </c>
      <c r="AR152" s="96">
        <f t="shared" si="90"/>
        <v>46720.000000000007</v>
      </c>
      <c r="AS152" s="96">
        <f t="shared" si="91"/>
        <v>46720.000000000007</v>
      </c>
      <c r="AU152" s="96">
        <f t="shared" si="73"/>
        <v>1.460870908026993</v>
      </c>
      <c r="AV152" s="96" t="str">
        <f t="shared" si="92"/>
        <v/>
      </c>
      <c r="AW152" s="96">
        <f t="shared" si="93"/>
        <v>58.609318996415766</v>
      </c>
      <c r="AX152" s="96">
        <f t="shared" si="94"/>
        <v>1.4253434057281904</v>
      </c>
      <c r="AZ152" s="101" t="str">
        <f t="shared" si="74"/>
        <v/>
      </c>
      <c r="BA152" s="101" t="str">
        <f t="shared" si="75"/>
        <v/>
      </c>
      <c r="BB152" s="101">
        <f t="shared" si="95"/>
        <v>25955.555555555558</v>
      </c>
      <c r="BC152" s="96">
        <f t="shared" si="96"/>
        <v>25955.555555555555</v>
      </c>
      <c r="BE152" s="96">
        <f t="shared" si="76"/>
        <v>7.5883575883575874E-2</v>
      </c>
      <c r="BF152" s="96" t="str">
        <f t="shared" si="77"/>
        <v/>
      </c>
      <c r="BH152" s="118"/>
      <c r="BI152" s="96">
        <v>80</v>
      </c>
      <c r="BJ152" s="96">
        <f t="shared" si="78"/>
        <v>0.13541237706225628</v>
      </c>
      <c r="BK152" s="101">
        <f t="shared" si="79"/>
        <v>667.42857142857144</v>
      </c>
      <c r="BL152" s="101"/>
      <c r="BM152" s="117" t="str">
        <f t="shared" si="80"/>
        <v>75-27-4</v>
      </c>
      <c r="BN152" s="204" t="str">
        <f t="shared" si="81"/>
        <v>Bromodichloromethane</v>
      </c>
      <c r="BO152" s="204"/>
      <c r="BP152" s="200">
        <f t="shared" si="82"/>
        <v>0.2931350196172009</v>
      </c>
      <c r="BQ152" s="100" t="str">
        <f t="shared" si="55"/>
        <v>C</v>
      </c>
      <c r="BR152" s="205">
        <f t="shared" si="83"/>
        <v>1.2985996465387533</v>
      </c>
      <c r="BS152" s="100" t="str">
        <f t="shared" si="56"/>
        <v>C</v>
      </c>
      <c r="BT152" s="200">
        <f t="shared" si="84"/>
        <v>1.4253434057281904</v>
      </c>
      <c r="BU152" s="100" t="str">
        <f t="shared" si="57"/>
        <v>C</v>
      </c>
      <c r="BV152" s="200">
        <f t="shared" si="85"/>
        <v>7.5883575883575874E-2</v>
      </c>
      <c r="BW152" s="100" t="str">
        <f t="shared" si="58"/>
        <v>C</v>
      </c>
      <c r="BX152" s="200">
        <f t="shared" si="59"/>
        <v>80</v>
      </c>
      <c r="BY152" s="100" t="str">
        <f t="shared" si="60"/>
        <v>mcl</v>
      </c>
      <c r="BZ152" s="200">
        <v>0.03</v>
      </c>
      <c r="CA152" s="200"/>
      <c r="CB152" s="200">
        <v>0.6</v>
      </c>
    </row>
    <row r="153" spans="1:80" s="96" customFormat="1" ht="23" x14ac:dyDescent="0.5">
      <c r="A153" s="206" t="s">
        <v>814</v>
      </c>
      <c r="B153" s="117" t="s">
        <v>148</v>
      </c>
      <c r="C153" s="96">
        <v>7.9000000000000008E-3</v>
      </c>
      <c r="D153" s="201" t="s">
        <v>790</v>
      </c>
      <c r="E153" s="201">
        <v>0.02</v>
      </c>
      <c r="F153" s="203" t="s">
        <v>790</v>
      </c>
      <c r="G153" s="202">
        <v>1.1000000000000001E-6</v>
      </c>
      <c r="H153" s="100" t="s">
        <v>790</v>
      </c>
      <c r="I153" s="203"/>
      <c r="J153" s="203" t="s">
        <v>74</v>
      </c>
      <c r="K153" s="203"/>
      <c r="L153" s="113" t="s">
        <v>1199</v>
      </c>
      <c r="M153" s="113">
        <v>1</v>
      </c>
      <c r="N153" s="111"/>
      <c r="P153" s="95">
        <v>252.73</v>
      </c>
      <c r="R153" s="96">
        <v>5.3499999999999999E-4</v>
      </c>
      <c r="S153" s="208">
        <v>2.18724E-2</v>
      </c>
      <c r="T153" s="96">
        <v>3.5732399999999997E-2</v>
      </c>
      <c r="U153" s="96">
        <v>1.04E-5</v>
      </c>
      <c r="V153" s="96">
        <v>31.82</v>
      </c>
      <c r="W153" s="96">
        <f t="shared" si="61"/>
        <v>0.19092000000000001</v>
      </c>
      <c r="X153" s="96">
        <v>3100</v>
      </c>
      <c r="Y153" s="99">
        <f t="shared" si="62"/>
        <v>1.4134344026108764E-4</v>
      </c>
      <c r="Z153" s="96">
        <f t="shared" si="63"/>
        <v>9702.0347790258747</v>
      </c>
      <c r="AA153" s="96">
        <f t="shared" si="64"/>
        <v>914.68793486792447</v>
      </c>
      <c r="AC153" s="96">
        <f t="shared" si="65"/>
        <v>24.763934925485621</v>
      </c>
      <c r="AD153" s="96" t="str">
        <f t="shared" si="66"/>
        <v/>
      </c>
      <c r="AE153" s="96">
        <f t="shared" si="67"/>
        <v>88.004822182037358</v>
      </c>
      <c r="AF153" s="96">
        <f t="shared" si="86"/>
        <v>19.325793291903889</v>
      </c>
      <c r="AH153" s="101" t="str">
        <f t="shared" si="68"/>
        <v/>
      </c>
      <c r="AI153" s="101" t="str">
        <f t="shared" si="69"/>
        <v/>
      </c>
      <c r="AJ153" s="101">
        <f t="shared" si="70"/>
        <v>1564.2857142857144</v>
      </c>
      <c r="AK153" s="96">
        <f t="shared" si="87"/>
        <v>1564.2857142857147</v>
      </c>
      <c r="AM153" s="96">
        <f t="shared" si="71"/>
        <v>108.1688677545212</v>
      </c>
      <c r="AN153" s="96">
        <f t="shared" si="88"/>
        <v>827.94936708860723</v>
      </c>
      <c r="AO153" s="96">
        <f t="shared" si="89"/>
        <v>95.669908204549586</v>
      </c>
      <c r="AQ153" s="96" t="str">
        <f t="shared" si="72"/>
        <v/>
      </c>
      <c r="AR153" s="96">
        <f t="shared" si="90"/>
        <v>46720.000000000007</v>
      </c>
      <c r="AS153" s="96">
        <f t="shared" si="91"/>
        <v>46720.000000000007</v>
      </c>
      <c r="AU153" s="96">
        <f t="shared" si="73"/>
        <v>120.1876308383569</v>
      </c>
      <c r="AV153" s="96" t="str">
        <f t="shared" si="92"/>
        <v/>
      </c>
      <c r="AW153" s="96">
        <f t="shared" si="93"/>
        <v>459.97187060478194</v>
      </c>
      <c r="AX153" s="96">
        <f t="shared" si="94"/>
        <v>95.289190718691103</v>
      </c>
      <c r="AZ153" s="101" t="str">
        <f t="shared" si="74"/>
        <v/>
      </c>
      <c r="BA153" s="101" t="str">
        <f t="shared" si="75"/>
        <v/>
      </c>
      <c r="BB153" s="101">
        <f t="shared" si="95"/>
        <v>25955.555555555558</v>
      </c>
      <c r="BC153" s="96">
        <f t="shared" si="96"/>
        <v>25955.555555555555</v>
      </c>
      <c r="BE153" s="96">
        <f t="shared" si="76"/>
        <v>2.5524475524475521</v>
      </c>
      <c r="BF153" s="96" t="str">
        <f t="shared" si="77"/>
        <v/>
      </c>
      <c r="BH153" s="118"/>
      <c r="BI153" s="96">
        <v>80</v>
      </c>
      <c r="BJ153" s="96">
        <f t="shared" si="78"/>
        <v>3.3636987784704835</v>
      </c>
      <c r="BK153" s="101">
        <f t="shared" si="79"/>
        <v>667.42857142857144</v>
      </c>
      <c r="BL153" s="101"/>
      <c r="BM153" s="117" t="str">
        <f t="shared" si="80"/>
        <v>75-25-2</v>
      </c>
      <c r="BN153" s="204" t="str">
        <f t="shared" si="81"/>
        <v>Bromoform</v>
      </c>
      <c r="BO153" s="204"/>
      <c r="BP153" s="200">
        <f t="shared" si="82"/>
        <v>19.325793291903889</v>
      </c>
      <c r="BQ153" s="100" t="str">
        <f t="shared" si="55"/>
        <v>C</v>
      </c>
      <c r="BR153" s="205">
        <f t="shared" si="83"/>
        <v>95.669908204549586</v>
      </c>
      <c r="BS153" s="100" t="str">
        <f t="shared" si="56"/>
        <v>C</v>
      </c>
      <c r="BT153" s="200">
        <f t="shared" si="84"/>
        <v>95.289190718691103</v>
      </c>
      <c r="BU153" s="100" t="str">
        <f t="shared" si="57"/>
        <v>C</v>
      </c>
      <c r="BV153" s="200">
        <f t="shared" si="85"/>
        <v>2.5524475524475521</v>
      </c>
      <c r="BW153" s="100" t="str">
        <f t="shared" si="58"/>
        <v>C</v>
      </c>
      <c r="BX153" s="200">
        <f t="shared" si="59"/>
        <v>80</v>
      </c>
      <c r="BY153" s="100" t="str">
        <f t="shared" si="60"/>
        <v>mcl</v>
      </c>
      <c r="BZ153" s="200">
        <v>0.04</v>
      </c>
      <c r="CA153" s="200"/>
      <c r="CB153" s="200">
        <v>0.8</v>
      </c>
    </row>
    <row r="154" spans="1:80" s="96" customFormat="1" ht="23" x14ac:dyDescent="0.5">
      <c r="A154" s="206" t="s">
        <v>149</v>
      </c>
      <c r="B154" s="117" t="s">
        <v>150</v>
      </c>
      <c r="D154" s="201" t="s">
        <v>74</v>
      </c>
      <c r="E154" s="96">
        <v>1.4E-3</v>
      </c>
      <c r="F154" s="203" t="s">
        <v>790</v>
      </c>
      <c r="G154" s="202"/>
      <c r="H154" s="100" t="s">
        <v>74</v>
      </c>
      <c r="I154" s="203">
        <v>5.0000000000000001E-3</v>
      </c>
      <c r="J154" s="203" t="s">
        <v>790</v>
      </c>
      <c r="K154" s="203"/>
      <c r="L154" s="113" t="s">
        <v>1199</v>
      </c>
      <c r="M154" s="113">
        <v>1</v>
      </c>
      <c r="N154" s="111"/>
      <c r="P154" s="95">
        <v>94.938999999999993</v>
      </c>
      <c r="R154" s="96">
        <v>7.3400000000000002E-3</v>
      </c>
      <c r="S154" s="208">
        <v>0.30008180000000001</v>
      </c>
      <c r="T154" s="96">
        <v>0.10049760000000001</v>
      </c>
      <c r="U154" s="96">
        <v>1.3499999999999999E-5</v>
      </c>
      <c r="V154" s="96">
        <v>13.22</v>
      </c>
      <c r="W154" s="96">
        <f t="shared" si="61"/>
        <v>7.9320000000000002E-2</v>
      </c>
      <c r="X154" s="96">
        <v>15200</v>
      </c>
      <c r="Y154" s="99">
        <f t="shared" si="62"/>
        <v>6.8047375249232064E-3</v>
      </c>
      <c r="Z154" s="96">
        <f t="shared" si="63"/>
        <v>1398.2826435834418</v>
      </c>
      <c r="AA154" s="96">
        <f t="shared" si="64"/>
        <v>3589.1446612327045</v>
      </c>
      <c r="AC154" s="96" t="str">
        <f t="shared" si="65"/>
        <v/>
      </c>
      <c r="AD154" s="96" t="str">
        <f t="shared" si="66"/>
        <v/>
      </c>
      <c r="AE154" s="96" t="str">
        <f t="shared" si="67"/>
        <v/>
      </c>
      <c r="AF154" s="96" t="str">
        <f t="shared" si="86"/>
        <v/>
      </c>
      <c r="AH154" s="101">
        <f t="shared" si="68"/>
        <v>7.2910452129708041</v>
      </c>
      <c r="AI154" s="101" t="str">
        <f t="shared" si="69"/>
        <v/>
      </c>
      <c r="AJ154" s="101">
        <f t="shared" si="70"/>
        <v>109.5</v>
      </c>
      <c r="AK154" s="96">
        <f t="shared" si="87"/>
        <v>6.8358789782595091</v>
      </c>
      <c r="AM154" s="96" t="str">
        <f t="shared" si="71"/>
        <v/>
      </c>
      <c r="AN154" s="96" t="str">
        <f t="shared" si="88"/>
        <v/>
      </c>
      <c r="AO154" s="96" t="str">
        <f t="shared" si="89"/>
        <v/>
      </c>
      <c r="AQ154" s="96">
        <f t="shared" si="72"/>
        <v>30.622389894477376</v>
      </c>
      <c r="AR154" s="96">
        <f t="shared" si="90"/>
        <v>3270.4</v>
      </c>
      <c r="AS154" s="96">
        <f t="shared" si="91"/>
        <v>30.338317067307194</v>
      </c>
      <c r="AU154" s="96" t="str">
        <f t="shared" si="73"/>
        <v/>
      </c>
      <c r="AV154" s="96" t="str">
        <f t="shared" si="92"/>
        <v/>
      </c>
      <c r="AW154" s="96" t="str">
        <f t="shared" si="93"/>
        <v/>
      </c>
      <c r="AX154" s="96" t="str">
        <f t="shared" si="94"/>
        <v/>
      </c>
      <c r="AZ154" s="101">
        <f t="shared" si="74"/>
        <v>34.024877660530414</v>
      </c>
      <c r="BA154" s="101" t="str">
        <f t="shared" si="75"/>
        <v/>
      </c>
      <c r="BB154" s="101">
        <f t="shared" si="95"/>
        <v>1816.8888888888889</v>
      </c>
      <c r="BC154" s="96">
        <f t="shared" si="96"/>
        <v>33.399406976408649</v>
      </c>
      <c r="BE154" s="96" t="str">
        <f t="shared" si="76"/>
        <v/>
      </c>
      <c r="BF154" s="96">
        <f t="shared" si="77"/>
        <v>5.2142857142857135</v>
      </c>
      <c r="BH154" s="118"/>
      <c r="BI154" s="96" t="s">
        <v>74</v>
      </c>
      <c r="BJ154" s="96" t="str">
        <f t="shared" si="78"/>
        <v/>
      </c>
      <c r="BK154" s="101">
        <f t="shared" si="79"/>
        <v>8.5255474452554747</v>
      </c>
      <c r="BL154" s="101"/>
      <c r="BM154" s="117" t="str">
        <f t="shared" si="80"/>
        <v>74-83-9</v>
      </c>
      <c r="BN154" s="204" t="str">
        <f t="shared" si="81"/>
        <v>Bromomethane</v>
      </c>
      <c r="BO154" s="204"/>
      <c r="BP154" s="200">
        <f t="shared" si="82"/>
        <v>6.8358789782595091</v>
      </c>
      <c r="BQ154" s="100" t="str">
        <f t="shared" si="55"/>
        <v>N</v>
      </c>
      <c r="BR154" s="205">
        <f t="shared" si="83"/>
        <v>30.338317067307194</v>
      </c>
      <c r="BS154" s="100" t="str">
        <f t="shared" si="56"/>
        <v>N</v>
      </c>
      <c r="BT154" s="200">
        <f t="shared" si="84"/>
        <v>33.399406976408649</v>
      </c>
      <c r="BU154" s="100" t="str">
        <f t="shared" si="57"/>
        <v>N</v>
      </c>
      <c r="BV154" s="200">
        <f t="shared" si="85"/>
        <v>5.2142857142857135</v>
      </c>
      <c r="BW154" s="100" t="str">
        <f t="shared" si="58"/>
        <v>N</v>
      </c>
      <c r="BX154" s="200">
        <f t="shared" si="59"/>
        <v>8.5255474452554747</v>
      </c>
      <c r="BY154" s="100" t="str">
        <f t="shared" si="60"/>
        <v>N</v>
      </c>
      <c r="BZ154" s="200">
        <v>0.01</v>
      </c>
      <c r="CA154" s="200"/>
      <c r="CB154" s="200">
        <v>0.2</v>
      </c>
    </row>
    <row r="155" spans="1:80" s="96" customFormat="1" ht="23" x14ac:dyDescent="0.5">
      <c r="A155" s="206" t="s">
        <v>151</v>
      </c>
      <c r="B155" s="117" t="s">
        <v>152</v>
      </c>
      <c r="D155" s="201" t="s">
        <v>74</v>
      </c>
      <c r="E155" s="96">
        <v>5.0000000000000001E-3</v>
      </c>
      <c r="F155" s="203" t="s">
        <v>41</v>
      </c>
      <c r="G155" s="202"/>
      <c r="H155" s="100" t="s">
        <v>74</v>
      </c>
      <c r="I155" s="203"/>
      <c r="J155" s="203" t="s">
        <v>74</v>
      </c>
      <c r="K155" s="203"/>
      <c r="L155" s="113" t="s">
        <v>1199</v>
      </c>
      <c r="M155" s="113">
        <v>1</v>
      </c>
      <c r="N155" s="111"/>
      <c r="P155" s="95">
        <v>366</v>
      </c>
      <c r="R155" s="96">
        <v>2.05E-4</v>
      </c>
      <c r="S155" s="208">
        <v>8.3809999999999996E-3</v>
      </c>
      <c r="T155" s="96">
        <v>2.3467600000000002E-2</v>
      </c>
      <c r="U155" s="96">
        <v>6.0542999999999998E-6</v>
      </c>
      <c r="V155" s="96">
        <v>2019</v>
      </c>
      <c r="W155" s="96">
        <f t="shared" si="61"/>
        <v>12.114000000000001</v>
      </c>
      <c r="X155" s="96">
        <v>0.3</v>
      </c>
      <c r="Y155" s="99">
        <f t="shared" si="62"/>
        <v>8.6095491534850009E-7</v>
      </c>
      <c r="Z155" s="96">
        <f t="shared" si="63"/>
        <v>124311.25502894602</v>
      </c>
      <c r="AA155" s="96">
        <f t="shared" si="64"/>
        <v>3.6646759775471689</v>
      </c>
      <c r="AC155" s="96" t="str">
        <f t="shared" si="65"/>
        <v/>
      </c>
      <c r="AD155" s="96" t="str">
        <f t="shared" si="66"/>
        <v/>
      </c>
      <c r="AE155" s="96" t="str">
        <f t="shared" si="67"/>
        <v/>
      </c>
      <c r="AF155" s="96" t="str">
        <f t="shared" si="86"/>
        <v/>
      </c>
      <c r="AH155" s="101" t="str">
        <f t="shared" si="68"/>
        <v/>
      </c>
      <c r="AI155" s="101" t="str">
        <f t="shared" si="69"/>
        <v/>
      </c>
      <c r="AJ155" s="101">
        <f t="shared" si="70"/>
        <v>391.07142857142861</v>
      </c>
      <c r="AK155" s="96">
        <f t="shared" si="87"/>
        <v>391.07142857142867</v>
      </c>
      <c r="AM155" s="96" t="str">
        <f t="shared" si="71"/>
        <v/>
      </c>
      <c r="AN155" s="96" t="str">
        <f t="shared" si="88"/>
        <v/>
      </c>
      <c r="AO155" s="96" t="str">
        <f t="shared" si="89"/>
        <v/>
      </c>
      <c r="AQ155" s="96" t="str">
        <f t="shared" si="72"/>
        <v/>
      </c>
      <c r="AR155" s="96">
        <f t="shared" si="90"/>
        <v>11680.000000000002</v>
      </c>
      <c r="AS155" s="96">
        <f t="shared" si="91"/>
        <v>11680.000000000002</v>
      </c>
      <c r="AU155" s="96" t="str">
        <f t="shared" si="73"/>
        <v/>
      </c>
      <c r="AV155" s="96" t="str">
        <f t="shared" si="92"/>
        <v/>
      </c>
      <c r="AW155" s="96" t="str">
        <f t="shared" si="93"/>
        <v/>
      </c>
      <c r="AX155" s="96" t="str">
        <f t="shared" si="94"/>
        <v/>
      </c>
      <c r="AZ155" s="101" t="str">
        <f t="shared" si="74"/>
        <v/>
      </c>
      <c r="BA155" s="101" t="str">
        <f t="shared" si="75"/>
        <v/>
      </c>
      <c r="BB155" s="101">
        <f t="shared" si="95"/>
        <v>6488.8888888888896</v>
      </c>
      <c r="BC155" s="96">
        <f t="shared" si="96"/>
        <v>6488.8888888888887</v>
      </c>
      <c r="BE155" s="96" t="str">
        <f t="shared" si="76"/>
        <v/>
      </c>
      <c r="BF155" s="96" t="str">
        <f t="shared" si="77"/>
        <v/>
      </c>
      <c r="BH155" s="118"/>
      <c r="BI155" s="96" t="s">
        <v>74</v>
      </c>
      <c r="BJ155" s="96" t="str">
        <f t="shared" si="78"/>
        <v/>
      </c>
      <c r="BK155" s="101">
        <f t="shared" si="79"/>
        <v>166.85714285714286</v>
      </c>
      <c r="BL155" s="101"/>
      <c r="BM155" s="117" t="str">
        <f t="shared" si="80"/>
        <v>2104-96-3</v>
      </c>
      <c r="BN155" s="204" t="str">
        <f t="shared" si="81"/>
        <v>Bromophos</v>
      </c>
      <c r="BO155" s="204"/>
      <c r="BP155" s="200">
        <f t="shared" si="82"/>
        <v>3.6646759775471689</v>
      </c>
      <c r="BQ155" s="100" t="str">
        <f t="shared" si="55"/>
        <v>sat</v>
      </c>
      <c r="BR155" s="205">
        <f t="shared" si="83"/>
        <v>3.6646759775471689</v>
      </c>
      <c r="BS155" s="100" t="str">
        <f t="shared" si="56"/>
        <v>sat</v>
      </c>
      <c r="BT155" s="200">
        <f t="shared" si="84"/>
        <v>3.6646759775471689</v>
      </c>
      <c r="BU155" s="100" t="str">
        <f t="shared" si="57"/>
        <v>sat</v>
      </c>
      <c r="BV155" s="200" t="str">
        <f t="shared" si="85"/>
        <v/>
      </c>
      <c r="BW155" s="100" t="str">
        <f t="shared" si="58"/>
        <v/>
      </c>
      <c r="BX155" s="200">
        <f t="shared" si="59"/>
        <v>166.85714285714286</v>
      </c>
      <c r="BY155" s="100" t="str">
        <f t="shared" si="60"/>
        <v>N</v>
      </c>
      <c r="BZ155" s="200"/>
      <c r="CA155" s="200"/>
      <c r="CB155" s="200"/>
    </row>
    <row r="156" spans="1:80" s="96" customFormat="1" ht="23" x14ac:dyDescent="0.5">
      <c r="A156" s="206" t="s">
        <v>153</v>
      </c>
      <c r="B156" s="117" t="s">
        <v>154</v>
      </c>
      <c r="C156" s="96">
        <v>0.1</v>
      </c>
      <c r="D156" s="201" t="s">
        <v>1966</v>
      </c>
      <c r="E156" s="96">
        <v>1.4999999999999999E-2</v>
      </c>
      <c r="F156" s="203" t="s">
        <v>1966</v>
      </c>
      <c r="G156" s="202"/>
      <c r="H156" s="100" t="s">
        <v>74</v>
      </c>
      <c r="I156" s="203"/>
      <c r="J156" s="203" t="s">
        <v>74</v>
      </c>
      <c r="K156" s="203"/>
      <c r="L156" s="113"/>
      <c r="M156" s="113">
        <v>1</v>
      </c>
      <c r="N156" s="111">
        <v>0.1</v>
      </c>
      <c r="P156" s="95">
        <v>276.92</v>
      </c>
      <c r="Q156" s="96" t="s">
        <v>47</v>
      </c>
      <c r="R156" s="96">
        <v>1.3200000000000001E-10</v>
      </c>
      <c r="S156" s="208">
        <v>5.3966000000000002E-9</v>
      </c>
      <c r="T156" s="96">
        <v>4.47216E-2</v>
      </c>
      <c r="U156" s="96">
        <v>5.2254E-6</v>
      </c>
      <c r="V156" s="96">
        <v>330.1</v>
      </c>
      <c r="W156" s="96">
        <f t="shared" si="61"/>
        <v>1.9806000000000001</v>
      </c>
      <c r="X156" s="96">
        <v>130</v>
      </c>
      <c r="Y156" s="99" t="str">
        <f t="shared" si="62"/>
        <v/>
      </c>
      <c r="Z156" s="96" t="str">
        <f t="shared" si="63"/>
        <v/>
      </c>
      <c r="AA156" s="96" t="str">
        <f t="shared" si="64"/>
        <v/>
      </c>
      <c r="AC156" s="96" t="str">
        <f t="shared" si="65"/>
        <v/>
      </c>
      <c r="AD156" s="96">
        <f t="shared" si="66"/>
        <v>24.712254570074464</v>
      </c>
      <c r="AE156" s="96">
        <f t="shared" si="67"/>
        <v>6.9523809523809517</v>
      </c>
      <c r="AF156" s="96">
        <f t="shared" si="86"/>
        <v>5.4258956444180155</v>
      </c>
      <c r="AH156" s="101" t="str">
        <f t="shared" si="68"/>
        <v/>
      </c>
      <c r="AI156" s="101">
        <f t="shared" si="69"/>
        <v>4944.0130034314607</v>
      </c>
      <c r="AJ156" s="101">
        <f t="shared" si="70"/>
        <v>1173.2142857142858</v>
      </c>
      <c r="AK156" s="96">
        <f t="shared" si="87"/>
        <v>948.2051933357194</v>
      </c>
      <c r="AM156" s="96" t="str">
        <f t="shared" si="71"/>
        <v/>
      </c>
      <c r="AN156" s="96">
        <f t="shared" si="88"/>
        <v>65.407999999999987</v>
      </c>
      <c r="AO156" s="96">
        <f t="shared" si="89"/>
        <v>65.407999999999987</v>
      </c>
      <c r="AQ156" s="96" t="str">
        <f t="shared" si="72"/>
        <v/>
      </c>
      <c r="AR156" s="96">
        <f t="shared" si="90"/>
        <v>35040</v>
      </c>
      <c r="AS156" s="96">
        <f t="shared" si="91"/>
        <v>35040</v>
      </c>
      <c r="AU156" s="96" t="str">
        <f t="shared" si="73"/>
        <v/>
      </c>
      <c r="AV156" s="96">
        <f t="shared" si="92"/>
        <v>1204.8334806955495</v>
      </c>
      <c r="AW156" s="96">
        <f t="shared" si="93"/>
        <v>36.337777777777774</v>
      </c>
      <c r="AX156" s="96">
        <f t="shared" si="94"/>
        <v>35.273916457421933</v>
      </c>
      <c r="AZ156" s="101" t="str">
        <f t="shared" si="74"/>
        <v/>
      </c>
      <c r="BA156" s="101">
        <f t="shared" si="75"/>
        <v>45994.392464480348</v>
      </c>
      <c r="BB156" s="101">
        <f t="shared" si="95"/>
        <v>19466.666666666668</v>
      </c>
      <c r="BC156" s="96">
        <f t="shared" si="96"/>
        <v>13677.711887430558</v>
      </c>
      <c r="BE156" s="96" t="str">
        <f t="shared" si="76"/>
        <v/>
      </c>
      <c r="BF156" s="96" t="str">
        <f t="shared" si="77"/>
        <v/>
      </c>
      <c r="BH156" s="118"/>
      <c r="BI156" s="96" t="s">
        <v>74</v>
      </c>
      <c r="BJ156" s="96">
        <f t="shared" si="78"/>
        <v>0.77908217716115258</v>
      </c>
      <c r="BK156" s="101">
        <f t="shared" si="79"/>
        <v>500.57142857142856</v>
      </c>
      <c r="BL156" s="101"/>
      <c r="BM156" s="117" t="str">
        <f t="shared" si="80"/>
        <v>1689-84-5</v>
      </c>
      <c r="BN156" s="204" t="str">
        <f t="shared" si="81"/>
        <v>Bromoxynil</v>
      </c>
      <c r="BO156" s="204"/>
      <c r="BP156" s="200">
        <f t="shared" si="82"/>
        <v>5.4258956444180155</v>
      </c>
      <c r="BQ156" s="100" t="str">
        <f t="shared" si="55"/>
        <v>C</v>
      </c>
      <c r="BR156" s="205">
        <f t="shared" si="83"/>
        <v>65.407999999999987</v>
      </c>
      <c r="BS156" s="100" t="str">
        <f t="shared" si="56"/>
        <v>C</v>
      </c>
      <c r="BT156" s="200">
        <f t="shared" si="84"/>
        <v>35.273916457421933</v>
      </c>
      <c r="BU156" s="100" t="str">
        <f t="shared" si="57"/>
        <v>C</v>
      </c>
      <c r="BV156" s="200" t="str">
        <f t="shared" si="85"/>
        <v/>
      </c>
      <c r="BW156" s="100" t="str">
        <f t="shared" si="58"/>
        <v/>
      </c>
      <c r="BX156" s="200">
        <f t="shared" si="59"/>
        <v>0.77908217716115258</v>
      </c>
      <c r="BY156" s="100" t="str">
        <f t="shared" si="60"/>
        <v>C</v>
      </c>
      <c r="BZ156" s="200"/>
      <c r="CA156" s="200"/>
      <c r="CB156" s="200"/>
    </row>
    <row r="157" spans="1:80" s="96" customFormat="1" ht="23" x14ac:dyDescent="0.5">
      <c r="A157" s="206" t="s">
        <v>961</v>
      </c>
      <c r="B157" s="117" t="s">
        <v>962</v>
      </c>
      <c r="C157" s="96">
        <v>0.1</v>
      </c>
      <c r="D157" s="201" t="s">
        <v>1966</v>
      </c>
      <c r="E157" s="96">
        <v>1.4999999999999999E-2</v>
      </c>
      <c r="F157" s="203" t="s">
        <v>1966</v>
      </c>
      <c r="G157" s="202"/>
      <c r="H157" s="100" t="s">
        <v>74</v>
      </c>
      <c r="I157" s="203"/>
      <c r="J157" s="203" t="s">
        <v>74</v>
      </c>
      <c r="K157" s="203"/>
      <c r="L157" s="113" t="s">
        <v>1199</v>
      </c>
      <c r="M157" s="113">
        <v>1</v>
      </c>
      <c r="N157" s="111"/>
      <c r="P157" s="208">
        <v>403.12</v>
      </c>
      <c r="R157" s="96">
        <v>3.1900000000000003E-5</v>
      </c>
      <c r="S157" s="208">
        <v>1.3041999999999999E-3</v>
      </c>
      <c r="T157" s="96">
        <v>2.12801E-2</v>
      </c>
      <c r="U157" s="96">
        <v>5.3767999999999999E-6</v>
      </c>
      <c r="V157" s="96">
        <v>4252</v>
      </c>
      <c r="W157" s="96">
        <f t="shared" si="61"/>
        <v>25.512</v>
      </c>
      <c r="X157" s="96">
        <v>0.08</v>
      </c>
      <c r="Y157" s="99">
        <f t="shared" si="62"/>
        <v>5.9063835996599824E-8</v>
      </c>
      <c r="Z157" s="96">
        <f t="shared" si="63"/>
        <v>474613.22024042171</v>
      </c>
      <c r="AA157" s="96">
        <f t="shared" si="64"/>
        <v>2.0489797516578618</v>
      </c>
      <c r="AC157" s="96" t="str">
        <f t="shared" si="65"/>
        <v/>
      </c>
      <c r="AD157" s="96" t="str">
        <f t="shared" si="66"/>
        <v/>
      </c>
      <c r="AE157" s="96">
        <f t="shared" si="67"/>
        <v>6.9523809523809517</v>
      </c>
      <c r="AF157" s="96">
        <f t="shared" si="86"/>
        <v>6.9523809523809517</v>
      </c>
      <c r="AH157" s="101" t="str">
        <f t="shared" si="68"/>
        <v/>
      </c>
      <c r="AI157" s="101" t="str">
        <f t="shared" si="69"/>
        <v/>
      </c>
      <c r="AJ157" s="101">
        <f t="shared" si="70"/>
        <v>1173.2142857142858</v>
      </c>
      <c r="AK157" s="96">
        <f t="shared" si="87"/>
        <v>1173.2142857142858</v>
      </c>
      <c r="AM157" s="96" t="str">
        <f t="shared" si="71"/>
        <v/>
      </c>
      <c r="AN157" s="96">
        <f t="shared" si="88"/>
        <v>65.407999999999987</v>
      </c>
      <c r="AO157" s="96">
        <f t="shared" si="89"/>
        <v>65.407999999999987</v>
      </c>
      <c r="AQ157" s="96" t="str">
        <f t="shared" si="72"/>
        <v/>
      </c>
      <c r="AR157" s="96">
        <f t="shared" si="90"/>
        <v>35040</v>
      </c>
      <c r="AS157" s="96">
        <f t="shared" si="91"/>
        <v>35040</v>
      </c>
      <c r="AU157" s="96" t="str">
        <f t="shared" si="73"/>
        <v/>
      </c>
      <c r="AV157" s="96" t="str">
        <f t="shared" si="92"/>
        <v/>
      </c>
      <c r="AW157" s="96">
        <f t="shared" si="93"/>
        <v>36.337777777777774</v>
      </c>
      <c r="AX157" s="96">
        <f t="shared" si="94"/>
        <v>36.337777777777774</v>
      </c>
      <c r="AZ157" s="101" t="str">
        <f t="shared" si="74"/>
        <v/>
      </c>
      <c r="BA157" s="101" t="str">
        <f t="shared" si="75"/>
        <v/>
      </c>
      <c r="BB157" s="101">
        <f t="shared" si="95"/>
        <v>19466.666666666668</v>
      </c>
      <c r="BC157" s="96">
        <f t="shared" si="96"/>
        <v>19466.666666666668</v>
      </c>
      <c r="BE157" s="96" t="str">
        <f t="shared" si="76"/>
        <v/>
      </c>
      <c r="BF157" s="96" t="str">
        <f t="shared" si="77"/>
        <v/>
      </c>
      <c r="BH157" s="118"/>
      <c r="BI157" s="96" t="s">
        <v>74</v>
      </c>
      <c r="BJ157" s="96">
        <f t="shared" si="78"/>
        <v>0.77908217716115258</v>
      </c>
      <c r="BK157" s="101">
        <f t="shared" si="79"/>
        <v>500.57142857142856</v>
      </c>
      <c r="BL157" s="101"/>
      <c r="BM157" s="117" t="str">
        <f t="shared" si="80"/>
        <v>1689-99-2</v>
      </c>
      <c r="BN157" s="204" t="str">
        <f t="shared" si="81"/>
        <v>Bromoxynil Octanoate</v>
      </c>
      <c r="BO157" s="204"/>
      <c r="BP157" s="200">
        <f t="shared" si="82"/>
        <v>2.0489797516578618</v>
      </c>
      <c r="BQ157" s="100" t="str">
        <f t="shared" si="55"/>
        <v>sat</v>
      </c>
      <c r="BR157" s="205">
        <f t="shared" si="83"/>
        <v>2.0489797516578618</v>
      </c>
      <c r="BS157" s="100" t="str">
        <f t="shared" si="56"/>
        <v>sat</v>
      </c>
      <c r="BT157" s="200">
        <f t="shared" si="84"/>
        <v>2.0489797516578618</v>
      </c>
      <c r="BU157" s="100" t="str">
        <f t="shared" si="57"/>
        <v>sat</v>
      </c>
      <c r="BV157" s="200" t="str">
        <f t="shared" si="85"/>
        <v/>
      </c>
      <c r="BW157" s="100" t="str">
        <f t="shared" si="58"/>
        <v/>
      </c>
      <c r="BX157" s="200">
        <f t="shared" si="59"/>
        <v>0.77908217716115258</v>
      </c>
      <c r="BY157" s="100" t="str">
        <f t="shared" si="60"/>
        <v>C</v>
      </c>
      <c r="BZ157" s="200"/>
      <c r="CA157" s="200"/>
      <c r="CB157" s="200"/>
    </row>
    <row r="158" spans="1:80" s="96" customFormat="1" ht="23" x14ac:dyDescent="0.5">
      <c r="A158" s="206" t="s">
        <v>803</v>
      </c>
      <c r="B158" s="117" t="s">
        <v>155</v>
      </c>
      <c r="C158" s="201">
        <v>0.6</v>
      </c>
      <c r="D158" s="201" t="s">
        <v>793</v>
      </c>
      <c r="E158" s="201"/>
      <c r="F158" s="203" t="s">
        <v>74</v>
      </c>
      <c r="G158" s="202">
        <v>3.0000000000000001E-5</v>
      </c>
      <c r="H158" s="100" t="s">
        <v>790</v>
      </c>
      <c r="I158" s="203">
        <v>2E-3</v>
      </c>
      <c r="J158" s="203" t="s">
        <v>790</v>
      </c>
      <c r="K158" s="203"/>
      <c r="L158" s="113" t="s">
        <v>1199</v>
      </c>
      <c r="M158" s="113">
        <v>1</v>
      </c>
      <c r="N158" s="111"/>
      <c r="O158" s="110"/>
      <c r="P158" s="95">
        <v>54.091999999999999</v>
      </c>
      <c r="R158" s="96">
        <v>7.3599999999999999E-2</v>
      </c>
      <c r="S158" s="208">
        <v>3.0089942999999999</v>
      </c>
      <c r="T158" s="96">
        <v>0.1003488</v>
      </c>
      <c r="U158" s="96">
        <v>1.03E-5</v>
      </c>
      <c r="V158" s="96">
        <v>39.6</v>
      </c>
      <c r="W158" s="96">
        <f t="shared" si="61"/>
        <v>0.23760000000000001</v>
      </c>
      <c r="X158" s="96">
        <v>735</v>
      </c>
      <c r="Y158" s="99">
        <f t="shared" si="62"/>
        <v>1.7732071864867908E-2</v>
      </c>
      <c r="Z158" s="96">
        <f t="shared" si="63"/>
        <v>866.20545538292242</v>
      </c>
      <c r="AA158" s="96">
        <f t="shared" si="64"/>
        <v>666.81200878018865</v>
      </c>
      <c r="AC158" s="96">
        <f t="shared" si="65"/>
        <v>8.1067946465324781E-2</v>
      </c>
      <c r="AD158" s="96" t="str">
        <f t="shared" si="66"/>
        <v/>
      </c>
      <c r="AE158" s="96">
        <f t="shared" si="67"/>
        <v>1.1587301587301586</v>
      </c>
      <c r="AF158" s="96">
        <f t="shared" si="86"/>
        <v>7.5767073753417749E-2</v>
      </c>
      <c r="AH158" s="101">
        <f t="shared" si="68"/>
        <v>1.8066570926558096</v>
      </c>
      <c r="AI158" s="101" t="str">
        <f t="shared" si="69"/>
        <v/>
      </c>
      <c r="AJ158" s="101" t="str">
        <f t="shared" si="70"/>
        <v/>
      </c>
      <c r="AK158" s="96">
        <f t="shared" si="87"/>
        <v>1.8066570926558096</v>
      </c>
      <c r="AM158" s="96">
        <f t="shared" si="71"/>
        <v>0.3541047901605387</v>
      </c>
      <c r="AN158" s="96">
        <f t="shared" si="88"/>
        <v>10.901333333333332</v>
      </c>
      <c r="AO158" s="96">
        <f t="shared" si="89"/>
        <v>0.34296437953956893</v>
      </c>
      <c r="AQ158" s="96">
        <f t="shared" si="72"/>
        <v>7.5879597891544002</v>
      </c>
      <c r="AR158" s="96" t="str">
        <f t="shared" si="90"/>
        <v/>
      </c>
      <c r="AS158" s="96">
        <f t="shared" si="91"/>
        <v>7.5879597891543993</v>
      </c>
      <c r="AU158" s="96">
        <f t="shared" si="73"/>
        <v>0.39344976684504296</v>
      </c>
      <c r="AV158" s="96" t="str">
        <f t="shared" si="92"/>
        <v/>
      </c>
      <c r="AW158" s="96">
        <f t="shared" si="93"/>
        <v>6.0562962962962956</v>
      </c>
      <c r="AX158" s="96">
        <f t="shared" si="94"/>
        <v>0.36944840035480592</v>
      </c>
      <c r="AZ158" s="101">
        <f t="shared" si="74"/>
        <v>8.431066432393779</v>
      </c>
      <c r="BA158" s="101" t="str">
        <f t="shared" si="75"/>
        <v/>
      </c>
      <c r="BB158" s="101" t="str">
        <f t="shared" si="95"/>
        <v/>
      </c>
      <c r="BC158" s="96">
        <f t="shared" si="96"/>
        <v>8.431066432393779</v>
      </c>
      <c r="BE158" s="96">
        <f t="shared" si="76"/>
        <v>9.3589743589743576E-2</v>
      </c>
      <c r="BF158" s="96">
        <f t="shared" si="77"/>
        <v>2.0857142857142859</v>
      </c>
      <c r="BH158" s="118"/>
      <c r="BI158" s="96" t="s">
        <v>74</v>
      </c>
      <c r="BJ158" s="96">
        <f t="shared" si="78"/>
        <v>7.6664566267590828E-2</v>
      </c>
      <c r="BK158" s="101">
        <f t="shared" si="79"/>
        <v>4.1714285714285717</v>
      </c>
      <c r="BL158" s="101"/>
      <c r="BM158" s="117" t="str">
        <f t="shared" si="80"/>
        <v>106-99-0</v>
      </c>
      <c r="BN158" s="204" t="str">
        <f t="shared" si="81"/>
        <v>Butadiene, 1,3-</v>
      </c>
      <c r="BO158" s="204"/>
      <c r="BP158" s="200">
        <f t="shared" si="82"/>
        <v>7.5767073753417749E-2</v>
      </c>
      <c r="BQ158" s="100" t="str">
        <f t="shared" si="55"/>
        <v>C</v>
      </c>
      <c r="BR158" s="205">
        <f t="shared" si="83"/>
        <v>0.34296437953956893</v>
      </c>
      <c r="BS158" s="100" t="str">
        <f t="shared" si="56"/>
        <v>C</v>
      </c>
      <c r="BT158" s="200">
        <f t="shared" si="84"/>
        <v>0.36944840035480592</v>
      </c>
      <c r="BU158" s="100" t="str">
        <f t="shared" si="57"/>
        <v>C</v>
      </c>
      <c r="BV158" s="200">
        <f t="shared" si="85"/>
        <v>9.3589743589743576E-2</v>
      </c>
      <c r="BW158" s="100" t="str">
        <f t="shared" si="58"/>
        <v>C</v>
      </c>
      <c r="BX158" s="200">
        <f t="shared" si="59"/>
        <v>7.6664566267590828E-2</v>
      </c>
      <c r="BY158" s="100" t="str">
        <f t="shared" si="60"/>
        <v>C</v>
      </c>
      <c r="BZ158" s="200"/>
      <c r="CA158" s="200"/>
      <c r="CB158" s="200"/>
    </row>
    <row r="159" spans="1:80" s="96" customFormat="1" ht="23" x14ac:dyDescent="0.5">
      <c r="A159" s="206" t="s">
        <v>963</v>
      </c>
      <c r="B159" s="117" t="s">
        <v>156</v>
      </c>
      <c r="C159" s="201"/>
      <c r="D159" s="201" t="s">
        <v>74</v>
      </c>
      <c r="E159" s="201">
        <v>0.1</v>
      </c>
      <c r="F159" s="203" t="s">
        <v>790</v>
      </c>
      <c r="G159" s="202"/>
      <c r="H159" s="100" t="s">
        <v>74</v>
      </c>
      <c r="I159" s="203"/>
      <c r="J159" s="203" t="s">
        <v>74</v>
      </c>
      <c r="K159" s="203"/>
      <c r="L159" s="113" t="s">
        <v>1199</v>
      </c>
      <c r="M159" s="113">
        <v>1</v>
      </c>
      <c r="N159" s="111"/>
      <c r="O159" s="110"/>
      <c r="P159" s="95">
        <v>74.123999999999995</v>
      </c>
      <c r="R159" s="96">
        <v>8.8100000000000004E-6</v>
      </c>
      <c r="S159" s="208">
        <v>3.6019999999999997E-4</v>
      </c>
      <c r="T159" s="96">
        <v>9.0038699999999999E-2</v>
      </c>
      <c r="U159" s="96">
        <v>1.01E-5</v>
      </c>
      <c r="V159" s="96">
        <v>3.4710000000000001</v>
      </c>
      <c r="W159" s="96">
        <f t="shared" si="61"/>
        <v>2.0826000000000001E-2</v>
      </c>
      <c r="X159" s="96">
        <v>63200</v>
      </c>
      <c r="Y159" s="99">
        <f t="shared" si="62"/>
        <v>1.4822829645329536E-5</v>
      </c>
      <c r="Z159" s="96">
        <f t="shared" si="63"/>
        <v>29959.53698980367</v>
      </c>
      <c r="AA159" s="96">
        <f t="shared" si="64"/>
        <v>7640.5127324779878</v>
      </c>
      <c r="AC159" s="96" t="str">
        <f t="shared" si="65"/>
        <v/>
      </c>
      <c r="AD159" s="96" t="str">
        <f t="shared" si="66"/>
        <v/>
      </c>
      <c r="AE159" s="96" t="str">
        <f t="shared" si="67"/>
        <v/>
      </c>
      <c r="AF159" s="96" t="str">
        <f t="shared" si="86"/>
        <v/>
      </c>
      <c r="AH159" s="101" t="str">
        <f t="shared" si="68"/>
        <v/>
      </c>
      <c r="AI159" s="101" t="str">
        <f t="shared" si="69"/>
        <v/>
      </c>
      <c r="AJ159" s="101">
        <f t="shared" si="70"/>
        <v>7821.4285714285706</v>
      </c>
      <c r="AK159" s="96">
        <f t="shared" si="87"/>
        <v>7821.4285714285716</v>
      </c>
      <c r="AM159" s="96" t="str">
        <f t="shared" si="71"/>
        <v/>
      </c>
      <c r="AN159" s="96" t="str">
        <f t="shared" si="88"/>
        <v/>
      </c>
      <c r="AO159" s="96" t="str">
        <f t="shared" si="89"/>
        <v/>
      </c>
      <c r="AQ159" s="96" t="str">
        <f t="shared" si="72"/>
        <v/>
      </c>
      <c r="AR159" s="96">
        <f t="shared" si="90"/>
        <v>233600</v>
      </c>
      <c r="AS159" s="96">
        <f t="shared" si="91"/>
        <v>233600.00000000003</v>
      </c>
      <c r="AU159" s="96" t="str">
        <f t="shared" si="73"/>
        <v/>
      </c>
      <c r="AV159" s="96" t="str">
        <f t="shared" si="92"/>
        <v/>
      </c>
      <c r="AW159" s="96" t="str">
        <f t="shared" si="93"/>
        <v/>
      </c>
      <c r="AX159" s="96" t="str">
        <f t="shared" si="94"/>
        <v/>
      </c>
      <c r="AZ159" s="101" t="str">
        <f t="shared" si="74"/>
        <v/>
      </c>
      <c r="BA159" s="101" t="str">
        <f t="shared" si="75"/>
        <v/>
      </c>
      <c r="BB159" s="101">
        <f t="shared" si="95"/>
        <v>129777.77777777778</v>
      </c>
      <c r="BC159" s="96">
        <f t="shared" si="96"/>
        <v>129777.77777777778</v>
      </c>
      <c r="BE159" s="96" t="str">
        <f t="shared" si="76"/>
        <v/>
      </c>
      <c r="BF159" s="96" t="str">
        <f t="shared" si="77"/>
        <v/>
      </c>
      <c r="BH159" s="118"/>
      <c r="BI159" s="96" t="s">
        <v>74</v>
      </c>
      <c r="BJ159" s="96" t="str">
        <f t="shared" si="78"/>
        <v/>
      </c>
      <c r="BK159" s="101">
        <f t="shared" si="79"/>
        <v>3337.1428571428573</v>
      </c>
      <c r="BL159" s="101"/>
      <c r="BM159" s="117" t="str">
        <f t="shared" si="80"/>
        <v>71-36-3</v>
      </c>
      <c r="BN159" s="204" t="str">
        <f t="shared" si="81"/>
        <v>Butanol, N-</v>
      </c>
      <c r="BO159" s="204"/>
      <c r="BP159" s="200">
        <f t="shared" si="82"/>
        <v>7640.5127324779878</v>
      </c>
      <c r="BQ159" s="100" t="str">
        <f t="shared" si="55"/>
        <v>sat</v>
      </c>
      <c r="BR159" s="205">
        <f t="shared" si="83"/>
        <v>7640.5127324779878</v>
      </c>
      <c r="BS159" s="100" t="str">
        <f t="shared" si="56"/>
        <v>sat</v>
      </c>
      <c r="BT159" s="200">
        <f t="shared" si="84"/>
        <v>7640.5127324779878</v>
      </c>
      <c r="BU159" s="100" t="str">
        <f t="shared" si="57"/>
        <v>sat</v>
      </c>
      <c r="BV159" s="200" t="str">
        <f t="shared" si="85"/>
        <v/>
      </c>
      <c r="BW159" s="100" t="str">
        <f t="shared" si="58"/>
        <v/>
      </c>
      <c r="BX159" s="200">
        <f t="shared" si="59"/>
        <v>3337.1428571428573</v>
      </c>
      <c r="BY159" s="100" t="str">
        <f t="shared" si="60"/>
        <v>N</v>
      </c>
      <c r="BZ159" s="200">
        <v>0.9</v>
      </c>
      <c r="CA159" s="200"/>
      <c r="CB159" s="200">
        <v>18</v>
      </c>
    </row>
    <row r="160" spans="1:80" s="96" customFormat="1" ht="23" x14ac:dyDescent="0.5">
      <c r="A160" s="206" t="s">
        <v>964</v>
      </c>
      <c r="B160" s="117" t="s">
        <v>965</v>
      </c>
      <c r="C160" s="201"/>
      <c r="D160" s="201" t="s">
        <v>74</v>
      </c>
      <c r="E160" s="201">
        <v>2</v>
      </c>
      <c r="F160" s="203" t="s">
        <v>791</v>
      </c>
      <c r="G160" s="202"/>
      <c r="H160" s="100" t="s">
        <v>74</v>
      </c>
      <c r="I160" s="203">
        <v>30</v>
      </c>
      <c r="J160" s="203" t="s">
        <v>791</v>
      </c>
      <c r="K160" s="203"/>
      <c r="L160" s="113" t="s">
        <v>1199</v>
      </c>
      <c r="M160" s="113">
        <v>1</v>
      </c>
      <c r="N160" s="111"/>
      <c r="P160" s="95">
        <v>74.123999999999995</v>
      </c>
      <c r="R160" s="96">
        <v>9.0599999999999997E-6</v>
      </c>
      <c r="S160" s="208">
        <v>3.704E-4</v>
      </c>
      <c r="T160" s="96">
        <v>8.9884800000000001E-2</v>
      </c>
      <c r="U160" s="96">
        <v>1.01E-5</v>
      </c>
      <c r="V160" s="96">
        <v>2.919</v>
      </c>
      <c r="W160" s="96">
        <f t="shared" si="61"/>
        <v>1.7514000000000002E-2</v>
      </c>
      <c r="X160" s="96">
        <v>181000</v>
      </c>
      <c r="Y160" s="99">
        <f t="shared" si="62"/>
        <v>1.5630395542384691E-5</v>
      </c>
      <c r="Z160" s="96">
        <f t="shared" si="63"/>
        <v>29175.322929702423</v>
      </c>
      <c r="AA160" s="96">
        <f t="shared" si="64"/>
        <v>21282.725674465411</v>
      </c>
      <c r="AC160" s="96" t="str">
        <f t="shared" si="65"/>
        <v/>
      </c>
      <c r="AD160" s="96" t="str">
        <f t="shared" si="66"/>
        <v/>
      </c>
      <c r="AE160" s="96" t="str">
        <f t="shared" si="67"/>
        <v/>
      </c>
      <c r="AF160" s="96" t="str">
        <f t="shared" si="86"/>
        <v/>
      </c>
      <c r="AH160" s="101">
        <f t="shared" si="68"/>
        <v>912770.81737211859</v>
      </c>
      <c r="AI160" s="101" t="str">
        <f t="shared" si="69"/>
        <v/>
      </c>
      <c r="AJ160" s="101">
        <f t="shared" si="70"/>
        <v>156428.57142857142</v>
      </c>
      <c r="AK160" s="96">
        <f t="shared" si="87"/>
        <v>133542.3836739831</v>
      </c>
      <c r="AM160" s="96" t="str">
        <f t="shared" si="71"/>
        <v/>
      </c>
      <c r="AN160" s="96" t="str">
        <f t="shared" si="88"/>
        <v/>
      </c>
      <c r="AO160" s="96" t="str">
        <f t="shared" si="89"/>
        <v/>
      </c>
      <c r="AQ160" s="96">
        <f t="shared" si="72"/>
        <v>3833637.4329628977</v>
      </c>
      <c r="AR160" s="96">
        <f t="shared" si="90"/>
        <v>4672000</v>
      </c>
      <c r="AS160" s="96">
        <f t="shared" si="91"/>
        <v>2105750.9478820488</v>
      </c>
      <c r="AU160" s="96" t="str">
        <f t="shared" si="73"/>
        <v/>
      </c>
      <c r="AV160" s="96" t="str">
        <f t="shared" si="92"/>
        <v/>
      </c>
      <c r="AW160" s="96" t="str">
        <f t="shared" si="93"/>
        <v/>
      </c>
      <c r="AX160" s="96" t="str">
        <f t="shared" si="94"/>
        <v/>
      </c>
      <c r="AZ160" s="101">
        <f t="shared" si="74"/>
        <v>4259597.1477365531</v>
      </c>
      <c r="BA160" s="101" t="str">
        <f t="shared" si="75"/>
        <v/>
      </c>
      <c r="BB160" s="101">
        <f t="shared" si="95"/>
        <v>2595555.5555555555</v>
      </c>
      <c r="BC160" s="96">
        <f t="shared" si="96"/>
        <v>1612804.4873350058</v>
      </c>
      <c r="BE160" s="96" t="str">
        <f t="shared" si="76"/>
        <v/>
      </c>
      <c r="BF160" s="96">
        <f t="shared" si="77"/>
        <v>31285.714285714286</v>
      </c>
      <c r="BH160" s="118"/>
      <c r="BI160" s="96" t="s">
        <v>74</v>
      </c>
      <c r="BJ160" s="96" t="str">
        <f t="shared" si="78"/>
        <v/>
      </c>
      <c r="BK160" s="101">
        <f t="shared" si="79"/>
        <v>32294.930875576043</v>
      </c>
      <c r="BL160" s="101"/>
      <c r="BM160" s="117" t="str">
        <f t="shared" si="80"/>
        <v>78-92-2</v>
      </c>
      <c r="BN160" s="204" t="str">
        <f t="shared" si="81"/>
        <v>Butyl alcohol, sec-</v>
      </c>
      <c r="BO160" s="204"/>
      <c r="BP160" s="200">
        <f t="shared" si="82"/>
        <v>21282.725674465411</v>
      </c>
      <c r="BQ160" s="100" t="str">
        <f t="shared" si="55"/>
        <v>sat</v>
      </c>
      <c r="BR160" s="205">
        <f t="shared" si="83"/>
        <v>21282.725674465411</v>
      </c>
      <c r="BS160" s="100" t="str">
        <f t="shared" si="56"/>
        <v>sat</v>
      </c>
      <c r="BT160" s="200">
        <f t="shared" si="84"/>
        <v>21282.725674465411</v>
      </c>
      <c r="BU160" s="100" t="str">
        <f t="shared" si="57"/>
        <v>sat</v>
      </c>
      <c r="BV160" s="200">
        <f t="shared" si="85"/>
        <v>31285.714285714286</v>
      </c>
      <c r="BW160" s="100" t="str">
        <f t="shared" si="58"/>
        <v>N</v>
      </c>
      <c r="BX160" s="200">
        <f t="shared" si="59"/>
        <v>32294.930875576043</v>
      </c>
      <c r="BY160" s="100" t="str">
        <f t="shared" si="60"/>
        <v>N</v>
      </c>
      <c r="BZ160" s="200"/>
      <c r="CA160" s="200"/>
      <c r="CB160" s="200"/>
    </row>
    <row r="161" spans="1:80" s="96" customFormat="1" ht="23" x14ac:dyDescent="0.5">
      <c r="A161" s="206" t="s">
        <v>1201</v>
      </c>
      <c r="B161" s="117" t="s">
        <v>824</v>
      </c>
      <c r="C161" s="96">
        <v>5.0000000000000001E-4</v>
      </c>
      <c r="D161" s="201" t="s">
        <v>790</v>
      </c>
      <c r="E161" s="201">
        <v>0.4</v>
      </c>
      <c r="F161" s="203" t="s">
        <v>790</v>
      </c>
      <c r="G161" s="202"/>
      <c r="H161" s="100"/>
      <c r="I161" s="203">
        <v>5</v>
      </c>
      <c r="J161" s="203" t="s">
        <v>790</v>
      </c>
      <c r="K161" s="203"/>
      <c r="L161" s="113" t="s">
        <v>1199</v>
      </c>
      <c r="M161" s="113">
        <v>1</v>
      </c>
      <c r="N161" s="111"/>
      <c r="O161" s="96" t="s">
        <v>828</v>
      </c>
      <c r="P161" s="95">
        <v>74.12</v>
      </c>
      <c r="R161" s="96">
        <v>9.0499999999999997E-6</v>
      </c>
      <c r="S161" s="208">
        <v>3.6999999999999999E-4</v>
      </c>
      <c r="T161" s="96">
        <v>0.09</v>
      </c>
      <c r="U161" s="96">
        <v>1.0000000000000001E-5</v>
      </c>
      <c r="V161" s="96">
        <v>2.919</v>
      </c>
      <c r="W161" s="96">
        <f t="shared" si="61"/>
        <v>1.7514000000000002E-2</v>
      </c>
      <c r="X161" s="96">
        <v>181000</v>
      </c>
      <c r="Y161" s="99">
        <f t="shared" si="62"/>
        <v>1.5628029047041624E-5</v>
      </c>
      <c r="Z161" s="96">
        <f t="shared" si="63"/>
        <v>29177.531802366189</v>
      </c>
      <c r="AA161" s="96">
        <f t="shared" si="64"/>
        <v>21282.711968553464</v>
      </c>
      <c r="AC161" s="96" t="str">
        <f t="shared" si="65"/>
        <v/>
      </c>
      <c r="AD161" s="96" t="str">
        <f t="shared" si="66"/>
        <v/>
      </c>
      <c r="AE161" s="96">
        <f t="shared" si="67"/>
        <v>1390.4761904761904</v>
      </c>
      <c r="AF161" s="96">
        <f t="shared" si="86"/>
        <v>1390.4761904761904</v>
      </c>
      <c r="AH161" s="101">
        <f t="shared" si="68"/>
        <v>152139.98725519513</v>
      </c>
      <c r="AI161" s="101" t="str">
        <f t="shared" si="69"/>
        <v/>
      </c>
      <c r="AJ161" s="101">
        <f t="shared" si="70"/>
        <v>31285.714285714283</v>
      </c>
      <c r="AK161" s="96">
        <f t="shared" si="87"/>
        <v>25949.515976836363</v>
      </c>
      <c r="AM161" s="96" t="str">
        <f t="shared" si="71"/>
        <v/>
      </c>
      <c r="AN161" s="96">
        <f t="shared" si="88"/>
        <v>13081.599999999997</v>
      </c>
      <c r="AO161" s="96">
        <f t="shared" si="89"/>
        <v>13081.599999999997</v>
      </c>
      <c r="AQ161" s="96">
        <f t="shared" si="72"/>
        <v>638987.94647181942</v>
      </c>
      <c r="AR161" s="96">
        <f t="shared" si="90"/>
        <v>934400</v>
      </c>
      <c r="AS161" s="96">
        <f t="shared" si="91"/>
        <v>379480.68594407657</v>
      </c>
      <c r="AU161" s="96" t="str">
        <f t="shared" si="73"/>
        <v/>
      </c>
      <c r="AV161" s="96" t="str">
        <f t="shared" si="92"/>
        <v/>
      </c>
      <c r="AW161" s="96">
        <f t="shared" si="93"/>
        <v>7267.5555555555547</v>
      </c>
      <c r="AX161" s="96">
        <f t="shared" si="94"/>
        <v>7267.5555555555547</v>
      </c>
      <c r="AZ161" s="101">
        <f t="shared" si="74"/>
        <v>709986.60719091049</v>
      </c>
      <c r="BA161" s="101" t="str">
        <f t="shared" si="75"/>
        <v/>
      </c>
      <c r="BB161" s="101">
        <f t="shared" si="95"/>
        <v>519111.11111111112</v>
      </c>
      <c r="BC161" s="96">
        <f t="shared" si="96"/>
        <v>299863.81964978651</v>
      </c>
      <c r="BE161" s="96" t="str">
        <f t="shared" si="76"/>
        <v/>
      </c>
      <c r="BF161" s="96">
        <f t="shared" si="77"/>
        <v>5214.2857142857147</v>
      </c>
      <c r="BH161" s="118"/>
      <c r="BJ161" s="96">
        <f t="shared" si="78"/>
        <v>155.81643543223049</v>
      </c>
      <c r="BK161" s="101">
        <f t="shared" si="79"/>
        <v>5854.6365914786966</v>
      </c>
      <c r="BL161" s="101"/>
      <c r="BM161" s="117" t="str">
        <f t="shared" si="80"/>
        <v>75-65-0</v>
      </c>
      <c r="BN161" s="204" t="str">
        <f t="shared" si="81"/>
        <v>Butyl Alcohol, tert-</v>
      </c>
      <c r="BO161" s="204"/>
      <c r="BP161" s="200">
        <f t="shared" si="82"/>
        <v>1390.4761904761904</v>
      </c>
      <c r="BQ161" s="100" t="str">
        <f>IF(BP161="","",IF(BP161=AA161,"sat", IF(BP161=AF161,"C", IF(BP161=AK161,"N", IF(BP161=100000,"max")))))</f>
        <v>C</v>
      </c>
      <c r="BR161" s="205">
        <f t="shared" si="83"/>
        <v>13081.599999999997</v>
      </c>
      <c r="BS161" s="100" t="str">
        <f>IF(BR161="","",IF(BR161=AA161,"sat", IF(BR161=AO161,"C", IF(BR161=AS161,"N", IF(BR161=100000,"max")))))</f>
        <v>C</v>
      </c>
      <c r="BT161" s="200">
        <f t="shared" si="84"/>
        <v>7267.5555555555547</v>
      </c>
      <c r="BU161" s="100" t="str">
        <f>IF(BT161="","", IF(BT161=AA161,"sat", IF(BT161=AX161,"C", IF(BT161=BC161,"N", IF(BT161=100000,"max")))))</f>
        <v>C</v>
      </c>
      <c r="BV161" s="200">
        <f t="shared" si="85"/>
        <v>5214.2857142857147</v>
      </c>
      <c r="BW161" s="100" t="str">
        <f>IF(BV161="","", IF(BV161=BE161,"C", IF(BV161=BF161,"N")))</f>
        <v>N</v>
      </c>
      <c r="BX161" s="200">
        <f>IF(BI161="",(IF(AND(BJ161="",BK161=""),"",MIN(BJ161,BK161))),BI161)</f>
        <v>155.81643543223049</v>
      </c>
      <c r="BY161" s="100" t="str">
        <f>IF(BX161="","", IF(BX161=BJ161,"C", IF(BX161=BK161,"N",IF(BX161=BI161,"mcl"))))</f>
        <v>C</v>
      </c>
      <c r="BZ161" s="200"/>
      <c r="CA161" s="200"/>
      <c r="CB161" s="200"/>
    </row>
    <row r="162" spans="1:80" s="96" customFormat="1" ht="23" x14ac:dyDescent="0.5">
      <c r="A162" s="206" t="s">
        <v>157</v>
      </c>
      <c r="B162" s="117" t="s">
        <v>158</v>
      </c>
      <c r="D162" s="201" t="s">
        <v>74</v>
      </c>
      <c r="E162" s="201">
        <v>0.05</v>
      </c>
      <c r="F162" s="203" t="s">
        <v>790</v>
      </c>
      <c r="G162" s="202"/>
      <c r="H162" s="100" t="s">
        <v>74</v>
      </c>
      <c r="I162" s="203"/>
      <c r="J162" s="203" t="s">
        <v>74</v>
      </c>
      <c r="K162" s="203"/>
      <c r="L162" s="113" t="s">
        <v>1199</v>
      </c>
      <c r="M162" s="113">
        <v>1</v>
      </c>
      <c r="N162" s="111"/>
      <c r="P162" s="95">
        <v>217.38</v>
      </c>
      <c r="R162" s="96">
        <v>8.4499999999999994E-5</v>
      </c>
      <c r="S162" s="208">
        <v>3.4545999999999999E-3</v>
      </c>
      <c r="T162" s="96">
        <v>2.3230600000000001E-2</v>
      </c>
      <c r="U162" s="96">
        <v>5.7926000000000002E-6</v>
      </c>
      <c r="V162" s="96">
        <v>385.7</v>
      </c>
      <c r="W162" s="96">
        <f t="shared" si="61"/>
        <v>2.3142</v>
      </c>
      <c r="X162" s="96">
        <v>45</v>
      </c>
      <c r="Y162" s="99">
        <f t="shared" si="62"/>
        <v>1.7857747910221775E-6</v>
      </c>
      <c r="Z162" s="96">
        <f t="shared" si="63"/>
        <v>86315.206128583159</v>
      </c>
      <c r="AA162" s="96">
        <f t="shared" si="64"/>
        <v>108.66842928113208</v>
      </c>
      <c r="AC162" s="96" t="str">
        <f t="shared" si="65"/>
        <v/>
      </c>
      <c r="AD162" s="96" t="str">
        <f t="shared" si="66"/>
        <v/>
      </c>
      <c r="AE162" s="96" t="str">
        <f t="shared" si="67"/>
        <v/>
      </c>
      <c r="AF162" s="96" t="str">
        <f t="shared" si="86"/>
        <v/>
      </c>
      <c r="AH162" s="101" t="str">
        <f t="shared" si="68"/>
        <v/>
      </c>
      <c r="AI162" s="101" t="str">
        <f t="shared" si="69"/>
        <v/>
      </c>
      <c r="AJ162" s="101">
        <f t="shared" si="70"/>
        <v>3910.7142857142853</v>
      </c>
      <c r="AK162" s="96">
        <f t="shared" si="87"/>
        <v>3910.7142857142858</v>
      </c>
      <c r="AM162" s="96" t="str">
        <f t="shared" si="71"/>
        <v/>
      </c>
      <c r="AN162" s="96" t="str">
        <f t="shared" si="88"/>
        <v/>
      </c>
      <c r="AO162" s="96" t="str">
        <f t="shared" si="89"/>
        <v/>
      </c>
      <c r="AQ162" s="96" t="str">
        <f t="shared" si="72"/>
        <v/>
      </c>
      <c r="AR162" s="96">
        <f t="shared" si="90"/>
        <v>116800</v>
      </c>
      <c r="AS162" s="96">
        <f t="shared" si="91"/>
        <v>116800.00000000001</v>
      </c>
      <c r="AU162" s="96" t="str">
        <f t="shared" si="73"/>
        <v/>
      </c>
      <c r="AV162" s="96" t="str">
        <f t="shared" si="92"/>
        <v/>
      </c>
      <c r="AW162" s="96" t="str">
        <f t="shared" si="93"/>
        <v/>
      </c>
      <c r="AX162" s="96" t="str">
        <f t="shared" si="94"/>
        <v/>
      </c>
      <c r="AZ162" s="101" t="str">
        <f t="shared" si="74"/>
        <v/>
      </c>
      <c r="BA162" s="101" t="str">
        <f t="shared" si="75"/>
        <v/>
      </c>
      <c r="BB162" s="101">
        <f t="shared" si="95"/>
        <v>64888.888888888891</v>
      </c>
      <c r="BC162" s="96">
        <f t="shared" si="96"/>
        <v>64888.888888888891</v>
      </c>
      <c r="BE162" s="96" t="str">
        <f t="shared" si="76"/>
        <v/>
      </c>
      <c r="BF162" s="96" t="str">
        <f t="shared" si="77"/>
        <v/>
      </c>
      <c r="BH162" s="118"/>
      <c r="BI162" s="96" t="s">
        <v>74</v>
      </c>
      <c r="BJ162" s="96" t="str">
        <f t="shared" si="78"/>
        <v/>
      </c>
      <c r="BK162" s="101">
        <f t="shared" si="79"/>
        <v>1668.5714285714287</v>
      </c>
      <c r="BL162" s="101"/>
      <c r="BM162" s="117" t="str">
        <f t="shared" si="80"/>
        <v>2008-41-5</v>
      </c>
      <c r="BN162" s="204" t="str">
        <f t="shared" si="81"/>
        <v>Butylate</v>
      </c>
      <c r="BO162" s="204"/>
      <c r="BP162" s="200">
        <f t="shared" si="82"/>
        <v>108.66842928113208</v>
      </c>
      <c r="BQ162" s="100" t="str">
        <f t="shared" si="55"/>
        <v>sat</v>
      </c>
      <c r="BR162" s="205">
        <f t="shared" si="83"/>
        <v>108.66842928113208</v>
      </c>
      <c r="BS162" s="100" t="str">
        <f t="shared" si="56"/>
        <v>sat</v>
      </c>
      <c r="BT162" s="200">
        <f t="shared" si="84"/>
        <v>108.66842928113208</v>
      </c>
      <c r="BU162" s="100" t="str">
        <f t="shared" si="57"/>
        <v>sat</v>
      </c>
      <c r="BV162" s="200" t="str">
        <f t="shared" si="85"/>
        <v/>
      </c>
      <c r="BW162" s="100" t="str">
        <f t="shared" si="58"/>
        <v/>
      </c>
      <c r="BX162" s="200">
        <f t="shared" si="59"/>
        <v>1668.5714285714287</v>
      </c>
      <c r="BY162" s="100" t="str">
        <f t="shared" si="60"/>
        <v>N</v>
      </c>
      <c r="BZ162" s="200"/>
      <c r="CA162" s="200"/>
      <c r="CB162" s="200"/>
    </row>
    <row r="163" spans="1:80" s="96" customFormat="1" ht="23" x14ac:dyDescent="0.5">
      <c r="A163" s="206" t="s">
        <v>966</v>
      </c>
      <c r="B163" s="117" t="s">
        <v>967</v>
      </c>
      <c r="C163" s="96">
        <v>2.0000000000000001E-4</v>
      </c>
      <c r="D163" s="201" t="s">
        <v>793</v>
      </c>
      <c r="E163" s="201"/>
      <c r="F163" s="203" t="s">
        <v>74</v>
      </c>
      <c r="G163" s="202">
        <v>5.7000000000000001E-8</v>
      </c>
      <c r="H163" s="100" t="s">
        <v>793</v>
      </c>
      <c r="I163" s="203"/>
      <c r="J163" s="203" t="s">
        <v>74</v>
      </c>
      <c r="K163" s="203"/>
      <c r="L163" s="113"/>
      <c r="M163" s="113">
        <v>1</v>
      </c>
      <c r="N163" s="111">
        <v>0.1</v>
      </c>
      <c r="P163" s="95">
        <v>360.5</v>
      </c>
      <c r="Q163" s="96" t="s">
        <v>47</v>
      </c>
      <c r="R163" s="96">
        <v>1.17E-6</v>
      </c>
      <c r="S163" s="208">
        <v>4.7800000000000003E-5</v>
      </c>
      <c r="T163" s="96">
        <v>3.7510300000000003E-2</v>
      </c>
      <c r="U163" s="96">
        <v>4.3827999999999998E-6</v>
      </c>
      <c r="V163" s="96">
        <v>840.7</v>
      </c>
      <c r="W163" s="96">
        <f t="shared" si="61"/>
        <v>5.0442</v>
      </c>
      <c r="X163" s="96">
        <v>212.8</v>
      </c>
      <c r="Y163" s="99" t="str">
        <f t="shared" si="62"/>
        <v/>
      </c>
      <c r="Z163" s="96" t="str">
        <f t="shared" si="63"/>
        <v/>
      </c>
      <c r="AA163" s="96" t="str">
        <f t="shared" si="64"/>
        <v/>
      </c>
      <c r="AC163" s="96">
        <f t="shared" si="65"/>
        <v>59109311.740890682</v>
      </c>
      <c r="AD163" s="96">
        <f t="shared" si="66"/>
        <v>12356.127285037233</v>
      </c>
      <c r="AE163" s="96">
        <f t="shared" si="67"/>
        <v>3476.1904761904757</v>
      </c>
      <c r="AF163" s="96">
        <f t="shared" si="86"/>
        <v>2712.8233114022005</v>
      </c>
      <c r="AH163" s="101" t="str">
        <f t="shared" si="68"/>
        <v/>
      </c>
      <c r="AI163" s="101" t="str">
        <f t="shared" si="69"/>
        <v/>
      </c>
      <c r="AJ163" s="101" t="str">
        <f t="shared" si="70"/>
        <v/>
      </c>
      <c r="AK163" s="96" t="str">
        <f t="shared" si="87"/>
        <v/>
      </c>
      <c r="AM163" s="96">
        <f t="shared" si="71"/>
        <v>258189473.68421048</v>
      </c>
      <c r="AN163" s="96">
        <f t="shared" si="88"/>
        <v>32703.999999999993</v>
      </c>
      <c r="AO163" s="96">
        <f t="shared" si="89"/>
        <v>32699.858017984385</v>
      </c>
      <c r="AQ163" s="96" t="str">
        <f t="shared" si="72"/>
        <v/>
      </c>
      <c r="AR163" s="96" t="str">
        <f t="shared" si="90"/>
        <v/>
      </c>
      <c r="AS163" s="96" t="str">
        <f t="shared" si="91"/>
        <v/>
      </c>
      <c r="AU163" s="96">
        <f t="shared" si="73"/>
        <v>286877192.98245609</v>
      </c>
      <c r="AV163" s="96">
        <f t="shared" si="92"/>
        <v>602416.7403477747</v>
      </c>
      <c r="AW163" s="96">
        <f t="shared" si="93"/>
        <v>18168.888888888887</v>
      </c>
      <c r="AX163" s="96">
        <f t="shared" si="94"/>
        <v>17635.873990644959</v>
      </c>
      <c r="AZ163" s="101" t="str">
        <f t="shared" si="74"/>
        <v/>
      </c>
      <c r="BA163" s="101" t="str">
        <f t="shared" si="75"/>
        <v/>
      </c>
      <c r="BB163" s="101" t="str">
        <f t="shared" si="95"/>
        <v/>
      </c>
      <c r="BC163" s="96" t="str">
        <f t="shared" si="96"/>
        <v/>
      </c>
      <c r="BE163" s="96">
        <f t="shared" si="76"/>
        <v>49.257759784075574</v>
      </c>
      <c r="BF163" s="96" t="str">
        <f t="shared" si="77"/>
        <v/>
      </c>
      <c r="BH163" s="118"/>
      <c r="BI163" s="96" t="s">
        <v>74</v>
      </c>
      <c r="BJ163" s="96">
        <f t="shared" si="78"/>
        <v>389.54108858057617</v>
      </c>
      <c r="BK163" s="101" t="str">
        <f t="shared" si="79"/>
        <v/>
      </c>
      <c r="BL163" s="101"/>
      <c r="BM163" s="117" t="str">
        <f t="shared" si="80"/>
        <v>25013-16-5</v>
      </c>
      <c r="BN163" s="204" t="str">
        <f t="shared" si="81"/>
        <v>Butylated hydroxyanisole</v>
      </c>
      <c r="BO163" s="204"/>
      <c r="BP163" s="200">
        <f t="shared" si="82"/>
        <v>2712.8233114022005</v>
      </c>
      <c r="BQ163" s="100" t="str">
        <f t="shared" si="55"/>
        <v>C</v>
      </c>
      <c r="BR163" s="205">
        <f t="shared" si="83"/>
        <v>32699.858017984385</v>
      </c>
      <c r="BS163" s="100" t="str">
        <f t="shared" si="56"/>
        <v>C</v>
      </c>
      <c r="BT163" s="200">
        <f t="shared" si="84"/>
        <v>17635.873990644959</v>
      </c>
      <c r="BU163" s="100" t="str">
        <f t="shared" si="57"/>
        <v>C</v>
      </c>
      <c r="BV163" s="200">
        <f t="shared" si="85"/>
        <v>49.257759784075574</v>
      </c>
      <c r="BW163" s="100" t="str">
        <f t="shared" si="58"/>
        <v>C</v>
      </c>
      <c r="BX163" s="200">
        <f t="shared" si="59"/>
        <v>389.54108858057617</v>
      </c>
      <c r="BY163" s="100" t="str">
        <f t="shared" si="60"/>
        <v>C</v>
      </c>
      <c r="BZ163" s="200"/>
      <c r="CA163" s="200"/>
      <c r="CB163" s="200"/>
    </row>
    <row r="164" spans="1:80" s="96" customFormat="1" ht="23" x14ac:dyDescent="0.5">
      <c r="A164" s="206" t="s">
        <v>968</v>
      </c>
      <c r="B164" s="117" t="s">
        <v>969</v>
      </c>
      <c r="C164" s="96">
        <v>3.5999999999999999E-3</v>
      </c>
      <c r="D164" s="201" t="s">
        <v>791</v>
      </c>
      <c r="E164" s="201">
        <v>0.3</v>
      </c>
      <c r="F164" s="203" t="s">
        <v>791</v>
      </c>
      <c r="G164" s="202"/>
      <c r="H164" s="100" t="s">
        <v>74</v>
      </c>
      <c r="I164" s="203"/>
      <c r="J164" s="203" t="s">
        <v>74</v>
      </c>
      <c r="K164" s="203"/>
      <c r="L164" s="113"/>
      <c r="M164" s="113">
        <v>1</v>
      </c>
      <c r="N164" s="111">
        <v>0.1</v>
      </c>
      <c r="P164" s="95">
        <v>220.36</v>
      </c>
      <c r="Q164" s="96" t="s">
        <v>47</v>
      </c>
      <c r="R164" s="96">
        <v>4.1200000000000004E-6</v>
      </c>
      <c r="S164" s="208">
        <v>1.684E-4</v>
      </c>
      <c r="T164" s="96">
        <v>2.2509399999999999E-2</v>
      </c>
      <c r="U164" s="96">
        <v>5.5732000000000003E-6</v>
      </c>
      <c r="V164" s="96">
        <v>14750</v>
      </c>
      <c r="W164" s="96">
        <f t="shared" si="61"/>
        <v>88.5</v>
      </c>
      <c r="X164" s="96">
        <v>0.6</v>
      </c>
      <c r="Y164" s="99" t="str">
        <f t="shared" si="62"/>
        <v/>
      </c>
      <c r="Z164" s="96" t="str">
        <f t="shared" si="63"/>
        <v/>
      </c>
      <c r="AA164" s="96" t="str">
        <f t="shared" si="64"/>
        <v/>
      </c>
      <c r="AC164" s="96" t="str">
        <f t="shared" si="65"/>
        <v/>
      </c>
      <c r="AD164" s="96">
        <f t="shared" si="66"/>
        <v>686.45151583540201</v>
      </c>
      <c r="AE164" s="96">
        <f t="shared" si="67"/>
        <v>193.12169312169311</v>
      </c>
      <c r="AF164" s="96">
        <f t="shared" si="86"/>
        <v>150.71932345605603</v>
      </c>
      <c r="AH164" s="101" t="str">
        <f t="shared" si="68"/>
        <v/>
      </c>
      <c r="AI164" s="101">
        <f t="shared" si="69"/>
        <v>98880.260068629184</v>
      </c>
      <c r="AJ164" s="101">
        <f t="shared" si="70"/>
        <v>23464.285714285717</v>
      </c>
      <c r="AK164" s="96">
        <f t="shared" si="87"/>
        <v>18964.103866714391</v>
      </c>
      <c r="AM164" s="96" t="str">
        <f t="shared" si="71"/>
        <v/>
      </c>
      <c r="AN164" s="96">
        <f t="shared" si="88"/>
        <v>1816.8888888888887</v>
      </c>
      <c r="AO164" s="96">
        <f t="shared" si="89"/>
        <v>1816.8888888888887</v>
      </c>
      <c r="AQ164" s="96" t="str">
        <f t="shared" si="72"/>
        <v/>
      </c>
      <c r="AR164" s="96">
        <f t="shared" si="90"/>
        <v>700800</v>
      </c>
      <c r="AS164" s="96">
        <f t="shared" si="91"/>
        <v>700800</v>
      </c>
      <c r="AU164" s="96" t="str">
        <f t="shared" si="73"/>
        <v/>
      </c>
      <c r="AV164" s="96">
        <f t="shared" si="92"/>
        <v>33467.596685987482</v>
      </c>
      <c r="AW164" s="96">
        <f t="shared" si="93"/>
        <v>1009.3827160493826</v>
      </c>
      <c r="AX164" s="96">
        <f t="shared" si="94"/>
        <v>979.83101270616464</v>
      </c>
      <c r="AZ164" s="101" t="str">
        <f t="shared" si="74"/>
        <v/>
      </c>
      <c r="BA164" s="101">
        <f t="shared" si="75"/>
        <v>919887.84928960702</v>
      </c>
      <c r="BB164" s="101">
        <f t="shared" si="95"/>
        <v>389333.33333333331</v>
      </c>
      <c r="BC164" s="96">
        <f t="shared" si="96"/>
        <v>273554.23774861114</v>
      </c>
      <c r="BE164" s="96" t="str">
        <f t="shared" si="76"/>
        <v/>
      </c>
      <c r="BF164" s="96" t="str">
        <f t="shared" si="77"/>
        <v/>
      </c>
      <c r="BH164" s="118"/>
      <c r="BI164" s="96" t="s">
        <v>74</v>
      </c>
      <c r="BJ164" s="96">
        <f t="shared" si="78"/>
        <v>21.64117158780979</v>
      </c>
      <c r="BK164" s="101">
        <f t="shared" si="79"/>
        <v>10011.428571428571</v>
      </c>
      <c r="BL164" s="101"/>
      <c r="BM164" s="117" t="str">
        <f t="shared" si="80"/>
        <v>128-37-0</v>
      </c>
      <c r="BN164" s="204" t="str">
        <f t="shared" si="81"/>
        <v>Butylated hydroxytoluene</v>
      </c>
      <c r="BO164" s="204"/>
      <c r="BP164" s="200">
        <f t="shared" si="82"/>
        <v>150.71932345605603</v>
      </c>
      <c r="BQ164" s="100" t="str">
        <f t="shared" si="55"/>
        <v>C</v>
      </c>
      <c r="BR164" s="205">
        <f t="shared" si="83"/>
        <v>1816.8888888888887</v>
      </c>
      <c r="BS164" s="100" t="str">
        <f t="shared" si="56"/>
        <v>C</v>
      </c>
      <c r="BT164" s="200">
        <f t="shared" si="84"/>
        <v>979.83101270616464</v>
      </c>
      <c r="BU164" s="100" t="str">
        <f t="shared" si="57"/>
        <v>C</v>
      </c>
      <c r="BV164" s="200" t="str">
        <f t="shared" si="85"/>
        <v/>
      </c>
      <c r="BW164" s="100" t="str">
        <f t="shared" si="58"/>
        <v/>
      </c>
      <c r="BX164" s="200">
        <f t="shared" si="59"/>
        <v>21.64117158780979</v>
      </c>
      <c r="BY164" s="100" t="str">
        <f t="shared" si="60"/>
        <v>C</v>
      </c>
      <c r="BZ164" s="200"/>
      <c r="CA164" s="200"/>
      <c r="CB164" s="200"/>
    </row>
    <row r="165" spans="1:80" s="96" customFormat="1" ht="23" x14ac:dyDescent="0.5">
      <c r="A165" s="206" t="s">
        <v>970</v>
      </c>
      <c r="B165" s="117" t="s">
        <v>159</v>
      </c>
      <c r="D165" s="201" t="s">
        <v>74</v>
      </c>
      <c r="E165" s="201">
        <v>0.05</v>
      </c>
      <c r="F165" s="203" t="s">
        <v>791</v>
      </c>
      <c r="G165" s="202"/>
      <c r="H165" s="100" t="s">
        <v>74</v>
      </c>
      <c r="I165" s="203"/>
      <c r="J165" s="203" t="s">
        <v>74</v>
      </c>
      <c r="K165" s="203"/>
      <c r="L165" s="113" t="s">
        <v>1199</v>
      </c>
      <c r="M165" s="113">
        <v>1</v>
      </c>
      <c r="N165" s="111"/>
      <c r="P165" s="95">
        <v>134.22</v>
      </c>
      <c r="R165" s="96">
        <v>1.5900000000000001E-2</v>
      </c>
      <c r="S165" s="208">
        <v>0.65004090000000003</v>
      </c>
      <c r="T165" s="96">
        <v>5.2773199999999999E-2</v>
      </c>
      <c r="U165" s="96">
        <v>7.3335000000000002E-6</v>
      </c>
      <c r="V165" s="96">
        <v>1482</v>
      </c>
      <c r="W165" s="96">
        <f t="shared" si="61"/>
        <v>8.8919999999999995</v>
      </c>
      <c r="X165" s="96">
        <v>11.8</v>
      </c>
      <c r="Y165" s="99">
        <f t="shared" si="62"/>
        <v>2.0051458955568986E-4</v>
      </c>
      <c r="Z165" s="96">
        <f t="shared" si="63"/>
        <v>8145.6860427590655</v>
      </c>
      <c r="AA165" s="96">
        <f t="shared" si="64"/>
        <v>107.55768507460378</v>
      </c>
      <c r="AC165" s="96" t="str">
        <f t="shared" si="65"/>
        <v/>
      </c>
      <c r="AD165" s="96" t="str">
        <f t="shared" si="66"/>
        <v/>
      </c>
      <c r="AE165" s="96" t="str">
        <f t="shared" si="67"/>
        <v/>
      </c>
      <c r="AF165" s="96" t="str">
        <f t="shared" si="86"/>
        <v/>
      </c>
      <c r="AH165" s="101" t="str">
        <f t="shared" si="68"/>
        <v/>
      </c>
      <c r="AI165" s="101" t="str">
        <f t="shared" si="69"/>
        <v/>
      </c>
      <c r="AJ165" s="101">
        <f t="shared" si="70"/>
        <v>3910.7142857142853</v>
      </c>
      <c r="AK165" s="96">
        <f t="shared" si="87"/>
        <v>3910.7142857142858</v>
      </c>
      <c r="AM165" s="96" t="str">
        <f t="shared" si="71"/>
        <v/>
      </c>
      <c r="AN165" s="96" t="str">
        <f t="shared" si="88"/>
        <v/>
      </c>
      <c r="AO165" s="96" t="str">
        <f t="shared" si="89"/>
        <v/>
      </c>
      <c r="AQ165" s="96" t="str">
        <f t="shared" si="72"/>
        <v/>
      </c>
      <c r="AR165" s="96">
        <f t="shared" si="90"/>
        <v>116800</v>
      </c>
      <c r="AS165" s="96">
        <f t="shared" si="91"/>
        <v>116800.00000000001</v>
      </c>
      <c r="AU165" s="96" t="str">
        <f t="shared" si="73"/>
        <v/>
      </c>
      <c r="AV165" s="96" t="str">
        <f t="shared" si="92"/>
        <v/>
      </c>
      <c r="AW165" s="96" t="str">
        <f t="shared" si="93"/>
        <v/>
      </c>
      <c r="AX165" s="96" t="str">
        <f t="shared" si="94"/>
        <v/>
      </c>
      <c r="AZ165" s="101" t="str">
        <f t="shared" si="74"/>
        <v/>
      </c>
      <c r="BA165" s="101" t="str">
        <f t="shared" si="75"/>
        <v/>
      </c>
      <c r="BB165" s="101">
        <f t="shared" si="95"/>
        <v>64888.888888888891</v>
      </c>
      <c r="BC165" s="96">
        <f t="shared" si="96"/>
        <v>64888.888888888891</v>
      </c>
      <c r="BE165" s="96" t="str">
        <f t="shared" si="76"/>
        <v/>
      </c>
      <c r="BF165" s="96" t="str">
        <f t="shared" si="77"/>
        <v/>
      </c>
      <c r="BH165" s="118"/>
      <c r="BI165" s="96" t="s">
        <v>74</v>
      </c>
      <c r="BJ165" s="96" t="str">
        <f t="shared" si="78"/>
        <v/>
      </c>
      <c r="BK165" s="101">
        <f t="shared" si="79"/>
        <v>1668.5714285714287</v>
      </c>
      <c r="BL165" s="101"/>
      <c r="BM165" s="117" t="str">
        <f t="shared" si="80"/>
        <v>104-51-8</v>
      </c>
      <c r="BN165" s="204" t="str">
        <f t="shared" si="81"/>
        <v>Butylbenzene, n-</v>
      </c>
      <c r="BO165" s="204"/>
      <c r="BP165" s="200">
        <f t="shared" si="82"/>
        <v>107.55768507460378</v>
      </c>
      <c r="BQ165" s="100" t="str">
        <f t="shared" si="55"/>
        <v>sat</v>
      </c>
      <c r="BR165" s="205">
        <f t="shared" si="83"/>
        <v>107.55768507460378</v>
      </c>
      <c r="BS165" s="100" t="str">
        <f t="shared" si="56"/>
        <v>sat</v>
      </c>
      <c r="BT165" s="200">
        <f t="shared" si="84"/>
        <v>107.55768507460378</v>
      </c>
      <c r="BU165" s="100" t="str">
        <f t="shared" si="57"/>
        <v>sat</v>
      </c>
      <c r="BV165" s="200" t="str">
        <f t="shared" si="85"/>
        <v/>
      </c>
      <c r="BW165" s="100" t="str">
        <f t="shared" si="58"/>
        <v/>
      </c>
      <c r="BX165" s="200">
        <f t="shared" si="59"/>
        <v>1668.5714285714287</v>
      </c>
      <c r="BY165" s="100" t="str">
        <f t="shared" si="60"/>
        <v>N</v>
      </c>
      <c r="BZ165" s="200"/>
      <c r="CA165" s="200"/>
      <c r="CB165" s="200"/>
    </row>
    <row r="166" spans="1:80" s="96" customFormat="1" ht="23" x14ac:dyDescent="0.5">
      <c r="A166" s="206" t="s">
        <v>971</v>
      </c>
      <c r="B166" s="117" t="s">
        <v>160</v>
      </c>
      <c r="D166" s="201" t="s">
        <v>74</v>
      </c>
      <c r="E166" s="96">
        <v>0.1</v>
      </c>
      <c r="F166" s="203" t="s">
        <v>1198</v>
      </c>
      <c r="G166" s="202"/>
      <c r="H166" s="100" t="s">
        <v>74</v>
      </c>
      <c r="I166" s="203"/>
      <c r="J166" s="203" t="s">
        <v>74</v>
      </c>
      <c r="K166" s="203"/>
      <c r="L166" s="113" t="s">
        <v>1199</v>
      </c>
      <c r="M166" s="113">
        <v>1</v>
      </c>
      <c r="N166" s="111"/>
      <c r="P166" s="95">
        <v>134.22</v>
      </c>
      <c r="R166" s="96">
        <v>1.7600000000000001E-2</v>
      </c>
      <c r="S166" s="208">
        <v>0.71954209999999996</v>
      </c>
      <c r="T166" s="96">
        <v>5.2792800000000001E-2</v>
      </c>
      <c r="U166" s="96">
        <v>7.3370999999999996E-6</v>
      </c>
      <c r="V166" s="96">
        <v>1331</v>
      </c>
      <c r="W166" s="96">
        <f t="shared" si="61"/>
        <v>7.9859999999999998</v>
      </c>
      <c r="X166" s="96">
        <v>17.600000000000001</v>
      </c>
      <c r="Y166" s="99">
        <f t="shared" si="62"/>
        <v>2.461457285435732E-4</v>
      </c>
      <c r="Z166" s="96">
        <f t="shared" si="63"/>
        <v>7351.9831686405414</v>
      </c>
      <c r="AA166" s="96">
        <f t="shared" si="64"/>
        <v>144.71098756538365</v>
      </c>
      <c r="AC166" s="96" t="str">
        <f t="shared" si="65"/>
        <v/>
      </c>
      <c r="AD166" s="96" t="str">
        <f t="shared" si="66"/>
        <v/>
      </c>
      <c r="AE166" s="96" t="str">
        <f t="shared" si="67"/>
        <v/>
      </c>
      <c r="AF166" s="96" t="str">
        <f t="shared" si="86"/>
        <v/>
      </c>
      <c r="AH166" s="101" t="str">
        <f t="shared" si="68"/>
        <v/>
      </c>
      <c r="AI166" s="101" t="str">
        <f t="shared" si="69"/>
        <v/>
      </c>
      <c r="AJ166" s="101">
        <f t="shared" si="70"/>
        <v>7821.4285714285706</v>
      </c>
      <c r="AK166" s="96">
        <f t="shared" si="87"/>
        <v>7821.4285714285716</v>
      </c>
      <c r="AM166" s="96" t="str">
        <f t="shared" si="71"/>
        <v/>
      </c>
      <c r="AN166" s="96" t="str">
        <f t="shared" si="88"/>
        <v/>
      </c>
      <c r="AO166" s="96" t="str">
        <f t="shared" si="89"/>
        <v/>
      </c>
      <c r="AQ166" s="96" t="str">
        <f t="shared" si="72"/>
        <v/>
      </c>
      <c r="AR166" s="96">
        <f t="shared" si="90"/>
        <v>233600</v>
      </c>
      <c r="AS166" s="96">
        <f t="shared" si="91"/>
        <v>233600.00000000003</v>
      </c>
      <c r="AU166" s="96" t="str">
        <f t="shared" si="73"/>
        <v/>
      </c>
      <c r="AV166" s="96" t="str">
        <f t="shared" si="92"/>
        <v/>
      </c>
      <c r="AW166" s="96" t="str">
        <f t="shared" si="93"/>
        <v/>
      </c>
      <c r="AX166" s="96" t="str">
        <f t="shared" si="94"/>
        <v/>
      </c>
      <c r="AZ166" s="101" t="str">
        <f t="shared" si="74"/>
        <v/>
      </c>
      <c r="BA166" s="101" t="str">
        <f t="shared" si="75"/>
        <v/>
      </c>
      <c r="BB166" s="101">
        <f t="shared" si="95"/>
        <v>129777.77777777778</v>
      </c>
      <c r="BC166" s="96">
        <f t="shared" si="96"/>
        <v>129777.77777777778</v>
      </c>
      <c r="BE166" s="96" t="str">
        <f t="shared" si="76"/>
        <v/>
      </c>
      <c r="BF166" s="96" t="str">
        <f t="shared" si="77"/>
        <v/>
      </c>
      <c r="BH166" s="118"/>
      <c r="BI166" s="96" t="s">
        <v>74</v>
      </c>
      <c r="BJ166" s="96" t="str">
        <f t="shared" si="78"/>
        <v/>
      </c>
      <c r="BK166" s="101">
        <f t="shared" si="79"/>
        <v>3337.1428571428573</v>
      </c>
      <c r="BL166" s="101"/>
      <c r="BM166" s="117" t="str">
        <f t="shared" si="80"/>
        <v>135-98-8</v>
      </c>
      <c r="BN166" s="204" t="str">
        <f t="shared" si="81"/>
        <v>Butylbenzene, sec-</v>
      </c>
      <c r="BO166" s="204"/>
      <c r="BP166" s="200">
        <f t="shared" si="82"/>
        <v>144.71098756538365</v>
      </c>
      <c r="BQ166" s="100" t="str">
        <f t="shared" si="55"/>
        <v>sat</v>
      </c>
      <c r="BR166" s="205">
        <f t="shared" si="83"/>
        <v>144.71098756538365</v>
      </c>
      <c r="BS166" s="100" t="str">
        <f t="shared" si="56"/>
        <v>sat</v>
      </c>
      <c r="BT166" s="200">
        <f t="shared" si="84"/>
        <v>144.71098756538365</v>
      </c>
      <c r="BU166" s="100" t="str">
        <f t="shared" si="57"/>
        <v>sat</v>
      </c>
      <c r="BV166" s="200" t="str">
        <f t="shared" si="85"/>
        <v/>
      </c>
      <c r="BW166" s="100" t="str">
        <f t="shared" si="58"/>
        <v/>
      </c>
      <c r="BX166" s="200">
        <f t="shared" si="59"/>
        <v>3337.1428571428573</v>
      </c>
      <c r="BY166" s="100" t="str">
        <f t="shared" si="60"/>
        <v>N</v>
      </c>
      <c r="BZ166" s="200"/>
      <c r="CA166" s="200"/>
      <c r="CB166" s="200"/>
    </row>
    <row r="167" spans="1:80" s="96" customFormat="1" ht="23" x14ac:dyDescent="0.5">
      <c r="A167" s="206" t="s">
        <v>972</v>
      </c>
      <c r="B167" s="117" t="s">
        <v>161</v>
      </c>
      <c r="D167" s="201" t="s">
        <v>74</v>
      </c>
      <c r="E167" s="201">
        <v>0.1</v>
      </c>
      <c r="F167" s="203" t="s">
        <v>1198</v>
      </c>
      <c r="G167" s="202"/>
      <c r="H167" s="100" t="s">
        <v>74</v>
      </c>
      <c r="I167" s="203"/>
      <c r="J167" s="203" t="s">
        <v>74</v>
      </c>
      <c r="K167" s="203"/>
      <c r="L167" s="113" t="s">
        <v>1199</v>
      </c>
      <c r="M167" s="113">
        <v>1</v>
      </c>
      <c r="N167" s="111"/>
      <c r="P167" s="95">
        <v>134.22</v>
      </c>
      <c r="R167" s="96">
        <v>1.32E-2</v>
      </c>
      <c r="S167" s="208">
        <v>0.53965660000000004</v>
      </c>
      <c r="T167" s="96">
        <v>5.29525E-2</v>
      </c>
      <c r="U167" s="96">
        <v>7.3661999999999999E-6</v>
      </c>
      <c r="V167" s="96">
        <v>1001</v>
      </c>
      <c r="W167" s="96">
        <f t="shared" si="61"/>
        <v>6.0060000000000002</v>
      </c>
      <c r="X167" s="96">
        <v>29.5</v>
      </c>
      <c r="Y167" s="99">
        <f t="shared" si="62"/>
        <v>2.4524182735293903E-4</v>
      </c>
      <c r="Z167" s="96">
        <f t="shared" si="63"/>
        <v>7365.5195100561386</v>
      </c>
      <c r="AA167" s="96">
        <f t="shared" si="64"/>
        <v>183.1407614966667</v>
      </c>
      <c r="AC167" s="96" t="str">
        <f t="shared" si="65"/>
        <v/>
      </c>
      <c r="AD167" s="96" t="str">
        <f t="shared" si="66"/>
        <v/>
      </c>
      <c r="AE167" s="96" t="str">
        <f t="shared" si="67"/>
        <v/>
      </c>
      <c r="AF167" s="96" t="str">
        <f t="shared" si="86"/>
        <v/>
      </c>
      <c r="AH167" s="101" t="str">
        <f t="shared" si="68"/>
        <v/>
      </c>
      <c r="AI167" s="101" t="str">
        <f t="shared" si="69"/>
        <v/>
      </c>
      <c r="AJ167" s="101">
        <f t="shared" si="70"/>
        <v>7821.4285714285706</v>
      </c>
      <c r="AK167" s="96">
        <f t="shared" si="87"/>
        <v>7821.4285714285716</v>
      </c>
      <c r="AM167" s="96" t="str">
        <f t="shared" si="71"/>
        <v/>
      </c>
      <c r="AN167" s="96" t="str">
        <f t="shared" si="88"/>
        <v/>
      </c>
      <c r="AO167" s="96" t="str">
        <f t="shared" si="89"/>
        <v/>
      </c>
      <c r="AQ167" s="96" t="str">
        <f t="shared" si="72"/>
        <v/>
      </c>
      <c r="AR167" s="96">
        <f t="shared" si="90"/>
        <v>233600</v>
      </c>
      <c r="AS167" s="96">
        <f t="shared" si="91"/>
        <v>233600.00000000003</v>
      </c>
      <c r="AU167" s="96" t="str">
        <f t="shared" si="73"/>
        <v/>
      </c>
      <c r="AV167" s="96" t="str">
        <f t="shared" si="92"/>
        <v/>
      </c>
      <c r="AW167" s="96" t="str">
        <f t="shared" si="93"/>
        <v/>
      </c>
      <c r="AX167" s="96" t="str">
        <f t="shared" si="94"/>
        <v/>
      </c>
      <c r="AZ167" s="101" t="str">
        <f t="shared" si="74"/>
        <v/>
      </c>
      <c r="BA167" s="101" t="str">
        <f t="shared" si="75"/>
        <v/>
      </c>
      <c r="BB167" s="101">
        <f t="shared" si="95"/>
        <v>129777.77777777778</v>
      </c>
      <c r="BC167" s="96">
        <f t="shared" si="96"/>
        <v>129777.77777777778</v>
      </c>
      <c r="BE167" s="96" t="str">
        <f t="shared" si="76"/>
        <v/>
      </c>
      <c r="BF167" s="96" t="str">
        <f t="shared" si="77"/>
        <v/>
      </c>
      <c r="BH167" s="118"/>
      <c r="BI167" s="96" t="s">
        <v>74</v>
      </c>
      <c r="BJ167" s="96" t="str">
        <f t="shared" si="78"/>
        <v/>
      </c>
      <c r="BK167" s="101">
        <f t="shared" si="79"/>
        <v>3337.1428571428573</v>
      </c>
      <c r="BL167" s="101"/>
      <c r="BM167" s="117" t="str">
        <f t="shared" si="80"/>
        <v>98-06-6</v>
      </c>
      <c r="BN167" s="204" t="str">
        <f t="shared" si="81"/>
        <v>Butylbenzene, tert-</v>
      </c>
      <c r="BO167" s="204"/>
      <c r="BP167" s="200">
        <f t="shared" si="82"/>
        <v>183.1407614966667</v>
      </c>
      <c r="BQ167" s="100" t="str">
        <f t="shared" si="55"/>
        <v>sat</v>
      </c>
      <c r="BR167" s="205">
        <f t="shared" si="83"/>
        <v>183.1407614966667</v>
      </c>
      <c r="BS167" s="100" t="str">
        <f t="shared" si="56"/>
        <v>sat</v>
      </c>
      <c r="BT167" s="200">
        <f t="shared" si="84"/>
        <v>183.1407614966667</v>
      </c>
      <c r="BU167" s="100" t="str">
        <f t="shared" si="57"/>
        <v>sat</v>
      </c>
      <c r="BV167" s="200" t="str">
        <f t="shared" si="85"/>
        <v/>
      </c>
      <c r="BW167" s="100" t="str">
        <f t="shared" si="58"/>
        <v/>
      </c>
      <c r="BX167" s="200">
        <f t="shared" si="59"/>
        <v>3337.1428571428573</v>
      </c>
      <c r="BY167" s="100" t="str">
        <f t="shared" si="60"/>
        <v>N</v>
      </c>
      <c r="BZ167" s="200"/>
      <c r="CA167" s="200"/>
      <c r="CB167" s="200"/>
    </row>
    <row r="168" spans="1:80" s="96" customFormat="1" ht="23" x14ac:dyDescent="0.5">
      <c r="A168" s="206" t="s">
        <v>973</v>
      </c>
      <c r="B168" s="117" t="s">
        <v>974</v>
      </c>
      <c r="D168" s="201" t="s">
        <v>74</v>
      </c>
      <c r="E168" s="201">
        <v>0.02</v>
      </c>
      <c r="F168" s="203" t="s">
        <v>109</v>
      </c>
      <c r="G168" s="202"/>
      <c r="H168" s="100" t="s">
        <v>74</v>
      </c>
      <c r="I168" s="203"/>
      <c r="J168" s="203" t="s">
        <v>74</v>
      </c>
      <c r="K168" s="203"/>
      <c r="L168" s="113"/>
      <c r="M168" s="113">
        <v>1</v>
      </c>
      <c r="N168" s="252">
        <v>0.1</v>
      </c>
      <c r="P168" s="95">
        <v>138</v>
      </c>
      <c r="Q168" s="96" t="s">
        <v>47</v>
      </c>
      <c r="R168" s="96">
        <v>1.7999999999999999E-14</v>
      </c>
      <c r="S168" s="208">
        <v>7.3590000000000002E-13</v>
      </c>
      <c r="T168" s="96">
        <v>7.1148799999999998E-2</v>
      </c>
      <c r="U168" s="96">
        <v>8.3132000000000003E-6</v>
      </c>
      <c r="V168" s="96">
        <v>43.89</v>
      </c>
      <c r="W168" s="96">
        <f t="shared" si="61"/>
        <v>0.26334000000000002</v>
      </c>
      <c r="X168" s="96">
        <v>2000000</v>
      </c>
      <c r="Y168" s="99" t="str">
        <f t="shared" si="62"/>
        <v/>
      </c>
      <c r="Z168" s="96" t="str">
        <f t="shared" si="63"/>
        <v/>
      </c>
      <c r="AA168" s="96" t="str">
        <f t="shared" si="64"/>
        <v/>
      </c>
      <c r="AC168" s="96" t="str">
        <f t="shared" si="65"/>
        <v/>
      </c>
      <c r="AD168" s="96" t="str">
        <f t="shared" si="66"/>
        <v/>
      </c>
      <c r="AE168" s="96" t="str">
        <f t="shared" si="67"/>
        <v/>
      </c>
      <c r="AF168" s="96" t="str">
        <f t="shared" si="86"/>
        <v/>
      </c>
      <c r="AH168" s="101" t="str">
        <f t="shared" si="68"/>
        <v/>
      </c>
      <c r="AI168" s="101">
        <f t="shared" si="69"/>
        <v>6592.0173379086136</v>
      </c>
      <c r="AJ168" s="101">
        <f t="shared" si="70"/>
        <v>1564.2857142857144</v>
      </c>
      <c r="AK168" s="96">
        <f t="shared" si="87"/>
        <v>1264.2735911142927</v>
      </c>
      <c r="AM168" s="96" t="str">
        <f t="shared" si="71"/>
        <v/>
      </c>
      <c r="AN168" s="96" t="str">
        <f t="shared" si="88"/>
        <v/>
      </c>
      <c r="AO168" s="96" t="str">
        <f t="shared" si="89"/>
        <v/>
      </c>
      <c r="AQ168" s="96" t="str">
        <f t="shared" si="72"/>
        <v/>
      </c>
      <c r="AR168" s="96">
        <f t="shared" si="90"/>
        <v>46720.000000000007</v>
      </c>
      <c r="AS168" s="96">
        <f t="shared" si="91"/>
        <v>46720.000000000007</v>
      </c>
      <c r="AU168" s="96" t="str">
        <f t="shared" si="73"/>
        <v/>
      </c>
      <c r="AV168" s="96" t="str">
        <f t="shared" si="92"/>
        <v/>
      </c>
      <c r="AW168" s="96" t="str">
        <f t="shared" si="93"/>
        <v/>
      </c>
      <c r="AX168" s="96" t="str">
        <f t="shared" si="94"/>
        <v/>
      </c>
      <c r="AZ168" s="101" t="str">
        <f t="shared" si="74"/>
        <v/>
      </c>
      <c r="BA168" s="101">
        <f t="shared" si="75"/>
        <v>61325.856619307138</v>
      </c>
      <c r="BB168" s="101">
        <f t="shared" si="95"/>
        <v>25955.555555555558</v>
      </c>
      <c r="BC168" s="96">
        <f t="shared" si="96"/>
        <v>18236.949183240744</v>
      </c>
      <c r="BE168" s="96" t="str">
        <f t="shared" si="76"/>
        <v/>
      </c>
      <c r="BF168" s="96" t="str">
        <f t="shared" si="77"/>
        <v/>
      </c>
      <c r="BH168" s="118"/>
      <c r="BI168" s="96" t="s">
        <v>74</v>
      </c>
      <c r="BJ168" s="96" t="str">
        <f t="shared" si="78"/>
        <v/>
      </c>
      <c r="BK168" s="101">
        <f t="shared" si="79"/>
        <v>667.42857142857144</v>
      </c>
      <c r="BL168" s="101"/>
      <c r="BM168" s="117" t="str">
        <f t="shared" si="80"/>
        <v>75-60-5</v>
      </c>
      <c r="BN168" s="204" t="str">
        <f t="shared" si="81"/>
        <v>Cacodylic Acid</v>
      </c>
      <c r="BO168" s="204"/>
      <c r="BP168" s="200">
        <f t="shared" si="82"/>
        <v>1264.2735911142927</v>
      </c>
      <c r="BQ168" s="100" t="str">
        <f t="shared" ref="BQ168:BQ235" si="107">IF(BP168="","",IF(BP168=AA168,"sat", IF(BP168=AF168,"C", IF(BP168=AK168,"N", IF(BP168=100000,"max")))))</f>
        <v>N</v>
      </c>
      <c r="BR168" s="205">
        <f t="shared" si="83"/>
        <v>46720.000000000007</v>
      </c>
      <c r="BS168" s="100" t="str">
        <f t="shared" ref="BS168:BS235" si="108">IF(BR168="","",IF(BR168=AA168,"sat", IF(BR168=AO168,"C", IF(BR168=AS168,"N", IF(BR168=100000,"max")))))</f>
        <v>N</v>
      </c>
      <c r="BT168" s="200">
        <f t="shared" si="84"/>
        <v>18236.949183240744</v>
      </c>
      <c r="BU168" s="100" t="str">
        <f t="shared" ref="BU168:BU235" si="109">IF(BT168="","", IF(BT168=AA168,"sat", IF(BT168=AX168,"C", IF(BT168=BC168,"N", IF(BT168=100000,"max")))))</f>
        <v>N</v>
      </c>
      <c r="BV168" s="200" t="str">
        <f t="shared" si="85"/>
        <v/>
      </c>
      <c r="BW168" s="100" t="str">
        <f t="shared" ref="BW168:BW235" si="110">IF(BV168="","", IF(BV168=BE168,"C", IF(BV168=BF168,"N")))</f>
        <v/>
      </c>
      <c r="BX168" s="200">
        <f t="shared" ref="BX168:BX235" si="111">IF(BI168="",(IF(AND(BJ168="",BK168=""),"",MIN(BJ168,BK168))),BI168)</f>
        <v>667.42857142857144</v>
      </c>
      <c r="BY168" s="100" t="str">
        <f t="shared" ref="BY168:BY235" si="112">IF(BX168="","", IF(BX168=BJ168,"C", IF(BX168=BK168,"N",IF(BX168=BI168,"mcl"))))</f>
        <v>N</v>
      </c>
      <c r="BZ168" s="200"/>
      <c r="CA168" s="200"/>
      <c r="CB168" s="200"/>
    </row>
    <row r="169" spans="1:80" s="96" customFormat="1" ht="23" x14ac:dyDescent="0.5">
      <c r="A169" s="206" t="s">
        <v>975</v>
      </c>
      <c r="B169" s="117" t="s">
        <v>164</v>
      </c>
      <c r="D169" s="201" t="s">
        <v>74</v>
      </c>
      <c r="E169" s="201">
        <v>1E-3</v>
      </c>
      <c r="F169" s="203" t="s">
        <v>790</v>
      </c>
      <c r="G169" s="202">
        <v>1.8E-3</v>
      </c>
      <c r="H169" s="100" t="s">
        <v>790</v>
      </c>
      <c r="I169" s="203">
        <v>1.0000000000000001E-5</v>
      </c>
      <c r="J169" s="203" t="s">
        <v>109</v>
      </c>
      <c r="K169" s="203"/>
      <c r="L169" s="113"/>
      <c r="M169" s="253">
        <v>2.5000000000000001E-2</v>
      </c>
      <c r="N169" s="252">
        <v>1E-3</v>
      </c>
      <c r="P169" s="95">
        <v>112.4</v>
      </c>
      <c r="Q169" s="96" t="s">
        <v>47</v>
      </c>
      <c r="R169" s="96" t="s">
        <v>1197</v>
      </c>
      <c r="S169" s="208" t="s">
        <v>1197</v>
      </c>
      <c r="T169" s="96" t="s">
        <v>1197</v>
      </c>
      <c r="U169" s="96" t="s">
        <v>1197</v>
      </c>
      <c r="W169" s="96">
        <v>75</v>
      </c>
      <c r="X169" s="96" t="s">
        <v>1197</v>
      </c>
      <c r="Y169" s="99" t="str">
        <f t="shared" si="62"/>
        <v/>
      </c>
      <c r="Z169" s="96" t="str">
        <f t="shared" si="63"/>
        <v/>
      </c>
      <c r="AA169" s="96" t="str">
        <f t="shared" si="64"/>
        <v/>
      </c>
      <c r="AC169" s="96">
        <f t="shared" si="65"/>
        <v>1871.7948717948718</v>
      </c>
      <c r="AD169" s="96" t="str">
        <f t="shared" si="66"/>
        <v/>
      </c>
      <c r="AE169" s="96" t="str">
        <f t="shared" si="67"/>
        <v/>
      </c>
      <c r="AF169" s="96">
        <f t="shared" si="86"/>
        <v>1871.7948717948718</v>
      </c>
      <c r="AH169" s="101">
        <f t="shared" si="68"/>
        <v>12514.285714285716</v>
      </c>
      <c r="AI169" s="101">
        <f t="shared" si="69"/>
        <v>32960.086689543074</v>
      </c>
      <c r="AJ169" s="101">
        <f t="shared" si="70"/>
        <v>3128.5714285714284</v>
      </c>
      <c r="AK169" s="96">
        <f t="shared" si="87"/>
        <v>2326.2137737348162</v>
      </c>
      <c r="AM169" s="96">
        <f t="shared" si="71"/>
        <v>8176</v>
      </c>
      <c r="AN169" s="96" t="str">
        <f t="shared" si="88"/>
        <v/>
      </c>
      <c r="AO169" s="96">
        <f t="shared" si="89"/>
        <v>8176</v>
      </c>
      <c r="AQ169" s="96">
        <f t="shared" si="72"/>
        <v>52560.000000000007</v>
      </c>
      <c r="AR169" s="96">
        <f t="shared" si="90"/>
        <v>93440.000000000015</v>
      </c>
      <c r="AS169" s="96">
        <f t="shared" si="91"/>
        <v>33638.400000000001</v>
      </c>
      <c r="AU169" s="96">
        <f t="shared" si="73"/>
        <v>9084.4444444444434</v>
      </c>
      <c r="AV169" s="96" t="str">
        <f t="shared" si="92"/>
        <v/>
      </c>
      <c r="AW169" s="96" t="str">
        <f t="shared" si="93"/>
        <v/>
      </c>
      <c r="AX169" s="96">
        <f t="shared" si="94"/>
        <v>9084.4444444444434</v>
      </c>
      <c r="AZ169" s="101">
        <f t="shared" si="74"/>
        <v>58400.000000000015</v>
      </c>
      <c r="BA169" s="101">
        <f t="shared" si="75"/>
        <v>306629.28309653571</v>
      </c>
      <c r="BB169" s="101">
        <f t="shared" si="95"/>
        <v>51911.111111111117</v>
      </c>
      <c r="BC169" s="96">
        <f t="shared" si="96"/>
        <v>25221.791973769337</v>
      </c>
      <c r="BE169" s="96">
        <f t="shared" si="76"/>
        <v>1.5598290598290597E-3</v>
      </c>
      <c r="BF169" s="96">
        <f t="shared" ref="BF169" si="113">IF(I169="","",(THQ*I169*365*24*ED_C*1000)/(24*EF_R*ED_C))</f>
        <v>1.0428571428571429E-2</v>
      </c>
      <c r="BH169" s="118"/>
      <c r="BI169" s="96" t="s">
        <v>74</v>
      </c>
      <c r="BJ169" s="96" t="str">
        <f t="shared" si="78"/>
        <v/>
      </c>
      <c r="BK169" s="101"/>
      <c r="BL169" s="101"/>
      <c r="BM169" s="117" t="str">
        <f t="shared" si="80"/>
        <v>7440-43-9</v>
      </c>
      <c r="BN169" s="204" t="str">
        <f t="shared" si="81"/>
        <v>Cadmium (Diet)</v>
      </c>
      <c r="BO169" s="204"/>
      <c r="BP169" s="200">
        <f t="shared" si="82"/>
        <v>1871.7948717948718</v>
      </c>
      <c r="BQ169" s="100" t="str">
        <f t="shared" si="107"/>
        <v>C</v>
      </c>
      <c r="BR169" s="205">
        <f t="shared" si="83"/>
        <v>8176</v>
      </c>
      <c r="BS169" s="100" t="str">
        <f t="shared" si="108"/>
        <v>C</v>
      </c>
      <c r="BT169" s="200">
        <f t="shared" si="84"/>
        <v>9084.4444444444434</v>
      </c>
      <c r="BU169" s="100" t="str">
        <f t="shared" si="109"/>
        <v>C</v>
      </c>
      <c r="BV169" s="200">
        <f t="shared" si="85"/>
        <v>1.5598290598290597E-3</v>
      </c>
      <c r="BW169" s="100" t="str">
        <f t="shared" si="110"/>
        <v>C</v>
      </c>
      <c r="BX169" s="200" t="str">
        <f t="shared" si="111"/>
        <v/>
      </c>
      <c r="BY169" s="100" t="str">
        <f t="shared" si="112"/>
        <v/>
      </c>
      <c r="BZ169" s="200"/>
      <c r="CA169" s="200"/>
      <c r="CB169" s="200"/>
    </row>
    <row r="170" spans="1:80" s="96" customFormat="1" ht="23" x14ac:dyDescent="0.5">
      <c r="A170" s="206" t="s">
        <v>1202</v>
      </c>
      <c r="B170" s="117" t="s">
        <v>164</v>
      </c>
      <c r="D170" s="201" t="s">
        <v>74</v>
      </c>
      <c r="E170" s="201">
        <v>5.0000000000000001E-4</v>
      </c>
      <c r="F170" s="203" t="s">
        <v>790</v>
      </c>
      <c r="G170" s="202">
        <v>1.8E-3</v>
      </c>
      <c r="H170" s="100" t="s">
        <v>790</v>
      </c>
      <c r="I170" s="203">
        <v>1.0000000000000001E-5</v>
      </c>
      <c r="J170" s="203" t="s">
        <v>109</v>
      </c>
      <c r="K170" s="203"/>
      <c r="L170" s="113"/>
      <c r="M170" s="251">
        <v>0.05</v>
      </c>
      <c r="N170" s="252">
        <v>1E-3</v>
      </c>
      <c r="P170" s="95">
        <v>112.4</v>
      </c>
      <c r="Q170" s="96" t="s">
        <v>47</v>
      </c>
      <c r="R170" s="96" t="s">
        <v>1197</v>
      </c>
      <c r="S170" s="208" t="s">
        <v>1197</v>
      </c>
      <c r="T170" s="96" t="s">
        <v>1197</v>
      </c>
      <c r="U170" s="96" t="s">
        <v>1197</v>
      </c>
      <c r="W170" s="96">
        <v>75</v>
      </c>
      <c r="X170" s="96" t="s">
        <v>1197</v>
      </c>
      <c r="Y170" s="99" t="str">
        <f t="shared" si="62"/>
        <v/>
      </c>
      <c r="Z170" s="96" t="str">
        <f t="shared" si="63"/>
        <v/>
      </c>
      <c r="AA170" s="96" t="str">
        <f t="shared" si="64"/>
        <v/>
      </c>
      <c r="AD170" s="96" t="str">
        <f t="shared" si="66"/>
        <v/>
      </c>
      <c r="AE170" s="96" t="str">
        <f t="shared" si="67"/>
        <v/>
      </c>
      <c r="AH170" s="101"/>
      <c r="AI170" s="101"/>
      <c r="AJ170" s="101"/>
      <c r="AM170" s="96">
        <f t="shared" si="71"/>
        <v>8176</v>
      </c>
      <c r="AN170" s="96" t="str">
        <f t="shared" si="88"/>
        <v/>
      </c>
      <c r="AO170" s="96">
        <f t="shared" si="89"/>
        <v>8176</v>
      </c>
      <c r="AQ170" s="96">
        <f t="shared" si="72"/>
        <v>52560.000000000007</v>
      </c>
      <c r="AR170" s="96">
        <f t="shared" si="90"/>
        <v>23360.000000000004</v>
      </c>
      <c r="AS170" s="96">
        <f t="shared" si="91"/>
        <v>16172.307692307695</v>
      </c>
      <c r="AU170" s="96">
        <f t="shared" si="73"/>
        <v>9084.4444444444434</v>
      </c>
      <c r="AV170" s="96" t="str">
        <f t="shared" si="92"/>
        <v/>
      </c>
      <c r="AW170" s="96" t="str">
        <f t="shared" si="93"/>
        <v/>
      </c>
      <c r="AX170" s="96">
        <f t="shared" si="94"/>
        <v>9084.4444444444434</v>
      </c>
      <c r="AZ170" s="101">
        <f t="shared" si="74"/>
        <v>58400.000000000015</v>
      </c>
      <c r="BA170" s="101">
        <f t="shared" si="75"/>
        <v>153314.64154826786</v>
      </c>
      <c r="BB170" s="101">
        <f t="shared" si="95"/>
        <v>12977.777777777779</v>
      </c>
      <c r="BC170" s="96">
        <f t="shared" si="96"/>
        <v>9930.4258044155031</v>
      </c>
      <c r="BE170" s="96">
        <f t="shared" si="76"/>
        <v>1.5598290598290597E-3</v>
      </c>
      <c r="BF170" s="96">
        <f t="shared" si="77"/>
        <v>1.0428571428571429E-2</v>
      </c>
      <c r="BH170" s="118"/>
      <c r="BI170" s="96" t="s">
        <v>74</v>
      </c>
      <c r="BJ170" s="96" t="str">
        <f t="shared" si="78"/>
        <v/>
      </c>
      <c r="BK170" s="101">
        <f t="shared" si="79"/>
        <v>16.685714285714287</v>
      </c>
      <c r="BL170" s="101"/>
      <c r="BM170" s="117" t="str">
        <f t="shared" si="80"/>
        <v>7440-43-9</v>
      </c>
      <c r="BN170" s="204" t="str">
        <f t="shared" si="81"/>
        <v>Cadmium (Water)</v>
      </c>
      <c r="BO170" s="204"/>
      <c r="BP170" s="200" t="str">
        <f t="shared" si="82"/>
        <v/>
      </c>
      <c r="BQ170" s="100" t="str">
        <f t="shared" si="107"/>
        <v/>
      </c>
      <c r="BR170" s="205">
        <f t="shared" si="83"/>
        <v>8176</v>
      </c>
      <c r="BS170" s="100" t="str">
        <f t="shared" si="108"/>
        <v>C</v>
      </c>
      <c r="BT170" s="200">
        <f t="shared" si="84"/>
        <v>9084.4444444444434</v>
      </c>
      <c r="BU170" s="100" t="str">
        <f t="shared" si="109"/>
        <v>C</v>
      </c>
      <c r="BV170" s="200">
        <f t="shared" si="85"/>
        <v>1.5598290598290597E-3</v>
      </c>
      <c r="BW170" s="100" t="str">
        <f t="shared" si="110"/>
        <v>C</v>
      </c>
      <c r="BX170" s="200">
        <f t="shared" si="111"/>
        <v>16.685714285714287</v>
      </c>
      <c r="BY170" s="100" t="str">
        <f t="shared" si="112"/>
        <v>N</v>
      </c>
      <c r="BZ170" s="200">
        <v>0.4</v>
      </c>
      <c r="CA170" s="200"/>
      <c r="CB170" s="200">
        <f>BZ170*20</f>
        <v>8</v>
      </c>
    </row>
    <row r="171" spans="1:80" s="96" customFormat="1" ht="23" x14ac:dyDescent="0.5">
      <c r="A171" s="206" t="s">
        <v>976</v>
      </c>
      <c r="B171" s="117" t="s">
        <v>977</v>
      </c>
      <c r="C171" s="96">
        <v>0.5</v>
      </c>
      <c r="D171" s="201" t="s">
        <v>793</v>
      </c>
      <c r="E171" s="201">
        <v>0.02</v>
      </c>
      <c r="F171" s="203" t="s">
        <v>793</v>
      </c>
      <c r="G171" s="202">
        <v>0.15</v>
      </c>
      <c r="H171" s="100" t="s">
        <v>793</v>
      </c>
      <c r="I171" s="203">
        <v>2.0000000000000001E-4</v>
      </c>
      <c r="J171" s="203" t="s">
        <v>793</v>
      </c>
      <c r="K171" s="203"/>
      <c r="L171" s="113"/>
      <c r="M171" s="113">
        <v>1</v>
      </c>
      <c r="N171" s="111">
        <v>0.1</v>
      </c>
      <c r="P171" s="95">
        <v>156.072</v>
      </c>
      <c r="Q171" s="96" t="s">
        <v>47</v>
      </c>
      <c r="R171" s="96" t="s">
        <v>1197</v>
      </c>
      <c r="S171" s="208" t="s">
        <v>1197</v>
      </c>
      <c r="T171" s="96" t="s">
        <v>1197</v>
      </c>
      <c r="U171" s="96" t="s">
        <v>1197</v>
      </c>
      <c r="W171" s="96">
        <f t="shared" si="61"/>
        <v>0</v>
      </c>
      <c r="X171" s="96" t="s">
        <v>1197</v>
      </c>
      <c r="Y171" s="99" t="str">
        <f t="shared" si="62"/>
        <v/>
      </c>
      <c r="Z171" s="96" t="str">
        <f t="shared" si="63"/>
        <v/>
      </c>
      <c r="AA171" s="96" t="str">
        <f t="shared" si="64"/>
        <v/>
      </c>
      <c r="AC171" s="96">
        <f t="shared" ref="AC171:AC234" si="114">IF(AND(L171="V",Z171=""),"",IF(G171="","",(TR*AT*365*24)/(ET_R*EF_R*IF(K171="M",ED_m,(ED_A+ED_C))*G171*1000/IF(L171="V",Z171,PEF))))</f>
        <v>22.46153846153846</v>
      </c>
      <c r="AD171" s="96">
        <f t="shared" si="66"/>
        <v>4.942450914014894</v>
      </c>
      <c r="AE171" s="96">
        <f t="shared" si="67"/>
        <v>1.3904761904761904</v>
      </c>
      <c r="AF171" s="96">
        <f t="shared" si="86"/>
        <v>1.0351673284174703</v>
      </c>
      <c r="AH171" s="101">
        <f t="shared" si="68"/>
        <v>250285.71428571426</v>
      </c>
      <c r="AI171" s="101">
        <f t="shared" si="69"/>
        <v>6592.0173379086136</v>
      </c>
      <c r="AJ171" s="101">
        <f t="shared" ref="AJ171:AJ234" si="115">IF(E171="","",(THQ*BW_C*ED_C*365/((EF_R*ED_C*M171*((1/E171)*(IRS_CHILD*0.000001))))))</f>
        <v>1564.2857142857144</v>
      </c>
      <c r="AK171" s="96">
        <f t="shared" si="87"/>
        <v>1257.9194357168708</v>
      </c>
      <c r="AM171" s="96">
        <f t="shared" si="71"/>
        <v>98.111999999999995</v>
      </c>
      <c r="AN171" s="96">
        <f t="shared" si="88"/>
        <v>13.081599999999998</v>
      </c>
      <c r="AO171" s="96">
        <f t="shared" si="89"/>
        <v>11.542588235294115</v>
      </c>
      <c r="AQ171" s="96">
        <f t="shared" si="72"/>
        <v>1051200</v>
      </c>
      <c r="AR171" s="96">
        <f t="shared" si="90"/>
        <v>46720.000000000007</v>
      </c>
      <c r="AS171" s="96">
        <f t="shared" si="91"/>
        <v>44731.914893617024</v>
      </c>
      <c r="AU171" s="96">
        <f t="shared" si="73"/>
        <v>109.01333333333334</v>
      </c>
      <c r="AV171" s="96">
        <f t="shared" si="92"/>
        <v>240.9666961391099</v>
      </c>
      <c r="AW171" s="96">
        <f t="shared" si="93"/>
        <v>7.2675555555555542</v>
      </c>
      <c r="AX171" s="96">
        <f t="shared" si="94"/>
        <v>6.6259836457497574</v>
      </c>
      <c r="AZ171" s="101">
        <f t="shared" si="74"/>
        <v>1168000</v>
      </c>
      <c r="BA171" s="101">
        <f t="shared" si="75"/>
        <v>61325.856619307138</v>
      </c>
      <c r="BB171" s="101">
        <f t="shared" si="95"/>
        <v>25955.555555555558</v>
      </c>
      <c r="BC171" s="96">
        <f t="shared" si="96"/>
        <v>17956.578287914053</v>
      </c>
      <c r="BE171" s="96">
        <f t="shared" si="76"/>
        <v>1.8717948717948718E-5</v>
      </c>
      <c r="BF171" s="96">
        <f t="shared" si="77"/>
        <v>0.20857142857142857</v>
      </c>
      <c r="BH171" s="118"/>
      <c r="BJ171" s="96">
        <f t="shared" si="78"/>
        <v>0.1558164354322305</v>
      </c>
      <c r="BK171" s="101">
        <f t="shared" si="79"/>
        <v>667.42857142857144</v>
      </c>
      <c r="BL171" s="101"/>
      <c r="BM171" s="117" t="str">
        <f t="shared" si="80"/>
        <v>13765-19-0</v>
      </c>
      <c r="BN171" s="204" t="str">
        <f t="shared" si="81"/>
        <v>Calcium Chromate</v>
      </c>
      <c r="BO171" s="204"/>
      <c r="BP171" s="200">
        <f t="shared" si="82"/>
        <v>1.0351673284174703</v>
      </c>
      <c r="BQ171" s="100" t="str">
        <f t="shared" si="107"/>
        <v>C</v>
      </c>
      <c r="BR171" s="205">
        <f t="shared" si="83"/>
        <v>11.542588235294115</v>
      </c>
      <c r="BS171" s="100" t="str">
        <f t="shared" si="108"/>
        <v>C</v>
      </c>
      <c r="BT171" s="200">
        <f t="shared" si="84"/>
        <v>6.6259836457497574</v>
      </c>
      <c r="BU171" s="100" t="str">
        <f t="shared" si="109"/>
        <v>C</v>
      </c>
      <c r="BV171" s="200">
        <f t="shared" si="85"/>
        <v>1.8717948717948718E-5</v>
      </c>
      <c r="BW171" s="100" t="str">
        <f t="shared" si="110"/>
        <v>C</v>
      </c>
      <c r="BX171" s="200">
        <f t="shared" si="111"/>
        <v>0.1558164354322305</v>
      </c>
      <c r="BY171" s="100" t="str">
        <f t="shared" si="112"/>
        <v>C</v>
      </c>
      <c r="BZ171" s="200"/>
      <c r="CA171" s="200"/>
      <c r="CB171" s="200"/>
    </row>
    <row r="172" spans="1:80" s="96" customFormat="1" ht="23" x14ac:dyDescent="0.5">
      <c r="A172" s="206" t="s">
        <v>165</v>
      </c>
      <c r="B172" s="117" t="s">
        <v>166</v>
      </c>
      <c r="D172" s="201" t="s">
        <v>74</v>
      </c>
      <c r="E172" s="201">
        <v>0.5</v>
      </c>
      <c r="F172" s="203" t="s">
        <v>790</v>
      </c>
      <c r="G172" s="202"/>
      <c r="H172" s="100" t="s">
        <v>74</v>
      </c>
      <c r="I172" s="203">
        <v>2.2000000000000001E-3</v>
      </c>
      <c r="J172" s="203" t="s">
        <v>793</v>
      </c>
      <c r="K172" s="203"/>
      <c r="L172" s="113"/>
      <c r="M172" s="113">
        <v>1</v>
      </c>
      <c r="N172" s="111">
        <v>0.1</v>
      </c>
      <c r="P172" s="95">
        <v>113.16</v>
      </c>
      <c r="Q172" s="96" t="s">
        <v>47</v>
      </c>
      <c r="R172" s="96">
        <v>2.5300000000000002E-8</v>
      </c>
      <c r="S172" s="208">
        <v>1.0343E-6</v>
      </c>
      <c r="T172" s="96">
        <v>6.9242200000000004E-2</v>
      </c>
      <c r="U172" s="96">
        <v>8.9995000000000008E-6</v>
      </c>
      <c r="V172" s="96">
        <v>24.5</v>
      </c>
      <c r="W172" s="96">
        <f t="shared" si="61"/>
        <v>0.14699999999999999</v>
      </c>
      <c r="X172" s="96">
        <v>772000</v>
      </c>
      <c r="Y172" s="99" t="str">
        <f t="shared" si="62"/>
        <v/>
      </c>
      <c r="Z172" s="96" t="str">
        <f t="shared" si="63"/>
        <v/>
      </c>
      <c r="AA172" s="96" t="str">
        <f t="shared" si="64"/>
        <v/>
      </c>
      <c r="AC172" s="96" t="str">
        <f t="shared" si="114"/>
        <v/>
      </c>
      <c r="AD172" s="96" t="str">
        <f t="shared" si="66"/>
        <v/>
      </c>
      <c r="AE172" s="96" t="str">
        <f t="shared" si="67"/>
        <v/>
      </c>
      <c r="AF172" s="96" t="str">
        <f t="shared" si="86"/>
        <v/>
      </c>
      <c r="AH172" s="101">
        <f t="shared" si="68"/>
        <v>2753142.8571428573</v>
      </c>
      <c r="AI172" s="101">
        <f t="shared" si="69"/>
        <v>164800.43344771536</v>
      </c>
      <c r="AJ172" s="101">
        <f t="shared" si="115"/>
        <v>39107.142857142855</v>
      </c>
      <c r="AK172" s="96">
        <f t="shared" si="87"/>
        <v>31248.102932729798</v>
      </c>
      <c r="AM172" s="96" t="str">
        <f t="shared" si="71"/>
        <v/>
      </c>
      <c r="AN172" s="96" t="str">
        <f t="shared" si="88"/>
        <v/>
      </c>
      <c r="AO172" s="96" t="str">
        <f t="shared" si="89"/>
        <v/>
      </c>
      <c r="AQ172" s="96">
        <f t="shared" si="72"/>
        <v>11563200.000000002</v>
      </c>
      <c r="AR172" s="96">
        <f t="shared" si="90"/>
        <v>1168000</v>
      </c>
      <c r="AS172" s="96">
        <f t="shared" si="91"/>
        <v>1060844.0366972478</v>
      </c>
      <c r="AU172" s="96" t="str">
        <f t="shared" si="73"/>
        <v/>
      </c>
      <c r="AV172" s="96" t="str">
        <f t="shared" si="92"/>
        <v/>
      </c>
      <c r="AW172" s="96" t="str">
        <f t="shared" si="93"/>
        <v/>
      </c>
      <c r="AX172" s="96" t="str">
        <f t="shared" si="94"/>
        <v/>
      </c>
      <c r="AZ172" s="101">
        <f t="shared" si="74"/>
        <v>12848000.000000002</v>
      </c>
      <c r="BA172" s="101">
        <f t="shared" si="75"/>
        <v>1533146.4154826785</v>
      </c>
      <c r="BB172" s="101">
        <f t="shared" si="95"/>
        <v>648888.88888888888</v>
      </c>
      <c r="BC172" s="96">
        <f t="shared" si="96"/>
        <v>440299.28288241953</v>
      </c>
      <c r="BE172" s="96" t="str">
        <f t="shared" si="76"/>
        <v/>
      </c>
      <c r="BF172" s="96">
        <f t="shared" si="77"/>
        <v>2.2942857142857145</v>
      </c>
      <c r="BH172" s="118"/>
      <c r="BI172" s="96" t="s">
        <v>74</v>
      </c>
      <c r="BJ172" s="96" t="str">
        <f t="shared" si="78"/>
        <v/>
      </c>
      <c r="BK172" s="101">
        <f t="shared" si="79"/>
        <v>16685.714285714286</v>
      </c>
      <c r="BL172" s="101"/>
      <c r="BM172" s="117" t="str">
        <f t="shared" si="80"/>
        <v>105-60-2</v>
      </c>
      <c r="BN172" s="204" t="str">
        <f t="shared" si="81"/>
        <v>Caprolactam</v>
      </c>
      <c r="BO172" s="204"/>
      <c r="BP172" s="200">
        <f t="shared" si="82"/>
        <v>31248.102932729798</v>
      </c>
      <c r="BQ172" s="100" t="str">
        <f t="shared" si="107"/>
        <v>N</v>
      </c>
      <c r="BR172" s="205">
        <f t="shared" si="83"/>
        <v>100000</v>
      </c>
      <c r="BS172" s="100" t="str">
        <f t="shared" si="108"/>
        <v>max</v>
      </c>
      <c r="BT172" s="200">
        <f t="shared" si="84"/>
        <v>100000</v>
      </c>
      <c r="BU172" s="100" t="str">
        <f t="shared" si="109"/>
        <v>max</v>
      </c>
      <c r="BV172" s="200">
        <f t="shared" si="85"/>
        <v>2.2942857142857145</v>
      </c>
      <c r="BW172" s="100" t="str">
        <f t="shared" si="110"/>
        <v>N</v>
      </c>
      <c r="BX172" s="200">
        <f t="shared" si="111"/>
        <v>16685.714285714286</v>
      </c>
      <c r="BY172" s="100" t="str">
        <f t="shared" si="112"/>
        <v>N</v>
      </c>
      <c r="BZ172" s="200"/>
      <c r="CA172" s="200"/>
      <c r="CB172" s="200"/>
    </row>
    <row r="173" spans="1:80" s="96" customFormat="1" ht="23" x14ac:dyDescent="0.5">
      <c r="A173" s="206" t="s">
        <v>978</v>
      </c>
      <c r="B173" s="117" t="s">
        <v>979</v>
      </c>
      <c r="C173" s="96">
        <v>0.15</v>
      </c>
      <c r="D173" s="201" t="s">
        <v>793</v>
      </c>
      <c r="E173" s="201">
        <v>2E-3</v>
      </c>
      <c r="F173" s="203" t="s">
        <v>790</v>
      </c>
      <c r="G173" s="202">
        <v>4.3000000000000002E-5</v>
      </c>
      <c r="H173" s="100" t="s">
        <v>793</v>
      </c>
      <c r="I173" s="203"/>
      <c r="J173" s="203" t="s">
        <v>74</v>
      </c>
      <c r="K173" s="203"/>
      <c r="L173" s="113"/>
      <c r="M173" s="113">
        <v>1</v>
      </c>
      <c r="N173" s="111">
        <v>0.1</v>
      </c>
      <c r="P173" s="95">
        <v>349.06</v>
      </c>
      <c r="Q173" s="96" t="s">
        <v>47</v>
      </c>
      <c r="R173" s="96">
        <v>4.9200000000000004E-9</v>
      </c>
      <c r="S173" s="208">
        <v>2.0114000000000001E-7</v>
      </c>
      <c r="T173" s="96">
        <v>3.8325400000000003E-2</v>
      </c>
      <c r="U173" s="96">
        <v>4.4780000000000002E-6</v>
      </c>
      <c r="V173" s="96">
        <v>782.7</v>
      </c>
      <c r="W173" s="96">
        <f t="shared" si="61"/>
        <v>4.6962000000000002</v>
      </c>
      <c r="X173" s="96">
        <v>1.4</v>
      </c>
      <c r="Y173" s="99" t="str">
        <f t="shared" si="62"/>
        <v/>
      </c>
      <c r="Z173" s="96" t="str">
        <f t="shared" si="63"/>
        <v/>
      </c>
      <c r="AA173" s="96" t="str">
        <f t="shared" si="64"/>
        <v/>
      </c>
      <c r="AC173" s="96">
        <f t="shared" si="114"/>
        <v>78354.203935599289</v>
      </c>
      <c r="AD173" s="96">
        <f t="shared" si="66"/>
        <v>16.474836380049648</v>
      </c>
      <c r="AE173" s="96">
        <f t="shared" si="67"/>
        <v>4.6349206349206344</v>
      </c>
      <c r="AF173" s="96">
        <f t="shared" si="86"/>
        <v>3.6170967777365868</v>
      </c>
      <c r="AH173" s="101" t="str">
        <f t="shared" si="68"/>
        <v/>
      </c>
      <c r="AI173" s="101">
        <f t="shared" si="69"/>
        <v>659.20173379086145</v>
      </c>
      <c r="AJ173" s="101">
        <f t="shared" si="115"/>
        <v>156.42857142857144</v>
      </c>
      <c r="AK173" s="96">
        <f t="shared" si="87"/>
        <v>126.42735911142927</v>
      </c>
      <c r="AM173" s="96">
        <f t="shared" si="71"/>
        <v>342251.16279069765</v>
      </c>
      <c r="AN173" s="96">
        <f t="shared" si="88"/>
        <v>43.605333333333327</v>
      </c>
      <c r="AO173" s="96">
        <f t="shared" si="89"/>
        <v>43.599778398604023</v>
      </c>
      <c r="AQ173" s="96" t="str">
        <f t="shared" si="72"/>
        <v/>
      </c>
      <c r="AR173" s="96">
        <f t="shared" si="90"/>
        <v>4672</v>
      </c>
      <c r="AS173" s="96">
        <f t="shared" si="91"/>
        <v>4672</v>
      </c>
      <c r="AU173" s="96">
        <f t="shared" si="73"/>
        <v>380279.06976744183</v>
      </c>
      <c r="AV173" s="96">
        <f t="shared" si="92"/>
        <v>803.2223204636997</v>
      </c>
      <c r="AW173" s="96">
        <f t="shared" si="93"/>
        <v>24.225185185185182</v>
      </c>
      <c r="AX173" s="96">
        <f t="shared" si="94"/>
        <v>23.514490200618056</v>
      </c>
      <c r="AZ173" s="101" t="str">
        <f t="shared" si="74"/>
        <v/>
      </c>
      <c r="BA173" s="101">
        <f t="shared" si="75"/>
        <v>6132.5856619307142</v>
      </c>
      <c r="BB173" s="101">
        <f t="shared" si="95"/>
        <v>2595.5555555555557</v>
      </c>
      <c r="BC173" s="96">
        <f t="shared" si="96"/>
        <v>1823.6949183240743</v>
      </c>
      <c r="BE173" s="96">
        <f t="shared" si="76"/>
        <v>6.5295169946332735E-2</v>
      </c>
      <c r="BF173" s="96" t="str">
        <f t="shared" si="77"/>
        <v/>
      </c>
      <c r="BH173" s="118"/>
      <c r="BI173" s="96" t="s">
        <v>74</v>
      </c>
      <c r="BJ173" s="96">
        <f t="shared" si="78"/>
        <v>0.51938811810743502</v>
      </c>
      <c r="BK173" s="101">
        <f t="shared" si="79"/>
        <v>66.742857142857147</v>
      </c>
      <c r="BL173" s="101"/>
      <c r="BM173" s="117" t="str">
        <f t="shared" si="80"/>
        <v>2425-06-1</v>
      </c>
      <c r="BN173" s="204" t="str">
        <f t="shared" si="81"/>
        <v>Captafol</v>
      </c>
      <c r="BO173" s="204"/>
      <c r="BP173" s="200">
        <f t="shared" si="82"/>
        <v>3.6170967777365868</v>
      </c>
      <c r="BQ173" s="100" t="str">
        <f t="shared" si="107"/>
        <v>C</v>
      </c>
      <c r="BR173" s="205">
        <f t="shared" si="83"/>
        <v>43.599778398604023</v>
      </c>
      <c r="BS173" s="100" t="str">
        <f t="shared" si="108"/>
        <v>C</v>
      </c>
      <c r="BT173" s="200">
        <f t="shared" si="84"/>
        <v>23.514490200618056</v>
      </c>
      <c r="BU173" s="100" t="str">
        <f t="shared" si="109"/>
        <v>C</v>
      </c>
      <c r="BV173" s="200">
        <f t="shared" si="85"/>
        <v>6.5295169946332735E-2</v>
      </c>
      <c r="BW173" s="100" t="str">
        <f t="shared" si="110"/>
        <v>C</v>
      </c>
      <c r="BX173" s="200">
        <f t="shared" si="111"/>
        <v>0.51938811810743502</v>
      </c>
      <c r="BY173" s="100" t="str">
        <f t="shared" si="112"/>
        <v>C</v>
      </c>
      <c r="BZ173" s="200"/>
      <c r="CA173" s="200"/>
      <c r="CB173" s="200"/>
    </row>
    <row r="174" spans="1:80" s="96" customFormat="1" ht="23" x14ac:dyDescent="0.5">
      <c r="A174" s="206" t="s">
        <v>167</v>
      </c>
      <c r="B174" s="117" t="s">
        <v>168</v>
      </c>
      <c r="C174" s="96">
        <v>2.3E-3</v>
      </c>
      <c r="D174" s="201" t="s">
        <v>793</v>
      </c>
      <c r="E174" s="201">
        <v>0.13</v>
      </c>
      <c r="F174" s="203" t="s">
        <v>790</v>
      </c>
      <c r="G174" s="202">
        <v>6.6000000000000003E-7</v>
      </c>
      <c r="H174" s="100" t="s">
        <v>793</v>
      </c>
      <c r="I174" s="203"/>
      <c r="J174" s="203" t="s">
        <v>74</v>
      </c>
      <c r="K174" s="203"/>
      <c r="L174" s="113"/>
      <c r="M174" s="113">
        <v>1</v>
      </c>
      <c r="N174" s="111">
        <v>0.1</v>
      </c>
      <c r="P174" s="95">
        <v>300.58999999999997</v>
      </c>
      <c r="Q174" s="96" t="s">
        <v>47</v>
      </c>
      <c r="R174" s="96">
        <v>6.9999999999999998E-9</v>
      </c>
      <c r="S174" s="208">
        <v>2.8617999999999999E-7</v>
      </c>
      <c r="T174" s="96">
        <v>2.6194100000000001E-2</v>
      </c>
      <c r="U174" s="96">
        <v>6.8994999999999998E-6</v>
      </c>
      <c r="V174" s="96">
        <v>252.2</v>
      </c>
      <c r="W174" s="96">
        <f t="shared" si="61"/>
        <v>1.5131999999999999</v>
      </c>
      <c r="X174" s="96">
        <v>5.0999999999999996</v>
      </c>
      <c r="Y174" s="99" t="str">
        <f t="shared" si="62"/>
        <v/>
      </c>
      <c r="Z174" s="96" t="str">
        <f t="shared" si="63"/>
        <v/>
      </c>
      <c r="AA174" s="96" t="str">
        <f t="shared" si="64"/>
        <v/>
      </c>
      <c r="AC174" s="96">
        <f t="shared" si="114"/>
        <v>5104895.1048951047</v>
      </c>
      <c r="AD174" s="96">
        <f t="shared" si="66"/>
        <v>1074.4458508728028</v>
      </c>
      <c r="AE174" s="96">
        <f t="shared" si="67"/>
        <v>302.27743271221533</v>
      </c>
      <c r="AF174" s="96">
        <f t="shared" si="86"/>
        <v>235.8976049283857</v>
      </c>
      <c r="AH174" s="101" t="str">
        <f t="shared" si="68"/>
        <v/>
      </c>
      <c r="AI174" s="101">
        <f t="shared" si="69"/>
        <v>42848.112696405995</v>
      </c>
      <c r="AJ174" s="101">
        <f t="shared" si="115"/>
        <v>10167.857142857145</v>
      </c>
      <c r="AK174" s="96">
        <f t="shared" si="87"/>
        <v>8217.7783422429038</v>
      </c>
      <c r="AM174" s="96">
        <f t="shared" si="71"/>
        <v>22298181.818181816</v>
      </c>
      <c r="AN174" s="96">
        <f t="shared" si="88"/>
        <v>2843.8260869565211</v>
      </c>
      <c r="AO174" s="96">
        <f t="shared" si="89"/>
        <v>2843.4634423435846</v>
      </c>
      <c r="AQ174" s="96" t="str">
        <f t="shared" si="72"/>
        <v/>
      </c>
      <c r="AR174" s="96">
        <f t="shared" si="90"/>
        <v>303680.00000000006</v>
      </c>
      <c r="AS174" s="96">
        <f t="shared" si="91"/>
        <v>303680.00000000006</v>
      </c>
      <c r="AU174" s="96">
        <f t="shared" si="73"/>
        <v>24775757.575757574</v>
      </c>
      <c r="AV174" s="96">
        <f t="shared" si="92"/>
        <v>52384.064378067371</v>
      </c>
      <c r="AW174" s="96">
        <f t="shared" si="93"/>
        <v>1579.9033816425117</v>
      </c>
      <c r="AX174" s="96">
        <f t="shared" si="94"/>
        <v>1533.5536128542401</v>
      </c>
      <c r="AZ174" s="101" t="str">
        <f t="shared" si="74"/>
        <v/>
      </c>
      <c r="BA174" s="101">
        <f t="shared" si="75"/>
        <v>398618.06802549644</v>
      </c>
      <c r="BB174" s="101">
        <f t="shared" si="95"/>
        <v>168711.11111111112</v>
      </c>
      <c r="BC174" s="96">
        <f t="shared" si="96"/>
        <v>118540.16969106485</v>
      </c>
      <c r="BE174" s="96">
        <f t="shared" si="76"/>
        <v>4.2540792540792536</v>
      </c>
      <c r="BF174" s="96" t="str">
        <f t="shared" si="77"/>
        <v/>
      </c>
      <c r="BH174" s="118"/>
      <c r="BI174" s="96" t="s">
        <v>74</v>
      </c>
      <c r="BJ174" s="96">
        <f t="shared" si="78"/>
        <v>33.873138137441416</v>
      </c>
      <c r="BK174" s="101">
        <f t="shared" si="79"/>
        <v>4338.2857142857147</v>
      </c>
      <c r="BL174" s="101"/>
      <c r="BM174" s="117" t="str">
        <f t="shared" si="80"/>
        <v>133-06-2</v>
      </c>
      <c r="BN174" s="204" t="str">
        <f t="shared" si="81"/>
        <v>Captan</v>
      </c>
      <c r="BO174" s="204"/>
      <c r="BP174" s="200">
        <f t="shared" si="82"/>
        <v>235.8976049283857</v>
      </c>
      <c r="BQ174" s="100" t="str">
        <f t="shared" si="107"/>
        <v>C</v>
      </c>
      <c r="BR174" s="205">
        <f t="shared" si="83"/>
        <v>2843.4634423435846</v>
      </c>
      <c r="BS174" s="100" t="str">
        <f t="shared" si="108"/>
        <v>C</v>
      </c>
      <c r="BT174" s="200">
        <f t="shared" si="84"/>
        <v>1533.5536128542401</v>
      </c>
      <c r="BU174" s="100" t="str">
        <f t="shared" si="109"/>
        <v>C</v>
      </c>
      <c r="BV174" s="200">
        <f t="shared" si="85"/>
        <v>4.2540792540792536</v>
      </c>
      <c r="BW174" s="100" t="str">
        <f t="shared" si="110"/>
        <v>C</v>
      </c>
      <c r="BX174" s="200">
        <f t="shared" si="111"/>
        <v>33.873138137441416</v>
      </c>
      <c r="BY174" s="100" t="str">
        <f t="shared" si="112"/>
        <v>C</v>
      </c>
      <c r="BZ174" s="200"/>
      <c r="CA174" s="200"/>
      <c r="CB174" s="200"/>
    </row>
    <row r="175" spans="1:80" s="96" customFormat="1" ht="23" x14ac:dyDescent="0.5">
      <c r="A175" s="206" t="s">
        <v>169</v>
      </c>
      <c r="B175" s="117" t="s">
        <v>170</v>
      </c>
      <c r="D175" s="201" t="s">
        <v>74</v>
      </c>
      <c r="E175" s="201">
        <v>0.1</v>
      </c>
      <c r="F175" s="203" t="s">
        <v>790</v>
      </c>
      <c r="G175" s="202"/>
      <c r="H175" s="100" t="s">
        <v>74</v>
      </c>
      <c r="I175" s="203"/>
      <c r="J175" s="203" t="s">
        <v>74</v>
      </c>
      <c r="K175" s="203"/>
      <c r="L175" s="113"/>
      <c r="M175" s="113">
        <v>1</v>
      </c>
      <c r="N175" s="111">
        <v>0.1</v>
      </c>
      <c r="P175" s="95">
        <v>201.23</v>
      </c>
      <c r="Q175" s="96" t="s">
        <v>47</v>
      </c>
      <c r="R175" s="96">
        <v>3.2700000000000001E-9</v>
      </c>
      <c r="S175" s="208">
        <v>1.3369E-7</v>
      </c>
      <c r="T175" s="96">
        <v>2.7424400000000002E-2</v>
      </c>
      <c r="U175" s="96">
        <v>7.1215999999999997E-6</v>
      </c>
      <c r="V175" s="96">
        <v>354.8</v>
      </c>
      <c r="W175" s="96">
        <f t="shared" si="61"/>
        <v>2.1288</v>
      </c>
      <c r="X175" s="96">
        <v>110</v>
      </c>
      <c r="Y175" s="99" t="str">
        <f t="shared" si="62"/>
        <v/>
      </c>
      <c r="Z175" s="96" t="str">
        <f t="shared" si="63"/>
        <v/>
      </c>
      <c r="AA175" s="96" t="str">
        <f t="shared" si="64"/>
        <v/>
      </c>
      <c r="AC175" s="96" t="str">
        <f t="shared" si="114"/>
        <v/>
      </c>
      <c r="AD175" s="96" t="str">
        <f t="shared" si="66"/>
        <v/>
      </c>
      <c r="AE175" s="96" t="str">
        <f t="shared" si="67"/>
        <v/>
      </c>
      <c r="AF175" s="96" t="str">
        <f t="shared" si="86"/>
        <v/>
      </c>
      <c r="AH175" s="101" t="str">
        <f t="shared" si="68"/>
        <v/>
      </c>
      <c r="AI175" s="101">
        <f t="shared" si="69"/>
        <v>32960.086689543074</v>
      </c>
      <c r="AJ175" s="101">
        <f t="shared" si="115"/>
        <v>7821.4285714285706</v>
      </c>
      <c r="AK175" s="96">
        <f t="shared" si="87"/>
        <v>6321.3679555714625</v>
      </c>
      <c r="AM175" s="96" t="str">
        <f t="shared" si="71"/>
        <v/>
      </c>
      <c r="AN175" s="96" t="str">
        <f t="shared" si="88"/>
        <v/>
      </c>
      <c r="AO175" s="96" t="str">
        <f t="shared" si="89"/>
        <v/>
      </c>
      <c r="AQ175" s="96" t="str">
        <f t="shared" si="72"/>
        <v/>
      </c>
      <c r="AR175" s="96">
        <f t="shared" si="90"/>
        <v>233600</v>
      </c>
      <c r="AS175" s="96">
        <f t="shared" si="91"/>
        <v>233600.00000000003</v>
      </c>
      <c r="AU175" s="96" t="str">
        <f t="shared" si="73"/>
        <v/>
      </c>
      <c r="AV175" s="96" t="str">
        <f t="shared" si="92"/>
        <v/>
      </c>
      <c r="AW175" s="96" t="str">
        <f t="shared" si="93"/>
        <v/>
      </c>
      <c r="AX175" s="96" t="str">
        <f t="shared" si="94"/>
        <v/>
      </c>
      <c r="AZ175" s="101" t="str">
        <f t="shared" si="74"/>
        <v/>
      </c>
      <c r="BA175" s="101">
        <f t="shared" si="75"/>
        <v>306629.28309653571</v>
      </c>
      <c r="BB175" s="101">
        <f t="shared" si="95"/>
        <v>129777.77777777778</v>
      </c>
      <c r="BC175" s="96">
        <f t="shared" si="96"/>
        <v>91184.745916203712</v>
      </c>
      <c r="BE175" s="96" t="str">
        <f t="shared" si="76"/>
        <v/>
      </c>
      <c r="BF175" s="96" t="str">
        <f t="shared" si="77"/>
        <v/>
      </c>
      <c r="BH175" s="118"/>
      <c r="BI175" s="96" t="s">
        <v>74</v>
      </c>
      <c r="BJ175" s="96" t="str">
        <f t="shared" si="78"/>
        <v/>
      </c>
      <c r="BK175" s="101">
        <f t="shared" si="79"/>
        <v>3337.1428571428573</v>
      </c>
      <c r="BL175" s="101"/>
      <c r="BM175" s="117" t="str">
        <f t="shared" si="80"/>
        <v>63-25-2</v>
      </c>
      <c r="BN175" s="204" t="str">
        <f t="shared" si="81"/>
        <v>Carbaryl</v>
      </c>
      <c r="BO175" s="204"/>
      <c r="BP175" s="200">
        <f t="shared" si="82"/>
        <v>6321.3679555714625</v>
      </c>
      <c r="BQ175" s="100" t="str">
        <f t="shared" si="107"/>
        <v>N</v>
      </c>
      <c r="BR175" s="205">
        <f t="shared" si="83"/>
        <v>100000</v>
      </c>
      <c r="BS175" s="100" t="str">
        <f t="shared" si="108"/>
        <v>max</v>
      </c>
      <c r="BT175" s="200">
        <f t="shared" si="84"/>
        <v>91184.745916203712</v>
      </c>
      <c r="BU175" s="100" t="str">
        <f t="shared" si="109"/>
        <v>N</v>
      </c>
      <c r="BV175" s="200" t="str">
        <f t="shared" si="85"/>
        <v/>
      </c>
      <c r="BW175" s="100" t="str">
        <f t="shared" si="110"/>
        <v/>
      </c>
      <c r="BX175" s="200">
        <f t="shared" si="111"/>
        <v>3337.1428571428573</v>
      </c>
      <c r="BY175" s="100" t="str">
        <f t="shared" si="112"/>
        <v>N</v>
      </c>
      <c r="BZ175" s="200"/>
      <c r="CA175" s="200"/>
      <c r="CB175" s="200"/>
    </row>
    <row r="176" spans="1:80" s="96" customFormat="1" ht="23" x14ac:dyDescent="0.5">
      <c r="A176" s="206" t="s">
        <v>171</v>
      </c>
      <c r="B176" s="117" t="s">
        <v>172</v>
      </c>
      <c r="C176" s="201">
        <v>0.02</v>
      </c>
      <c r="D176" s="201" t="s">
        <v>41</v>
      </c>
      <c r="F176" s="203" t="s">
        <v>74</v>
      </c>
      <c r="G176" s="202"/>
      <c r="H176" s="100"/>
      <c r="I176" s="203"/>
      <c r="J176" s="203"/>
      <c r="K176" s="203"/>
      <c r="L176" s="113"/>
      <c r="M176" s="113">
        <v>1</v>
      </c>
      <c r="N176" s="111">
        <v>0.1</v>
      </c>
      <c r="P176" s="95"/>
      <c r="Q176" s="96" t="s">
        <v>47</v>
      </c>
      <c r="W176" s="96">
        <f t="shared" si="61"/>
        <v>0</v>
      </c>
      <c r="Y176" s="99" t="str">
        <f t="shared" si="62"/>
        <v/>
      </c>
      <c r="Z176" s="96" t="str">
        <f t="shared" si="63"/>
        <v/>
      </c>
      <c r="AA176" s="96" t="str">
        <f t="shared" si="64"/>
        <v/>
      </c>
      <c r="AC176" s="96" t="str">
        <f t="shared" si="114"/>
        <v/>
      </c>
      <c r="AD176" s="96">
        <f t="shared" si="66"/>
        <v>123.56127285037235</v>
      </c>
      <c r="AE176" s="96">
        <f t="shared" si="67"/>
        <v>34.761904761904759</v>
      </c>
      <c r="AF176" s="96">
        <f t="shared" si="86"/>
        <v>27.129478222090079</v>
      </c>
      <c r="AH176" s="101" t="str">
        <f t="shared" si="68"/>
        <v/>
      </c>
      <c r="AI176" s="101" t="str">
        <f t="shared" si="69"/>
        <v/>
      </c>
      <c r="AJ176" s="101" t="str">
        <f t="shared" si="115"/>
        <v/>
      </c>
      <c r="AK176" s="96" t="str">
        <f t="shared" si="87"/>
        <v/>
      </c>
      <c r="AM176" s="96" t="str">
        <f t="shared" si="71"/>
        <v/>
      </c>
      <c r="AN176" s="96">
        <f t="shared" si="88"/>
        <v>327.03999999999996</v>
      </c>
      <c r="AO176" s="96">
        <f t="shared" si="89"/>
        <v>327.03999999999996</v>
      </c>
      <c r="AQ176" s="96" t="str">
        <f t="shared" si="72"/>
        <v/>
      </c>
      <c r="AR176" s="96" t="str">
        <f t="shared" si="90"/>
        <v/>
      </c>
      <c r="AS176" s="96" t="str">
        <f t="shared" si="91"/>
        <v/>
      </c>
      <c r="AU176" s="96" t="str">
        <f t="shared" si="73"/>
        <v/>
      </c>
      <c r="AV176" s="96">
        <f t="shared" si="92"/>
        <v>6024.167403477747</v>
      </c>
      <c r="AW176" s="96">
        <f t="shared" si="93"/>
        <v>181.68888888888887</v>
      </c>
      <c r="AX176" s="96">
        <f t="shared" si="94"/>
        <v>176.36958228710964</v>
      </c>
      <c r="AZ176" s="101" t="str">
        <f t="shared" si="74"/>
        <v/>
      </c>
      <c r="BA176" s="101" t="str">
        <f t="shared" si="75"/>
        <v/>
      </c>
      <c r="BB176" s="101" t="str">
        <f t="shared" si="95"/>
        <v/>
      </c>
      <c r="BC176" s="96" t="str">
        <f t="shared" si="96"/>
        <v/>
      </c>
      <c r="BE176" s="96" t="str">
        <f t="shared" si="76"/>
        <v/>
      </c>
      <c r="BF176" s="96" t="str">
        <f t="shared" si="77"/>
        <v/>
      </c>
      <c r="BH176" s="118"/>
      <c r="BJ176" s="96">
        <f t="shared" si="78"/>
        <v>3.8954108858057617</v>
      </c>
      <c r="BK176" s="101" t="str">
        <f t="shared" si="79"/>
        <v/>
      </c>
      <c r="BL176" s="101"/>
      <c r="BM176" s="117" t="str">
        <f t="shared" si="80"/>
        <v>86-74-8</v>
      </c>
      <c r="BN176" s="204" t="str">
        <f t="shared" si="81"/>
        <v>Carbazole</v>
      </c>
      <c r="BO176" s="204"/>
      <c r="BP176" s="200">
        <f t="shared" si="82"/>
        <v>27.129478222090079</v>
      </c>
      <c r="BQ176" s="100" t="str">
        <f>IF(BP176="","",IF(BP176=AA176,"sat", IF(BP176=AF176,"C", IF(BP176=AK176,"N", IF(BP176=100000,"max")))))</f>
        <v>C</v>
      </c>
      <c r="BR176" s="205">
        <f t="shared" si="83"/>
        <v>327.03999999999996</v>
      </c>
      <c r="BS176" s="100" t="str">
        <f>IF(BR176="","",IF(BR176=AA176,"sat", IF(BR176=AO176,"C", IF(BR176=AS176,"N", IF(BR176=100000,"max")))))</f>
        <v>C</v>
      </c>
      <c r="BT176" s="200">
        <f t="shared" si="84"/>
        <v>176.36958228710964</v>
      </c>
      <c r="BU176" s="100" t="str">
        <f>IF(BT176="","", IF(BT176=AA176,"sat", IF(BT176=AX176,"C", IF(BT176=BC176,"N", IF(BT176=100000,"max")))))</f>
        <v>C</v>
      </c>
      <c r="BV176" s="200" t="str">
        <f t="shared" si="85"/>
        <v/>
      </c>
      <c r="BW176" s="100" t="str">
        <f>IF(BV176="","", IF(BV176=BE176,"C", IF(BV176=BF176,"N")))</f>
        <v/>
      </c>
      <c r="BX176" s="200">
        <f>IF(BI176="",(IF(AND(BJ176="",BK176=""),"",MIN(BJ176,BK176))),BI176)</f>
        <v>3.8954108858057617</v>
      </c>
      <c r="BY176" s="100" t="str">
        <f>IF(BX176="","", IF(BX176=BJ176,"C", IF(BX176=BK176,"N",IF(BX176=BI176,"mcl"))))</f>
        <v>C</v>
      </c>
      <c r="BZ176" s="200">
        <v>0.03</v>
      </c>
      <c r="CA176" s="200"/>
      <c r="CB176" s="200">
        <v>0.6</v>
      </c>
    </row>
    <row r="177" spans="1:80" s="96" customFormat="1" ht="23" x14ac:dyDescent="0.5">
      <c r="A177" s="206" t="s">
        <v>173</v>
      </c>
      <c r="B177" s="117" t="s">
        <v>174</v>
      </c>
      <c r="D177" s="201" t="s">
        <v>74</v>
      </c>
      <c r="E177" s="201">
        <v>5.0000000000000001E-3</v>
      </c>
      <c r="F177" s="203" t="s">
        <v>790</v>
      </c>
      <c r="G177" s="202"/>
      <c r="H177" s="100" t="s">
        <v>74</v>
      </c>
      <c r="I177" s="203"/>
      <c r="J177" s="203" t="s">
        <v>74</v>
      </c>
      <c r="K177" s="203"/>
      <c r="L177" s="113"/>
      <c r="M177" s="113">
        <v>1</v>
      </c>
      <c r="N177" s="111">
        <v>0.1</v>
      </c>
      <c r="P177" s="95">
        <v>221.26</v>
      </c>
      <c r="Q177" s="208"/>
      <c r="R177" s="96">
        <v>3.0899999999999999E-9</v>
      </c>
      <c r="S177" s="208">
        <v>1.2632999999999999E-7</v>
      </c>
      <c r="T177" s="96">
        <v>2.5614899999999999E-2</v>
      </c>
      <c r="U177" s="96">
        <v>6.5683999999999997E-6</v>
      </c>
      <c r="V177" s="96">
        <v>95.25</v>
      </c>
      <c r="W177" s="96">
        <f t="shared" si="61"/>
        <v>0.57150000000000001</v>
      </c>
      <c r="X177" s="96">
        <v>320</v>
      </c>
      <c r="Y177" s="99" t="str">
        <f t="shared" si="62"/>
        <v/>
      </c>
      <c r="Z177" s="96" t="str">
        <f t="shared" si="63"/>
        <v/>
      </c>
      <c r="AA177" s="96" t="str">
        <f t="shared" si="64"/>
        <v/>
      </c>
      <c r="AC177" s="96" t="str">
        <f t="shared" si="114"/>
        <v/>
      </c>
      <c r="AD177" s="96" t="str">
        <f t="shared" si="66"/>
        <v/>
      </c>
      <c r="AE177" s="96" t="str">
        <f t="shared" si="67"/>
        <v/>
      </c>
      <c r="AF177" s="96" t="str">
        <f t="shared" si="86"/>
        <v/>
      </c>
      <c r="AH177" s="101" t="str">
        <f t="shared" si="68"/>
        <v/>
      </c>
      <c r="AI177" s="101">
        <f t="shared" si="69"/>
        <v>1648.0043344771534</v>
      </c>
      <c r="AJ177" s="101">
        <f t="shared" si="115"/>
        <v>391.07142857142861</v>
      </c>
      <c r="AK177" s="96">
        <f t="shared" si="87"/>
        <v>316.06839777857317</v>
      </c>
      <c r="AM177" s="96" t="str">
        <f t="shared" si="71"/>
        <v/>
      </c>
      <c r="AN177" s="96" t="str">
        <f t="shared" si="88"/>
        <v/>
      </c>
      <c r="AO177" s="96" t="str">
        <f t="shared" si="89"/>
        <v/>
      </c>
      <c r="AQ177" s="96" t="str">
        <f t="shared" si="72"/>
        <v/>
      </c>
      <c r="AR177" s="96">
        <f t="shared" si="90"/>
        <v>11680.000000000002</v>
      </c>
      <c r="AS177" s="96">
        <f t="shared" si="91"/>
        <v>11680.000000000002</v>
      </c>
      <c r="AU177" s="96" t="str">
        <f t="shared" si="73"/>
        <v/>
      </c>
      <c r="AV177" s="96" t="str">
        <f t="shared" si="92"/>
        <v/>
      </c>
      <c r="AW177" s="96" t="str">
        <f t="shared" si="93"/>
        <v/>
      </c>
      <c r="AX177" s="96" t="str">
        <f t="shared" si="94"/>
        <v/>
      </c>
      <c r="AZ177" s="101" t="str">
        <f t="shared" si="74"/>
        <v/>
      </c>
      <c r="BA177" s="101">
        <f t="shared" si="75"/>
        <v>15331.464154826785</v>
      </c>
      <c r="BB177" s="101">
        <f t="shared" si="95"/>
        <v>6488.8888888888896</v>
      </c>
      <c r="BC177" s="96">
        <f t="shared" si="96"/>
        <v>4559.237295810186</v>
      </c>
      <c r="BE177" s="96" t="str">
        <f t="shared" si="76"/>
        <v/>
      </c>
      <c r="BF177" s="96" t="str">
        <f t="shared" si="77"/>
        <v/>
      </c>
      <c r="BH177" s="118"/>
      <c r="BI177" s="96">
        <v>40</v>
      </c>
      <c r="BJ177" s="96" t="str">
        <f t="shared" si="78"/>
        <v/>
      </c>
      <c r="BK177" s="101">
        <f t="shared" si="79"/>
        <v>166.85714285714286</v>
      </c>
      <c r="BL177" s="101"/>
      <c r="BM177" s="117" t="str">
        <f t="shared" si="80"/>
        <v>1563-66-2</v>
      </c>
      <c r="BN177" s="204" t="str">
        <f t="shared" si="81"/>
        <v>Carbofuran</v>
      </c>
      <c r="BO177" s="204"/>
      <c r="BP177" s="200">
        <f t="shared" si="82"/>
        <v>316.06839777857317</v>
      </c>
      <c r="BQ177" s="100" t="str">
        <f t="shared" si="107"/>
        <v>N</v>
      </c>
      <c r="BR177" s="205">
        <f t="shared" si="83"/>
        <v>11680.000000000002</v>
      </c>
      <c r="BS177" s="100" t="str">
        <f t="shared" si="108"/>
        <v>N</v>
      </c>
      <c r="BT177" s="200">
        <f t="shared" si="84"/>
        <v>4559.237295810186</v>
      </c>
      <c r="BU177" s="100" t="str">
        <f t="shared" si="109"/>
        <v>N</v>
      </c>
      <c r="BV177" s="200" t="str">
        <f t="shared" si="85"/>
        <v/>
      </c>
      <c r="BW177" s="100" t="str">
        <f t="shared" si="110"/>
        <v/>
      </c>
      <c r="BX177" s="200">
        <f t="shared" si="111"/>
        <v>40</v>
      </c>
      <c r="BY177" s="100" t="str">
        <f t="shared" si="112"/>
        <v>mcl</v>
      </c>
      <c r="BZ177" s="200"/>
      <c r="CA177" s="200"/>
      <c r="CB177" s="200"/>
    </row>
    <row r="178" spans="1:80" s="96" customFormat="1" ht="23" x14ac:dyDescent="0.5">
      <c r="A178" s="206" t="s">
        <v>980</v>
      </c>
      <c r="B178" s="117" t="s">
        <v>175</v>
      </c>
      <c r="D178" s="201" t="s">
        <v>74</v>
      </c>
      <c r="E178" s="201">
        <v>0.1</v>
      </c>
      <c r="F178" s="203" t="s">
        <v>790</v>
      </c>
      <c r="G178" s="202"/>
      <c r="H178" s="100" t="s">
        <v>74</v>
      </c>
      <c r="I178" s="203">
        <v>0.7</v>
      </c>
      <c r="J178" s="203" t="s">
        <v>790</v>
      </c>
      <c r="K178" s="203"/>
      <c r="L178" s="113" t="s">
        <v>1199</v>
      </c>
      <c r="M178" s="113">
        <v>1</v>
      </c>
      <c r="N178" s="111"/>
      <c r="P178" s="95">
        <v>76.138999999999996</v>
      </c>
      <c r="Q178" s="208"/>
      <c r="R178" s="96">
        <v>1.44E-2</v>
      </c>
      <c r="S178" s="208">
        <v>0.58871629999999997</v>
      </c>
      <c r="T178" s="96">
        <v>0.1064373</v>
      </c>
      <c r="U178" s="96">
        <v>1.2999999999999999E-5</v>
      </c>
      <c r="V178" s="96">
        <v>21.73</v>
      </c>
      <c r="W178" s="96">
        <f t="shared" si="61"/>
        <v>0.13038</v>
      </c>
      <c r="X178" s="96">
        <v>2160</v>
      </c>
      <c r="Y178" s="99">
        <f t="shared" si="62"/>
        <v>9.7665735716134742E-3</v>
      </c>
      <c r="Z178" s="96">
        <f t="shared" si="63"/>
        <v>1167.1577093451669</v>
      </c>
      <c r="AA178" s="96">
        <f t="shared" si="64"/>
        <v>738.35022742641513</v>
      </c>
      <c r="AC178" s="96" t="str">
        <f t="shared" si="114"/>
        <v/>
      </c>
      <c r="AD178" s="96" t="str">
        <f t="shared" si="66"/>
        <v/>
      </c>
      <c r="AE178" s="96" t="str">
        <f t="shared" si="67"/>
        <v/>
      </c>
      <c r="AF178" s="96" t="str">
        <f t="shared" si="86"/>
        <v/>
      </c>
      <c r="AH178" s="101">
        <f t="shared" si="68"/>
        <v>852.02512782197186</v>
      </c>
      <c r="AI178" s="101" t="str">
        <f t="shared" si="69"/>
        <v/>
      </c>
      <c r="AJ178" s="101">
        <f t="shared" si="115"/>
        <v>7821.4285714285706</v>
      </c>
      <c r="AK178" s="96">
        <f t="shared" si="87"/>
        <v>768.32757853975511</v>
      </c>
      <c r="AM178" s="96" t="str">
        <f t="shared" si="71"/>
        <v/>
      </c>
      <c r="AN178" s="96" t="str">
        <f t="shared" si="88"/>
        <v/>
      </c>
      <c r="AO178" s="96" t="str">
        <f t="shared" si="89"/>
        <v/>
      </c>
      <c r="AQ178" s="96">
        <f t="shared" si="72"/>
        <v>3578.5055368522821</v>
      </c>
      <c r="AR178" s="96">
        <f t="shared" si="90"/>
        <v>233600</v>
      </c>
      <c r="AS178" s="96">
        <f t="shared" si="91"/>
        <v>3524.5137054749116</v>
      </c>
      <c r="AU178" s="96" t="str">
        <f t="shared" si="73"/>
        <v/>
      </c>
      <c r="AV178" s="96" t="str">
        <f t="shared" si="92"/>
        <v/>
      </c>
      <c r="AW178" s="96" t="str">
        <f t="shared" si="93"/>
        <v/>
      </c>
      <c r="AX178" s="96" t="str">
        <f t="shared" si="94"/>
        <v/>
      </c>
      <c r="AZ178" s="101">
        <f t="shared" si="74"/>
        <v>3976.1172631692025</v>
      </c>
      <c r="BA178" s="101" t="str">
        <f t="shared" si="75"/>
        <v/>
      </c>
      <c r="BB178" s="101">
        <f t="shared" si="95"/>
        <v>129777.77777777778</v>
      </c>
      <c r="BC178" s="96">
        <f t="shared" si="96"/>
        <v>3857.9187726831328</v>
      </c>
      <c r="BE178" s="96" t="str">
        <f t="shared" si="76"/>
        <v/>
      </c>
      <c r="BF178" s="96">
        <f t="shared" si="77"/>
        <v>729.99999999999989</v>
      </c>
      <c r="BH178" s="118"/>
      <c r="BI178" s="96" t="s">
        <v>74</v>
      </c>
      <c r="BJ178" s="96" t="str">
        <f t="shared" si="78"/>
        <v/>
      </c>
      <c r="BK178" s="101">
        <f t="shared" si="79"/>
        <v>1015.6521739130434</v>
      </c>
      <c r="BL178" s="101"/>
      <c r="BM178" s="117" t="str">
        <f t="shared" si="80"/>
        <v>75-15-0</v>
      </c>
      <c r="BN178" s="204" t="str">
        <f t="shared" si="81"/>
        <v>Carbon Disulfide</v>
      </c>
      <c r="BO178" s="204"/>
      <c r="BP178" s="200">
        <f t="shared" si="82"/>
        <v>738.35022742641513</v>
      </c>
      <c r="BQ178" s="100" t="str">
        <f t="shared" si="107"/>
        <v>sat</v>
      </c>
      <c r="BR178" s="205">
        <f t="shared" si="83"/>
        <v>738.35022742641513</v>
      </c>
      <c r="BS178" s="100" t="str">
        <f t="shared" si="108"/>
        <v>sat</v>
      </c>
      <c r="BT178" s="200">
        <f t="shared" si="84"/>
        <v>738.35022742641513</v>
      </c>
      <c r="BU178" s="100" t="str">
        <f t="shared" si="109"/>
        <v>sat</v>
      </c>
      <c r="BV178" s="200">
        <f t="shared" si="85"/>
        <v>729.99999999999989</v>
      </c>
      <c r="BW178" s="100" t="str">
        <f t="shared" si="110"/>
        <v>N</v>
      </c>
      <c r="BX178" s="200">
        <f t="shared" si="111"/>
        <v>1015.6521739130434</v>
      </c>
      <c r="BY178" s="100" t="str">
        <f t="shared" si="112"/>
        <v>N</v>
      </c>
      <c r="BZ178" s="200">
        <v>2</v>
      </c>
      <c r="CA178" s="200"/>
      <c r="CB178" s="200">
        <v>40</v>
      </c>
    </row>
    <row r="179" spans="1:80" s="96" customFormat="1" ht="23" x14ac:dyDescent="0.5">
      <c r="A179" s="206" t="s">
        <v>981</v>
      </c>
      <c r="B179" s="117" t="s">
        <v>176</v>
      </c>
      <c r="C179" s="96">
        <v>7.0000000000000007E-2</v>
      </c>
      <c r="D179" s="201" t="s">
        <v>790</v>
      </c>
      <c r="E179" s="201">
        <v>4.0000000000000001E-3</v>
      </c>
      <c r="F179" s="203" t="s">
        <v>790</v>
      </c>
      <c r="G179" s="202">
        <v>6.0000000000000002E-6</v>
      </c>
      <c r="H179" s="100" t="s">
        <v>790</v>
      </c>
      <c r="I179" s="203">
        <v>0.1</v>
      </c>
      <c r="J179" s="203" t="s">
        <v>790</v>
      </c>
      <c r="K179" s="203"/>
      <c r="L179" s="113" t="s">
        <v>1199</v>
      </c>
      <c r="M179" s="113">
        <v>1</v>
      </c>
      <c r="N179" s="252"/>
      <c r="P179" s="95">
        <v>153.82</v>
      </c>
      <c r="Q179" s="208"/>
      <c r="R179" s="96">
        <v>2.76E-2</v>
      </c>
      <c r="S179" s="208">
        <v>1.1283729</v>
      </c>
      <c r="T179" s="96">
        <v>5.71435E-2</v>
      </c>
      <c r="U179" s="96">
        <v>9.7849000000000001E-6</v>
      </c>
      <c r="V179" s="96">
        <v>43.89</v>
      </c>
      <c r="W179" s="96">
        <f t="shared" si="61"/>
        <v>0.26334000000000002</v>
      </c>
      <c r="X179" s="96">
        <v>793</v>
      </c>
      <c r="Y179" s="99">
        <f t="shared" si="62"/>
        <v>5.954279808656108E-3</v>
      </c>
      <c r="Z179" s="96">
        <f t="shared" si="63"/>
        <v>1494.8101434295795</v>
      </c>
      <c r="AA179" s="96">
        <f t="shared" si="64"/>
        <v>457.52152101867921</v>
      </c>
      <c r="AC179" s="96">
        <f t="shared" si="114"/>
        <v>0.69949449019461085</v>
      </c>
      <c r="AD179" s="96" t="str">
        <f t="shared" si="66"/>
        <v/>
      </c>
      <c r="AE179" s="96">
        <f t="shared" si="67"/>
        <v>9.931972789115644</v>
      </c>
      <c r="AF179" s="96">
        <f t="shared" si="86"/>
        <v>0.65347144098062093</v>
      </c>
      <c r="AH179" s="101">
        <f t="shared" si="68"/>
        <v>155.88734352908472</v>
      </c>
      <c r="AI179" s="101" t="str">
        <f t="shared" si="69"/>
        <v/>
      </c>
      <c r="AJ179" s="101">
        <f t="shared" si="115"/>
        <v>312.85714285714289</v>
      </c>
      <c r="AK179" s="96">
        <f t="shared" si="87"/>
        <v>104.04489081054354</v>
      </c>
      <c r="AM179" s="96">
        <f t="shared" si="71"/>
        <v>3.0553919331700605</v>
      </c>
      <c r="AN179" s="96">
        <f t="shared" si="88"/>
        <v>93.439999999999969</v>
      </c>
      <c r="AO179" s="96">
        <f t="shared" si="89"/>
        <v>2.9586472111863813</v>
      </c>
      <c r="AQ179" s="96">
        <f t="shared" si="72"/>
        <v>654.72684282215585</v>
      </c>
      <c r="AR179" s="96">
        <f t="shared" si="90"/>
        <v>9344</v>
      </c>
      <c r="AS179" s="96">
        <f t="shared" si="91"/>
        <v>611.85466064832258</v>
      </c>
      <c r="AU179" s="96">
        <f t="shared" si="73"/>
        <v>3.3948799257445117</v>
      </c>
      <c r="AV179" s="96" t="str">
        <f t="shared" si="92"/>
        <v/>
      </c>
      <c r="AW179" s="96">
        <f t="shared" si="93"/>
        <v>51.91111111111109</v>
      </c>
      <c r="AX179" s="96">
        <f t="shared" si="94"/>
        <v>3.1864900299275698</v>
      </c>
      <c r="AZ179" s="101">
        <f t="shared" si="74"/>
        <v>727.47426980239538</v>
      </c>
      <c r="BA179" s="101" t="str">
        <f t="shared" si="75"/>
        <v/>
      </c>
      <c r="BB179" s="101">
        <f t="shared" si="95"/>
        <v>5191.1111111111113</v>
      </c>
      <c r="BC179" s="96">
        <f t="shared" si="96"/>
        <v>638.05783341352878</v>
      </c>
      <c r="BE179" s="96">
        <f t="shared" si="76"/>
        <v>0.4679487179487179</v>
      </c>
      <c r="BF179" s="96">
        <f t="shared" si="77"/>
        <v>104.28571428571429</v>
      </c>
      <c r="BH179" s="118"/>
      <c r="BI179" s="96">
        <v>5</v>
      </c>
      <c r="BJ179" s="96">
        <f t="shared" si="78"/>
        <v>0.50839194930009035</v>
      </c>
      <c r="BK179" s="101">
        <f t="shared" si="79"/>
        <v>81.393728222996515</v>
      </c>
      <c r="BL179" s="101"/>
      <c r="BM179" s="117" t="str">
        <f t="shared" si="80"/>
        <v>56-23-5</v>
      </c>
      <c r="BN179" s="204" t="str">
        <f t="shared" si="81"/>
        <v>Carbon Tetrachloride</v>
      </c>
      <c r="BO179" s="204"/>
      <c r="BP179" s="200">
        <f t="shared" si="82"/>
        <v>0.65347144098062093</v>
      </c>
      <c r="BQ179" s="100" t="str">
        <f t="shared" si="107"/>
        <v>C</v>
      </c>
      <c r="BR179" s="205">
        <f t="shared" si="83"/>
        <v>2.9586472111863813</v>
      </c>
      <c r="BS179" s="100" t="str">
        <f t="shared" si="108"/>
        <v>C</v>
      </c>
      <c r="BT179" s="200">
        <f t="shared" si="84"/>
        <v>3.1864900299275698</v>
      </c>
      <c r="BU179" s="100" t="str">
        <f t="shared" si="109"/>
        <v>C</v>
      </c>
      <c r="BV179" s="200">
        <f t="shared" si="85"/>
        <v>0.4679487179487179</v>
      </c>
      <c r="BW179" s="100" t="str">
        <f t="shared" si="110"/>
        <v>C</v>
      </c>
      <c r="BX179" s="200">
        <f t="shared" si="111"/>
        <v>5</v>
      </c>
      <c r="BY179" s="100" t="str">
        <f t="shared" si="112"/>
        <v>mcl</v>
      </c>
      <c r="BZ179" s="200">
        <v>3.0000000000000001E-3</v>
      </c>
      <c r="CA179" s="200"/>
      <c r="CB179" s="200">
        <v>0.06</v>
      </c>
    </row>
    <row r="180" spans="1:80" s="96" customFormat="1" ht="23" x14ac:dyDescent="0.5">
      <c r="A180" s="206" t="s">
        <v>982</v>
      </c>
      <c r="B180" s="117" t="s">
        <v>983</v>
      </c>
      <c r="D180" s="201" t="s">
        <v>74</v>
      </c>
      <c r="E180" s="201"/>
      <c r="F180" s="203" t="s">
        <v>74</v>
      </c>
      <c r="G180" s="202"/>
      <c r="H180" s="100" t="s">
        <v>74</v>
      </c>
      <c r="I180" s="203">
        <v>0.1</v>
      </c>
      <c r="J180" s="203" t="s">
        <v>791</v>
      </c>
      <c r="K180" s="203"/>
      <c r="L180" s="113" t="s">
        <v>1199</v>
      </c>
      <c r="M180" s="113">
        <v>1</v>
      </c>
      <c r="N180" s="252">
        <v>0.1</v>
      </c>
      <c r="P180" s="95">
        <v>60.075000000000003</v>
      </c>
      <c r="Q180" s="96" t="s">
        <v>47</v>
      </c>
      <c r="R180" s="96">
        <v>0.61</v>
      </c>
      <c r="S180" s="208">
        <v>24.94</v>
      </c>
      <c r="T180" s="96">
        <v>0.1157542</v>
      </c>
      <c r="U180" s="96">
        <v>1.3200000000000001E-5</v>
      </c>
      <c r="V180" s="96">
        <v>1</v>
      </c>
      <c r="W180" s="96">
        <f t="shared" si="61"/>
        <v>6.0000000000000001E-3</v>
      </c>
      <c r="X180" s="96">
        <v>1220</v>
      </c>
      <c r="Y180" s="99">
        <f t="shared" si="62"/>
        <v>3.1861430161455942E-2</v>
      </c>
      <c r="Z180" s="96">
        <f t="shared" si="63"/>
        <v>646.20159100089143</v>
      </c>
      <c r="AA180" s="96">
        <f t="shared" si="64"/>
        <v>5889.3620125786165</v>
      </c>
      <c r="AC180" s="96" t="str">
        <f t="shared" si="114"/>
        <v/>
      </c>
      <c r="AD180" s="96" t="str">
        <f t="shared" si="66"/>
        <v/>
      </c>
      <c r="AE180" s="96" t="str">
        <f t="shared" si="67"/>
        <v/>
      </c>
      <c r="AF180" s="96" t="str">
        <f t="shared" si="86"/>
        <v/>
      </c>
      <c r="AH180" s="101">
        <f t="shared" si="68"/>
        <v>67.389594490092961</v>
      </c>
      <c r="AI180" s="101" t="str">
        <f t="shared" si="69"/>
        <v/>
      </c>
      <c r="AJ180" s="101" t="str">
        <f t="shared" si="115"/>
        <v/>
      </c>
      <c r="AK180" s="96">
        <f t="shared" si="87"/>
        <v>67.389594490092961</v>
      </c>
      <c r="AM180" s="96" t="str">
        <f t="shared" si="71"/>
        <v/>
      </c>
      <c r="AN180" s="96" t="str">
        <f t="shared" si="88"/>
        <v/>
      </c>
      <c r="AO180" s="96" t="str">
        <f t="shared" si="89"/>
        <v/>
      </c>
      <c r="AQ180" s="96">
        <f t="shared" si="72"/>
        <v>283.03629685839047</v>
      </c>
      <c r="AR180" s="96" t="str">
        <f t="shared" si="90"/>
        <v/>
      </c>
      <c r="AS180" s="96">
        <f t="shared" si="91"/>
        <v>283.03629685839047</v>
      </c>
      <c r="AU180" s="96" t="str">
        <f t="shared" si="73"/>
        <v/>
      </c>
      <c r="AV180" s="96" t="str">
        <f t="shared" si="92"/>
        <v/>
      </c>
      <c r="AW180" s="96" t="str">
        <f t="shared" si="93"/>
        <v/>
      </c>
      <c r="AX180" s="96" t="str">
        <f t="shared" si="94"/>
        <v/>
      </c>
      <c r="AZ180" s="101">
        <f t="shared" si="74"/>
        <v>314.48477428710049</v>
      </c>
      <c r="BA180" s="101" t="str">
        <f t="shared" si="75"/>
        <v/>
      </c>
      <c r="BB180" s="101" t="str">
        <f t="shared" si="95"/>
        <v/>
      </c>
      <c r="BC180" s="96">
        <f t="shared" si="96"/>
        <v>314.48477428710049</v>
      </c>
      <c r="BE180" s="96" t="str">
        <f t="shared" si="76"/>
        <v/>
      </c>
      <c r="BF180" s="96">
        <f t="shared" si="77"/>
        <v>104.28571428571429</v>
      </c>
      <c r="BH180" s="118"/>
      <c r="BI180" s="96" t="s">
        <v>74</v>
      </c>
      <c r="BJ180" s="96" t="str">
        <f t="shared" si="78"/>
        <v/>
      </c>
      <c r="BK180" s="101">
        <f t="shared" si="79"/>
        <v>208.57142857142858</v>
      </c>
      <c r="BL180" s="101"/>
      <c r="BM180" s="117" t="str">
        <f t="shared" si="80"/>
        <v>463-58-1</v>
      </c>
      <c r="BN180" s="204" t="str">
        <f t="shared" si="81"/>
        <v>Carbonyl Sulfide</v>
      </c>
      <c r="BO180" s="204"/>
      <c r="BP180" s="200">
        <f t="shared" si="82"/>
        <v>67.389594490092961</v>
      </c>
      <c r="BQ180" s="100" t="str">
        <f t="shared" si="107"/>
        <v>N</v>
      </c>
      <c r="BR180" s="205">
        <f t="shared" si="83"/>
        <v>283.03629685839047</v>
      </c>
      <c r="BS180" s="100" t="str">
        <f t="shared" si="108"/>
        <v>N</v>
      </c>
      <c r="BT180" s="200">
        <f t="shared" si="84"/>
        <v>314.48477428710049</v>
      </c>
      <c r="BU180" s="100" t="str">
        <f t="shared" si="109"/>
        <v>N</v>
      </c>
      <c r="BV180" s="200">
        <f t="shared" si="85"/>
        <v>104.28571428571429</v>
      </c>
      <c r="BW180" s="100" t="str">
        <f t="shared" si="110"/>
        <v>N</v>
      </c>
      <c r="BX180" s="200">
        <f t="shared" si="111"/>
        <v>208.57142857142858</v>
      </c>
      <c r="BY180" s="100" t="str">
        <f t="shared" si="112"/>
        <v>N</v>
      </c>
      <c r="BZ180" s="200"/>
      <c r="CA180" s="200"/>
      <c r="CB180" s="200"/>
    </row>
    <row r="181" spans="1:80" s="96" customFormat="1" ht="23" x14ac:dyDescent="0.5">
      <c r="A181" s="206" t="s">
        <v>177</v>
      </c>
      <c r="B181" s="117" t="s">
        <v>178</v>
      </c>
      <c r="D181" s="201" t="s">
        <v>74</v>
      </c>
      <c r="E181" s="201">
        <v>0.01</v>
      </c>
      <c r="F181" s="203" t="s">
        <v>790</v>
      </c>
      <c r="G181" s="202"/>
      <c r="H181" s="100" t="s">
        <v>74</v>
      </c>
      <c r="I181" s="203"/>
      <c r="J181" s="203" t="s">
        <v>74</v>
      </c>
      <c r="K181" s="203"/>
      <c r="L181" s="113"/>
      <c r="M181" s="113">
        <v>1</v>
      </c>
      <c r="N181" s="111">
        <v>0.1</v>
      </c>
      <c r="P181" s="95">
        <v>380.55</v>
      </c>
      <c r="Q181" s="96" t="s">
        <v>47</v>
      </c>
      <c r="R181" s="96">
        <v>5.1200000000000003E-7</v>
      </c>
      <c r="S181" s="208">
        <v>2.09E-5</v>
      </c>
      <c r="T181" s="96">
        <v>1.8238799999999999E-2</v>
      </c>
      <c r="U181" s="96">
        <v>4.4383999999999997E-6</v>
      </c>
      <c r="V181" s="96">
        <v>11960</v>
      </c>
      <c r="W181" s="96">
        <f t="shared" si="61"/>
        <v>71.760000000000005</v>
      </c>
      <c r="X181" s="96">
        <v>0.3</v>
      </c>
      <c r="Y181" s="99" t="str">
        <f t="shared" si="62"/>
        <v/>
      </c>
      <c r="Z181" s="96" t="str">
        <f t="shared" si="63"/>
        <v/>
      </c>
      <c r="AA181" s="96" t="str">
        <f t="shared" si="64"/>
        <v/>
      </c>
      <c r="AC181" s="96" t="str">
        <f t="shared" si="114"/>
        <v/>
      </c>
      <c r="AD181" s="96" t="str">
        <f t="shared" si="66"/>
        <v/>
      </c>
      <c r="AE181" s="96" t="str">
        <f t="shared" si="67"/>
        <v/>
      </c>
      <c r="AF181" s="96" t="str">
        <f t="shared" si="86"/>
        <v/>
      </c>
      <c r="AH181" s="101" t="str">
        <f t="shared" si="68"/>
        <v/>
      </c>
      <c r="AI181" s="101">
        <f t="shared" si="69"/>
        <v>3296.0086689543068</v>
      </c>
      <c r="AJ181" s="101">
        <f t="shared" si="115"/>
        <v>782.14285714285722</v>
      </c>
      <c r="AK181" s="96">
        <f t="shared" si="87"/>
        <v>632.13679555714634</v>
      </c>
      <c r="AM181" s="96" t="str">
        <f t="shared" si="71"/>
        <v/>
      </c>
      <c r="AN181" s="96" t="str">
        <f t="shared" si="88"/>
        <v/>
      </c>
      <c r="AO181" s="96" t="str">
        <f t="shared" si="89"/>
        <v/>
      </c>
      <c r="AQ181" s="96" t="str">
        <f t="shared" si="72"/>
        <v/>
      </c>
      <c r="AR181" s="96">
        <f t="shared" si="90"/>
        <v>23360.000000000004</v>
      </c>
      <c r="AS181" s="96">
        <f t="shared" si="91"/>
        <v>23360.000000000004</v>
      </c>
      <c r="AU181" s="96" t="str">
        <f t="shared" si="73"/>
        <v/>
      </c>
      <c r="AV181" s="96" t="str">
        <f t="shared" si="92"/>
        <v/>
      </c>
      <c r="AW181" s="96" t="str">
        <f t="shared" si="93"/>
        <v/>
      </c>
      <c r="AX181" s="96" t="str">
        <f t="shared" si="94"/>
        <v/>
      </c>
      <c r="AZ181" s="101" t="str">
        <f t="shared" si="74"/>
        <v/>
      </c>
      <c r="BA181" s="101">
        <f t="shared" si="75"/>
        <v>30662.928309653569</v>
      </c>
      <c r="BB181" s="101">
        <f t="shared" si="95"/>
        <v>12977.777777777779</v>
      </c>
      <c r="BC181" s="96">
        <f t="shared" si="96"/>
        <v>9118.4745916203719</v>
      </c>
      <c r="BE181" s="96" t="str">
        <f t="shared" si="76"/>
        <v/>
      </c>
      <c r="BF181" s="96" t="str">
        <f t="shared" si="77"/>
        <v/>
      </c>
      <c r="BH181" s="118"/>
      <c r="BI181" s="96" t="s">
        <v>74</v>
      </c>
      <c r="BJ181" s="96" t="str">
        <f t="shared" si="78"/>
        <v/>
      </c>
      <c r="BK181" s="101">
        <f t="shared" si="79"/>
        <v>333.71428571428572</v>
      </c>
      <c r="BL181" s="101"/>
      <c r="BM181" s="117" t="str">
        <f t="shared" si="80"/>
        <v>55285-14-8</v>
      </c>
      <c r="BN181" s="204" t="str">
        <f t="shared" si="81"/>
        <v>Carbosulfan</v>
      </c>
      <c r="BO181" s="204"/>
      <c r="BP181" s="200">
        <f t="shared" si="82"/>
        <v>632.13679555714634</v>
      </c>
      <c r="BQ181" s="100" t="str">
        <f t="shared" si="107"/>
        <v>N</v>
      </c>
      <c r="BR181" s="205">
        <f t="shared" si="83"/>
        <v>23360.000000000004</v>
      </c>
      <c r="BS181" s="100" t="str">
        <f t="shared" si="108"/>
        <v>N</v>
      </c>
      <c r="BT181" s="200">
        <f t="shared" si="84"/>
        <v>9118.4745916203719</v>
      </c>
      <c r="BU181" s="100" t="str">
        <f t="shared" si="109"/>
        <v>N</v>
      </c>
      <c r="BV181" s="200" t="str">
        <f t="shared" si="85"/>
        <v/>
      </c>
      <c r="BW181" s="100" t="str">
        <f t="shared" si="110"/>
        <v/>
      </c>
      <c r="BX181" s="200">
        <f t="shared" si="111"/>
        <v>333.71428571428572</v>
      </c>
      <c r="BY181" s="100" t="str">
        <f t="shared" si="112"/>
        <v>N</v>
      </c>
      <c r="BZ181" s="200"/>
      <c r="CA181" s="200"/>
      <c r="CB181" s="200"/>
    </row>
    <row r="182" spans="1:80" s="96" customFormat="1" ht="23" x14ac:dyDescent="0.5">
      <c r="A182" s="206" t="s">
        <v>984</v>
      </c>
      <c r="B182" s="117" t="s">
        <v>985</v>
      </c>
      <c r="D182" s="201" t="s">
        <v>74</v>
      </c>
      <c r="E182" s="201">
        <v>0.1</v>
      </c>
      <c r="F182" s="203" t="s">
        <v>790</v>
      </c>
      <c r="G182" s="202"/>
      <c r="H182" s="100" t="s">
        <v>74</v>
      </c>
      <c r="I182" s="203"/>
      <c r="J182" s="203" t="s">
        <v>74</v>
      </c>
      <c r="K182" s="203"/>
      <c r="L182" s="113"/>
      <c r="M182" s="113">
        <v>1</v>
      </c>
      <c r="N182" s="111">
        <v>0.1</v>
      </c>
      <c r="P182" s="95">
        <v>235.31</v>
      </c>
      <c r="Q182" s="96" t="s">
        <v>47</v>
      </c>
      <c r="R182" s="96">
        <v>3.1999999999999998E-10</v>
      </c>
      <c r="S182" s="208">
        <v>1.3083E-8</v>
      </c>
      <c r="T182" s="96">
        <v>4.9849400000000002E-2</v>
      </c>
      <c r="U182" s="96">
        <v>5.8244999999999999E-6</v>
      </c>
      <c r="V182" s="96">
        <v>169.4</v>
      </c>
      <c r="W182" s="96">
        <f t="shared" si="61"/>
        <v>1.0164</v>
      </c>
      <c r="X182" s="96">
        <v>147</v>
      </c>
      <c r="Y182" s="99" t="str">
        <f t="shared" si="62"/>
        <v/>
      </c>
      <c r="Z182" s="96" t="str">
        <f t="shared" si="63"/>
        <v/>
      </c>
      <c r="AA182" s="96" t="str">
        <f t="shared" si="64"/>
        <v/>
      </c>
      <c r="AC182" s="96" t="str">
        <f t="shared" si="114"/>
        <v/>
      </c>
      <c r="AD182" s="96" t="str">
        <f t="shared" si="66"/>
        <v/>
      </c>
      <c r="AE182" s="96" t="str">
        <f t="shared" si="67"/>
        <v/>
      </c>
      <c r="AF182" s="96" t="str">
        <f t="shared" si="86"/>
        <v/>
      </c>
      <c r="AH182" s="101" t="str">
        <f t="shared" si="68"/>
        <v/>
      </c>
      <c r="AI182" s="101">
        <f t="shared" si="69"/>
        <v>32960.086689543074</v>
      </c>
      <c r="AJ182" s="101">
        <f t="shared" si="115"/>
        <v>7821.4285714285706</v>
      </c>
      <c r="AK182" s="96">
        <f t="shared" si="87"/>
        <v>6321.3679555714625</v>
      </c>
      <c r="AM182" s="96" t="str">
        <f t="shared" si="71"/>
        <v/>
      </c>
      <c r="AN182" s="96" t="str">
        <f t="shared" si="88"/>
        <v/>
      </c>
      <c r="AO182" s="96" t="str">
        <f t="shared" si="89"/>
        <v/>
      </c>
      <c r="AQ182" s="96" t="str">
        <f t="shared" si="72"/>
        <v/>
      </c>
      <c r="AR182" s="96">
        <f t="shared" si="90"/>
        <v>233600</v>
      </c>
      <c r="AS182" s="96">
        <f t="shared" si="91"/>
        <v>233600.00000000003</v>
      </c>
      <c r="AU182" s="96" t="str">
        <f t="shared" si="73"/>
        <v/>
      </c>
      <c r="AV182" s="96" t="str">
        <f t="shared" si="92"/>
        <v/>
      </c>
      <c r="AW182" s="96" t="str">
        <f t="shared" si="93"/>
        <v/>
      </c>
      <c r="AX182" s="96" t="str">
        <f t="shared" si="94"/>
        <v/>
      </c>
      <c r="AZ182" s="101" t="str">
        <f t="shared" si="74"/>
        <v/>
      </c>
      <c r="BA182" s="101">
        <f t="shared" si="75"/>
        <v>306629.28309653571</v>
      </c>
      <c r="BB182" s="101">
        <f t="shared" si="95"/>
        <v>129777.77777777778</v>
      </c>
      <c r="BC182" s="96">
        <f t="shared" si="96"/>
        <v>91184.745916203712</v>
      </c>
      <c r="BE182" s="96" t="str">
        <f t="shared" si="76"/>
        <v/>
      </c>
      <c r="BF182" s="96" t="str">
        <f t="shared" si="77"/>
        <v/>
      </c>
      <c r="BH182" s="118"/>
      <c r="BI182" s="96" t="s">
        <v>74</v>
      </c>
      <c r="BJ182" s="96" t="str">
        <f t="shared" si="78"/>
        <v/>
      </c>
      <c r="BK182" s="101">
        <f t="shared" si="79"/>
        <v>3337.1428571428573</v>
      </c>
      <c r="BL182" s="101"/>
      <c r="BM182" s="117" t="str">
        <f t="shared" si="80"/>
        <v>5234-68-4</v>
      </c>
      <c r="BN182" s="204" t="str">
        <f t="shared" si="81"/>
        <v>Carboxin</v>
      </c>
      <c r="BO182" s="204"/>
      <c r="BP182" s="200">
        <f t="shared" si="82"/>
        <v>6321.3679555714625</v>
      </c>
      <c r="BQ182" s="100" t="str">
        <f t="shared" si="107"/>
        <v>N</v>
      </c>
      <c r="BR182" s="205">
        <f t="shared" si="83"/>
        <v>100000</v>
      </c>
      <c r="BS182" s="100" t="str">
        <f t="shared" si="108"/>
        <v>max</v>
      </c>
      <c r="BT182" s="200">
        <f t="shared" si="84"/>
        <v>91184.745916203712</v>
      </c>
      <c r="BU182" s="100" t="str">
        <f t="shared" si="109"/>
        <v>N</v>
      </c>
      <c r="BV182" s="200" t="str">
        <f t="shared" si="85"/>
        <v/>
      </c>
      <c r="BW182" s="100" t="str">
        <f t="shared" si="110"/>
        <v/>
      </c>
      <c r="BX182" s="200">
        <f t="shared" si="111"/>
        <v>3337.1428571428573</v>
      </c>
      <c r="BY182" s="100" t="str">
        <f t="shared" si="112"/>
        <v>N</v>
      </c>
      <c r="BZ182" s="200"/>
      <c r="CA182" s="200"/>
      <c r="CB182" s="200"/>
    </row>
    <row r="183" spans="1:80" s="96" customFormat="1" ht="23" x14ac:dyDescent="0.5">
      <c r="A183" s="206" t="s">
        <v>986</v>
      </c>
      <c r="B183" s="117" t="s">
        <v>987</v>
      </c>
      <c r="C183" s="201"/>
      <c r="D183" s="201" t="s">
        <v>74</v>
      </c>
      <c r="E183" s="201"/>
      <c r="F183" s="203" t="s">
        <v>74</v>
      </c>
      <c r="G183" s="202"/>
      <c r="H183" s="100" t="s">
        <v>74</v>
      </c>
      <c r="I183" s="203">
        <v>8.9999999999999998E-4</v>
      </c>
      <c r="J183" s="203" t="s">
        <v>790</v>
      </c>
      <c r="K183" s="203"/>
      <c r="L183" s="113"/>
      <c r="M183" s="113">
        <v>1</v>
      </c>
      <c r="N183" s="111"/>
      <c r="P183" s="95">
        <v>172.11500000000001</v>
      </c>
      <c r="Q183" s="96" t="s">
        <v>47</v>
      </c>
      <c r="R183" s="96" t="s">
        <v>1197</v>
      </c>
      <c r="S183" s="208" t="s">
        <v>1197</v>
      </c>
      <c r="T183" s="96" t="s">
        <v>1197</v>
      </c>
      <c r="U183" s="96" t="s">
        <v>1197</v>
      </c>
      <c r="W183" s="96">
        <f t="shared" si="61"/>
        <v>0</v>
      </c>
      <c r="X183" s="96" t="s">
        <v>1197</v>
      </c>
      <c r="Y183" s="99" t="str">
        <f t="shared" si="62"/>
        <v/>
      </c>
      <c r="Z183" s="96" t="str">
        <f t="shared" si="63"/>
        <v/>
      </c>
      <c r="AA183" s="96" t="str">
        <f t="shared" si="64"/>
        <v/>
      </c>
      <c r="AC183" s="96" t="str">
        <f t="shared" si="114"/>
        <v/>
      </c>
      <c r="AD183" s="96" t="str">
        <f t="shared" si="66"/>
        <v/>
      </c>
      <c r="AE183" s="96" t="str">
        <f t="shared" si="67"/>
        <v/>
      </c>
      <c r="AF183" s="96" t="str">
        <f t="shared" si="86"/>
        <v/>
      </c>
      <c r="AH183" s="101">
        <f t="shared" si="68"/>
        <v>1126285.7142857143</v>
      </c>
      <c r="AI183" s="101" t="str">
        <f t="shared" si="69"/>
        <v/>
      </c>
      <c r="AJ183" s="101" t="str">
        <f t="shared" si="115"/>
        <v/>
      </c>
      <c r="AK183" s="96">
        <f t="shared" si="87"/>
        <v>1126285.7142857143</v>
      </c>
      <c r="AM183" s="96" t="str">
        <f t="shared" si="71"/>
        <v/>
      </c>
      <c r="AN183" s="96" t="str">
        <f t="shared" si="88"/>
        <v/>
      </c>
      <c r="AO183" s="96" t="str">
        <f t="shared" si="89"/>
        <v/>
      </c>
      <c r="AQ183" s="96">
        <f t="shared" si="72"/>
        <v>4730400</v>
      </c>
      <c r="AR183" s="96" t="str">
        <f t="shared" si="90"/>
        <v/>
      </c>
      <c r="AS183" s="96">
        <f t="shared" si="91"/>
        <v>4730400</v>
      </c>
      <c r="AU183" s="96" t="str">
        <f t="shared" si="73"/>
        <v/>
      </c>
      <c r="AV183" s="96" t="str">
        <f t="shared" si="92"/>
        <v/>
      </c>
      <c r="AW183" s="96" t="str">
        <f t="shared" si="93"/>
        <v/>
      </c>
      <c r="AX183" s="96" t="str">
        <f t="shared" si="94"/>
        <v/>
      </c>
      <c r="AZ183" s="101">
        <f t="shared" si="74"/>
        <v>5256000</v>
      </c>
      <c r="BA183" s="101" t="str">
        <f t="shared" si="75"/>
        <v/>
      </c>
      <c r="BB183" s="101" t="str">
        <f t="shared" si="95"/>
        <v/>
      </c>
      <c r="BC183" s="96">
        <f t="shared" si="96"/>
        <v>5256000</v>
      </c>
      <c r="BE183" s="96" t="str">
        <f t="shared" si="76"/>
        <v/>
      </c>
      <c r="BF183" s="96">
        <f t="shared" si="77"/>
        <v>0.93857142857142861</v>
      </c>
      <c r="BH183" s="118"/>
      <c r="BI183" s="96" t="s">
        <v>74</v>
      </c>
      <c r="BJ183" s="96" t="str">
        <f t="shared" si="78"/>
        <v/>
      </c>
      <c r="BK183" s="101" t="str">
        <f t="shared" si="79"/>
        <v/>
      </c>
      <c r="BL183" s="101"/>
      <c r="BM183" s="117" t="str">
        <f t="shared" si="80"/>
        <v>1306-38-3</v>
      </c>
      <c r="BN183" s="204" t="str">
        <f t="shared" si="81"/>
        <v>Ceric oxide</v>
      </c>
      <c r="BO183" s="204"/>
      <c r="BP183" s="200">
        <f t="shared" si="82"/>
        <v>100000</v>
      </c>
      <c r="BQ183" s="100" t="str">
        <f t="shared" si="107"/>
        <v>max</v>
      </c>
      <c r="BR183" s="205">
        <f t="shared" si="83"/>
        <v>100000</v>
      </c>
      <c r="BS183" s="100" t="str">
        <f t="shared" si="108"/>
        <v>max</v>
      </c>
      <c r="BT183" s="200">
        <f t="shared" si="84"/>
        <v>100000</v>
      </c>
      <c r="BU183" s="100" t="str">
        <f t="shared" si="109"/>
        <v>max</v>
      </c>
      <c r="BV183" s="200">
        <f t="shared" si="85"/>
        <v>0.93857142857142861</v>
      </c>
      <c r="BW183" s="100" t="str">
        <f t="shared" si="110"/>
        <v>N</v>
      </c>
      <c r="BX183" s="200" t="str">
        <f t="shared" si="111"/>
        <v/>
      </c>
      <c r="BY183" s="100" t="str">
        <f t="shared" si="112"/>
        <v/>
      </c>
      <c r="BZ183" s="200"/>
      <c r="CA183" s="200"/>
      <c r="CB183" s="200"/>
    </row>
    <row r="184" spans="1:80" s="96" customFormat="1" ht="23" x14ac:dyDescent="0.5">
      <c r="A184" s="206" t="s">
        <v>988</v>
      </c>
      <c r="B184" s="117" t="s">
        <v>179</v>
      </c>
      <c r="D184" s="201" t="s">
        <v>74</v>
      </c>
      <c r="E184" s="201">
        <v>0.1</v>
      </c>
      <c r="F184" s="203" t="s">
        <v>790</v>
      </c>
      <c r="G184" s="202"/>
      <c r="H184" s="100" t="s">
        <v>74</v>
      </c>
      <c r="I184" s="203"/>
      <c r="J184" s="203" t="s">
        <v>74</v>
      </c>
      <c r="K184" s="203"/>
      <c r="L184" s="113" t="s">
        <v>1199</v>
      </c>
      <c r="M184" s="113">
        <v>1</v>
      </c>
      <c r="N184" s="111"/>
      <c r="P184" s="95">
        <v>165.4</v>
      </c>
      <c r="Q184" s="96" t="s">
        <v>47</v>
      </c>
      <c r="R184" s="96">
        <v>5.7100000000000003E-9</v>
      </c>
      <c r="S184" s="208">
        <v>2.3344E-7</v>
      </c>
      <c r="T184" s="96">
        <v>5.4399099999999999E-2</v>
      </c>
      <c r="U184" s="96">
        <v>1.04E-5</v>
      </c>
      <c r="V184" s="96">
        <v>1</v>
      </c>
      <c r="W184" s="96">
        <f t="shared" si="61"/>
        <v>6.0000000000000001E-3</v>
      </c>
      <c r="X184" s="96">
        <v>793000</v>
      </c>
      <c r="Y184" s="99">
        <f t="shared" si="62"/>
        <v>6.2921280731867584E-7</v>
      </c>
      <c r="Z184" s="96">
        <f t="shared" si="63"/>
        <v>145412.54618091372</v>
      </c>
      <c r="AA184" s="96">
        <f t="shared" si="64"/>
        <v>84058.035044335789</v>
      </c>
      <c r="AC184" s="96" t="str">
        <f t="shared" si="114"/>
        <v/>
      </c>
      <c r="AD184" s="96" t="str">
        <f t="shared" si="66"/>
        <v/>
      </c>
      <c r="AE184" s="96" t="str">
        <f t="shared" si="67"/>
        <v/>
      </c>
      <c r="AF184" s="96" t="str">
        <f t="shared" si="86"/>
        <v/>
      </c>
      <c r="AH184" s="101" t="str">
        <f t="shared" si="68"/>
        <v/>
      </c>
      <c r="AI184" s="101" t="str">
        <f t="shared" si="69"/>
        <v/>
      </c>
      <c r="AJ184" s="101">
        <f t="shared" si="115"/>
        <v>7821.4285714285706</v>
      </c>
      <c r="AK184" s="96">
        <f t="shared" si="87"/>
        <v>7821.4285714285716</v>
      </c>
      <c r="AM184" s="96" t="str">
        <f t="shared" si="71"/>
        <v/>
      </c>
      <c r="AN184" s="96" t="str">
        <f t="shared" si="88"/>
        <v/>
      </c>
      <c r="AO184" s="96" t="str">
        <f t="shared" si="89"/>
        <v/>
      </c>
      <c r="AQ184" s="96" t="str">
        <f t="shared" si="72"/>
        <v/>
      </c>
      <c r="AR184" s="96">
        <f t="shared" si="90"/>
        <v>233600</v>
      </c>
      <c r="AS184" s="96">
        <f t="shared" si="91"/>
        <v>233600.00000000003</v>
      </c>
      <c r="AU184" s="96" t="str">
        <f t="shared" si="73"/>
        <v/>
      </c>
      <c r="AV184" s="96" t="str">
        <f t="shared" si="92"/>
        <v/>
      </c>
      <c r="AW184" s="96" t="str">
        <f t="shared" si="93"/>
        <v/>
      </c>
      <c r="AX184" s="96" t="str">
        <f t="shared" si="94"/>
        <v/>
      </c>
      <c r="AZ184" s="101" t="str">
        <f t="shared" si="74"/>
        <v/>
      </c>
      <c r="BA184" s="101" t="str">
        <f t="shared" si="75"/>
        <v/>
      </c>
      <c r="BB184" s="101">
        <f t="shared" si="95"/>
        <v>129777.77777777778</v>
      </c>
      <c r="BC184" s="96">
        <f t="shared" si="96"/>
        <v>129777.77777777778</v>
      </c>
      <c r="BE184" s="96" t="str">
        <f t="shared" si="76"/>
        <v/>
      </c>
      <c r="BF184" s="96" t="str">
        <f t="shared" si="77"/>
        <v/>
      </c>
      <c r="BH184" s="118"/>
      <c r="BI184" s="96" t="s">
        <v>74</v>
      </c>
      <c r="BJ184" s="96" t="str">
        <f t="shared" si="78"/>
        <v/>
      </c>
      <c r="BK184" s="101">
        <f t="shared" si="79"/>
        <v>3337.1428571428573</v>
      </c>
      <c r="BL184" s="101"/>
      <c r="BM184" s="117" t="str">
        <f t="shared" si="80"/>
        <v>302-17-0</v>
      </c>
      <c r="BN184" s="204" t="str">
        <f t="shared" si="81"/>
        <v>Chloral Hydrate</v>
      </c>
      <c r="BO184" s="204"/>
      <c r="BP184" s="200">
        <f t="shared" si="82"/>
        <v>7821.4285714285716</v>
      </c>
      <c r="BQ184" s="100" t="str">
        <f t="shared" si="107"/>
        <v>N</v>
      </c>
      <c r="BR184" s="205">
        <f t="shared" si="83"/>
        <v>100000</v>
      </c>
      <c r="BS184" s="100" t="str">
        <f t="shared" si="108"/>
        <v>max</v>
      </c>
      <c r="BT184" s="200">
        <f t="shared" si="84"/>
        <v>100000</v>
      </c>
      <c r="BU184" s="100" t="str">
        <f t="shared" si="109"/>
        <v>max</v>
      </c>
      <c r="BV184" s="200" t="str">
        <f t="shared" si="85"/>
        <v/>
      </c>
      <c r="BW184" s="100" t="str">
        <f t="shared" si="110"/>
        <v/>
      </c>
      <c r="BX184" s="200">
        <f t="shared" si="111"/>
        <v>3337.1428571428573</v>
      </c>
      <c r="BY184" s="100" t="str">
        <f t="shared" si="112"/>
        <v>N</v>
      </c>
      <c r="BZ184" s="200"/>
      <c r="CA184" s="200"/>
      <c r="CB184" s="200"/>
    </row>
    <row r="185" spans="1:80" s="96" customFormat="1" ht="23" x14ac:dyDescent="0.5">
      <c r="A185" s="206" t="s">
        <v>989</v>
      </c>
      <c r="B185" s="117" t="s">
        <v>990</v>
      </c>
      <c r="C185" s="201"/>
      <c r="D185" s="201" t="s">
        <v>74</v>
      </c>
      <c r="E185" s="96">
        <v>1.4999999999999999E-2</v>
      </c>
      <c r="F185" s="203" t="s">
        <v>790</v>
      </c>
      <c r="G185" s="202"/>
      <c r="H185" s="100" t="s">
        <v>74</v>
      </c>
      <c r="I185" s="203"/>
      <c r="J185" s="203" t="s">
        <v>74</v>
      </c>
      <c r="K185" s="203"/>
      <c r="L185" s="113"/>
      <c r="M185" s="113">
        <v>1</v>
      </c>
      <c r="N185" s="111">
        <v>0.1</v>
      </c>
      <c r="P185" s="95">
        <v>206.03</v>
      </c>
      <c r="Q185" s="96" t="s">
        <v>47</v>
      </c>
      <c r="R185" s="96">
        <v>3.8699999999999999E-11</v>
      </c>
      <c r="S185" s="208">
        <v>1.5822E-9</v>
      </c>
      <c r="T185" s="96">
        <v>5.4467000000000002E-2</v>
      </c>
      <c r="U185" s="96">
        <v>6.3640000000000004E-6</v>
      </c>
      <c r="V185" s="96">
        <v>21.37</v>
      </c>
      <c r="W185" s="96">
        <f t="shared" si="61"/>
        <v>0.12822</v>
      </c>
      <c r="X185" s="96">
        <v>700</v>
      </c>
      <c r="Y185" s="99" t="str">
        <f t="shared" si="62"/>
        <v/>
      </c>
      <c r="Z185" s="96" t="str">
        <f t="shared" si="63"/>
        <v/>
      </c>
      <c r="AA185" s="96" t="str">
        <f t="shared" si="64"/>
        <v/>
      </c>
      <c r="AC185" s="96" t="str">
        <f t="shared" si="114"/>
        <v/>
      </c>
      <c r="AD185" s="96" t="str">
        <f t="shared" si="66"/>
        <v/>
      </c>
      <c r="AE185" s="96" t="str">
        <f t="shared" si="67"/>
        <v/>
      </c>
      <c r="AF185" s="96" t="str">
        <f t="shared" si="86"/>
        <v/>
      </c>
      <c r="AH185" s="101" t="str">
        <f t="shared" si="68"/>
        <v/>
      </c>
      <c r="AI185" s="101">
        <f t="shared" si="69"/>
        <v>4944.0130034314607</v>
      </c>
      <c r="AJ185" s="101">
        <f t="shared" si="115"/>
        <v>1173.2142857142858</v>
      </c>
      <c r="AK185" s="96">
        <f t="shared" si="87"/>
        <v>948.2051933357194</v>
      </c>
      <c r="AM185" s="96" t="str">
        <f t="shared" si="71"/>
        <v/>
      </c>
      <c r="AN185" s="96" t="str">
        <f t="shared" si="88"/>
        <v/>
      </c>
      <c r="AO185" s="96" t="str">
        <f t="shared" si="89"/>
        <v/>
      </c>
      <c r="AQ185" s="96" t="str">
        <f t="shared" si="72"/>
        <v/>
      </c>
      <c r="AR185" s="96">
        <f t="shared" si="90"/>
        <v>35040</v>
      </c>
      <c r="AS185" s="96">
        <f t="shared" si="91"/>
        <v>35040</v>
      </c>
      <c r="AU185" s="96" t="str">
        <f t="shared" si="73"/>
        <v/>
      </c>
      <c r="AV185" s="96" t="str">
        <f t="shared" si="92"/>
        <v/>
      </c>
      <c r="AW185" s="96" t="str">
        <f t="shared" si="93"/>
        <v/>
      </c>
      <c r="AX185" s="96" t="str">
        <f t="shared" si="94"/>
        <v/>
      </c>
      <c r="AZ185" s="101" t="str">
        <f t="shared" si="74"/>
        <v/>
      </c>
      <c r="BA185" s="101">
        <f t="shared" si="75"/>
        <v>45994.392464480348</v>
      </c>
      <c r="BB185" s="101">
        <f t="shared" si="95"/>
        <v>19466.666666666668</v>
      </c>
      <c r="BC185" s="96">
        <f t="shared" si="96"/>
        <v>13677.711887430558</v>
      </c>
      <c r="BE185" s="96" t="str">
        <f t="shared" si="76"/>
        <v/>
      </c>
      <c r="BF185" s="96" t="str">
        <f t="shared" si="77"/>
        <v/>
      </c>
      <c r="BH185" s="118"/>
      <c r="BI185" s="96" t="s">
        <v>74</v>
      </c>
      <c r="BJ185" s="96" t="str">
        <f t="shared" si="78"/>
        <v/>
      </c>
      <c r="BK185" s="101">
        <f t="shared" si="79"/>
        <v>500.57142857142856</v>
      </c>
      <c r="BL185" s="101"/>
      <c r="BM185" s="117" t="str">
        <f t="shared" si="80"/>
        <v>133-90-4</v>
      </c>
      <c r="BN185" s="204" t="str">
        <f t="shared" si="81"/>
        <v>Chloramben</v>
      </c>
      <c r="BO185" s="204"/>
      <c r="BP185" s="200">
        <f t="shared" si="82"/>
        <v>948.2051933357194</v>
      </c>
      <c r="BQ185" s="100" t="str">
        <f t="shared" si="107"/>
        <v>N</v>
      </c>
      <c r="BR185" s="205">
        <f t="shared" si="83"/>
        <v>35040</v>
      </c>
      <c r="BS185" s="100" t="str">
        <f t="shared" si="108"/>
        <v>N</v>
      </c>
      <c r="BT185" s="200">
        <f t="shared" si="84"/>
        <v>13677.711887430558</v>
      </c>
      <c r="BU185" s="100" t="str">
        <f t="shared" si="109"/>
        <v>N</v>
      </c>
      <c r="BV185" s="200" t="str">
        <f t="shared" si="85"/>
        <v/>
      </c>
      <c r="BW185" s="100" t="str">
        <f t="shared" si="110"/>
        <v/>
      </c>
      <c r="BX185" s="200">
        <f t="shared" si="111"/>
        <v>500.57142857142856</v>
      </c>
      <c r="BY185" s="100" t="str">
        <f t="shared" si="112"/>
        <v>N</v>
      </c>
      <c r="BZ185" s="200"/>
      <c r="CA185" s="200"/>
      <c r="CB185" s="200"/>
    </row>
    <row r="186" spans="1:80" s="96" customFormat="1" ht="23" x14ac:dyDescent="0.5">
      <c r="A186" s="206" t="s">
        <v>180</v>
      </c>
      <c r="B186" s="117" t="s">
        <v>181</v>
      </c>
      <c r="C186" s="96">
        <v>0.4</v>
      </c>
      <c r="D186" s="201" t="s">
        <v>41</v>
      </c>
      <c r="E186" s="201"/>
      <c r="F186" s="203" t="s">
        <v>74</v>
      </c>
      <c r="G186" s="202"/>
      <c r="H186" s="100" t="s">
        <v>74</v>
      </c>
      <c r="I186" s="203"/>
      <c r="J186" s="203" t="s">
        <v>74</v>
      </c>
      <c r="K186" s="203"/>
      <c r="L186" s="113"/>
      <c r="M186" s="113">
        <v>1</v>
      </c>
      <c r="N186" s="111">
        <v>0.1</v>
      </c>
      <c r="P186" s="95">
        <v>245.88</v>
      </c>
      <c r="Q186" s="208"/>
      <c r="R186" s="96">
        <v>3.2700000000000001E-10</v>
      </c>
      <c r="S186" s="208">
        <v>1.3369E-8</v>
      </c>
      <c r="T186" s="96">
        <v>4.8410300000000003E-2</v>
      </c>
      <c r="U186" s="96">
        <v>5.6563999999999997E-6</v>
      </c>
      <c r="V186" s="96">
        <v>308.10000000000002</v>
      </c>
      <c r="W186" s="96">
        <f t="shared" si="61"/>
        <v>1.8486000000000002</v>
      </c>
      <c r="X186" s="96">
        <v>250</v>
      </c>
      <c r="Y186" s="99" t="str">
        <f t="shared" si="62"/>
        <v/>
      </c>
      <c r="Z186" s="96" t="str">
        <f t="shared" si="63"/>
        <v/>
      </c>
      <c r="AA186" s="96" t="str">
        <f t="shared" si="64"/>
        <v/>
      </c>
      <c r="AC186" s="96" t="str">
        <f t="shared" si="114"/>
        <v/>
      </c>
      <c r="AD186" s="96">
        <f t="shared" si="66"/>
        <v>6.1780636425186159</v>
      </c>
      <c r="AE186" s="96">
        <f t="shared" si="67"/>
        <v>1.7380952380952379</v>
      </c>
      <c r="AF186" s="96">
        <f t="shared" si="86"/>
        <v>1.3564739111045039</v>
      </c>
      <c r="AH186" s="101" t="str">
        <f t="shared" si="68"/>
        <v/>
      </c>
      <c r="AI186" s="101" t="str">
        <f t="shared" si="69"/>
        <v/>
      </c>
      <c r="AJ186" s="101" t="str">
        <f t="shared" si="115"/>
        <v/>
      </c>
      <c r="AK186" s="96" t="str">
        <f t="shared" si="87"/>
        <v/>
      </c>
      <c r="AM186" s="96" t="str">
        <f t="shared" si="71"/>
        <v/>
      </c>
      <c r="AN186" s="96">
        <f t="shared" si="88"/>
        <v>16.351999999999997</v>
      </c>
      <c r="AO186" s="96">
        <f t="shared" si="89"/>
        <v>16.351999999999997</v>
      </c>
      <c r="AQ186" s="96" t="str">
        <f t="shared" si="72"/>
        <v/>
      </c>
      <c r="AR186" s="96" t="str">
        <f t="shared" si="90"/>
        <v/>
      </c>
      <c r="AS186" s="96" t="str">
        <f t="shared" si="91"/>
        <v/>
      </c>
      <c r="AU186" s="96" t="str">
        <f t="shared" si="73"/>
        <v/>
      </c>
      <c r="AV186" s="96">
        <f t="shared" si="92"/>
        <v>301.20837017388737</v>
      </c>
      <c r="AW186" s="96">
        <f t="shared" si="93"/>
        <v>9.0844444444444434</v>
      </c>
      <c r="AX186" s="96">
        <f t="shared" si="94"/>
        <v>8.8184791143554833</v>
      </c>
      <c r="AZ186" s="101" t="str">
        <f t="shared" si="74"/>
        <v/>
      </c>
      <c r="BA186" s="101" t="str">
        <f t="shared" si="75"/>
        <v/>
      </c>
      <c r="BB186" s="101" t="str">
        <f t="shared" si="95"/>
        <v/>
      </c>
      <c r="BC186" s="96" t="str">
        <f t="shared" si="96"/>
        <v/>
      </c>
      <c r="BE186" s="96" t="str">
        <f t="shared" si="76"/>
        <v/>
      </c>
      <c r="BF186" s="96" t="str">
        <f t="shared" si="77"/>
        <v/>
      </c>
      <c r="BH186" s="118"/>
      <c r="BI186" s="96" t="s">
        <v>74</v>
      </c>
      <c r="BJ186" s="96">
        <f t="shared" si="78"/>
        <v>0.19477054429028814</v>
      </c>
      <c r="BK186" s="101" t="str">
        <f t="shared" si="79"/>
        <v/>
      </c>
      <c r="BL186" s="101"/>
      <c r="BM186" s="117" t="str">
        <f t="shared" si="80"/>
        <v>118-75-2</v>
      </c>
      <c r="BN186" s="204" t="str">
        <f t="shared" si="81"/>
        <v>Chloranil</v>
      </c>
      <c r="BO186" s="204"/>
      <c r="BP186" s="200">
        <f t="shared" si="82"/>
        <v>1.3564739111045039</v>
      </c>
      <c r="BQ186" s="100" t="str">
        <f t="shared" si="107"/>
        <v>C</v>
      </c>
      <c r="BR186" s="205">
        <f t="shared" si="83"/>
        <v>16.351999999999997</v>
      </c>
      <c r="BS186" s="100" t="str">
        <f t="shared" si="108"/>
        <v>C</v>
      </c>
      <c r="BT186" s="200">
        <f t="shared" si="84"/>
        <v>8.8184791143554833</v>
      </c>
      <c r="BU186" s="100" t="str">
        <f t="shared" si="109"/>
        <v>C</v>
      </c>
      <c r="BV186" s="200" t="str">
        <f t="shared" si="85"/>
        <v/>
      </c>
      <c r="BW186" s="100" t="str">
        <f t="shared" si="110"/>
        <v/>
      </c>
      <c r="BX186" s="200">
        <f t="shared" si="111"/>
        <v>0.19477054429028814</v>
      </c>
      <c r="BY186" s="100" t="str">
        <f t="shared" si="112"/>
        <v>C</v>
      </c>
      <c r="BZ186" s="200"/>
      <c r="CA186" s="200"/>
      <c r="CB186" s="200"/>
    </row>
    <row r="187" spans="1:80" s="96" customFormat="1" ht="23" x14ac:dyDescent="0.5">
      <c r="A187" s="206" t="s">
        <v>1889</v>
      </c>
      <c r="B187" s="117" t="s">
        <v>1900</v>
      </c>
      <c r="D187" s="201"/>
      <c r="E187" s="201">
        <v>0.03</v>
      </c>
      <c r="F187" s="203" t="s">
        <v>792</v>
      </c>
      <c r="G187" s="99"/>
      <c r="H187" s="100"/>
      <c r="I187" s="100"/>
      <c r="J187" s="100"/>
      <c r="K187" s="100"/>
      <c r="L187" s="203"/>
      <c r="M187" s="113">
        <v>1</v>
      </c>
      <c r="N187" s="203"/>
      <c r="O187" s="113"/>
      <c r="P187" s="111"/>
      <c r="Q187" s="208"/>
      <c r="S187" s="208"/>
      <c r="W187" s="96">
        <f t="shared" si="61"/>
        <v>0</v>
      </c>
      <c r="Y187" s="99" t="str">
        <f t="shared" si="62"/>
        <v/>
      </c>
      <c r="Z187" s="96" t="str">
        <f t="shared" si="63"/>
        <v/>
      </c>
      <c r="AA187" s="96" t="str">
        <f t="shared" si="64"/>
        <v/>
      </c>
      <c r="AC187" s="96" t="str">
        <f t="shared" si="114"/>
        <v/>
      </c>
      <c r="AD187" s="96" t="str">
        <f t="shared" si="66"/>
        <v/>
      </c>
      <c r="AE187" s="96" t="str">
        <f t="shared" si="67"/>
        <v/>
      </c>
      <c r="AF187" s="96" t="str">
        <f t="shared" si="86"/>
        <v/>
      </c>
      <c r="AH187" s="101" t="str">
        <f t="shared" si="68"/>
        <v/>
      </c>
      <c r="AI187" s="101" t="str">
        <f t="shared" si="69"/>
        <v/>
      </c>
      <c r="AJ187" s="101">
        <f t="shared" si="115"/>
        <v>2346.4285714285716</v>
      </c>
      <c r="AK187" s="96">
        <f t="shared" si="87"/>
        <v>2346.4285714285716</v>
      </c>
      <c r="AM187" s="96" t="str">
        <f t="shared" si="71"/>
        <v/>
      </c>
      <c r="AN187" s="96" t="str">
        <f t="shared" si="88"/>
        <v/>
      </c>
      <c r="AO187" s="96" t="str">
        <f t="shared" si="89"/>
        <v/>
      </c>
      <c r="AQ187" s="96" t="str">
        <f t="shared" si="72"/>
        <v/>
      </c>
      <c r="AR187" s="96">
        <f t="shared" si="90"/>
        <v>70080</v>
      </c>
      <c r="AS187" s="96">
        <f t="shared" si="91"/>
        <v>70080</v>
      </c>
      <c r="AU187" s="96" t="str">
        <f t="shared" si="73"/>
        <v/>
      </c>
      <c r="AV187" s="96" t="str">
        <f t="shared" si="92"/>
        <v/>
      </c>
      <c r="AW187" s="96" t="str">
        <f t="shared" si="93"/>
        <v/>
      </c>
      <c r="AX187" s="96" t="str">
        <f t="shared" si="94"/>
        <v/>
      </c>
      <c r="AZ187" s="101" t="str">
        <f t="shared" si="74"/>
        <v/>
      </c>
      <c r="BA187" s="101" t="str">
        <f t="shared" si="75"/>
        <v/>
      </c>
      <c r="BB187" s="101">
        <f t="shared" si="95"/>
        <v>38933.333333333336</v>
      </c>
      <c r="BC187" s="96">
        <f t="shared" si="96"/>
        <v>38933.333333333336</v>
      </c>
      <c r="BE187" s="96" t="str">
        <f t="shared" si="76"/>
        <v/>
      </c>
      <c r="BF187" s="96" t="str">
        <f t="shared" si="77"/>
        <v/>
      </c>
      <c r="BH187" s="118"/>
      <c r="BJ187" s="96" t="str">
        <f t="shared" si="78"/>
        <v/>
      </c>
      <c r="BK187" s="101">
        <f t="shared" si="79"/>
        <v>1001.1428571428571</v>
      </c>
      <c r="BL187" s="101"/>
      <c r="BM187" s="117" t="str">
        <f t="shared" si="80"/>
        <v>14866-68-3</v>
      </c>
      <c r="BN187" s="204" t="str">
        <f t="shared" si="81"/>
        <v>Chlorate</v>
      </c>
      <c r="BO187" s="204"/>
      <c r="BP187" s="200">
        <f t="shared" ref="BP187" si="116">IF(AND(AA187="",AF187="",AK187=""),"",IF(Q187="S", MIN(AF187,AK187,100000),MIN(AA187,AF187,AK187,100000)))</f>
        <v>2346.4285714285716</v>
      </c>
      <c r="BQ187" s="100" t="str">
        <f t="shared" ref="BQ187" si="117">IF(BP187="","",IF(BP187=AA187,"sat", IF(BP187=AF187,"C", IF(BP187=AK187,"N", IF(BP187=100000,"max")))))</f>
        <v>N</v>
      </c>
      <c r="BR187" s="205">
        <f t="shared" ref="BR187" si="118">IF(AND(AA187="",AO187="",AS187=""),"",IF(Q187="S", MIN(AO187,AS187,100000),MIN(AA187,AO187,AS187,100000)))</f>
        <v>70080</v>
      </c>
      <c r="BS187" s="100" t="str">
        <f t="shared" ref="BS187" si="119">IF(BR187="","",IF(BR187=AA187,"sat", IF(BR187=AO187,"C", IF(BR187=AS187,"N", IF(BR187=100000,"max")))))</f>
        <v>N</v>
      </c>
      <c r="BT187" s="200">
        <f t="shared" ref="BT187" si="120">IF(AND(AA187="",AX187="",BC187=""),"",IF(Q187="S",MIN(AX187,BC187,100000),MIN(AA187,AX187,BC187,100000)))</f>
        <v>38933.333333333336</v>
      </c>
      <c r="BU187" s="100" t="str">
        <f t="shared" ref="BU187" si="121">IF(BT187="","", IF(BT187=AA187,"sat", IF(BT187=AX187,"C", IF(BT187=BC187,"N", IF(BT187=100000,"max")))))</f>
        <v>N</v>
      </c>
      <c r="BV187" s="200" t="str">
        <f t="shared" ref="BV187" si="122">IF(AND(G187="",I187=""),"",MIN(BE187,BF187))</f>
        <v/>
      </c>
      <c r="BW187" s="100" t="str">
        <f t="shared" ref="BW187" si="123">IF(BV187="","", IF(BV187=BE187,"C", IF(BV187=BF187,"N")))</f>
        <v/>
      </c>
      <c r="BX187" s="200">
        <f t="shared" ref="BX187" si="124">IF(BI187="",(IF(AND(BJ187="",BK187=""),"",MIN(BJ187,BK187))),BI187)</f>
        <v>1001.1428571428571</v>
      </c>
      <c r="BY187" s="100" t="str">
        <f t="shared" ref="BY187" si="125">IF(BX187="","", IF(BX187=BJ187,"C", IF(BX187=BK187,"N",IF(BX187=BI187,"mcl"))))</f>
        <v>N</v>
      </c>
      <c r="BZ187" s="200">
        <f>'Table D1'!I7</f>
        <v>1.0311771428571428</v>
      </c>
      <c r="CA187" s="200"/>
      <c r="CB187" s="200">
        <f>'Table D1'!J7</f>
        <v>20.623542857142855</v>
      </c>
    </row>
    <row r="188" spans="1:80" s="96" customFormat="1" ht="23" x14ac:dyDescent="0.5">
      <c r="A188" s="206" t="s">
        <v>182</v>
      </c>
      <c r="B188" s="117" t="s">
        <v>991</v>
      </c>
      <c r="C188" s="96">
        <v>0.35</v>
      </c>
      <c r="D188" s="201" t="s">
        <v>790</v>
      </c>
      <c r="E188" s="201">
        <v>5.0000000000000001E-4</v>
      </c>
      <c r="F188" s="203" t="s">
        <v>790</v>
      </c>
      <c r="G188" s="202">
        <v>1E-4</v>
      </c>
      <c r="H188" s="100" t="s">
        <v>790</v>
      </c>
      <c r="I188" s="203">
        <v>6.9999999999999999E-4</v>
      </c>
      <c r="J188" s="203" t="s">
        <v>790</v>
      </c>
      <c r="K188" s="203"/>
      <c r="L188" s="113" t="s">
        <v>1199</v>
      </c>
      <c r="M188" s="113">
        <v>1</v>
      </c>
      <c r="N188" s="111">
        <v>0.04</v>
      </c>
      <c r="P188" s="95">
        <v>409.78</v>
      </c>
      <c r="Q188" s="96" t="s">
        <v>47</v>
      </c>
      <c r="R188" s="96">
        <v>4.8600000000000002E-5</v>
      </c>
      <c r="S188" s="208">
        <v>1.9869000000000002E-3</v>
      </c>
      <c r="T188" s="96">
        <v>2.1493000000000002E-2</v>
      </c>
      <c r="U188" s="96">
        <v>5.4477000000000004E-6</v>
      </c>
      <c r="V188" s="96">
        <v>67540</v>
      </c>
      <c r="W188" s="96">
        <f t="shared" si="61"/>
        <v>405.24</v>
      </c>
      <c r="X188" s="96">
        <v>5.6000000000000001E-2</v>
      </c>
      <c r="Y188" s="99">
        <f t="shared" si="62"/>
        <v>5.698296111881648E-9</v>
      </c>
      <c r="Z188" s="96">
        <f t="shared" si="63"/>
        <v>1528016.8703537947</v>
      </c>
      <c r="AA188" s="96">
        <f t="shared" si="64"/>
        <v>22.699061063639245</v>
      </c>
      <c r="AC188" s="96">
        <f t="shared" si="114"/>
        <v>42.902012129164234</v>
      </c>
      <c r="AD188" s="96">
        <f t="shared" si="66"/>
        <v>17.651610407196053</v>
      </c>
      <c r="AE188" s="96">
        <f t="shared" si="67"/>
        <v>1.9863945578231292</v>
      </c>
      <c r="AF188" s="96">
        <f t="shared" si="86"/>
        <v>1.7141320035087071</v>
      </c>
      <c r="AH188" s="101">
        <f t="shared" si="68"/>
        <v>1115.45231535827</v>
      </c>
      <c r="AI188" s="101">
        <f t="shared" si="69"/>
        <v>412.00108361928841</v>
      </c>
      <c r="AJ188" s="101">
        <f t="shared" si="115"/>
        <v>39.107142857142861</v>
      </c>
      <c r="AK188" s="96">
        <f t="shared" si="87"/>
        <v>34.608720462684708</v>
      </c>
      <c r="AM188" s="96">
        <f t="shared" si="71"/>
        <v>187.39598898018937</v>
      </c>
      <c r="AN188" s="96">
        <f t="shared" si="88"/>
        <v>18.687999999999995</v>
      </c>
      <c r="AO188" s="96">
        <f t="shared" si="89"/>
        <v>16.993344603779128</v>
      </c>
      <c r="AQ188" s="96">
        <f t="shared" si="72"/>
        <v>4684.8997245047349</v>
      </c>
      <c r="AR188" s="96">
        <f t="shared" si="90"/>
        <v>1168</v>
      </c>
      <c r="AS188" s="96">
        <f t="shared" si="91"/>
        <v>934.91485174633863</v>
      </c>
      <c r="AU188" s="96">
        <f t="shared" si="73"/>
        <v>208.21776553354374</v>
      </c>
      <c r="AV188" s="96">
        <f t="shared" si="92"/>
        <v>860.59534335396393</v>
      </c>
      <c r="AW188" s="96">
        <f t="shared" si="93"/>
        <v>10.38222222222222</v>
      </c>
      <c r="AX188" s="96">
        <f t="shared" si="94"/>
        <v>9.776782025716841</v>
      </c>
      <c r="AZ188" s="101">
        <f t="shared" si="74"/>
        <v>5205.4441383385938</v>
      </c>
      <c r="BA188" s="101">
        <f t="shared" si="75"/>
        <v>3832.8660387066961</v>
      </c>
      <c r="BB188" s="101">
        <f t="shared" si="95"/>
        <v>648.88888888888891</v>
      </c>
      <c r="BC188" s="96">
        <f t="shared" si="96"/>
        <v>501.47840178825714</v>
      </c>
      <c r="BE188" s="96">
        <f t="shared" si="76"/>
        <v>2.8076923076923076E-2</v>
      </c>
      <c r="BF188" s="96">
        <f t="shared" si="77"/>
        <v>0.73</v>
      </c>
      <c r="BH188" s="118"/>
      <c r="BI188" s="96">
        <v>2</v>
      </c>
      <c r="BJ188" s="96">
        <f t="shared" si="78"/>
        <v>4.4841672041524602E-2</v>
      </c>
      <c r="BK188" s="101">
        <f t="shared" si="79"/>
        <v>1.342528735632184</v>
      </c>
      <c r="BL188" s="101"/>
      <c r="BM188" s="117" t="str">
        <f t="shared" si="80"/>
        <v>12789-03-6</v>
      </c>
      <c r="BN188" s="204" t="str">
        <f t="shared" si="81"/>
        <v>Chlordane</v>
      </c>
      <c r="BO188" s="204"/>
      <c r="BP188" s="200">
        <f t="shared" si="82"/>
        <v>1.7141320035087071</v>
      </c>
      <c r="BQ188" s="100" t="str">
        <f t="shared" si="107"/>
        <v>C</v>
      </c>
      <c r="BR188" s="205">
        <f t="shared" si="83"/>
        <v>16.993344603779128</v>
      </c>
      <c r="BS188" s="100" t="str">
        <f t="shared" si="108"/>
        <v>C</v>
      </c>
      <c r="BT188" s="200">
        <f t="shared" si="84"/>
        <v>9.776782025716841</v>
      </c>
      <c r="BU188" s="100" t="str">
        <f t="shared" si="109"/>
        <v>C</v>
      </c>
      <c r="BV188" s="200">
        <f t="shared" si="85"/>
        <v>2.8076923076923076E-2</v>
      </c>
      <c r="BW188" s="100" t="str">
        <f t="shared" si="110"/>
        <v>C</v>
      </c>
      <c r="BX188" s="200">
        <f t="shared" si="111"/>
        <v>2</v>
      </c>
      <c r="BY188" s="100" t="str">
        <f t="shared" si="112"/>
        <v>mcl</v>
      </c>
      <c r="BZ188" s="200">
        <v>0.5</v>
      </c>
      <c r="CA188" s="200"/>
      <c r="CB188" s="200">
        <v>10</v>
      </c>
    </row>
    <row r="189" spans="1:80" s="96" customFormat="1" ht="23" x14ac:dyDescent="0.5">
      <c r="A189" s="206" t="s">
        <v>992</v>
      </c>
      <c r="B189" s="117" t="s">
        <v>421</v>
      </c>
      <c r="C189" s="201">
        <v>10</v>
      </c>
      <c r="D189" s="201" t="s">
        <v>790</v>
      </c>
      <c r="E189" s="201">
        <v>2.9999999999999997E-4</v>
      </c>
      <c r="F189" s="203" t="s">
        <v>790</v>
      </c>
      <c r="G189" s="202">
        <v>4.5999999999999999E-3</v>
      </c>
      <c r="H189" s="100" t="s">
        <v>793</v>
      </c>
      <c r="I189" s="203"/>
      <c r="J189" s="203" t="s">
        <v>74</v>
      </c>
      <c r="K189" s="203"/>
      <c r="L189" s="113"/>
      <c r="M189" s="113">
        <v>1</v>
      </c>
      <c r="N189" s="111">
        <v>0.1</v>
      </c>
      <c r="P189" s="95">
        <v>490.64</v>
      </c>
      <c r="Q189" s="96" t="s">
        <v>47</v>
      </c>
      <c r="R189" s="96">
        <v>5.3799999999999999E-8</v>
      </c>
      <c r="S189" s="208">
        <v>2.1994999999999999E-6</v>
      </c>
      <c r="T189" s="96">
        <v>1.9647000000000001E-2</v>
      </c>
      <c r="U189" s="96">
        <v>4.9080999999999996E-6</v>
      </c>
      <c r="V189" s="96">
        <v>17500</v>
      </c>
      <c r="W189" s="96">
        <f t="shared" si="61"/>
        <v>105</v>
      </c>
      <c r="X189" s="96">
        <v>2.7</v>
      </c>
      <c r="Y189" s="99" t="str">
        <f t="shared" si="62"/>
        <v/>
      </c>
      <c r="Z189" s="96" t="str">
        <f t="shared" si="63"/>
        <v/>
      </c>
      <c r="AA189" s="96" t="str">
        <f t="shared" si="64"/>
        <v/>
      </c>
      <c r="AC189" s="96">
        <f t="shared" si="114"/>
        <v>732.44147157190639</v>
      </c>
      <c r="AD189" s="96">
        <f t="shared" si="66"/>
        <v>0.24712254570074468</v>
      </c>
      <c r="AE189" s="96">
        <f t="shared" si="67"/>
        <v>6.9523809523809516E-2</v>
      </c>
      <c r="AF189" s="96">
        <f t="shared" si="86"/>
        <v>5.4254937261225621E-2</v>
      </c>
      <c r="AH189" s="101" t="str">
        <f t="shared" si="68"/>
        <v/>
      </c>
      <c r="AI189" s="101">
        <f t="shared" si="69"/>
        <v>98.880260068629198</v>
      </c>
      <c r="AJ189" s="101">
        <f t="shared" si="115"/>
        <v>23.464285714285715</v>
      </c>
      <c r="AK189" s="96">
        <f t="shared" si="87"/>
        <v>18.964103866714389</v>
      </c>
      <c r="AM189" s="96">
        <f t="shared" si="71"/>
        <v>3199.3043478260865</v>
      </c>
      <c r="AN189" s="96">
        <f t="shared" si="88"/>
        <v>0.65407999999999988</v>
      </c>
      <c r="AO189" s="96">
        <f t="shared" si="89"/>
        <v>0.65394630431111855</v>
      </c>
      <c r="AQ189" s="96" t="str">
        <f t="shared" si="72"/>
        <v/>
      </c>
      <c r="AR189" s="96">
        <f t="shared" si="90"/>
        <v>700.80000000000007</v>
      </c>
      <c r="AS189" s="96">
        <f t="shared" si="91"/>
        <v>700.80000000000007</v>
      </c>
      <c r="AU189" s="96">
        <f t="shared" si="73"/>
        <v>3554.782608695652</v>
      </c>
      <c r="AV189" s="96">
        <f t="shared" si="92"/>
        <v>12.048334806955493</v>
      </c>
      <c r="AW189" s="96">
        <f t="shared" si="93"/>
        <v>0.36337777777777769</v>
      </c>
      <c r="AX189" s="96">
        <f t="shared" si="94"/>
        <v>0.35270416592970927</v>
      </c>
      <c r="AZ189" s="101" t="str">
        <f t="shared" si="74"/>
        <v/>
      </c>
      <c r="BA189" s="101">
        <f t="shared" si="75"/>
        <v>919.88784928960706</v>
      </c>
      <c r="BB189" s="101">
        <f t="shared" si="95"/>
        <v>389.33333333333331</v>
      </c>
      <c r="BC189" s="96">
        <f t="shared" si="96"/>
        <v>273.55423774861111</v>
      </c>
      <c r="BE189" s="96">
        <f t="shared" si="76"/>
        <v>6.1036789297658862E-4</v>
      </c>
      <c r="BF189" s="96" t="str">
        <f t="shared" si="77"/>
        <v/>
      </c>
      <c r="BH189" s="118"/>
      <c r="BI189" s="96" t="s">
        <v>74</v>
      </c>
      <c r="BJ189" s="96">
        <f t="shared" si="78"/>
        <v>7.7908217716115237E-3</v>
      </c>
      <c r="BK189" s="101">
        <f t="shared" si="79"/>
        <v>10.011428571428571</v>
      </c>
      <c r="BL189" s="101"/>
      <c r="BM189" s="117" t="str">
        <f t="shared" si="80"/>
        <v>143-50-0</v>
      </c>
      <c r="BN189" s="204" t="str">
        <f t="shared" si="81"/>
        <v>Chlordecone (Kepone)</v>
      </c>
      <c r="BO189" s="204"/>
      <c r="BP189" s="200">
        <f t="shared" si="82"/>
        <v>5.4254937261225621E-2</v>
      </c>
      <c r="BQ189" s="100" t="str">
        <f t="shared" si="107"/>
        <v>C</v>
      </c>
      <c r="BR189" s="205">
        <f t="shared" si="83"/>
        <v>0.65394630431111855</v>
      </c>
      <c r="BS189" s="100" t="str">
        <f t="shared" si="108"/>
        <v>C</v>
      </c>
      <c r="BT189" s="200">
        <f t="shared" si="84"/>
        <v>0.35270416592970927</v>
      </c>
      <c r="BU189" s="100" t="str">
        <f t="shared" si="109"/>
        <v>C</v>
      </c>
      <c r="BV189" s="200">
        <f t="shared" si="85"/>
        <v>6.1036789297658862E-4</v>
      </c>
      <c r="BW189" s="100" t="str">
        <f t="shared" si="110"/>
        <v>C</v>
      </c>
      <c r="BX189" s="200">
        <f t="shared" si="111"/>
        <v>7.7908217716115237E-3</v>
      </c>
      <c r="BY189" s="100" t="str">
        <f t="shared" si="112"/>
        <v>C</v>
      </c>
      <c r="BZ189" s="200"/>
      <c r="CA189" s="200"/>
      <c r="CB189" s="200"/>
    </row>
    <row r="190" spans="1:80" s="96" customFormat="1" ht="23" x14ac:dyDescent="0.5">
      <c r="A190" s="206" t="s">
        <v>993</v>
      </c>
      <c r="B190" s="117" t="s">
        <v>994</v>
      </c>
      <c r="C190" s="201"/>
      <c r="D190" s="201" t="s">
        <v>74</v>
      </c>
      <c r="E190" s="201">
        <v>6.9999999999999999E-4</v>
      </c>
      <c r="F190" s="203" t="s">
        <v>109</v>
      </c>
      <c r="G190" s="202"/>
      <c r="H190" s="100" t="s">
        <v>74</v>
      </c>
      <c r="I190" s="203"/>
      <c r="J190" s="203" t="s">
        <v>74</v>
      </c>
      <c r="K190" s="203"/>
      <c r="L190" s="113"/>
      <c r="M190" s="113">
        <v>1</v>
      </c>
      <c r="N190" s="111">
        <v>0.1</v>
      </c>
      <c r="P190" s="95">
        <v>359.58</v>
      </c>
      <c r="Q190" s="96" t="s">
        <v>47</v>
      </c>
      <c r="R190" s="96">
        <v>2.8900000000000001E-8</v>
      </c>
      <c r="S190" s="208">
        <v>1.1815E-6</v>
      </c>
      <c r="T190" s="96">
        <v>3.7574200000000002E-2</v>
      </c>
      <c r="U190" s="96">
        <v>4.3903000000000001E-6</v>
      </c>
      <c r="V190" s="96">
        <v>1264</v>
      </c>
      <c r="W190" s="96">
        <f t="shared" si="61"/>
        <v>7.5840000000000005</v>
      </c>
      <c r="X190" s="96">
        <v>124</v>
      </c>
      <c r="Y190" s="99" t="str">
        <f t="shared" si="62"/>
        <v/>
      </c>
      <c r="Z190" s="96" t="str">
        <f t="shared" si="63"/>
        <v/>
      </c>
      <c r="AA190" s="96" t="str">
        <f t="shared" si="64"/>
        <v/>
      </c>
      <c r="AC190" s="96" t="str">
        <f t="shared" si="114"/>
        <v/>
      </c>
      <c r="AD190" s="96" t="str">
        <f t="shared" si="66"/>
        <v/>
      </c>
      <c r="AE190" s="96" t="str">
        <f t="shared" si="67"/>
        <v/>
      </c>
      <c r="AF190" s="96" t="str">
        <f t="shared" si="86"/>
        <v/>
      </c>
      <c r="AH190" s="101" t="str">
        <f t="shared" si="68"/>
        <v/>
      </c>
      <c r="AI190" s="101">
        <f t="shared" si="69"/>
        <v>230.72060682680149</v>
      </c>
      <c r="AJ190" s="101">
        <f t="shared" si="115"/>
        <v>54.75</v>
      </c>
      <c r="AK190" s="96">
        <f t="shared" si="87"/>
        <v>44.249575689000238</v>
      </c>
      <c r="AM190" s="96" t="str">
        <f t="shared" si="71"/>
        <v/>
      </c>
      <c r="AN190" s="96" t="str">
        <f t="shared" si="88"/>
        <v/>
      </c>
      <c r="AO190" s="96" t="str">
        <f t="shared" si="89"/>
        <v/>
      </c>
      <c r="AQ190" s="96" t="str">
        <f t="shared" si="72"/>
        <v/>
      </c>
      <c r="AR190" s="96">
        <f t="shared" si="90"/>
        <v>1635.2</v>
      </c>
      <c r="AS190" s="96">
        <f t="shared" si="91"/>
        <v>1635.2</v>
      </c>
      <c r="AU190" s="96" t="str">
        <f t="shared" si="73"/>
        <v/>
      </c>
      <c r="AV190" s="96" t="str">
        <f t="shared" si="92"/>
        <v/>
      </c>
      <c r="AW190" s="96" t="str">
        <f t="shared" si="93"/>
        <v/>
      </c>
      <c r="AX190" s="96" t="str">
        <f t="shared" si="94"/>
        <v/>
      </c>
      <c r="AZ190" s="101" t="str">
        <f t="shared" si="74"/>
        <v/>
      </c>
      <c r="BA190" s="101">
        <f t="shared" si="75"/>
        <v>2146.4049816757497</v>
      </c>
      <c r="BB190" s="101">
        <f t="shared" si="95"/>
        <v>908.44444444444446</v>
      </c>
      <c r="BC190" s="96">
        <f t="shared" si="96"/>
        <v>638.29322141342595</v>
      </c>
      <c r="BE190" s="96" t="str">
        <f t="shared" si="76"/>
        <v/>
      </c>
      <c r="BF190" s="96" t="str">
        <f t="shared" si="77"/>
        <v/>
      </c>
      <c r="BH190" s="118"/>
      <c r="BI190" s="96" t="s">
        <v>74</v>
      </c>
      <c r="BJ190" s="96" t="str">
        <f t="shared" si="78"/>
        <v/>
      </c>
      <c r="BK190" s="101">
        <f t="shared" si="79"/>
        <v>23.36</v>
      </c>
      <c r="BL190" s="101"/>
      <c r="BM190" s="117" t="str">
        <f t="shared" si="80"/>
        <v>470-90-6</v>
      </c>
      <c r="BN190" s="204" t="str">
        <f t="shared" si="81"/>
        <v>Chlorfenvinphos</v>
      </c>
      <c r="BO190" s="204"/>
      <c r="BP190" s="200">
        <f t="shared" si="82"/>
        <v>44.249575689000238</v>
      </c>
      <c r="BQ190" s="100" t="str">
        <f t="shared" si="107"/>
        <v>N</v>
      </c>
      <c r="BR190" s="205">
        <f t="shared" si="83"/>
        <v>1635.2</v>
      </c>
      <c r="BS190" s="100" t="str">
        <f t="shared" si="108"/>
        <v>N</v>
      </c>
      <c r="BT190" s="200">
        <f t="shared" si="84"/>
        <v>638.29322141342595</v>
      </c>
      <c r="BU190" s="100" t="str">
        <f t="shared" si="109"/>
        <v>N</v>
      </c>
      <c r="BV190" s="200" t="str">
        <f t="shared" si="85"/>
        <v/>
      </c>
      <c r="BW190" s="100" t="str">
        <f t="shared" si="110"/>
        <v/>
      </c>
      <c r="BX190" s="200">
        <f t="shared" si="111"/>
        <v>23.36</v>
      </c>
      <c r="BY190" s="100" t="str">
        <f t="shared" si="112"/>
        <v>N</v>
      </c>
      <c r="BZ190" s="200"/>
      <c r="CA190" s="200"/>
      <c r="CB190" s="200"/>
    </row>
    <row r="191" spans="1:80" s="96" customFormat="1" ht="23" x14ac:dyDescent="0.5">
      <c r="A191" s="206" t="s">
        <v>995</v>
      </c>
      <c r="B191" s="117" t="s">
        <v>996</v>
      </c>
      <c r="D191" s="201" t="s">
        <v>74</v>
      </c>
      <c r="E191" s="201">
        <v>0.09</v>
      </c>
      <c r="F191" s="203" t="s">
        <v>1966</v>
      </c>
      <c r="G191" s="202"/>
      <c r="H191" s="100" t="s">
        <v>74</v>
      </c>
      <c r="I191" s="203"/>
      <c r="J191" s="203" t="s">
        <v>74</v>
      </c>
      <c r="K191" s="203"/>
      <c r="L191" s="113"/>
      <c r="M191" s="113">
        <v>1</v>
      </c>
      <c r="N191" s="111">
        <v>0.1</v>
      </c>
      <c r="P191" s="95">
        <v>414.83</v>
      </c>
      <c r="Q191" s="208"/>
      <c r="R191" s="96">
        <v>1.82E-15</v>
      </c>
      <c r="S191" s="208">
        <v>7.4409999999999995E-14</v>
      </c>
      <c r="T191" s="96">
        <v>3.4159099999999998E-2</v>
      </c>
      <c r="U191" s="96">
        <v>3.9912E-6</v>
      </c>
      <c r="V191" s="96">
        <v>71.790000000000006</v>
      </c>
      <c r="W191" s="96">
        <f t="shared" si="61"/>
        <v>0.43074000000000007</v>
      </c>
      <c r="X191" s="96">
        <v>1200</v>
      </c>
      <c r="Y191" s="99" t="str">
        <f t="shared" si="62"/>
        <v/>
      </c>
      <c r="Z191" s="96" t="str">
        <f t="shared" si="63"/>
        <v/>
      </c>
      <c r="AA191" s="96" t="str">
        <f t="shared" si="64"/>
        <v/>
      </c>
      <c r="AC191" s="96" t="str">
        <f t="shared" si="114"/>
        <v/>
      </c>
      <c r="AD191" s="96" t="str">
        <f t="shared" si="66"/>
        <v/>
      </c>
      <c r="AE191" s="96" t="str">
        <f t="shared" si="67"/>
        <v/>
      </c>
      <c r="AF191" s="96" t="str">
        <f t="shared" si="86"/>
        <v/>
      </c>
      <c r="AH191" s="101" t="str">
        <f t="shared" si="68"/>
        <v/>
      </c>
      <c r="AI191" s="101">
        <f t="shared" si="69"/>
        <v>29664.078020588768</v>
      </c>
      <c r="AJ191" s="101">
        <f t="shared" si="115"/>
        <v>7039.2857142857156</v>
      </c>
      <c r="AK191" s="96">
        <f t="shared" si="87"/>
        <v>5689.2311600143184</v>
      </c>
      <c r="AM191" s="96" t="str">
        <f t="shared" si="71"/>
        <v/>
      </c>
      <c r="AN191" s="96" t="str">
        <f t="shared" si="88"/>
        <v/>
      </c>
      <c r="AO191" s="96" t="str">
        <f t="shared" si="89"/>
        <v/>
      </c>
      <c r="AQ191" s="96" t="str">
        <f t="shared" si="72"/>
        <v/>
      </c>
      <c r="AR191" s="96">
        <f t="shared" si="90"/>
        <v>210240.00000000006</v>
      </c>
      <c r="AS191" s="96">
        <f t="shared" si="91"/>
        <v>210240.00000000006</v>
      </c>
      <c r="AU191" s="96" t="str">
        <f t="shared" si="73"/>
        <v/>
      </c>
      <c r="AV191" s="96" t="str">
        <f t="shared" si="92"/>
        <v/>
      </c>
      <c r="AW191" s="96" t="str">
        <f t="shared" si="93"/>
        <v/>
      </c>
      <c r="AX191" s="96" t="str">
        <f t="shared" si="94"/>
        <v/>
      </c>
      <c r="AZ191" s="101" t="str">
        <f t="shared" si="74"/>
        <v/>
      </c>
      <c r="BA191" s="101">
        <f t="shared" si="75"/>
        <v>275966.35478688212</v>
      </c>
      <c r="BB191" s="101">
        <f t="shared" si="95"/>
        <v>116800.00000000001</v>
      </c>
      <c r="BC191" s="96">
        <f t="shared" si="96"/>
        <v>82066.271324583358</v>
      </c>
      <c r="BE191" s="96" t="str">
        <f t="shared" si="76"/>
        <v/>
      </c>
      <c r="BF191" s="96" t="str">
        <f t="shared" si="77"/>
        <v/>
      </c>
      <c r="BH191" s="118"/>
      <c r="BI191" s="96" t="s">
        <v>74</v>
      </c>
      <c r="BJ191" s="96" t="str">
        <f t="shared" si="78"/>
        <v/>
      </c>
      <c r="BK191" s="101">
        <f t="shared" si="79"/>
        <v>3003.4285714285711</v>
      </c>
      <c r="BL191" s="101"/>
      <c r="BM191" s="117" t="str">
        <f t="shared" si="80"/>
        <v>90982-32-4</v>
      </c>
      <c r="BN191" s="204" t="str">
        <f t="shared" si="81"/>
        <v>Chlorimuron, Ethyl-</v>
      </c>
      <c r="BO191" s="204"/>
      <c r="BP191" s="200">
        <f t="shared" si="82"/>
        <v>5689.2311600143184</v>
      </c>
      <c r="BQ191" s="100" t="str">
        <f t="shared" si="107"/>
        <v>N</v>
      </c>
      <c r="BR191" s="205">
        <f t="shared" si="83"/>
        <v>100000</v>
      </c>
      <c r="BS191" s="100" t="str">
        <f t="shared" si="108"/>
        <v>max</v>
      </c>
      <c r="BT191" s="200">
        <f t="shared" si="84"/>
        <v>82066.271324583358</v>
      </c>
      <c r="BU191" s="100" t="str">
        <f t="shared" si="109"/>
        <v>N</v>
      </c>
      <c r="BV191" s="200" t="str">
        <f t="shared" si="85"/>
        <v/>
      </c>
      <c r="BW191" s="100" t="str">
        <f t="shared" si="110"/>
        <v/>
      </c>
      <c r="BX191" s="200">
        <f t="shared" si="111"/>
        <v>3003.4285714285711</v>
      </c>
      <c r="BY191" s="100" t="str">
        <f t="shared" si="112"/>
        <v>N</v>
      </c>
      <c r="BZ191" s="200"/>
      <c r="CA191" s="200"/>
      <c r="CB191" s="200"/>
    </row>
    <row r="192" spans="1:80" s="96" customFormat="1" ht="23" x14ac:dyDescent="0.5">
      <c r="A192" s="206" t="s">
        <v>183</v>
      </c>
      <c r="B192" s="117" t="s">
        <v>184</v>
      </c>
      <c r="D192" s="201" t="s">
        <v>74</v>
      </c>
      <c r="E192" s="201">
        <v>0.1</v>
      </c>
      <c r="F192" s="203" t="s">
        <v>790</v>
      </c>
      <c r="G192" s="202"/>
      <c r="H192" s="100" t="s">
        <v>74</v>
      </c>
      <c r="I192" s="203">
        <v>1.4999999999999999E-4</v>
      </c>
      <c r="J192" s="203" t="s">
        <v>109</v>
      </c>
      <c r="K192" s="203"/>
      <c r="L192" s="113" t="s">
        <v>1199</v>
      </c>
      <c r="M192" s="113">
        <v>1</v>
      </c>
      <c r="N192" s="111"/>
      <c r="P192" s="95">
        <v>70.906000000000006</v>
      </c>
      <c r="Q192" s="208"/>
      <c r="R192" s="96">
        <v>1.17E-2</v>
      </c>
      <c r="S192" s="208">
        <v>0.4783</v>
      </c>
      <c r="T192" s="96">
        <v>0.15420880000000001</v>
      </c>
      <c r="U192" s="96">
        <v>2.23E-5</v>
      </c>
      <c r="W192" s="96">
        <v>0.25</v>
      </c>
      <c r="X192" s="96">
        <v>6300</v>
      </c>
      <c r="Y192" s="99">
        <f t="shared" si="62"/>
        <v>8.9201891680871174E-3</v>
      </c>
      <c r="Z192" s="96">
        <f t="shared" si="63"/>
        <v>1221.2754407910861</v>
      </c>
      <c r="AA192" s="96">
        <f t="shared" si="64"/>
        <v>2775.4404339622643</v>
      </c>
      <c r="AC192" s="96" t="str">
        <f t="shared" si="114"/>
        <v/>
      </c>
      <c r="AD192" s="96" t="str">
        <f t="shared" si="66"/>
        <v/>
      </c>
      <c r="AE192" s="96" t="str">
        <f t="shared" si="67"/>
        <v/>
      </c>
      <c r="AF192" s="96" t="str">
        <f t="shared" si="86"/>
        <v/>
      </c>
      <c r="AH192" s="101">
        <f t="shared" si="68"/>
        <v>0.19104237252374845</v>
      </c>
      <c r="AI192" s="101" t="str">
        <f t="shared" si="69"/>
        <v/>
      </c>
      <c r="AJ192" s="101">
        <f t="shared" si="115"/>
        <v>7821.4285714285706</v>
      </c>
      <c r="AK192" s="96">
        <f t="shared" si="87"/>
        <v>0.19103770633056832</v>
      </c>
      <c r="AM192" s="96" t="str">
        <f t="shared" si="71"/>
        <v/>
      </c>
      <c r="AN192" s="96" t="str">
        <f t="shared" si="88"/>
        <v/>
      </c>
      <c r="AO192" s="96" t="str">
        <f t="shared" si="89"/>
        <v/>
      </c>
      <c r="AQ192" s="96">
        <f t="shared" si="72"/>
        <v>0.80237796459974353</v>
      </c>
      <c r="AR192" s="96">
        <f t="shared" si="90"/>
        <v>233600</v>
      </c>
      <c r="AS192" s="96">
        <f t="shared" si="91"/>
        <v>0.80237520857154709</v>
      </c>
      <c r="AU192" s="96" t="str">
        <f t="shared" si="73"/>
        <v/>
      </c>
      <c r="AV192" s="96" t="str">
        <f t="shared" si="92"/>
        <v/>
      </c>
      <c r="AW192" s="96" t="str">
        <f t="shared" si="93"/>
        <v/>
      </c>
      <c r="AX192" s="96" t="str">
        <f t="shared" si="94"/>
        <v/>
      </c>
      <c r="AZ192" s="101">
        <f t="shared" si="74"/>
        <v>0.8915310717774928</v>
      </c>
      <c r="BA192" s="101" t="str">
        <f t="shared" si="75"/>
        <v/>
      </c>
      <c r="BB192" s="101">
        <f t="shared" si="95"/>
        <v>129777.77777777778</v>
      </c>
      <c r="BC192" s="96">
        <f t="shared" si="96"/>
        <v>0.89152494729142606</v>
      </c>
      <c r="BE192" s="96" t="str">
        <f t="shared" si="76"/>
        <v/>
      </c>
      <c r="BF192" s="96">
        <f t="shared" si="77"/>
        <v>0.15642857142857139</v>
      </c>
      <c r="BH192" s="118"/>
      <c r="BI192" s="96">
        <v>4000</v>
      </c>
      <c r="BJ192" s="96" t="str">
        <f t="shared" si="78"/>
        <v/>
      </c>
      <c r="BK192" s="101">
        <f t="shared" si="79"/>
        <v>0.31282781524946318</v>
      </c>
      <c r="BL192" s="101"/>
      <c r="BM192" s="117" t="str">
        <f t="shared" si="80"/>
        <v>7782-50-5</v>
      </c>
      <c r="BN192" s="204" t="str">
        <f t="shared" si="81"/>
        <v>Chlorine</v>
      </c>
      <c r="BO192" s="204"/>
      <c r="BP192" s="200">
        <f t="shared" si="82"/>
        <v>0.19103770633056832</v>
      </c>
      <c r="BQ192" s="100" t="str">
        <f t="shared" si="107"/>
        <v>N</v>
      </c>
      <c r="BR192" s="205">
        <f t="shared" si="83"/>
        <v>0.80237520857154709</v>
      </c>
      <c r="BS192" s="100" t="str">
        <f t="shared" si="108"/>
        <v>N</v>
      </c>
      <c r="BT192" s="200">
        <f t="shared" si="84"/>
        <v>0.89152494729142606</v>
      </c>
      <c r="BU192" s="100" t="str">
        <f t="shared" si="109"/>
        <v>N</v>
      </c>
      <c r="BV192" s="200">
        <f t="shared" si="85"/>
        <v>0.15642857142857139</v>
      </c>
      <c r="BW192" s="100" t="str">
        <f t="shared" si="110"/>
        <v>N</v>
      </c>
      <c r="BX192" s="200">
        <f t="shared" si="111"/>
        <v>4000</v>
      </c>
      <c r="BY192" s="100" t="str">
        <f t="shared" si="112"/>
        <v>mcl</v>
      </c>
      <c r="BZ192" s="200"/>
      <c r="CA192" s="200"/>
      <c r="CB192" s="200"/>
    </row>
    <row r="193" spans="1:80" s="96" customFormat="1" ht="23" x14ac:dyDescent="0.5">
      <c r="A193" s="206" t="s">
        <v>997</v>
      </c>
      <c r="B193" s="117" t="s">
        <v>185</v>
      </c>
      <c r="D193" s="201" t="s">
        <v>74</v>
      </c>
      <c r="E193" s="201">
        <v>0.03</v>
      </c>
      <c r="F193" s="203" t="s">
        <v>790</v>
      </c>
      <c r="G193" s="202"/>
      <c r="H193" s="100" t="s">
        <v>74</v>
      </c>
      <c r="I193" s="203">
        <v>2.0000000000000001E-4</v>
      </c>
      <c r="J193" s="203" t="s">
        <v>790</v>
      </c>
      <c r="K193" s="203"/>
      <c r="L193" s="113"/>
      <c r="M193" s="113">
        <v>1</v>
      </c>
      <c r="N193" s="111"/>
      <c r="P193" s="95">
        <v>67.45</v>
      </c>
      <c r="Q193" s="96" t="s">
        <v>47</v>
      </c>
      <c r="R193" s="96">
        <v>4.0099999999999997E-2</v>
      </c>
      <c r="S193" s="208">
        <v>1.64</v>
      </c>
      <c r="T193" s="96">
        <v>0.156579</v>
      </c>
      <c r="U193" s="96">
        <v>2.23E-5</v>
      </c>
      <c r="X193" s="96" t="s">
        <v>1197</v>
      </c>
      <c r="Y193" s="99" t="str">
        <f t="shared" si="62"/>
        <v/>
      </c>
      <c r="Z193" s="96" t="str">
        <f t="shared" si="63"/>
        <v/>
      </c>
      <c r="AC193" s="96" t="str">
        <f t="shared" si="114"/>
        <v/>
      </c>
      <c r="AD193" s="96" t="str">
        <f t="shared" si="66"/>
        <v/>
      </c>
      <c r="AE193" s="96" t="str">
        <f t="shared" si="67"/>
        <v/>
      </c>
      <c r="AF193" s="96" t="str">
        <f t="shared" si="86"/>
        <v/>
      </c>
      <c r="AH193" s="101">
        <f t="shared" si="68"/>
        <v>250285.71428571426</v>
      </c>
      <c r="AI193" s="101" t="str">
        <f t="shared" si="69"/>
        <v/>
      </c>
      <c r="AJ193" s="101">
        <f t="shared" si="115"/>
        <v>2346.4285714285716</v>
      </c>
      <c r="AK193" s="96">
        <f t="shared" si="87"/>
        <v>2324.6351172047766</v>
      </c>
      <c r="AM193" s="96" t="str">
        <f t="shared" si="71"/>
        <v/>
      </c>
      <c r="AN193" s="96" t="str">
        <f t="shared" si="88"/>
        <v/>
      </c>
      <c r="AO193" s="96" t="str">
        <f t="shared" si="89"/>
        <v/>
      </c>
      <c r="AQ193" s="96">
        <f t="shared" si="72"/>
        <v>1051200</v>
      </c>
      <c r="AR193" s="96">
        <f t="shared" si="90"/>
        <v>70080</v>
      </c>
      <c r="AS193" s="96">
        <f t="shared" si="91"/>
        <v>65700</v>
      </c>
      <c r="AU193" s="96" t="str">
        <f t="shared" si="73"/>
        <v/>
      </c>
      <c r="AV193" s="96" t="str">
        <f t="shared" si="92"/>
        <v/>
      </c>
      <c r="AW193" s="96" t="str">
        <f t="shared" si="93"/>
        <v/>
      </c>
      <c r="AX193" s="96" t="str">
        <f t="shared" si="94"/>
        <v/>
      </c>
      <c r="AZ193" s="101">
        <f t="shared" si="74"/>
        <v>1168000</v>
      </c>
      <c r="BA193" s="101" t="str">
        <f t="shared" si="75"/>
        <v/>
      </c>
      <c r="BB193" s="101">
        <f t="shared" si="95"/>
        <v>38933.333333333336</v>
      </c>
      <c r="BC193" s="96">
        <f t="shared" si="96"/>
        <v>37677.419354838712</v>
      </c>
      <c r="BE193" s="96" t="str">
        <f t="shared" si="76"/>
        <v/>
      </c>
      <c r="BF193" s="96">
        <f t="shared" si="77"/>
        <v>0.20857142857142857</v>
      </c>
      <c r="BH193" s="118"/>
      <c r="BI193" s="96">
        <v>800</v>
      </c>
      <c r="BJ193" s="96" t="str">
        <f t="shared" si="78"/>
        <v/>
      </c>
      <c r="BK193" s="101">
        <f t="shared" si="79"/>
        <v>1001.1428571428571</v>
      </c>
      <c r="BL193" s="101"/>
      <c r="BM193" s="117" t="str">
        <f t="shared" si="80"/>
        <v>10049-04-4</v>
      </c>
      <c r="BN193" s="204" t="str">
        <f t="shared" si="81"/>
        <v>Chlorine Dioxide</v>
      </c>
      <c r="BO193" s="204"/>
      <c r="BP193" s="200">
        <f t="shared" si="82"/>
        <v>2324.6351172047766</v>
      </c>
      <c r="BQ193" s="100" t="str">
        <f t="shared" si="107"/>
        <v>N</v>
      </c>
      <c r="BR193" s="205">
        <f t="shared" si="83"/>
        <v>65700</v>
      </c>
      <c r="BS193" s="100" t="str">
        <f t="shared" si="108"/>
        <v>N</v>
      </c>
      <c r="BT193" s="200">
        <f t="shared" si="84"/>
        <v>37677.419354838712</v>
      </c>
      <c r="BU193" s="100" t="str">
        <f t="shared" si="109"/>
        <v>N</v>
      </c>
      <c r="BV193" s="200">
        <f t="shared" si="85"/>
        <v>0.20857142857142857</v>
      </c>
      <c r="BW193" s="100" t="str">
        <f t="shared" si="110"/>
        <v>N</v>
      </c>
      <c r="BX193" s="200">
        <f t="shared" si="111"/>
        <v>800</v>
      </c>
      <c r="BY193" s="100" t="str">
        <f t="shared" si="112"/>
        <v>mcl</v>
      </c>
      <c r="BZ193" s="200"/>
      <c r="CA193" s="200"/>
      <c r="CB193" s="200"/>
    </row>
    <row r="194" spans="1:80" s="96" customFormat="1" ht="23" x14ac:dyDescent="0.5">
      <c r="A194" s="206" t="s">
        <v>998</v>
      </c>
      <c r="B194" s="117" t="s">
        <v>999</v>
      </c>
      <c r="D194" s="201" t="s">
        <v>74</v>
      </c>
      <c r="E194" s="201">
        <v>0.03</v>
      </c>
      <c r="F194" s="203" t="s">
        <v>790</v>
      </c>
      <c r="G194" s="202"/>
      <c r="H194" s="100" t="s">
        <v>74</v>
      </c>
      <c r="I194" s="203"/>
      <c r="J194" s="203" t="s">
        <v>74</v>
      </c>
      <c r="K194" s="203"/>
      <c r="L194" s="113"/>
      <c r="M194" s="113">
        <v>1</v>
      </c>
      <c r="N194" s="111"/>
      <c r="P194" s="95">
        <v>90.44</v>
      </c>
      <c r="Q194" s="96" t="s">
        <v>47</v>
      </c>
      <c r="R194" s="96" t="s">
        <v>1197</v>
      </c>
      <c r="S194" s="208" t="s">
        <v>1197</v>
      </c>
      <c r="T194" s="96" t="s">
        <v>1197</v>
      </c>
      <c r="U194" s="96" t="s">
        <v>1197</v>
      </c>
      <c r="W194" s="96">
        <f t="shared" si="61"/>
        <v>0</v>
      </c>
      <c r="X194" s="96">
        <v>640000</v>
      </c>
      <c r="Y194" s="99" t="str">
        <f t="shared" si="62"/>
        <v/>
      </c>
      <c r="Z194" s="96" t="str">
        <f t="shared" si="63"/>
        <v/>
      </c>
      <c r="AA194" s="96" t="str">
        <f t="shared" si="64"/>
        <v/>
      </c>
      <c r="AC194" s="96" t="str">
        <f t="shared" si="114"/>
        <v/>
      </c>
      <c r="AD194" s="96" t="str">
        <f t="shared" si="66"/>
        <v/>
      </c>
      <c r="AE194" s="96" t="str">
        <f t="shared" si="67"/>
        <v/>
      </c>
      <c r="AF194" s="96" t="str">
        <f t="shared" si="86"/>
        <v/>
      </c>
      <c r="AH194" s="101" t="str">
        <f t="shared" si="68"/>
        <v/>
      </c>
      <c r="AI194" s="101" t="str">
        <f t="shared" si="69"/>
        <v/>
      </c>
      <c r="AJ194" s="101">
        <f t="shared" si="115"/>
        <v>2346.4285714285716</v>
      </c>
      <c r="AK194" s="96">
        <f t="shared" si="87"/>
        <v>2346.4285714285716</v>
      </c>
      <c r="AM194" s="96" t="str">
        <f t="shared" si="71"/>
        <v/>
      </c>
      <c r="AN194" s="96" t="str">
        <f t="shared" si="88"/>
        <v/>
      </c>
      <c r="AO194" s="96" t="str">
        <f t="shared" si="89"/>
        <v/>
      </c>
      <c r="AQ194" s="96" t="str">
        <f t="shared" si="72"/>
        <v/>
      </c>
      <c r="AR194" s="96">
        <f t="shared" si="90"/>
        <v>70080</v>
      </c>
      <c r="AS194" s="96">
        <f t="shared" si="91"/>
        <v>70080</v>
      </c>
      <c r="AU194" s="96" t="str">
        <f t="shared" si="73"/>
        <v/>
      </c>
      <c r="AV194" s="96" t="str">
        <f t="shared" si="92"/>
        <v/>
      </c>
      <c r="AW194" s="96" t="str">
        <f t="shared" si="93"/>
        <v/>
      </c>
      <c r="AX194" s="96" t="str">
        <f t="shared" si="94"/>
        <v/>
      </c>
      <c r="AZ194" s="101" t="str">
        <f t="shared" si="74"/>
        <v/>
      </c>
      <c r="BA194" s="101" t="str">
        <f t="shared" si="75"/>
        <v/>
      </c>
      <c r="BB194" s="101">
        <f t="shared" si="95"/>
        <v>38933.333333333336</v>
      </c>
      <c r="BC194" s="96">
        <f t="shared" si="96"/>
        <v>38933.333333333336</v>
      </c>
      <c r="BE194" s="96" t="str">
        <f t="shared" si="76"/>
        <v/>
      </c>
      <c r="BF194" s="96" t="str">
        <f t="shared" si="77"/>
        <v/>
      </c>
      <c r="BH194" s="118"/>
      <c r="BI194" s="96">
        <v>1000</v>
      </c>
      <c r="BJ194" s="96" t="str">
        <f t="shared" si="78"/>
        <v/>
      </c>
      <c r="BK194" s="101">
        <f t="shared" si="79"/>
        <v>1001.1428571428571</v>
      </c>
      <c r="BL194" s="101"/>
      <c r="BM194" s="117" t="str">
        <f t="shared" si="80"/>
        <v>7758-19-2</v>
      </c>
      <c r="BN194" s="204" t="str">
        <f t="shared" si="81"/>
        <v>Chlorite (Sodium Salt)</v>
      </c>
      <c r="BO194" s="204"/>
      <c r="BP194" s="200">
        <f t="shared" si="82"/>
        <v>2346.4285714285716</v>
      </c>
      <c r="BQ194" s="100" t="str">
        <f t="shared" si="107"/>
        <v>N</v>
      </c>
      <c r="BR194" s="205">
        <f t="shared" si="83"/>
        <v>70080</v>
      </c>
      <c r="BS194" s="100" t="str">
        <f t="shared" si="108"/>
        <v>N</v>
      </c>
      <c r="BT194" s="200">
        <f t="shared" si="84"/>
        <v>38933.333333333336</v>
      </c>
      <c r="BU194" s="100" t="str">
        <f t="shared" si="109"/>
        <v>N</v>
      </c>
      <c r="BV194" s="200" t="str">
        <f t="shared" si="85"/>
        <v/>
      </c>
      <c r="BW194" s="100" t="str">
        <f t="shared" si="110"/>
        <v/>
      </c>
      <c r="BX194" s="200">
        <f t="shared" si="111"/>
        <v>1000</v>
      </c>
      <c r="BY194" s="100" t="str">
        <f t="shared" si="112"/>
        <v>mcl</v>
      </c>
      <c r="BZ194" s="200"/>
      <c r="CA194" s="200"/>
      <c r="CB194" s="200"/>
    </row>
    <row r="195" spans="1:80" s="96" customFormat="1" ht="23" x14ac:dyDescent="0.5">
      <c r="A195" s="206" t="s">
        <v>807</v>
      </c>
      <c r="B195" s="117" t="s">
        <v>196</v>
      </c>
      <c r="D195" s="201" t="s">
        <v>74</v>
      </c>
      <c r="E195" s="201"/>
      <c r="F195" s="203" t="s">
        <v>74</v>
      </c>
      <c r="G195" s="202"/>
      <c r="H195" s="100" t="s">
        <v>74</v>
      </c>
      <c r="I195" s="203">
        <v>50</v>
      </c>
      <c r="J195" s="203" t="s">
        <v>790</v>
      </c>
      <c r="K195" s="203"/>
      <c r="L195" s="113" t="s">
        <v>1199</v>
      </c>
      <c r="M195" s="113">
        <v>1</v>
      </c>
      <c r="N195" s="111"/>
      <c r="P195" s="95">
        <v>100.5</v>
      </c>
      <c r="Q195" s="208"/>
      <c r="R195" s="96">
        <v>5.8799999999999998E-2</v>
      </c>
      <c r="S195" s="208">
        <v>2.4039248</v>
      </c>
      <c r="T195" s="96">
        <v>8.0392500000000006E-2</v>
      </c>
      <c r="U195" s="96">
        <v>1.01E-5</v>
      </c>
      <c r="V195" s="96">
        <v>43.89</v>
      </c>
      <c r="W195" s="96">
        <f t="shared" si="61"/>
        <v>0.26334000000000002</v>
      </c>
      <c r="X195" s="96">
        <v>1400</v>
      </c>
      <c r="Y195" s="99">
        <f t="shared" si="62"/>
        <v>1.2580611040649309E-2</v>
      </c>
      <c r="Z195" s="96">
        <f t="shared" si="63"/>
        <v>1028.3709224493</v>
      </c>
      <c r="AA195" s="96">
        <f t="shared" si="64"/>
        <v>1145.7916671194967</v>
      </c>
      <c r="AC195" s="96" t="str">
        <f t="shared" si="114"/>
        <v/>
      </c>
      <c r="AD195" s="96" t="str">
        <f t="shared" si="66"/>
        <v/>
      </c>
      <c r="AE195" s="96" t="str">
        <f t="shared" si="67"/>
        <v/>
      </c>
      <c r="AF195" s="96" t="str">
        <f t="shared" si="86"/>
        <v/>
      </c>
      <c r="AH195" s="101">
        <f t="shared" si="68"/>
        <v>53622.198099142064</v>
      </c>
      <c r="AI195" s="101" t="str">
        <f t="shared" si="69"/>
        <v/>
      </c>
      <c r="AJ195" s="101" t="str">
        <f t="shared" si="115"/>
        <v/>
      </c>
      <c r="AK195" s="96">
        <f t="shared" si="87"/>
        <v>53622.198099142064</v>
      </c>
      <c r="AM195" s="96" t="str">
        <f t="shared" si="71"/>
        <v/>
      </c>
      <c r="AN195" s="96" t="str">
        <f t="shared" si="88"/>
        <v/>
      </c>
      <c r="AO195" s="96" t="str">
        <f t="shared" si="89"/>
        <v/>
      </c>
      <c r="AQ195" s="96">
        <f t="shared" si="72"/>
        <v>225213.23201639665</v>
      </c>
      <c r="AR195" s="96" t="str">
        <f t="shared" si="90"/>
        <v/>
      </c>
      <c r="AS195" s="96">
        <f t="shared" si="91"/>
        <v>225213.23201639665</v>
      </c>
      <c r="AU195" s="96" t="str">
        <f t="shared" si="73"/>
        <v/>
      </c>
      <c r="AV195" s="96" t="str">
        <f t="shared" si="92"/>
        <v/>
      </c>
      <c r="AW195" s="96" t="str">
        <f t="shared" si="93"/>
        <v/>
      </c>
      <c r="AX195" s="96" t="str">
        <f t="shared" si="94"/>
        <v/>
      </c>
      <c r="AZ195" s="101">
        <f t="shared" si="74"/>
        <v>250236.92446266298</v>
      </c>
      <c r="BA195" s="101" t="str">
        <f t="shared" si="75"/>
        <v/>
      </c>
      <c r="BB195" s="101" t="str">
        <f t="shared" si="95"/>
        <v/>
      </c>
      <c r="BC195" s="96">
        <f t="shared" si="96"/>
        <v>250236.92446266301</v>
      </c>
      <c r="BE195" s="96" t="str">
        <f t="shared" si="76"/>
        <v/>
      </c>
      <c r="BF195" s="96">
        <f t="shared" si="77"/>
        <v>52142.857142857145</v>
      </c>
      <c r="BH195" s="118"/>
      <c r="BI195" s="96" t="s">
        <v>74</v>
      </c>
      <c r="BJ195" s="96" t="str">
        <f t="shared" si="78"/>
        <v/>
      </c>
      <c r="BK195" s="101">
        <f t="shared" si="79"/>
        <v>104285.71428571429</v>
      </c>
      <c r="BL195" s="101"/>
      <c r="BM195" s="117" t="str">
        <f t="shared" si="80"/>
        <v>75-68-3</v>
      </c>
      <c r="BN195" s="204" t="str">
        <f t="shared" si="81"/>
        <v>Chloro-1,1-difluoroethane, 1-</v>
      </c>
      <c r="BO195" s="204"/>
      <c r="BP195" s="200">
        <f t="shared" si="82"/>
        <v>1145.7916671194967</v>
      </c>
      <c r="BQ195" s="100" t="str">
        <f t="shared" si="107"/>
        <v>sat</v>
      </c>
      <c r="BR195" s="205">
        <f t="shared" si="83"/>
        <v>1145.7916671194967</v>
      </c>
      <c r="BS195" s="100" t="str">
        <f t="shared" si="108"/>
        <v>sat</v>
      </c>
      <c r="BT195" s="200">
        <f t="shared" si="84"/>
        <v>1145.7916671194967</v>
      </c>
      <c r="BU195" s="100" t="str">
        <f t="shared" si="109"/>
        <v>sat</v>
      </c>
      <c r="BV195" s="200">
        <f t="shared" si="85"/>
        <v>52142.857142857145</v>
      </c>
      <c r="BW195" s="100" t="str">
        <f t="shared" si="110"/>
        <v>N</v>
      </c>
      <c r="BX195" s="200">
        <f t="shared" si="111"/>
        <v>104285.71428571429</v>
      </c>
      <c r="BY195" s="100" t="str">
        <f t="shared" si="112"/>
        <v>N</v>
      </c>
      <c r="BZ195" s="200"/>
      <c r="CA195" s="200"/>
      <c r="CB195" s="200"/>
    </row>
    <row r="196" spans="1:80" s="96" customFormat="1" ht="23" x14ac:dyDescent="0.5">
      <c r="A196" s="206" t="s">
        <v>805</v>
      </c>
      <c r="B196" s="117" t="s">
        <v>194</v>
      </c>
      <c r="C196" s="201"/>
      <c r="D196" s="201" t="s">
        <v>74</v>
      </c>
      <c r="E196" s="96">
        <v>0.02</v>
      </c>
      <c r="F196" s="203" t="s">
        <v>41</v>
      </c>
      <c r="G196" s="202">
        <v>2.9999999999999997E-4</v>
      </c>
      <c r="H196" s="100" t="s">
        <v>790</v>
      </c>
      <c r="I196" s="203">
        <v>0.02</v>
      </c>
      <c r="J196" s="203" t="s">
        <v>790</v>
      </c>
      <c r="K196" s="203"/>
      <c r="L196" s="113" t="s">
        <v>1199</v>
      </c>
      <c r="M196" s="113">
        <v>1</v>
      </c>
      <c r="N196" s="111">
        <v>0.1</v>
      </c>
      <c r="P196" s="95">
        <v>88.537000000000006</v>
      </c>
      <c r="Q196" s="96" t="s">
        <v>47</v>
      </c>
      <c r="R196" s="96">
        <v>5.6099999999999997E-2</v>
      </c>
      <c r="S196" s="208">
        <v>2.2935405000000002</v>
      </c>
      <c r="T196" s="96">
        <v>8.4148899999999999E-2</v>
      </c>
      <c r="U196" s="96">
        <v>1.0000000000000001E-5</v>
      </c>
      <c r="V196" s="96">
        <v>60.7</v>
      </c>
      <c r="W196" s="96">
        <f t="shared" si="61"/>
        <v>0.36420000000000002</v>
      </c>
      <c r="X196" s="96">
        <v>874.9</v>
      </c>
      <c r="Y196" s="99">
        <f t="shared" si="62"/>
        <v>1.1445501324813666E-2</v>
      </c>
      <c r="Z196" s="96">
        <f t="shared" si="63"/>
        <v>1078.1600760302945</v>
      </c>
      <c r="AA196" s="96">
        <f t="shared" si="64"/>
        <v>785.99788416254705</v>
      </c>
      <c r="AC196" s="96">
        <f t="shared" si="114"/>
        <v>1.0090472506437373E-2</v>
      </c>
      <c r="AD196" s="96" t="str">
        <f t="shared" si="66"/>
        <v/>
      </c>
      <c r="AE196" s="96" t="str">
        <f t="shared" si="67"/>
        <v/>
      </c>
      <c r="AF196" s="96">
        <f t="shared" si="86"/>
        <v>1.0090472506437373E-2</v>
      </c>
      <c r="AH196" s="101">
        <f t="shared" si="68"/>
        <v>22.487338728631855</v>
      </c>
      <c r="AI196" s="101">
        <f t="shared" si="69"/>
        <v>6592.0173379086136</v>
      </c>
      <c r="AJ196" s="101">
        <f t="shared" si="115"/>
        <v>1564.2857142857144</v>
      </c>
      <c r="AK196" s="96">
        <f t="shared" si="87"/>
        <v>22.094351662139282</v>
      </c>
      <c r="AM196" s="96">
        <f t="shared" si="71"/>
        <v>4.4075183908118439E-2</v>
      </c>
      <c r="AN196" s="96" t="str">
        <f t="shared" si="88"/>
        <v/>
      </c>
      <c r="AO196" s="96">
        <f t="shared" si="89"/>
        <v>4.4075183908118439E-2</v>
      </c>
      <c r="AQ196" s="96">
        <f t="shared" si="72"/>
        <v>94.446822660253787</v>
      </c>
      <c r="AR196" s="96">
        <f t="shared" si="90"/>
        <v>46720.000000000007</v>
      </c>
      <c r="AS196" s="96">
        <f t="shared" si="91"/>
        <v>94.256278866274798</v>
      </c>
      <c r="AU196" s="96">
        <f t="shared" si="73"/>
        <v>4.8972426564576045E-2</v>
      </c>
      <c r="AV196" s="96" t="str">
        <f t="shared" si="92"/>
        <v/>
      </c>
      <c r="AW196" s="96" t="str">
        <f t="shared" si="93"/>
        <v/>
      </c>
      <c r="AX196" s="96">
        <f t="shared" si="94"/>
        <v>4.8972426564576045E-2</v>
      </c>
      <c r="AZ196" s="101">
        <f t="shared" si="74"/>
        <v>104.94091406694865</v>
      </c>
      <c r="BA196" s="101">
        <f t="shared" si="75"/>
        <v>61325.856619307138</v>
      </c>
      <c r="BB196" s="101">
        <f t="shared" si="95"/>
        <v>25955.555555555558</v>
      </c>
      <c r="BC196" s="96">
        <f t="shared" si="96"/>
        <v>104.34050727207733</v>
      </c>
      <c r="BE196" s="96">
        <f t="shared" si="76"/>
        <v>9.3589743589743597E-3</v>
      </c>
      <c r="BF196" s="96">
        <f t="shared" si="77"/>
        <v>20.857142857142854</v>
      </c>
      <c r="BH196" s="118"/>
      <c r="BI196" s="96" t="s">
        <v>74</v>
      </c>
      <c r="BJ196" s="96">
        <f t="shared" si="78"/>
        <v>1.8717948717948716E-2</v>
      </c>
      <c r="BK196" s="101">
        <f t="shared" si="79"/>
        <v>39.260504201680675</v>
      </c>
      <c r="BL196" s="101"/>
      <c r="BM196" s="117" t="str">
        <f t="shared" si="80"/>
        <v>126-99-8</v>
      </c>
      <c r="BN196" s="204" t="str">
        <f t="shared" si="81"/>
        <v>Chloro-1,3-butadiene, 2-</v>
      </c>
      <c r="BO196" s="204"/>
      <c r="BP196" s="200">
        <f t="shared" si="82"/>
        <v>1.0090472506437373E-2</v>
      </c>
      <c r="BQ196" s="100" t="str">
        <f t="shared" si="107"/>
        <v>C</v>
      </c>
      <c r="BR196" s="205">
        <f t="shared" si="83"/>
        <v>4.4075183908118439E-2</v>
      </c>
      <c r="BS196" s="100" t="str">
        <f t="shared" si="108"/>
        <v>C</v>
      </c>
      <c r="BT196" s="200">
        <f t="shared" si="84"/>
        <v>4.8972426564576045E-2</v>
      </c>
      <c r="BU196" s="100" t="str">
        <f t="shared" si="109"/>
        <v>C</v>
      </c>
      <c r="BV196" s="200">
        <f t="shared" si="85"/>
        <v>9.3589743589743597E-3</v>
      </c>
      <c r="BW196" s="100" t="str">
        <f t="shared" si="110"/>
        <v>C</v>
      </c>
      <c r="BX196" s="200">
        <f t="shared" si="111"/>
        <v>1.8717948717948716E-2</v>
      </c>
      <c r="BY196" s="100" t="str">
        <f t="shared" si="112"/>
        <v>C</v>
      </c>
      <c r="BZ196" s="200"/>
      <c r="CA196" s="200"/>
      <c r="CB196" s="200"/>
    </row>
    <row r="197" spans="1:80" s="96" customFormat="1" ht="23" x14ac:dyDescent="0.5">
      <c r="A197" s="206" t="s">
        <v>1000</v>
      </c>
      <c r="B197" s="117" t="s">
        <v>1001</v>
      </c>
      <c r="C197" s="201">
        <v>0.46</v>
      </c>
      <c r="D197" s="201" t="s">
        <v>41</v>
      </c>
      <c r="E197" s="201"/>
      <c r="F197" s="203" t="s">
        <v>74</v>
      </c>
      <c r="G197" s="202"/>
      <c r="H197" s="116" t="s">
        <v>74</v>
      </c>
      <c r="I197" s="254"/>
      <c r="J197" s="116" t="s">
        <v>74</v>
      </c>
      <c r="K197" s="116"/>
      <c r="L197" s="113"/>
      <c r="M197" s="113">
        <v>1</v>
      </c>
      <c r="N197" s="111">
        <v>0.1</v>
      </c>
      <c r="P197" s="95">
        <v>178.06</v>
      </c>
      <c r="Q197" s="96" t="s">
        <v>47</v>
      </c>
      <c r="R197" s="96">
        <v>1.5600000000000001E-6</v>
      </c>
      <c r="S197" s="208">
        <v>6.3800000000000006E-5</v>
      </c>
      <c r="T197" s="96">
        <v>6.0031099999999997E-2</v>
      </c>
      <c r="U197" s="96">
        <v>7.0141999999999997E-6</v>
      </c>
      <c r="V197" s="96">
        <v>351.9</v>
      </c>
      <c r="W197" s="96">
        <f t="shared" si="61"/>
        <v>2.1113999999999997</v>
      </c>
      <c r="X197" s="96">
        <v>953.9</v>
      </c>
      <c r="Y197" s="99" t="str">
        <f t="shared" si="62"/>
        <v/>
      </c>
      <c r="Z197" s="96" t="str">
        <f t="shared" si="63"/>
        <v/>
      </c>
      <c r="AA197" s="96" t="str">
        <f t="shared" si="64"/>
        <v/>
      </c>
      <c r="AC197" s="96" t="str">
        <f t="shared" si="114"/>
        <v/>
      </c>
      <c r="AD197" s="96">
        <f t="shared" si="66"/>
        <v>5.3722292543640142</v>
      </c>
      <c r="AE197" s="96">
        <f t="shared" si="67"/>
        <v>1.5113871635610765</v>
      </c>
      <c r="AF197" s="96">
        <f t="shared" si="86"/>
        <v>1.179542531395221</v>
      </c>
      <c r="AH197" s="101" t="str">
        <f t="shared" si="68"/>
        <v/>
      </c>
      <c r="AI197" s="101" t="str">
        <f t="shared" si="69"/>
        <v/>
      </c>
      <c r="AJ197" s="101" t="str">
        <f t="shared" si="115"/>
        <v/>
      </c>
      <c r="AK197" s="96" t="str">
        <f t="shared" si="87"/>
        <v/>
      </c>
      <c r="AM197" s="96" t="str">
        <f t="shared" si="71"/>
        <v/>
      </c>
      <c r="AN197" s="96">
        <f t="shared" si="88"/>
        <v>14.219130434782606</v>
      </c>
      <c r="AO197" s="96">
        <f t="shared" si="89"/>
        <v>14.219130434782606</v>
      </c>
      <c r="AQ197" s="96" t="str">
        <f t="shared" si="72"/>
        <v/>
      </c>
      <c r="AR197" s="96" t="str">
        <f t="shared" si="90"/>
        <v/>
      </c>
      <c r="AS197" s="96" t="str">
        <f t="shared" si="91"/>
        <v/>
      </c>
      <c r="AU197" s="96" t="str">
        <f t="shared" si="73"/>
        <v/>
      </c>
      <c r="AV197" s="96">
        <f t="shared" si="92"/>
        <v>261.92032189033682</v>
      </c>
      <c r="AW197" s="96">
        <f t="shared" si="93"/>
        <v>7.8995169082125596</v>
      </c>
      <c r="AX197" s="96">
        <f t="shared" si="94"/>
        <v>7.6682427081352023</v>
      </c>
      <c r="AZ197" s="101" t="str">
        <f t="shared" si="74"/>
        <v/>
      </c>
      <c r="BA197" s="101" t="str">
        <f t="shared" si="75"/>
        <v/>
      </c>
      <c r="BB197" s="101" t="str">
        <f t="shared" si="95"/>
        <v/>
      </c>
      <c r="BC197" s="96" t="str">
        <f t="shared" si="96"/>
        <v/>
      </c>
      <c r="BE197" s="96" t="str">
        <f t="shared" si="76"/>
        <v/>
      </c>
      <c r="BF197" s="96" t="str">
        <f t="shared" si="77"/>
        <v/>
      </c>
      <c r="BH197" s="118"/>
      <c r="BI197" s="96" t="s">
        <v>74</v>
      </c>
      <c r="BJ197" s="96">
        <f t="shared" si="78"/>
        <v>0.16936569068720705</v>
      </c>
      <c r="BK197" s="101" t="str">
        <f t="shared" si="79"/>
        <v/>
      </c>
      <c r="BL197" s="101"/>
      <c r="BM197" s="117" t="str">
        <f t="shared" si="80"/>
        <v>3165-93-3</v>
      </c>
      <c r="BN197" s="204" t="str">
        <f t="shared" si="81"/>
        <v>Chloro-2-methylaniline HCl, 4-</v>
      </c>
      <c r="BO197" s="204"/>
      <c r="BP197" s="200">
        <f t="shared" si="82"/>
        <v>1.179542531395221</v>
      </c>
      <c r="BQ197" s="100" t="str">
        <f t="shared" si="107"/>
        <v>C</v>
      </c>
      <c r="BR197" s="205">
        <f t="shared" si="83"/>
        <v>14.219130434782606</v>
      </c>
      <c r="BS197" s="100" t="str">
        <f t="shared" si="108"/>
        <v>C</v>
      </c>
      <c r="BT197" s="200">
        <f t="shared" si="84"/>
        <v>7.6682427081352023</v>
      </c>
      <c r="BU197" s="100" t="str">
        <f t="shared" si="109"/>
        <v>C</v>
      </c>
      <c r="BV197" s="200" t="str">
        <f t="shared" si="85"/>
        <v/>
      </c>
      <c r="BW197" s="100" t="str">
        <f t="shared" si="110"/>
        <v/>
      </c>
      <c r="BX197" s="200">
        <f t="shared" si="111"/>
        <v>0.16936569068720705</v>
      </c>
      <c r="BY197" s="100" t="str">
        <f t="shared" si="112"/>
        <v>C</v>
      </c>
      <c r="BZ197" s="200"/>
      <c r="CA197" s="200"/>
      <c r="CB197" s="200"/>
    </row>
    <row r="198" spans="1:80" s="96" customFormat="1" ht="23" x14ac:dyDescent="0.5">
      <c r="A198" s="206" t="s">
        <v>808</v>
      </c>
      <c r="B198" s="117" t="s">
        <v>203</v>
      </c>
      <c r="C198" s="201">
        <v>0.1</v>
      </c>
      <c r="D198" s="201" t="s">
        <v>791</v>
      </c>
      <c r="E198" s="201">
        <v>3.0000000000000001E-3</v>
      </c>
      <c r="F198" s="203" t="s">
        <v>1198</v>
      </c>
      <c r="G198" s="202">
        <v>7.7000000000000001E-5</v>
      </c>
      <c r="H198" s="100" t="s">
        <v>793</v>
      </c>
      <c r="I198" s="254"/>
      <c r="J198" s="116" t="s">
        <v>74</v>
      </c>
      <c r="K198" s="116"/>
      <c r="L198" s="113"/>
      <c r="M198" s="113">
        <v>1</v>
      </c>
      <c r="N198" s="111">
        <v>0.1</v>
      </c>
      <c r="P198" s="95">
        <v>141.6</v>
      </c>
      <c r="Q198" s="208"/>
      <c r="R198" s="96">
        <v>1.99E-6</v>
      </c>
      <c r="S198" s="208">
        <v>8.14E-5</v>
      </c>
      <c r="T198" s="96">
        <v>6.9937700000000005E-2</v>
      </c>
      <c r="U198" s="96">
        <v>8.1717E-6</v>
      </c>
      <c r="V198" s="96">
        <v>184.5</v>
      </c>
      <c r="W198" s="96">
        <f t="shared" si="61"/>
        <v>1.107</v>
      </c>
      <c r="X198" s="96">
        <v>953.9</v>
      </c>
      <c r="Y198" s="99" t="str">
        <f t="shared" si="62"/>
        <v/>
      </c>
      <c r="Z198" s="96" t="str">
        <f t="shared" si="63"/>
        <v/>
      </c>
      <c r="AA198" s="96" t="str">
        <f t="shared" si="64"/>
        <v/>
      </c>
      <c r="AC198" s="96">
        <f t="shared" si="114"/>
        <v>43756.243756243755</v>
      </c>
      <c r="AD198" s="96">
        <f t="shared" si="66"/>
        <v>24.712254570074464</v>
      </c>
      <c r="AE198" s="96">
        <f t="shared" si="67"/>
        <v>6.9523809523809517</v>
      </c>
      <c r="AF198" s="96">
        <f t="shared" si="86"/>
        <v>5.4252229017238198</v>
      </c>
      <c r="AH198" s="101" t="str">
        <f t="shared" si="68"/>
        <v/>
      </c>
      <c r="AI198" s="101">
        <f t="shared" si="69"/>
        <v>988.80260068629218</v>
      </c>
      <c r="AJ198" s="101">
        <f t="shared" si="115"/>
        <v>234.6428571428572</v>
      </c>
      <c r="AK198" s="96">
        <f t="shared" si="87"/>
        <v>189.64103866714393</v>
      </c>
      <c r="AM198" s="96">
        <f t="shared" si="71"/>
        <v>191127.27272727274</v>
      </c>
      <c r="AN198" s="96">
        <f t="shared" si="88"/>
        <v>65.407999999999987</v>
      </c>
      <c r="AO198" s="96">
        <f t="shared" si="89"/>
        <v>65.385623586594804</v>
      </c>
      <c r="AQ198" s="96" t="str">
        <f t="shared" si="72"/>
        <v/>
      </c>
      <c r="AR198" s="96">
        <f t="shared" si="90"/>
        <v>7008.0000000000018</v>
      </c>
      <c r="AS198" s="96">
        <f t="shared" si="91"/>
        <v>7008.0000000000018</v>
      </c>
      <c r="AU198" s="96">
        <f t="shared" si="73"/>
        <v>212363.63636363635</v>
      </c>
      <c r="AV198" s="96">
        <f t="shared" si="92"/>
        <v>1204.8334806955495</v>
      </c>
      <c r="AW198" s="96">
        <f t="shared" si="93"/>
        <v>36.337777777777774</v>
      </c>
      <c r="AX198" s="96">
        <f t="shared" si="94"/>
        <v>35.268058380369631</v>
      </c>
      <c r="AZ198" s="101" t="str">
        <f t="shared" si="74"/>
        <v/>
      </c>
      <c r="BA198" s="101">
        <f t="shared" si="75"/>
        <v>9198.8784928960722</v>
      </c>
      <c r="BB198" s="101">
        <f t="shared" si="95"/>
        <v>3893.3333333333339</v>
      </c>
      <c r="BC198" s="96">
        <f t="shared" si="96"/>
        <v>2735.5423774861119</v>
      </c>
      <c r="BE198" s="96">
        <f t="shared" si="76"/>
        <v>3.6463536463536457E-2</v>
      </c>
      <c r="BF198" s="96" t="str">
        <f t="shared" si="77"/>
        <v/>
      </c>
      <c r="BH198" s="118"/>
      <c r="BI198" s="96" t="s">
        <v>74</v>
      </c>
      <c r="BJ198" s="96">
        <f t="shared" si="78"/>
        <v>0.77908217716115258</v>
      </c>
      <c r="BK198" s="101">
        <f t="shared" si="79"/>
        <v>100.11428571428571</v>
      </c>
      <c r="BL198" s="101"/>
      <c r="BM198" s="117" t="str">
        <f t="shared" si="80"/>
        <v>95-69-2</v>
      </c>
      <c r="BN198" s="204" t="str">
        <f t="shared" si="81"/>
        <v>Chloro-2-methylaniline, 4-</v>
      </c>
      <c r="BO198" s="204"/>
      <c r="BP198" s="200">
        <f t="shared" si="82"/>
        <v>5.4252229017238198</v>
      </c>
      <c r="BQ198" s="100" t="str">
        <f t="shared" si="107"/>
        <v>C</v>
      </c>
      <c r="BR198" s="205">
        <f t="shared" si="83"/>
        <v>65.385623586594804</v>
      </c>
      <c r="BS198" s="100" t="str">
        <f t="shared" si="108"/>
        <v>C</v>
      </c>
      <c r="BT198" s="200">
        <f t="shared" si="84"/>
        <v>35.268058380369631</v>
      </c>
      <c r="BU198" s="100" t="str">
        <f t="shared" si="109"/>
        <v>C</v>
      </c>
      <c r="BV198" s="200">
        <f t="shared" si="85"/>
        <v>3.6463536463536457E-2</v>
      </c>
      <c r="BW198" s="100" t="str">
        <f t="shared" si="110"/>
        <v>C</v>
      </c>
      <c r="BX198" s="200">
        <f t="shared" si="111"/>
        <v>0.77908217716115258</v>
      </c>
      <c r="BY198" s="100" t="str">
        <f t="shared" si="112"/>
        <v>C</v>
      </c>
      <c r="BZ198" s="200"/>
      <c r="CA198" s="200"/>
      <c r="CB198" s="200"/>
    </row>
    <row r="199" spans="1:80" s="96" customFormat="1" ht="23" x14ac:dyDescent="0.5">
      <c r="A199" s="206" t="s">
        <v>1002</v>
      </c>
      <c r="B199" s="117" t="s">
        <v>1003</v>
      </c>
      <c r="C199" s="201">
        <v>0.27</v>
      </c>
      <c r="D199" s="201" t="s">
        <v>1198</v>
      </c>
      <c r="E199" s="201"/>
      <c r="F199" s="203" t="s">
        <v>74</v>
      </c>
      <c r="G199" s="202"/>
      <c r="H199" s="116" t="s">
        <v>74</v>
      </c>
      <c r="I199" s="254"/>
      <c r="J199" s="116" t="s">
        <v>74</v>
      </c>
      <c r="K199" s="116"/>
      <c r="L199" s="113" t="s">
        <v>1199</v>
      </c>
      <c r="M199" s="113">
        <v>1</v>
      </c>
      <c r="N199" s="111"/>
      <c r="P199" s="95">
        <v>78.498999999999995</v>
      </c>
      <c r="Q199" s="96" t="s">
        <v>47</v>
      </c>
      <c r="R199" s="96">
        <v>2.3900000000000002E-5</v>
      </c>
      <c r="S199" s="208">
        <v>9.7710000000000006E-4</v>
      </c>
      <c r="T199" s="96">
        <v>0.101506</v>
      </c>
      <c r="U199" s="96">
        <v>1.2300000000000001E-5</v>
      </c>
      <c r="V199" s="96">
        <v>1</v>
      </c>
      <c r="W199" s="96">
        <f t="shared" si="61"/>
        <v>6.0000000000000001E-3</v>
      </c>
      <c r="X199" s="96">
        <v>110700</v>
      </c>
      <c r="Y199" s="99">
        <f t="shared" si="62"/>
        <v>5.0498488780015184E-5</v>
      </c>
      <c r="Z199" s="96">
        <f t="shared" si="63"/>
        <v>16231.604988081892</v>
      </c>
      <c r="AA199" s="96">
        <f t="shared" si="64"/>
        <v>11754.676513188679</v>
      </c>
      <c r="AC199" s="96" t="str">
        <f t="shared" si="114"/>
        <v/>
      </c>
      <c r="AD199" s="96" t="str">
        <f t="shared" si="66"/>
        <v/>
      </c>
      <c r="AE199" s="96">
        <f t="shared" si="67"/>
        <v>2.5749559082892417</v>
      </c>
      <c r="AF199" s="96">
        <f t="shared" si="86"/>
        <v>2.5749559082892417</v>
      </c>
      <c r="AH199" s="101" t="str">
        <f t="shared" si="68"/>
        <v/>
      </c>
      <c r="AI199" s="101" t="str">
        <f t="shared" si="69"/>
        <v/>
      </c>
      <c r="AJ199" s="101" t="str">
        <f t="shared" si="115"/>
        <v/>
      </c>
      <c r="AK199" s="96" t="str">
        <f t="shared" si="87"/>
        <v/>
      </c>
      <c r="AM199" s="96" t="str">
        <f t="shared" si="71"/>
        <v/>
      </c>
      <c r="AN199" s="96">
        <f t="shared" si="88"/>
        <v>24.225185185185182</v>
      </c>
      <c r="AO199" s="96">
        <f t="shared" si="89"/>
        <v>24.225185185185182</v>
      </c>
      <c r="AQ199" s="96" t="str">
        <f t="shared" si="72"/>
        <v/>
      </c>
      <c r="AR199" s="96" t="str">
        <f t="shared" si="90"/>
        <v/>
      </c>
      <c r="AS199" s="96" t="str">
        <f t="shared" si="91"/>
        <v/>
      </c>
      <c r="AU199" s="96" t="str">
        <f t="shared" si="73"/>
        <v/>
      </c>
      <c r="AV199" s="96" t="str">
        <f t="shared" si="92"/>
        <v/>
      </c>
      <c r="AW199" s="96">
        <f t="shared" si="93"/>
        <v>13.458436213991769</v>
      </c>
      <c r="AX199" s="96">
        <f t="shared" si="94"/>
        <v>13.458436213991771</v>
      </c>
      <c r="AZ199" s="101" t="str">
        <f t="shared" si="74"/>
        <v/>
      </c>
      <c r="BA199" s="101" t="str">
        <f t="shared" si="75"/>
        <v/>
      </c>
      <c r="BB199" s="101" t="str">
        <f t="shared" si="95"/>
        <v/>
      </c>
      <c r="BC199" s="96" t="str">
        <f t="shared" si="96"/>
        <v/>
      </c>
      <c r="BE199" s="96" t="str">
        <f t="shared" si="76"/>
        <v/>
      </c>
      <c r="BF199" s="96" t="str">
        <f t="shared" si="77"/>
        <v/>
      </c>
      <c r="BH199" s="118"/>
      <c r="BI199" s="96" t="s">
        <v>74</v>
      </c>
      <c r="BJ199" s="96">
        <f t="shared" si="78"/>
        <v>0.28854895450413048</v>
      </c>
      <c r="BK199" s="101" t="str">
        <f t="shared" si="79"/>
        <v/>
      </c>
      <c r="BL199" s="101"/>
      <c r="BM199" s="117" t="str">
        <f t="shared" si="80"/>
        <v>107-20-0</v>
      </c>
      <c r="BN199" s="204" t="str">
        <f t="shared" si="81"/>
        <v>Chloroacetaldehyde, 2-</v>
      </c>
      <c r="BO199" s="204"/>
      <c r="BP199" s="200">
        <f t="shared" si="82"/>
        <v>2.5749559082892417</v>
      </c>
      <c r="BQ199" s="100" t="str">
        <f t="shared" si="107"/>
        <v>C</v>
      </c>
      <c r="BR199" s="205">
        <f t="shared" si="83"/>
        <v>24.225185185185182</v>
      </c>
      <c r="BS199" s="100" t="str">
        <f t="shared" si="108"/>
        <v>C</v>
      </c>
      <c r="BT199" s="200">
        <f t="shared" si="84"/>
        <v>13.458436213991771</v>
      </c>
      <c r="BU199" s="100" t="str">
        <f t="shared" si="109"/>
        <v>C</v>
      </c>
      <c r="BV199" s="200" t="str">
        <f t="shared" si="85"/>
        <v/>
      </c>
      <c r="BW199" s="100" t="str">
        <f t="shared" si="110"/>
        <v/>
      </c>
      <c r="BX199" s="200">
        <f t="shared" si="111"/>
        <v>0.28854895450413048</v>
      </c>
      <c r="BY199" s="100" t="str">
        <f t="shared" si="112"/>
        <v>C</v>
      </c>
      <c r="BZ199" s="200"/>
      <c r="CA199" s="200"/>
      <c r="CB199" s="200"/>
    </row>
    <row r="200" spans="1:80" s="96" customFormat="1" ht="23" x14ac:dyDescent="0.5">
      <c r="A200" s="206" t="s">
        <v>1004</v>
      </c>
      <c r="B200" s="117" t="s">
        <v>186</v>
      </c>
      <c r="C200" s="201"/>
      <c r="D200" s="201" t="s">
        <v>74</v>
      </c>
      <c r="E200" s="201">
        <v>3.5000000000000001E-3</v>
      </c>
      <c r="F200" s="203" t="s">
        <v>793</v>
      </c>
      <c r="G200" s="202"/>
      <c r="H200" s="116" t="s">
        <v>74</v>
      </c>
      <c r="I200" s="254"/>
      <c r="J200" s="116" t="s">
        <v>74</v>
      </c>
      <c r="K200" s="116"/>
      <c r="L200" s="113"/>
      <c r="M200" s="113">
        <v>1</v>
      </c>
      <c r="N200" s="111">
        <v>0.1</v>
      </c>
      <c r="P200" s="95">
        <v>94.498000000000005</v>
      </c>
      <c r="Q200" s="96" t="s">
        <v>47</v>
      </c>
      <c r="R200" s="96">
        <v>9.2599999999999999E-9</v>
      </c>
      <c r="S200" s="208">
        <v>3.7857999999999999E-7</v>
      </c>
      <c r="T200" s="96">
        <v>9.3822299999999997E-2</v>
      </c>
      <c r="U200" s="96">
        <v>1.2099999999999999E-5</v>
      </c>
      <c r="V200" s="96">
        <v>1.44</v>
      </c>
      <c r="W200" s="96">
        <f t="shared" si="61"/>
        <v>8.6400000000000001E-3</v>
      </c>
      <c r="X200" s="96">
        <v>858000</v>
      </c>
      <c r="Y200" s="99" t="str">
        <f t="shared" si="62"/>
        <v/>
      </c>
      <c r="Z200" s="96" t="str">
        <f t="shared" si="63"/>
        <v/>
      </c>
      <c r="AA200" s="96" t="str">
        <f t="shared" si="64"/>
        <v/>
      </c>
      <c r="AC200" s="96" t="str">
        <f t="shared" si="114"/>
        <v/>
      </c>
      <c r="AD200" s="96" t="str">
        <f t="shared" si="66"/>
        <v/>
      </c>
      <c r="AE200" s="96" t="str">
        <f t="shared" si="67"/>
        <v/>
      </c>
      <c r="AF200" s="96" t="str">
        <f t="shared" si="86"/>
        <v/>
      </c>
      <c r="AH200" s="101" t="str">
        <f t="shared" si="68"/>
        <v/>
      </c>
      <c r="AI200" s="101">
        <f t="shared" si="69"/>
        <v>1153.6030341340074</v>
      </c>
      <c r="AJ200" s="101">
        <f t="shared" si="115"/>
        <v>273.75</v>
      </c>
      <c r="AK200" s="96">
        <f t="shared" si="87"/>
        <v>221.24787844500122</v>
      </c>
      <c r="AM200" s="96" t="str">
        <f t="shared" si="71"/>
        <v/>
      </c>
      <c r="AN200" s="96" t="str">
        <f t="shared" si="88"/>
        <v/>
      </c>
      <c r="AO200" s="96" t="str">
        <f t="shared" si="89"/>
        <v/>
      </c>
      <c r="AQ200" s="96" t="str">
        <f t="shared" si="72"/>
        <v/>
      </c>
      <c r="AR200" s="96">
        <f t="shared" si="90"/>
        <v>8176.0000000000009</v>
      </c>
      <c r="AS200" s="96">
        <f t="shared" si="91"/>
        <v>8176</v>
      </c>
      <c r="AU200" s="96" t="str">
        <f t="shared" si="73"/>
        <v/>
      </c>
      <c r="AV200" s="96" t="str">
        <f t="shared" si="92"/>
        <v/>
      </c>
      <c r="AW200" s="96" t="str">
        <f t="shared" si="93"/>
        <v/>
      </c>
      <c r="AX200" s="96" t="str">
        <f t="shared" si="94"/>
        <v/>
      </c>
      <c r="AZ200" s="101" t="str">
        <f t="shared" si="74"/>
        <v/>
      </c>
      <c r="BA200" s="101">
        <f t="shared" si="75"/>
        <v>10732.024908378749</v>
      </c>
      <c r="BB200" s="101">
        <f t="shared" si="95"/>
        <v>4542.2222222222217</v>
      </c>
      <c r="BC200" s="96">
        <f t="shared" si="96"/>
        <v>3191.46610706713</v>
      </c>
      <c r="BE200" s="96" t="str">
        <f t="shared" si="76"/>
        <v/>
      </c>
      <c r="BF200" s="96" t="str">
        <f t="shared" si="77"/>
        <v/>
      </c>
      <c r="BH200" s="118"/>
      <c r="BI200" s="96">
        <v>60</v>
      </c>
      <c r="BJ200" s="96" t="str">
        <f t="shared" si="78"/>
        <v/>
      </c>
      <c r="BK200" s="101">
        <f t="shared" si="79"/>
        <v>116.80000000000001</v>
      </c>
      <c r="BL200" s="101"/>
      <c r="BM200" s="117" t="str">
        <f t="shared" si="80"/>
        <v>79-11-8</v>
      </c>
      <c r="BN200" s="204" t="str">
        <f t="shared" si="81"/>
        <v>Chloroacetic Acid</v>
      </c>
      <c r="BO200" s="204"/>
      <c r="BP200" s="200">
        <f t="shared" si="82"/>
        <v>221.24787844500122</v>
      </c>
      <c r="BQ200" s="100" t="str">
        <f t="shared" si="107"/>
        <v>N</v>
      </c>
      <c r="BR200" s="205">
        <f t="shared" si="83"/>
        <v>8176</v>
      </c>
      <c r="BS200" s="100" t="str">
        <f t="shared" si="108"/>
        <v>N</v>
      </c>
      <c r="BT200" s="200">
        <f t="shared" si="84"/>
        <v>3191.46610706713</v>
      </c>
      <c r="BU200" s="100" t="str">
        <f t="shared" si="109"/>
        <v>N</v>
      </c>
      <c r="BV200" s="200" t="str">
        <f t="shared" si="85"/>
        <v/>
      </c>
      <c r="BW200" s="100" t="str">
        <f t="shared" si="110"/>
        <v/>
      </c>
      <c r="BX200" s="200">
        <f t="shared" si="111"/>
        <v>60</v>
      </c>
      <c r="BY200" s="100" t="str">
        <f t="shared" si="112"/>
        <v>mcl</v>
      </c>
      <c r="BZ200" s="200"/>
      <c r="CA200" s="200"/>
      <c r="CB200" s="200"/>
    </row>
    <row r="201" spans="1:80" s="96" customFormat="1" ht="23" x14ac:dyDescent="0.5">
      <c r="A201" s="206" t="s">
        <v>1005</v>
      </c>
      <c r="B201" s="117" t="s">
        <v>1006</v>
      </c>
      <c r="D201" s="201" t="s">
        <v>74</v>
      </c>
      <c r="E201" s="201"/>
      <c r="F201" s="203" t="s">
        <v>74</v>
      </c>
      <c r="G201" s="202"/>
      <c r="H201" s="100" t="s">
        <v>74</v>
      </c>
      <c r="I201" s="203">
        <v>3.0000000000000001E-5</v>
      </c>
      <c r="J201" s="203" t="s">
        <v>790</v>
      </c>
      <c r="K201" s="203"/>
      <c r="L201" s="113"/>
      <c r="M201" s="113">
        <v>1</v>
      </c>
      <c r="N201" s="111">
        <v>0.1</v>
      </c>
      <c r="P201" s="95">
        <v>154.6</v>
      </c>
      <c r="Q201" s="96" t="s">
        <v>47</v>
      </c>
      <c r="R201" s="96">
        <v>3.4599999999999999E-6</v>
      </c>
      <c r="S201" s="208">
        <v>1.415E-4</v>
      </c>
      <c r="T201" s="96">
        <v>5.2239099999999997E-2</v>
      </c>
      <c r="U201" s="96">
        <v>8.7273000000000003E-6</v>
      </c>
      <c r="V201" s="96">
        <v>98.9</v>
      </c>
      <c r="W201" s="96">
        <f t="shared" ref="W201:W264" si="126">IF(V201="",,V201*Foc)</f>
        <v>0.59340000000000004</v>
      </c>
      <c r="X201" s="96">
        <v>1100</v>
      </c>
      <c r="Y201" s="99" t="str">
        <f t="shared" ref="Y201:Y264" si="127">IF(ISBLANK(L201),"",((THETA_AIR^(10/3)*T201*S201+THETA_WATER^(10/3)*U201)/(n^2))/(Pb*W201+THETA_WATER+THETA_AIR*S201))</f>
        <v/>
      </c>
      <c r="Z201" s="96" t="str">
        <f t="shared" ref="Z201:Z264" si="128">IF(Y201="","",(QC*(PI()*Y201*T)^0.5*0.0001)/(2*Pb*Y201))</f>
        <v/>
      </c>
      <c r="AA201" s="96" t="str">
        <f t="shared" ref="AA201:AA264" si="129">IF(Y201="","",X201/Pb*(W201*Pb+THETA_WATER+S201*THETA_AIR))</f>
        <v/>
      </c>
      <c r="AC201" s="96" t="str">
        <f t="shared" si="114"/>
        <v/>
      </c>
      <c r="AD201" s="96" t="str">
        <f t="shared" ref="AD201:AD264" si="130">IF(C201="","",IF(N201="","",(TR*AT*365)/(EF_R*IF(K201="M",SFS_MADJ,SFS_ADJ)*N201*C201*0.000001)))</f>
        <v/>
      </c>
      <c r="AE201" s="96" t="str">
        <f t="shared" ref="AE201:AE264" si="131">IF(C201="","",(TR*AT*365)/(EF_R*IF(K201="M",IFS_MADJ,IFS_ADJ)*M201*C201*0.000001))</f>
        <v/>
      </c>
      <c r="AF201" s="96" t="str">
        <f t="shared" si="86"/>
        <v/>
      </c>
      <c r="AH201" s="101">
        <f t="shared" ref="AH201:AH264" si="132">IF(L201="n/a","",IF(AND(L201=1,Z201=""),"",IF(I201="","",(THQ*ED_C*365*24/((24*EF_R*ED_C*((1/I201)*(1/IF(L201="V",Z201,PEF)))))))))</f>
        <v>37542.857142857138</v>
      </c>
      <c r="AI201" s="101" t="str">
        <f t="shared" ref="AI201:AI264" si="133">IF(E201="","",IF(N201="","",(THQ*BW_C*ED_C*365/((EF_R*ED_C*((1/E201)*(SA_CHILD*AF_CHILD*N201)*0.000001))))))</f>
        <v/>
      </c>
      <c r="AJ201" s="101" t="str">
        <f t="shared" si="115"/>
        <v/>
      </c>
      <c r="AK201" s="96">
        <f t="shared" si="87"/>
        <v>37542.857142857138</v>
      </c>
      <c r="AM201" s="96" t="str">
        <f t="shared" ref="AM201:AM264" si="134">IF(AND(L201=1,Z201=""),"",IF(G201="","",(TR*AT*365*24)/(ET_I*EF_O*ED_O*G201*1000/IF(L201="V",Z201,PEF))))</f>
        <v/>
      </c>
      <c r="AN201" s="96" t="str">
        <f t="shared" si="88"/>
        <v/>
      </c>
      <c r="AO201" s="96" t="str">
        <f t="shared" si="89"/>
        <v/>
      </c>
      <c r="AQ201" s="96">
        <f t="shared" ref="AQ201:AQ264" si="135">IF(AND(L201=1,Z201=""),"",IF(I201="","",(THQ*ED_O*365*24/((ET_I*EF_O*ED_O*((1/I201)*(1/IF(L201="V",Z201,PEF))))))))</f>
        <v>157679.99999999997</v>
      </c>
      <c r="AR201" s="96" t="str">
        <f t="shared" si="90"/>
        <v/>
      </c>
      <c r="AS201" s="96">
        <f t="shared" si="91"/>
        <v>157679.99999999997</v>
      </c>
      <c r="AU201" s="96" t="str">
        <f t="shared" ref="AU201:AU264" si="136">IF(AND(L201=1,Z201=""),"",IF(G201="","",(TR*AT*24*365)/(ET_I*EF_OUT*ED_O*G201*1000/IF(L201="V",Z201,PEF))))</f>
        <v/>
      </c>
      <c r="AV201" s="96" t="str">
        <f t="shared" si="92"/>
        <v/>
      </c>
      <c r="AW201" s="96" t="str">
        <f t="shared" si="93"/>
        <v/>
      </c>
      <c r="AX201" s="96" t="str">
        <f t="shared" si="94"/>
        <v/>
      </c>
      <c r="AZ201" s="101">
        <f t="shared" ref="AZ201:AZ264" si="137">IF(AND(L201=1,Z201=""),"",IF(I201="","",(THQ*ED_O*365*24)/((ET_I*EF_OUT*ED_O*((1/I201)*(1/IF(L201="V",Z201,PEF)))))))</f>
        <v>175200</v>
      </c>
      <c r="BA201" s="101" t="str">
        <f t="shared" ref="BA201:BA264" si="138">IF(E201="","",IF(N201="","",(THQ*BW_A*ED_O*365/((EF_OUT*ED_O*((1/E201)*(SA_WORK*AF_WORK*N201*0.000001)))))))</f>
        <v/>
      </c>
      <c r="BB201" s="101" t="str">
        <f t="shared" si="95"/>
        <v/>
      </c>
      <c r="BC201" s="96">
        <f t="shared" si="96"/>
        <v>175200</v>
      </c>
      <c r="BE201" s="96" t="str">
        <f t="shared" ref="BE201:BE264" si="139">IF(G201="","",TR*AT*365*24/(24*EF_R*IF(K201="M",ED_m,(ED_A+ED_C))*G201))</f>
        <v/>
      </c>
      <c r="BF201" s="96">
        <f t="shared" ref="BF201:BF264" si="140">IF(I201="","",(THQ*I201*365*24*ED_C*1000)/(24*EF_R*ED_C))</f>
        <v>3.1285714285714285E-2</v>
      </c>
      <c r="BH201" s="118"/>
      <c r="BI201" s="96" t="s">
        <v>74</v>
      </c>
      <c r="BJ201" s="96" t="str">
        <f t="shared" ref="BJ201:BJ264" si="141">IF(C201="",IF(G201="","",IF(L201=0,"",(TR*AT*365)/(EF_R*IF(K201="M",ED_m,(ED_A+ED_C))*(IF(L201=0,0,(VF_W*G201)))))),(TR*AT*365)/(EF_R*((IF(K201="M",IFW_MADJ,IFW_ADJ)*C201*0.001)+(IF(OR(L201=0,G201=""),0,(IF(K201="M",ED_m,(ED_A+ED_C))*VF_W*G201))))))</f>
        <v/>
      </c>
      <c r="BK201" s="101" t="str">
        <f t="shared" ref="BK201:BK264" si="142">IF(E201="",IF(I201="","",IF(L201=0,"",(THQ*ED_A*365*1000)/(EF_R*ED_A*((IF(L201=0,0,(VF_W/I201))))))),(THQ*ED_A*365*1000)/(EF_R*ED_A*((IRW_ADULT/(BW_A*E201))+IF(OR(L201=0,I201=""),0,(VF_W/I201)))))</f>
        <v/>
      </c>
      <c r="BL201" s="101"/>
      <c r="BM201" s="117" t="str">
        <f t="shared" ref="BM201:BM264" si="143">B201</f>
        <v>532-27-4</v>
      </c>
      <c r="BN201" s="204" t="str">
        <f t="shared" ref="BN201:BN264" si="144">A201</f>
        <v>Chloroacetophenone, 2-</v>
      </c>
      <c r="BO201" s="204"/>
      <c r="BP201" s="200">
        <f t="shared" si="82"/>
        <v>37542.857142857138</v>
      </c>
      <c r="BQ201" s="100" t="str">
        <f t="shared" si="107"/>
        <v>N</v>
      </c>
      <c r="BR201" s="205">
        <f t="shared" si="83"/>
        <v>100000</v>
      </c>
      <c r="BS201" s="100" t="str">
        <f t="shared" si="108"/>
        <v>max</v>
      </c>
      <c r="BT201" s="200">
        <f t="shared" si="84"/>
        <v>100000</v>
      </c>
      <c r="BU201" s="100" t="str">
        <f t="shared" si="109"/>
        <v>max</v>
      </c>
      <c r="BV201" s="200">
        <f t="shared" si="85"/>
        <v>3.1285714285714285E-2</v>
      </c>
      <c r="BW201" s="100" t="str">
        <f t="shared" si="110"/>
        <v>N</v>
      </c>
      <c r="BX201" s="200" t="str">
        <f t="shared" si="111"/>
        <v/>
      </c>
      <c r="BY201" s="100" t="str">
        <f t="shared" si="112"/>
        <v/>
      </c>
      <c r="BZ201" s="200"/>
      <c r="CA201" s="200"/>
      <c r="CB201" s="200"/>
    </row>
    <row r="202" spans="1:80" s="96" customFormat="1" ht="23" x14ac:dyDescent="0.5">
      <c r="A202" s="206" t="s">
        <v>1007</v>
      </c>
      <c r="B202" s="117" t="s">
        <v>187</v>
      </c>
      <c r="C202" s="96">
        <v>0.2</v>
      </c>
      <c r="D202" s="201" t="s">
        <v>791</v>
      </c>
      <c r="E202" s="96">
        <v>4.0000000000000001E-3</v>
      </c>
      <c r="F202" s="203" t="s">
        <v>790</v>
      </c>
      <c r="G202" s="202"/>
      <c r="H202" s="100" t="s">
        <v>74</v>
      </c>
      <c r="I202" s="203"/>
      <c r="J202" s="203" t="s">
        <v>74</v>
      </c>
      <c r="K202" s="203"/>
      <c r="L202" s="113"/>
      <c r="M202" s="113">
        <v>1</v>
      </c>
      <c r="N202" s="111">
        <v>0.1</v>
      </c>
      <c r="P202" s="95">
        <v>127.57</v>
      </c>
      <c r="Q202" s="208"/>
      <c r="R202" s="96">
        <v>1.1599999999999999E-6</v>
      </c>
      <c r="S202" s="208">
        <v>4.74E-5</v>
      </c>
      <c r="T202" s="96">
        <v>7.0384699999999994E-2</v>
      </c>
      <c r="U202" s="96">
        <v>1.03E-5</v>
      </c>
      <c r="V202" s="96">
        <v>112.7</v>
      </c>
      <c r="W202" s="96">
        <f t="shared" si="126"/>
        <v>0.67620000000000002</v>
      </c>
      <c r="X202" s="96">
        <v>3900</v>
      </c>
      <c r="Y202" s="99" t="str">
        <f t="shared" si="127"/>
        <v/>
      </c>
      <c r="Z202" s="96" t="str">
        <f t="shared" si="128"/>
        <v/>
      </c>
      <c r="AA202" s="96" t="str">
        <f t="shared" si="129"/>
        <v/>
      </c>
      <c r="AC202" s="96" t="str">
        <f t="shared" si="114"/>
        <v/>
      </c>
      <c r="AD202" s="96">
        <f t="shared" si="130"/>
        <v>12.356127285037232</v>
      </c>
      <c r="AE202" s="96">
        <f t="shared" si="131"/>
        <v>3.4761904761904758</v>
      </c>
      <c r="AF202" s="96">
        <f t="shared" ref="AF202:AF265" si="145">IF(AND(G202="",C202=""),"",(1/(IF(AC202="",0,(1/AC202))+IF(AD202="",0,(1/AD202))+IF(AE202="",0,(1/AE202)))))</f>
        <v>2.7129478222090078</v>
      </c>
      <c r="AH202" s="101" t="str">
        <f t="shared" si="132"/>
        <v/>
      </c>
      <c r="AI202" s="101">
        <f t="shared" si="133"/>
        <v>1318.4034675817229</v>
      </c>
      <c r="AJ202" s="101">
        <f t="shared" si="115"/>
        <v>312.85714285714289</v>
      </c>
      <c r="AK202" s="96">
        <f t="shared" ref="AK202:AK265" si="146">IF(AND(E202="",I202=""),"",IF(AND(AH202="",AI202="",AJ202=""),"",(1/(IF(AH202="",0,(1/AH202))+IF(AI202="",0,(1/AI202))+IF(AJ202="",0,(1/AJ202))))))</f>
        <v>252.85471822285854</v>
      </c>
      <c r="AM202" s="96" t="str">
        <f t="shared" si="134"/>
        <v/>
      </c>
      <c r="AN202" s="96">
        <f t="shared" ref="AN202:AN265" si="147">IF(C202="","",(TR*BW_A*AT*365)/(EF_O*ED_O*IRS_WORK*M202*C202*0.000001))</f>
        <v>32.703999999999994</v>
      </c>
      <c r="AO202" s="96">
        <f t="shared" ref="AO202:AO265" si="148">IF(AND(AM202="",AN202=""),"",IF(AND(G202="",C202=""),"",(1/(IF(AM202="",0,(1/AM202))+IF(AN202="",0,(1/AN202))))))</f>
        <v>32.703999999999994</v>
      </c>
      <c r="AQ202" s="96" t="str">
        <f t="shared" si="135"/>
        <v/>
      </c>
      <c r="AR202" s="96">
        <f t="shared" ref="AR202:AR265" si="149">IF(E202="","",(THQ*BW_A*ED_O*365)/((EF_O*ED_O*M202*((1/E202)*(IRS_WORK*0.000001)))))</f>
        <v>9344</v>
      </c>
      <c r="AS202" s="96">
        <f t="shared" ref="AS202:AS265" si="150">IF(AND(AQ202="",AR202=""),"",IF(AND(E202="",I202=""),"",(1/(IF(AQ202="",0,(1/AQ202))+IF(AR202="",0,(1/AR202))))))</f>
        <v>9344</v>
      </c>
      <c r="AU202" s="96" t="str">
        <f t="shared" si="136"/>
        <v/>
      </c>
      <c r="AV202" s="96">
        <f t="shared" ref="AV202:AV265" si="151">IF(C202="","",IF(N202="","",(TR*BW_A*AT*365*24)/(EF_OUT*ED_O*SA_ADULT*AF_WORK*N202*C202*0.000001)))</f>
        <v>602.41674034777475</v>
      </c>
      <c r="AW202" s="96">
        <f t="shared" ref="AW202:AW265" si="152">IF(C202="","",(TR*BW_A*AT*365)/(EF_OUT*ED_O*IRS_ADULT*M202*C202*0.000001))</f>
        <v>18.168888888888887</v>
      </c>
      <c r="AX202" s="96">
        <f t="shared" ref="AX202:AX265" si="153">IF(AND(AU202="",AV202="",AW202=""),"",IF(AND(G202="",C202=""),"",(1/(IF(AU202="",0,(1/AU202))+IF(AV202="",0,(1/AV202))+IF(AW202="",0,(1/AW202))))))</f>
        <v>17.636958228710967</v>
      </c>
      <c r="AZ202" s="101" t="str">
        <f t="shared" si="137"/>
        <v/>
      </c>
      <c r="BA202" s="101">
        <f t="shared" si="138"/>
        <v>12265.171323861428</v>
      </c>
      <c r="BB202" s="101">
        <f t="shared" ref="BB202:BB265" si="154">IF(E202="","",(THQ*BW_A*ED_O*365)/((EF_OUT*ED_O*M202*((1/E202)*(IRS_ADULT*0.000001)))))</f>
        <v>5191.1111111111113</v>
      </c>
      <c r="BC202" s="96">
        <f t="shared" ref="BC202:BC265" si="155">IF(AND(E202="",I202=""),"",IF(AND(AZ202="",BA202="",BB202=""),"",(1/(IF(AZ202="",0,(1/AZ202))+IF(BA202="",0,(1/BA202))+IF(BB202="",0,(1/BB202))))))</f>
        <v>3647.3898366481485</v>
      </c>
      <c r="BE202" s="96" t="str">
        <f t="shared" si="139"/>
        <v/>
      </c>
      <c r="BF202" s="96" t="str">
        <f t="shared" si="140"/>
        <v/>
      </c>
      <c r="BH202" s="118"/>
      <c r="BI202" s="96" t="s">
        <v>74</v>
      </c>
      <c r="BJ202" s="96">
        <f t="shared" si="141"/>
        <v>0.38954108858057629</v>
      </c>
      <c r="BK202" s="101">
        <f t="shared" si="142"/>
        <v>133.48571428571429</v>
      </c>
      <c r="BL202" s="101"/>
      <c r="BM202" s="117" t="str">
        <f t="shared" si="143"/>
        <v>106-47-8</v>
      </c>
      <c r="BN202" s="204" t="str">
        <f t="shared" si="144"/>
        <v>Chloroaniline, p-</v>
      </c>
      <c r="BO202" s="204"/>
      <c r="BP202" s="200">
        <f t="shared" si="82"/>
        <v>2.7129478222090078</v>
      </c>
      <c r="BQ202" s="100" t="str">
        <f t="shared" si="107"/>
        <v>C</v>
      </c>
      <c r="BR202" s="205">
        <f t="shared" si="83"/>
        <v>32.703999999999994</v>
      </c>
      <c r="BS202" s="100" t="str">
        <f t="shared" si="108"/>
        <v>C</v>
      </c>
      <c r="BT202" s="200">
        <f t="shared" si="84"/>
        <v>17.636958228710967</v>
      </c>
      <c r="BU202" s="100" t="str">
        <f t="shared" si="109"/>
        <v>C</v>
      </c>
      <c r="BV202" s="200" t="str">
        <f t="shared" si="85"/>
        <v/>
      </c>
      <c r="BW202" s="100" t="str">
        <f t="shared" si="110"/>
        <v/>
      </c>
      <c r="BX202" s="200">
        <f t="shared" si="111"/>
        <v>0.38954108858057629</v>
      </c>
      <c r="BY202" s="100" t="str">
        <f t="shared" si="112"/>
        <v>C</v>
      </c>
      <c r="BZ202" s="200">
        <v>0.03</v>
      </c>
      <c r="CA202" s="200"/>
      <c r="CB202" s="200">
        <v>0.6</v>
      </c>
    </row>
    <row r="203" spans="1:80" s="96" customFormat="1" ht="23" x14ac:dyDescent="0.5">
      <c r="A203" s="206" t="s">
        <v>188</v>
      </c>
      <c r="B203" s="117" t="s">
        <v>189</v>
      </c>
      <c r="D203" s="201" t="s">
        <v>74</v>
      </c>
      <c r="E203" s="96">
        <v>0.02</v>
      </c>
      <c r="F203" s="203" t="s">
        <v>790</v>
      </c>
      <c r="G203" s="202"/>
      <c r="H203" s="100" t="s">
        <v>74</v>
      </c>
      <c r="I203" s="203">
        <v>0.05</v>
      </c>
      <c r="J203" s="203" t="s">
        <v>791</v>
      </c>
      <c r="K203" s="203"/>
      <c r="L203" s="113" t="s">
        <v>1199</v>
      </c>
      <c r="M203" s="113">
        <v>1</v>
      </c>
      <c r="N203" s="111"/>
      <c r="P203" s="95">
        <v>112.56</v>
      </c>
      <c r="Q203" s="96" t="s">
        <v>47</v>
      </c>
      <c r="R203" s="96">
        <v>3.1099999999999999E-3</v>
      </c>
      <c r="S203" s="208">
        <v>0.12714639999999999</v>
      </c>
      <c r="T203" s="96">
        <v>7.2130600000000003E-2</v>
      </c>
      <c r="U203" s="96">
        <v>9.4764999999999998E-6</v>
      </c>
      <c r="V203" s="96">
        <v>233.9</v>
      </c>
      <c r="W203" s="96">
        <f t="shared" si="126"/>
        <v>1.4034</v>
      </c>
      <c r="X203" s="96">
        <v>498</v>
      </c>
      <c r="Y203" s="99">
        <f t="shared" si="127"/>
        <v>3.1992241883228829E-4</v>
      </c>
      <c r="Z203" s="96">
        <f t="shared" si="128"/>
        <v>6448.7912462464228</v>
      </c>
      <c r="AA203" s="96">
        <f t="shared" si="129"/>
        <v>760.67998683471706</v>
      </c>
      <c r="AC203" s="96" t="str">
        <f t="shared" si="114"/>
        <v/>
      </c>
      <c r="AD203" s="96" t="str">
        <f t="shared" si="130"/>
        <v/>
      </c>
      <c r="AE203" s="96" t="str">
        <f t="shared" si="131"/>
        <v/>
      </c>
      <c r="AF203" s="96" t="str">
        <f t="shared" si="145"/>
        <v/>
      </c>
      <c r="AH203" s="101">
        <f t="shared" si="132"/>
        <v>336.25840069713496</v>
      </c>
      <c r="AI203" s="101" t="str">
        <f t="shared" si="133"/>
        <v/>
      </c>
      <c r="AJ203" s="101">
        <f t="shared" si="115"/>
        <v>1564.2857142857144</v>
      </c>
      <c r="AK203" s="96">
        <f t="shared" si="146"/>
        <v>276.76506342176458</v>
      </c>
      <c r="AM203" s="96" t="str">
        <f t="shared" si="134"/>
        <v/>
      </c>
      <c r="AN203" s="96" t="str">
        <f t="shared" si="147"/>
        <v/>
      </c>
      <c r="AO203" s="96" t="str">
        <f t="shared" si="148"/>
        <v/>
      </c>
      <c r="AQ203" s="96">
        <f t="shared" si="135"/>
        <v>1412.2852829279666</v>
      </c>
      <c r="AR203" s="96">
        <f t="shared" si="149"/>
        <v>46720.000000000007</v>
      </c>
      <c r="AS203" s="96">
        <f t="shared" si="150"/>
        <v>1370.8463670599438</v>
      </c>
      <c r="AU203" s="96" t="str">
        <f t="shared" si="136"/>
        <v/>
      </c>
      <c r="AV203" s="96" t="str">
        <f t="shared" si="151"/>
        <v/>
      </c>
      <c r="AW203" s="96" t="str">
        <f t="shared" si="152"/>
        <v/>
      </c>
      <c r="AX203" s="96" t="str">
        <f t="shared" si="153"/>
        <v/>
      </c>
      <c r="AZ203" s="101">
        <f t="shared" si="137"/>
        <v>1569.2058699199631</v>
      </c>
      <c r="BA203" s="101" t="str">
        <f t="shared" si="138"/>
        <v/>
      </c>
      <c r="BB203" s="101">
        <f t="shared" si="154"/>
        <v>25955.555555555558</v>
      </c>
      <c r="BC203" s="96">
        <f t="shared" si="155"/>
        <v>1479.7443474701377</v>
      </c>
      <c r="BE203" s="96" t="str">
        <f t="shared" si="139"/>
        <v/>
      </c>
      <c r="BF203" s="96">
        <f t="shared" si="140"/>
        <v>52.142857142857146</v>
      </c>
      <c r="BH203" s="118"/>
      <c r="BI203" s="96">
        <v>100</v>
      </c>
      <c r="BJ203" s="96" t="str">
        <f t="shared" si="141"/>
        <v/>
      </c>
      <c r="BK203" s="101">
        <f t="shared" si="142"/>
        <v>90.193050193050198</v>
      </c>
      <c r="BL203" s="101"/>
      <c r="BM203" s="117" t="str">
        <f t="shared" si="143"/>
        <v>108-90-7</v>
      </c>
      <c r="BN203" s="204" t="str">
        <f t="shared" si="144"/>
        <v>Chlorobenzene</v>
      </c>
      <c r="BO203" s="204"/>
      <c r="BP203" s="200">
        <f t="shared" ref="BP203:BP266" si="156">IF(AND(AA203="",AF203="",AK203=""),"",IF(Q203="S", MIN(AF203,AK203,100000),MIN(AA203,AF203,AK203,100000)))</f>
        <v>276.76506342176458</v>
      </c>
      <c r="BQ203" s="100" t="str">
        <f t="shared" si="107"/>
        <v>N</v>
      </c>
      <c r="BR203" s="205">
        <f t="shared" ref="BR203:BR266" si="157">IF(AND(AA203="",AO203="",AS203=""),"",IF(Q203="S", MIN(AO203,AS203,100000),MIN(AA203,AO203,AS203,100000)))</f>
        <v>1370.8463670599438</v>
      </c>
      <c r="BS203" s="100" t="str">
        <f t="shared" si="108"/>
        <v>N</v>
      </c>
      <c r="BT203" s="200">
        <f t="shared" ref="BT203:BT266" si="158">IF(AND(AA203="",AX203="",BC203=""),"",IF(Q203="S",MIN(AX203,BC203,100000),MIN(AA203,AX203,BC203,100000)))</f>
        <v>1479.7443474701377</v>
      </c>
      <c r="BU203" s="100" t="str">
        <f t="shared" si="109"/>
        <v>N</v>
      </c>
      <c r="BV203" s="200">
        <f t="shared" ref="BV203:BV266" si="159">IF(AND(G203="",I203=""),"",MIN(BE203,BF203))</f>
        <v>52.142857142857146</v>
      </c>
      <c r="BW203" s="100" t="str">
        <f t="shared" si="110"/>
        <v>N</v>
      </c>
      <c r="BX203" s="200">
        <f t="shared" si="111"/>
        <v>100</v>
      </c>
      <c r="BY203" s="100" t="str">
        <f t="shared" si="112"/>
        <v>mcl</v>
      </c>
      <c r="BZ203" s="200">
        <v>7.0000000000000007E-2</v>
      </c>
      <c r="CA203" s="200"/>
      <c r="CB203" s="200">
        <v>1.4000000000000001</v>
      </c>
    </row>
    <row r="204" spans="1:80" s="96" customFormat="1" ht="23" x14ac:dyDescent="0.5">
      <c r="A204" s="206" t="s">
        <v>1223</v>
      </c>
      <c r="B204" s="117" t="s">
        <v>729</v>
      </c>
      <c r="D204" s="201"/>
      <c r="E204" s="201">
        <v>0.1</v>
      </c>
      <c r="F204" s="203" t="s">
        <v>1198</v>
      </c>
      <c r="G204" s="202"/>
      <c r="H204" s="100"/>
      <c r="I204" s="203"/>
      <c r="J204" s="203"/>
      <c r="K204" s="203"/>
      <c r="L204" s="113"/>
      <c r="M204" s="113">
        <v>1</v>
      </c>
      <c r="N204" s="111">
        <v>0.1</v>
      </c>
      <c r="P204" s="95">
        <v>181</v>
      </c>
      <c r="Q204" s="208"/>
      <c r="R204" s="96">
        <v>1.9000000000000001E-9</v>
      </c>
      <c r="S204" s="100">
        <v>7.6000000000000006E-8</v>
      </c>
      <c r="T204" s="96">
        <v>5.7000000000000002E-2</v>
      </c>
      <c r="U204" s="96">
        <v>6.7000000000000002E-6</v>
      </c>
      <c r="V204" s="96">
        <v>16</v>
      </c>
      <c r="W204" s="96">
        <f t="shared" si="126"/>
        <v>9.6000000000000002E-2</v>
      </c>
      <c r="X204" s="96">
        <v>310000</v>
      </c>
      <c r="Y204" s="99" t="str">
        <f t="shared" si="127"/>
        <v/>
      </c>
      <c r="Z204" s="96" t="str">
        <f t="shared" si="128"/>
        <v/>
      </c>
      <c r="AA204" s="96" t="str">
        <f t="shared" si="129"/>
        <v/>
      </c>
      <c r="AC204" s="96" t="str">
        <f t="shared" si="114"/>
        <v/>
      </c>
      <c r="AD204" s="96" t="str">
        <f t="shared" si="130"/>
        <v/>
      </c>
      <c r="AE204" s="96" t="str">
        <f t="shared" si="131"/>
        <v/>
      </c>
      <c r="AF204" s="96" t="str">
        <f t="shared" si="145"/>
        <v/>
      </c>
      <c r="AH204" s="101" t="str">
        <f t="shared" si="132"/>
        <v/>
      </c>
      <c r="AI204" s="101">
        <f t="shared" si="133"/>
        <v>32960.086689543074</v>
      </c>
      <c r="AJ204" s="101">
        <f t="shared" si="115"/>
        <v>7821.4285714285706</v>
      </c>
      <c r="AK204" s="96">
        <f t="shared" si="146"/>
        <v>6321.3679555714625</v>
      </c>
      <c r="AM204" s="96" t="str">
        <f t="shared" si="134"/>
        <v/>
      </c>
      <c r="AN204" s="96" t="str">
        <f t="shared" si="147"/>
        <v/>
      </c>
      <c r="AO204" s="96" t="str">
        <f t="shared" si="148"/>
        <v/>
      </c>
      <c r="AQ204" s="96" t="str">
        <f t="shared" si="135"/>
        <v/>
      </c>
      <c r="AR204" s="96">
        <f t="shared" si="149"/>
        <v>233600</v>
      </c>
      <c r="AS204" s="96">
        <f t="shared" si="150"/>
        <v>233600.00000000003</v>
      </c>
      <c r="AU204" s="96" t="str">
        <f t="shared" si="136"/>
        <v/>
      </c>
      <c r="AV204" s="96" t="str">
        <f t="shared" si="151"/>
        <v/>
      </c>
      <c r="AW204" s="96" t="str">
        <f t="shared" si="152"/>
        <v/>
      </c>
      <c r="AX204" s="96" t="str">
        <f t="shared" si="153"/>
        <v/>
      </c>
      <c r="AZ204" s="101" t="str">
        <f t="shared" si="137"/>
        <v/>
      </c>
      <c r="BA204" s="101">
        <f t="shared" si="138"/>
        <v>306629.28309653571</v>
      </c>
      <c r="BB204" s="101">
        <f t="shared" si="154"/>
        <v>129777.77777777778</v>
      </c>
      <c r="BC204" s="96">
        <f t="shared" si="155"/>
        <v>91184.745916203712</v>
      </c>
      <c r="BE204" s="96" t="str">
        <f t="shared" si="139"/>
        <v/>
      </c>
      <c r="BF204" s="96" t="str">
        <f t="shared" si="140"/>
        <v/>
      </c>
      <c r="BH204" s="118"/>
      <c r="BI204" s="96" t="s">
        <v>74</v>
      </c>
      <c r="BJ204" s="96" t="str">
        <f t="shared" si="141"/>
        <v/>
      </c>
      <c r="BK204" s="101">
        <f t="shared" si="142"/>
        <v>3337.1428571428573</v>
      </c>
      <c r="BL204" s="101"/>
      <c r="BM204" s="117" t="str">
        <f t="shared" si="143"/>
        <v>98-66-8</v>
      </c>
      <c r="BN204" s="204" t="str">
        <f t="shared" si="144"/>
        <v>Chlorobenzene, p- sulfonic acid</v>
      </c>
      <c r="BO204" s="204"/>
      <c r="BP204" s="200">
        <f t="shared" si="156"/>
        <v>6321.3679555714625</v>
      </c>
      <c r="BQ204" s="100" t="str">
        <f>IF(BP204="","",IF(BP204=AA204,"sat", IF(BP204=AF204,"C", IF(BP204=AK204,"N", IF(BP204=100000,"max")))))</f>
        <v>N</v>
      </c>
      <c r="BR204" s="205">
        <f t="shared" si="157"/>
        <v>100000</v>
      </c>
      <c r="BS204" s="100" t="str">
        <f>IF(BR204="","",IF(BR204=AA204,"sat", IF(BR204=AO204,"C", IF(BR204=AS204,"N", IF(BR204=100000,"max")))))</f>
        <v>max</v>
      </c>
      <c r="BT204" s="200">
        <f t="shared" si="158"/>
        <v>91184.745916203712</v>
      </c>
      <c r="BU204" s="100" t="str">
        <f>IF(BT204="","", IF(BT204=AA204,"sat", IF(BT204=AX204,"C", IF(BT204=BC204,"N", IF(BT204=100000,"max")))))</f>
        <v>N</v>
      </c>
      <c r="BV204" s="200" t="str">
        <f t="shared" si="159"/>
        <v/>
      </c>
      <c r="BW204" s="100" t="str">
        <f>IF(BV204="","", IF(BV204=BE204,"C", IF(BV204=BF204,"N")))</f>
        <v/>
      </c>
      <c r="BX204" s="200">
        <f>IF(BI204="",(IF(AND(BJ204="",BK204=""),"",MIN(BJ204,BK204))),BI204)</f>
        <v>3337.1428571428573</v>
      </c>
      <c r="BY204" s="100" t="str">
        <f>IF(BX204="","", IF(BX204=BJ204,"C", IF(BX204=BK204,"N",IF(BX204=BI204,"mcl"))))</f>
        <v>N</v>
      </c>
      <c r="BZ204" s="200">
        <v>7.0000000000000007E-2</v>
      </c>
      <c r="CA204" s="200"/>
      <c r="CB204" s="200">
        <v>1.4000000000000001</v>
      </c>
    </row>
    <row r="205" spans="1:80" s="96" customFormat="1" ht="23" x14ac:dyDescent="0.5">
      <c r="A205" s="206" t="s">
        <v>190</v>
      </c>
      <c r="B205" s="117" t="s">
        <v>191</v>
      </c>
      <c r="C205" s="96">
        <v>0.11</v>
      </c>
      <c r="D205" s="201" t="s">
        <v>793</v>
      </c>
      <c r="E205" s="96">
        <v>0.02</v>
      </c>
      <c r="F205" s="203" t="s">
        <v>790</v>
      </c>
      <c r="G205" s="202">
        <v>3.1000000000000001E-5</v>
      </c>
      <c r="H205" s="100" t="s">
        <v>793</v>
      </c>
      <c r="I205" s="203"/>
      <c r="J205" s="203" t="s">
        <v>74</v>
      </c>
      <c r="K205" s="203"/>
      <c r="L205" s="113"/>
      <c r="M205" s="113">
        <v>1</v>
      </c>
      <c r="N205" s="111">
        <v>0.1</v>
      </c>
      <c r="P205" s="95">
        <v>325.19</v>
      </c>
      <c r="Q205" s="96" t="s">
        <v>47</v>
      </c>
      <c r="R205" s="96">
        <v>7.24E-8</v>
      </c>
      <c r="S205" s="208">
        <v>2.9598999999999998E-6</v>
      </c>
      <c r="T205" s="96">
        <v>2.17767E-2</v>
      </c>
      <c r="U205" s="96">
        <v>5.4782000000000003E-6</v>
      </c>
      <c r="V205" s="96">
        <v>1539</v>
      </c>
      <c r="W205" s="96">
        <f t="shared" si="126"/>
        <v>9.234</v>
      </c>
      <c r="X205" s="96">
        <v>13</v>
      </c>
      <c r="Y205" s="99" t="str">
        <f t="shared" si="127"/>
        <v/>
      </c>
      <c r="Z205" s="96" t="str">
        <f t="shared" si="128"/>
        <v/>
      </c>
      <c r="AA205" s="96" t="str">
        <f t="shared" si="129"/>
        <v/>
      </c>
      <c r="AC205" s="96">
        <f t="shared" si="114"/>
        <v>108684.86352357319</v>
      </c>
      <c r="AD205" s="96">
        <f t="shared" si="130"/>
        <v>22.465685972794969</v>
      </c>
      <c r="AE205" s="96">
        <f t="shared" si="131"/>
        <v>6.320346320346319</v>
      </c>
      <c r="AF205" s="96">
        <f t="shared" si="145"/>
        <v>4.9324085480216686</v>
      </c>
      <c r="AH205" s="101" t="str">
        <f t="shared" si="132"/>
        <v/>
      </c>
      <c r="AI205" s="101">
        <f t="shared" si="133"/>
        <v>6592.0173379086136</v>
      </c>
      <c r="AJ205" s="101">
        <f t="shared" si="115"/>
        <v>1564.2857142857144</v>
      </c>
      <c r="AK205" s="96">
        <f t="shared" si="146"/>
        <v>1264.2735911142927</v>
      </c>
      <c r="AM205" s="96">
        <f t="shared" si="134"/>
        <v>474735.4838709677</v>
      </c>
      <c r="AN205" s="96">
        <f t="shared" si="147"/>
        <v>59.461818181818174</v>
      </c>
      <c r="AO205" s="96">
        <f t="shared" si="148"/>
        <v>59.454371371666575</v>
      </c>
      <c r="AQ205" s="96" t="str">
        <f t="shared" si="135"/>
        <v/>
      </c>
      <c r="AR205" s="96">
        <f t="shared" si="149"/>
        <v>46720.000000000007</v>
      </c>
      <c r="AS205" s="96">
        <f t="shared" si="150"/>
        <v>46720.000000000007</v>
      </c>
      <c r="AU205" s="96">
        <f t="shared" si="136"/>
        <v>527483.87096774182</v>
      </c>
      <c r="AV205" s="96">
        <f t="shared" si="151"/>
        <v>1095.3031642686813</v>
      </c>
      <c r="AW205" s="96">
        <f t="shared" si="152"/>
        <v>33.034343434343427</v>
      </c>
      <c r="AX205" s="96">
        <f t="shared" si="153"/>
        <v>32.06524744480059</v>
      </c>
      <c r="AZ205" s="101" t="str">
        <f t="shared" si="137"/>
        <v/>
      </c>
      <c r="BA205" s="101">
        <f t="shared" si="138"/>
        <v>61325.856619307138</v>
      </c>
      <c r="BB205" s="101">
        <f t="shared" si="154"/>
        <v>25955.555555555558</v>
      </c>
      <c r="BC205" s="96">
        <f t="shared" si="155"/>
        <v>18236.949183240744</v>
      </c>
      <c r="BE205" s="96">
        <f t="shared" si="139"/>
        <v>9.0570719602977662E-2</v>
      </c>
      <c r="BF205" s="96" t="str">
        <f t="shared" si="140"/>
        <v/>
      </c>
      <c r="BH205" s="118"/>
      <c r="BI205" s="96" t="s">
        <v>74</v>
      </c>
      <c r="BJ205" s="96">
        <f t="shared" si="141"/>
        <v>0.70825652469195677</v>
      </c>
      <c r="BK205" s="101">
        <f t="shared" si="142"/>
        <v>667.42857142857144</v>
      </c>
      <c r="BL205" s="101"/>
      <c r="BM205" s="117" t="str">
        <f t="shared" si="143"/>
        <v>510-15-6</v>
      </c>
      <c r="BN205" s="204" t="str">
        <f t="shared" si="144"/>
        <v>Chlorobenzilate</v>
      </c>
      <c r="BO205" s="204"/>
      <c r="BP205" s="200">
        <f t="shared" si="156"/>
        <v>4.9324085480216686</v>
      </c>
      <c r="BQ205" s="100" t="str">
        <f t="shared" si="107"/>
        <v>C</v>
      </c>
      <c r="BR205" s="205">
        <f t="shared" si="157"/>
        <v>59.454371371666575</v>
      </c>
      <c r="BS205" s="100" t="str">
        <f t="shared" si="108"/>
        <v>C</v>
      </c>
      <c r="BT205" s="200">
        <f t="shared" si="158"/>
        <v>32.06524744480059</v>
      </c>
      <c r="BU205" s="100" t="str">
        <f t="shared" si="109"/>
        <v>C</v>
      </c>
      <c r="BV205" s="200">
        <f t="shared" si="159"/>
        <v>9.0570719602977662E-2</v>
      </c>
      <c r="BW205" s="100" t="str">
        <f t="shared" si="110"/>
        <v>C</v>
      </c>
      <c r="BX205" s="200">
        <f t="shared" si="111"/>
        <v>0.70825652469195677</v>
      </c>
      <c r="BY205" s="100" t="str">
        <f t="shared" si="112"/>
        <v>C</v>
      </c>
      <c r="BZ205" s="200"/>
      <c r="CA205" s="200"/>
      <c r="CB205" s="200"/>
    </row>
    <row r="206" spans="1:80" s="96" customFormat="1" ht="23" x14ac:dyDescent="0.5">
      <c r="A206" s="206" t="s">
        <v>1008</v>
      </c>
      <c r="B206" s="117" t="s">
        <v>192</v>
      </c>
      <c r="D206" s="201" t="s">
        <v>74</v>
      </c>
      <c r="E206" s="96">
        <v>0.03</v>
      </c>
      <c r="F206" s="203" t="s">
        <v>1198</v>
      </c>
      <c r="G206" s="202"/>
      <c r="H206" s="100" t="s">
        <v>74</v>
      </c>
      <c r="I206" s="203"/>
      <c r="J206" s="203" t="s">
        <v>74</v>
      </c>
      <c r="K206" s="203"/>
      <c r="L206" s="113"/>
      <c r="M206" s="113">
        <v>1</v>
      </c>
      <c r="N206" s="111">
        <v>0.1</v>
      </c>
      <c r="P206" s="95">
        <v>156.57</v>
      </c>
      <c r="Q206" s="208"/>
      <c r="R206" s="96">
        <v>8.0299999999999998E-8</v>
      </c>
      <c r="S206" s="208">
        <v>3.2828999999999999E-6</v>
      </c>
      <c r="T206" s="96">
        <v>5.4688500000000001E-2</v>
      </c>
      <c r="U206" s="96">
        <v>9.4870000000000008E-6</v>
      </c>
      <c r="V206" s="96">
        <v>26.56</v>
      </c>
      <c r="W206" s="96">
        <f t="shared" si="126"/>
        <v>0.15936</v>
      </c>
      <c r="X206" s="96">
        <v>72</v>
      </c>
      <c r="Y206" s="99" t="str">
        <f t="shared" si="127"/>
        <v/>
      </c>
      <c r="Z206" s="96" t="str">
        <f t="shared" si="128"/>
        <v/>
      </c>
      <c r="AA206" s="96" t="str">
        <f t="shared" si="129"/>
        <v/>
      </c>
      <c r="AC206" s="96" t="str">
        <f t="shared" si="114"/>
        <v/>
      </c>
      <c r="AD206" s="96" t="str">
        <f t="shared" si="130"/>
        <v/>
      </c>
      <c r="AE206" s="96" t="str">
        <f t="shared" si="131"/>
        <v/>
      </c>
      <c r="AF206" s="96" t="str">
        <f t="shared" si="145"/>
        <v/>
      </c>
      <c r="AH206" s="101" t="str">
        <f t="shared" si="132"/>
        <v/>
      </c>
      <c r="AI206" s="101">
        <f t="shared" si="133"/>
        <v>9888.0260068629213</v>
      </c>
      <c r="AJ206" s="101">
        <f t="shared" si="115"/>
        <v>2346.4285714285716</v>
      </c>
      <c r="AK206" s="96">
        <f t="shared" si="146"/>
        <v>1896.4103866714388</v>
      </c>
      <c r="AM206" s="96" t="str">
        <f t="shared" si="134"/>
        <v/>
      </c>
      <c r="AN206" s="96" t="str">
        <f t="shared" si="147"/>
        <v/>
      </c>
      <c r="AO206" s="96" t="str">
        <f t="shared" si="148"/>
        <v/>
      </c>
      <c r="AQ206" s="96" t="str">
        <f t="shared" si="135"/>
        <v/>
      </c>
      <c r="AR206" s="96">
        <f t="shared" si="149"/>
        <v>70080</v>
      </c>
      <c r="AS206" s="96">
        <f t="shared" si="150"/>
        <v>70080</v>
      </c>
      <c r="AU206" s="96" t="str">
        <f t="shared" si="136"/>
        <v/>
      </c>
      <c r="AV206" s="96" t="str">
        <f t="shared" si="151"/>
        <v/>
      </c>
      <c r="AW206" s="96" t="str">
        <f t="shared" si="152"/>
        <v/>
      </c>
      <c r="AX206" s="96" t="str">
        <f t="shared" si="153"/>
        <v/>
      </c>
      <c r="AZ206" s="101" t="str">
        <f t="shared" si="137"/>
        <v/>
      </c>
      <c r="BA206" s="101">
        <f t="shared" si="138"/>
        <v>91988.784928960697</v>
      </c>
      <c r="BB206" s="101">
        <f t="shared" si="154"/>
        <v>38933.333333333336</v>
      </c>
      <c r="BC206" s="96">
        <f t="shared" si="155"/>
        <v>27355.423774861116</v>
      </c>
      <c r="BE206" s="96" t="str">
        <f t="shared" si="139"/>
        <v/>
      </c>
      <c r="BF206" s="96" t="str">
        <f t="shared" si="140"/>
        <v/>
      </c>
      <c r="BH206" s="118"/>
      <c r="BI206" s="96" t="s">
        <v>74</v>
      </c>
      <c r="BJ206" s="96" t="str">
        <f t="shared" si="141"/>
        <v/>
      </c>
      <c r="BK206" s="101">
        <f t="shared" si="142"/>
        <v>1001.1428571428571</v>
      </c>
      <c r="BL206" s="101"/>
      <c r="BM206" s="117" t="str">
        <f t="shared" si="143"/>
        <v>74-11-3</v>
      </c>
      <c r="BN206" s="204" t="str">
        <f t="shared" si="144"/>
        <v>Chlorobenzoic Acid, p-</v>
      </c>
      <c r="BO206" s="204"/>
      <c r="BP206" s="200">
        <f t="shared" si="156"/>
        <v>1896.4103866714388</v>
      </c>
      <c r="BQ206" s="100" t="str">
        <f t="shared" si="107"/>
        <v>N</v>
      </c>
      <c r="BR206" s="205">
        <f t="shared" si="157"/>
        <v>70080</v>
      </c>
      <c r="BS206" s="100" t="str">
        <f t="shared" si="108"/>
        <v>N</v>
      </c>
      <c r="BT206" s="200">
        <f t="shared" si="158"/>
        <v>27355.423774861116</v>
      </c>
      <c r="BU206" s="100" t="str">
        <f t="shared" si="109"/>
        <v>N</v>
      </c>
      <c r="BV206" s="200" t="str">
        <f t="shared" si="159"/>
        <v/>
      </c>
      <c r="BW206" s="100" t="str">
        <f t="shared" si="110"/>
        <v/>
      </c>
      <c r="BX206" s="200">
        <f t="shared" si="111"/>
        <v>1001.1428571428571</v>
      </c>
      <c r="BY206" s="100" t="str">
        <f t="shared" si="112"/>
        <v>N</v>
      </c>
      <c r="BZ206" s="200"/>
      <c r="CA206" s="200"/>
      <c r="CB206" s="200"/>
    </row>
    <row r="207" spans="1:80" s="96" customFormat="1" ht="23" x14ac:dyDescent="0.5">
      <c r="A207" s="206" t="s">
        <v>804</v>
      </c>
      <c r="B207" s="117" t="s">
        <v>193</v>
      </c>
      <c r="D207" s="201" t="s">
        <v>74</v>
      </c>
      <c r="E207" s="96">
        <v>3.0000000000000001E-3</v>
      </c>
      <c r="F207" s="203" t="s">
        <v>791</v>
      </c>
      <c r="G207" s="202">
        <v>8.6000000000000007E-6</v>
      </c>
      <c r="H207" s="100" t="s">
        <v>793</v>
      </c>
      <c r="I207" s="203">
        <v>0.3</v>
      </c>
      <c r="J207" s="203" t="s">
        <v>791</v>
      </c>
      <c r="K207" s="203"/>
      <c r="L207" s="113" t="s">
        <v>1199</v>
      </c>
      <c r="M207" s="113">
        <v>1</v>
      </c>
      <c r="N207" s="111"/>
      <c r="P207" s="95">
        <v>180.56</v>
      </c>
      <c r="Q207" s="208"/>
      <c r="R207" s="96">
        <v>3.4700000000000002E-2</v>
      </c>
      <c r="S207" s="208">
        <v>1.4186426999999999</v>
      </c>
      <c r="T207" s="96">
        <v>3.8499499999999999E-2</v>
      </c>
      <c r="U207" s="96">
        <v>7.9872000000000004E-6</v>
      </c>
      <c r="V207" s="96">
        <v>1606</v>
      </c>
      <c r="W207" s="96">
        <f t="shared" si="126"/>
        <v>9.636000000000001</v>
      </c>
      <c r="X207" s="96">
        <v>29</v>
      </c>
      <c r="Y207" s="99">
        <f t="shared" si="127"/>
        <v>2.9085591817218582E-4</v>
      </c>
      <c r="Z207" s="96">
        <f t="shared" si="128"/>
        <v>6763.3475229480982</v>
      </c>
      <c r="AA207" s="96">
        <f t="shared" si="129"/>
        <v>290.13225920018868</v>
      </c>
      <c r="AC207" s="96">
        <f t="shared" si="114"/>
        <v>2.2080696295850228</v>
      </c>
      <c r="AD207" s="96" t="str">
        <f t="shared" si="130"/>
        <v/>
      </c>
      <c r="AE207" s="96" t="str">
        <f t="shared" si="131"/>
        <v/>
      </c>
      <c r="AF207" s="96">
        <f t="shared" si="145"/>
        <v>2.2080696295850228</v>
      </c>
      <c r="AH207" s="101">
        <f t="shared" si="132"/>
        <v>2115.9615821794764</v>
      </c>
      <c r="AI207" s="101" t="str">
        <f t="shared" si="133"/>
        <v/>
      </c>
      <c r="AJ207" s="101">
        <f t="shared" si="115"/>
        <v>234.6428571428572</v>
      </c>
      <c r="AK207" s="96">
        <f t="shared" si="146"/>
        <v>211.22025592287653</v>
      </c>
      <c r="AM207" s="96">
        <f t="shared" si="134"/>
        <v>9.6448481420273797</v>
      </c>
      <c r="AN207" s="96" t="str">
        <f t="shared" si="147"/>
        <v/>
      </c>
      <c r="AO207" s="96">
        <f t="shared" si="148"/>
        <v>9.6448481420273797</v>
      </c>
      <c r="AQ207" s="96">
        <f t="shared" si="135"/>
        <v>8887.0386451537997</v>
      </c>
      <c r="AR207" s="96">
        <f t="shared" si="149"/>
        <v>7008.0000000000018</v>
      </c>
      <c r="AS207" s="96">
        <f t="shared" si="150"/>
        <v>3918.2268263453607</v>
      </c>
      <c r="AU207" s="96">
        <f t="shared" si="136"/>
        <v>10.716497935585979</v>
      </c>
      <c r="AV207" s="96" t="str">
        <f t="shared" si="151"/>
        <v/>
      </c>
      <c r="AW207" s="96" t="str">
        <f t="shared" si="152"/>
        <v/>
      </c>
      <c r="AX207" s="96">
        <f t="shared" si="153"/>
        <v>10.716497935585979</v>
      </c>
      <c r="AZ207" s="101">
        <f t="shared" si="137"/>
        <v>9874.4873835042235</v>
      </c>
      <c r="BA207" s="101" t="str">
        <f t="shared" si="138"/>
        <v/>
      </c>
      <c r="BB207" s="101">
        <f t="shared" si="154"/>
        <v>3893.3333333333339</v>
      </c>
      <c r="BC207" s="96">
        <f t="shared" si="155"/>
        <v>2792.3570237052822</v>
      </c>
      <c r="BE207" s="96">
        <f t="shared" si="139"/>
        <v>0.32647584973166366</v>
      </c>
      <c r="BF207" s="96">
        <f t="shared" si="140"/>
        <v>312.85714285714283</v>
      </c>
      <c r="BH207" s="118"/>
      <c r="BI207" s="96" t="s">
        <v>74</v>
      </c>
      <c r="BJ207" s="96">
        <f t="shared" si="141"/>
        <v>0.65295169946332721</v>
      </c>
      <c r="BK207" s="101">
        <f t="shared" si="142"/>
        <v>86.305418719211815</v>
      </c>
      <c r="BL207" s="101"/>
      <c r="BM207" s="117" t="str">
        <f t="shared" si="143"/>
        <v>98-56-6</v>
      </c>
      <c r="BN207" s="204" t="str">
        <f t="shared" si="144"/>
        <v>Chlorobenzotrifluoride, 4-</v>
      </c>
      <c r="BO207" s="204"/>
      <c r="BP207" s="200">
        <f t="shared" si="156"/>
        <v>2.2080696295850228</v>
      </c>
      <c r="BQ207" s="100" t="str">
        <f t="shared" si="107"/>
        <v>C</v>
      </c>
      <c r="BR207" s="205">
        <f t="shared" si="157"/>
        <v>9.6448481420273797</v>
      </c>
      <c r="BS207" s="100" t="str">
        <f t="shared" si="108"/>
        <v>C</v>
      </c>
      <c r="BT207" s="200">
        <f t="shared" si="158"/>
        <v>10.716497935585979</v>
      </c>
      <c r="BU207" s="100" t="str">
        <f t="shared" si="109"/>
        <v>C</v>
      </c>
      <c r="BV207" s="200">
        <f t="shared" si="159"/>
        <v>0.32647584973166366</v>
      </c>
      <c r="BW207" s="100" t="str">
        <f t="shared" si="110"/>
        <v>C</v>
      </c>
      <c r="BX207" s="200">
        <f t="shared" si="111"/>
        <v>0.65295169946332721</v>
      </c>
      <c r="BY207" s="100" t="str">
        <f t="shared" si="112"/>
        <v>C</v>
      </c>
      <c r="BZ207" s="200"/>
      <c r="CA207" s="200"/>
      <c r="CB207" s="200"/>
    </row>
    <row r="208" spans="1:80" s="96" customFormat="1" ht="23" x14ac:dyDescent="0.5">
      <c r="A208" s="206" t="s">
        <v>806</v>
      </c>
      <c r="B208" s="117" t="s">
        <v>195</v>
      </c>
      <c r="D208" s="201" t="s">
        <v>74</v>
      </c>
      <c r="E208" s="96">
        <v>0.04</v>
      </c>
      <c r="F208" s="203" t="s">
        <v>791</v>
      </c>
      <c r="G208" s="202"/>
      <c r="H208" s="100" t="s">
        <v>74</v>
      </c>
      <c r="I208" s="203"/>
      <c r="J208" s="203" t="s">
        <v>74</v>
      </c>
      <c r="K208" s="203"/>
      <c r="L208" s="113" t="s">
        <v>1199</v>
      </c>
      <c r="M208" s="113">
        <v>1</v>
      </c>
      <c r="N208" s="111"/>
      <c r="P208" s="95">
        <v>92.569000000000003</v>
      </c>
      <c r="Q208" s="208"/>
      <c r="R208" s="96">
        <v>1.67E-2</v>
      </c>
      <c r="S208" s="208">
        <v>0.68274729999999995</v>
      </c>
      <c r="T208" s="96">
        <v>7.8413700000000003E-2</v>
      </c>
      <c r="U208" s="96">
        <v>9.3275000000000001E-6</v>
      </c>
      <c r="V208" s="96">
        <v>72.17</v>
      </c>
      <c r="W208" s="96">
        <f t="shared" si="126"/>
        <v>0.43302000000000002</v>
      </c>
      <c r="X208" s="96">
        <v>1100</v>
      </c>
      <c r="Y208" s="99">
        <f t="shared" si="127"/>
        <v>4.3069154476563865E-3</v>
      </c>
      <c r="Z208" s="96">
        <f t="shared" si="128"/>
        <v>1757.5896360927334</v>
      </c>
      <c r="AA208" s="96">
        <f t="shared" si="129"/>
        <v>728.49661071069181</v>
      </c>
      <c r="AC208" s="96" t="str">
        <f t="shared" si="114"/>
        <v/>
      </c>
      <c r="AD208" s="96" t="str">
        <f t="shared" si="130"/>
        <v/>
      </c>
      <c r="AE208" s="96" t="str">
        <f t="shared" si="131"/>
        <v/>
      </c>
      <c r="AF208" s="96" t="str">
        <f t="shared" si="145"/>
        <v/>
      </c>
      <c r="AH208" s="101" t="str">
        <f t="shared" si="132"/>
        <v/>
      </c>
      <c r="AI208" s="101" t="str">
        <f t="shared" si="133"/>
        <v/>
      </c>
      <c r="AJ208" s="101">
        <f t="shared" si="115"/>
        <v>3128.5714285714289</v>
      </c>
      <c r="AK208" s="96">
        <f t="shared" si="146"/>
        <v>3128.5714285714294</v>
      </c>
      <c r="AM208" s="96" t="str">
        <f t="shared" si="134"/>
        <v/>
      </c>
      <c r="AN208" s="96" t="str">
        <f t="shared" si="147"/>
        <v/>
      </c>
      <c r="AO208" s="96" t="str">
        <f t="shared" si="148"/>
        <v/>
      </c>
      <c r="AQ208" s="96" t="str">
        <f t="shared" si="135"/>
        <v/>
      </c>
      <c r="AR208" s="96">
        <f t="shared" si="149"/>
        <v>93440.000000000015</v>
      </c>
      <c r="AS208" s="96">
        <f t="shared" si="150"/>
        <v>93440.000000000015</v>
      </c>
      <c r="AU208" s="96" t="str">
        <f t="shared" si="136"/>
        <v/>
      </c>
      <c r="AV208" s="96" t="str">
        <f t="shared" si="151"/>
        <v/>
      </c>
      <c r="AW208" s="96" t="str">
        <f t="shared" si="152"/>
        <v/>
      </c>
      <c r="AX208" s="96" t="str">
        <f t="shared" si="153"/>
        <v/>
      </c>
      <c r="AZ208" s="101" t="str">
        <f t="shared" si="137"/>
        <v/>
      </c>
      <c r="BA208" s="101" t="str">
        <f t="shared" si="138"/>
        <v/>
      </c>
      <c r="BB208" s="101">
        <f t="shared" si="154"/>
        <v>51911.111111111117</v>
      </c>
      <c r="BC208" s="96">
        <f t="shared" si="155"/>
        <v>51911.111111111109</v>
      </c>
      <c r="BE208" s="96" t="str">
        <f t="shared" si="139"/>
        <v/>
      </c>
      <c r="BF208" s="96" t="str">
        <f t="shared" si="140"/>
        <v/>
      </c>
      <c r="BH208" s="118"/>
      <c r="BI208" s="96" t="s">
        <v>74</v>
      </c>
      <c r="BJ208" s="96" t="str">
        <f t="shared" si="141"/>
        <v/>
      </c>
      <c r="BK208" s="101">
        <f t="shared" si="142"/>
        <v>1334.8571428571429</v>
      </c>
      <c r="BL208" s="101"/>
      <c r="BM208" s="117" t="str">
        <f t="shared" si="143"/>
        <v>109-69-3</v>
      </c>
      <c r="BN208" s="204" t="str">
        <f t="shared" si="144"/>
        <v>Chlorobutane, 1-</v>
      </c>
      <c r="BO208" s="204"/>
      <c r="BP208" s="200">
        <f t="shared" si="156"/>
        <v>728.49661071069181</v>
      </c>
      <c r="BQ208" s="100" t="str">
        <f t="shared" si="107"/>
        <v>sat</v>
      </c>
      <c r="BR208" s="205">
        <f t="shared" si="157"/>
        <v>728.49661071069181</v>
      </c>
      <c r="BS208" s="100" t="str">
        <f t="shared" si="108"/>
        <v>sat</v>
      </c>
      <c r="BT208" s="200">
        <f t="shared" si="158"/>
        <v>728.49661071069181</v>
      </c>
      <c r="BU208" s="100" t="str">
        <f t="shared" si="109"/>
        <v>sat</v>
      </c>
      <c r="BV208" s="200" t="str">
        <f t="shared" si="159"/>
        <v/>
      </c>
      <c r="BW208" s="100" t="str">
        <f t="shared" si="110"/>
        <v/>
      </c>
      <c r="BX208" s="200">
        <f t="shared" si="111"/>
        <v>1334.8571428571429</v>
      </c>
      <c r="BY208" s="100" t="str">
        <f t="shared" si="112"/>
        <v>N</v>
      </c>
      <c r="BZ208" s="200"/>
      <c r="CA208" s="200"/>
      <c r="CB208" s="200"/>
    </row>
    <row r="209" spans="1:80" s="96" customFormat="1" ht="23" x14ac:dyDescent="0.5">
      <c r="A209" s="206" t="s">
        <v>197</v>
      </c>
      <c r="B209" s="117" t="s">
        <v>198</v>
      </c>
      <c r="D209" s="201" t="s">
        <v>74</v>
      </c>
      <c r="F209" s="203" t="s">
        <v>74</v>
      </c>
      <c r="G209" s="202"/>
      <c r="H209" s="100" t="s">
        <v>74</v>
      </c>
      <c r="I209" s="203">
        <v>50</v>
      </c>
      <c r="J209" s="203" t="s">
        <v>790</v>
      </c>
      <c r="K209" s="203"/>
      <c r="L209" s="113" t="s">
        <v>1199</v>
      </c>
      <c r="M209" s="113">
        <v>1</v>
      </c>
      <c r="N209" s="111"/>
      <c r="P209" s="95">
        <v>86.468999999999994</v>
      </c>
      <c r="Q209" s="208"/>
      <c r="R209" s="96">
        <v>4.0599999999999997E-2</v>
      </c>
      <c r="S209" s="208">
        <v>1.6598527999999999</v>
      </c>
      <c r="T209" s="96">
        <v>0.10337880000000001</v>
      </c>
      <c r="U209" s="96">
        <v>1.33E-5</v>
      </c>
      <c r="V209" s="96">
        <v>31.82</v>
      </c>
      <c r="W209" s="96">
        <f t="shared" si="126"/>
        <v>0.19092000000000001</v>
      </c>
      <c r="X209" s="96">
        <v>2770</v>
      </c>
      <c r="Y209" s="99">
        <f t="shared" si="127"/>
        <v>1.5107297954733681E-2</v>
      </c>
      <c r="Z209" s="96">
        <f t="shared" si="128"/>
        <v>938.44161584468111</v>
      </c>
      <c r="AA209" s="96">
        <f t="shared" si="129"/>
        <v>1676.2480660729561</v>
      </c>
      <c r="AC209" s="96" t="str">
        <f t="shared" si="114"/>
        <v/>
      </c>
      <c r="AD209" s="96" t="str">
        <f t="shared" si="130"/>
        <v/>
      </c>
      <c r="AE209" s="96" t="str">
        <f t="shared" si="131"/>
        <v/>
      </c>
      <c r="AF209" s="96" t="str">
        <f t="shared" si="145"/>
        <v/>
      </c>
      <c r="AH209" s="101">
        <f t="shared" si="132"/>
        <v>48933.027111901232</v>
      </c>
      <c r="AI209" s="101" t="str">
        <f t="shared" si="133"/>
        <v/>
      </c>
      <c r="AJ209" s="101" t="str">
        <f t="shared" si="115"/>
        <v/>
      </c>
      <c r="AK209" s="96">
        <f t="shared" si="146"/>
        <v>48933.027111901232</v>
      </c>
      <c r="AM209" s="96" t="str">
        <f t="shared" si="134"/>
        <v/>
      </c>
      <c r="AN209" s="96" t="str">
        <f t="shared" si="147"/>
        <v/>
      </c>
      <c r="AO209" s="96" t="str">
        <f t="shared" si="148"/>
        <v/>
      </c>
      <c r="AQ209" s="96">
        <f t="shared" si="135"/>
        <v>205518.71386998516</v>
      </c>
      <c r="AR209" s="96" t="str">
        <f t="shared" si="149"/>
        <v/>
      </c>
      <c r="AS209" s="96">
        <f t="shared" si="150"/>
        <v>205518.71386998516</v>
      </c>
      <c r="AU209" s="96" t="str">
        <f t="shared" si="136"/>
        <v/>
      </c>
      <c r="AV209" s="96" t="str">
        <f t="shared" si="151"/>
        <v/>
      </c>
      <c r="AW209" s="96" t="str">
        <f t="shared" si="152"/>
        <v/>
      </c>
      <c r="AX209" s="96" t="str">
        <f t="shared" si="153"/>
        <v/>
      </c>
      <c r="AZ209" s="101">
        <f t="shared" si="137"/>
        <v>228354.12652220574</v>
      </c>
      <c r="BA209" s="101" t="str">
        <f t="shared" si="138"/>
        <v/>
      </c>
      <c r="BB209" s="101" t="str">
        <f t="shared" si="154"/>
        <v/>
      </c>
      <c r="BC209" s="96">
        <f t="shared" si="155"/>
        <v>228354.12652220574</v>
      </c>
      <c r="BE209" s="96" t="str">
        <f t="shared" si="139"/>
        <v/>
      </c>
      <c r="BF209" s="96">
        <f t="shared" si="140"/>
        <v>52142.857142857145</v>
      </c>
      <c r="BH209" s="118"/>
      <c r="BI209" s="96" t="s">
        <v>74</v>
      </c>
      <c r="BJ209" s="96" t="str">
        <f t="shared" si="141"/>
        <v/>
      </c>
      <c r="BK209" s="101">
        <f t="shared" si="142"/>
        <v>104285.71428571429</v>
      </c>
      <c r="BL209" s="101"/>
      <c r="BM209" s="117" t="str">
        <f t="shared" si="143"/>
        <v>75-45-6</v>
      </c>
      <c r="BN209" s="204" t="str">
        <f t="shared" si="144"/>
        <v>Chlorodifluoromethane</v>
      </c>
      <c r="BO209" s="204"/>
      <c r="BP209" s="200">
        <f t="shared" si="156"/>
        <v>1676.2480660729561</v>
      </c>
      <c r="BQ209" s="100" t="str">
        <f t="shared" si="107"/>
        <v>sat</v>
      </c>
      <c r="BR209" s="205">
        <f t="shared" si="157"/>
        <v>1676.2480660729561</v>
      </c>
      <c r="BS209" s="100" t="str">
        <f t="shared" si="108"/>
        <v>sat</v>
      </c>
      <c r="BT209" s="200">
        <f t="shared" si="158"/>
        <v>1676.2480660729561</v>
      </c>
      <c r="BU209" s="100" t="str">
        <f t="shared" si="109"/>
        <v>sat</v>
      </c>
      <c r="BV209" s="200">
        <f t="shared" si="159"/>
        <v>52142.857142857145</v>
      </c>
      <c r="BW209" s="100" t="str">
        <f t="shared" si="110"/>
        <v>N</v>
      </c>
      <c r="BX209" s="200">
        <f t="shared" si="111"/>
        <v>104285.71428571429</v>
      </c>
      <c r="BY209" s="100" t="str">
        <f t="shared" si="112"/>
        <v>N</v>
      </c>
      <c r="BZ209" s="200"/>
      <c r="CA209" s="200"/>
      <c r="CB209" s="200"/>
    </row>
    <row r="210" spans="1:80" s="96" customFormat="1" ht="23" x14ac:dyDescent="0.5">
      <c r="A210" s="206" t="s">
        <v>1009</v>
      </c>
      <c r="B210" s="117" t="s">
        <v>1010</v>
      </c>
      <c r="D210" s="201" t="s">
        <v>74</v>
      </c>
      <c r="E210" s="201">
        <v>0.02</v>
      </c>
      <c r="F210" s="203" t="s">
        <v>791</v>
      </c>
      <c r="G210" s="202"/>
      <c r="H210" s="100" t="s">
        <v>74</v>
      </c>
      <c r="I210" s="203"/>
      <c r="J210" s="203" t="s">
        <v>74</v>
      </c>
      <c r="K210" s="203"/>
      <c r="L210" s="113" t="s">
        <v>1199</v>
      </c>
      <c r="M210" s="113">
        <v>1</v>
      </c>
      <c r="N210" s="111"/>
      <c r="O210" s="110"/>
      <c r="P210" s="95">
        <v>80.515000000000001</v>
      </c>
      <c r="Q210" s="208"/>
      <c r="R210" s="96">
        <v>7.61E-7</v>
      </c>
      <c r="S210" s="208">
        <v>3.1099999999999997E-5</v>
      </c>
      <c r="T210" s="96">
        <v>9.9981299999999995E-2</v>
      </c>
      <c r="U210" s="96">
        <v>1.22E-5</v>
      </c>
      <c r="V210" s="96">
        <v>1.9039999999999999</v>
      </c>
      <c r="W210" s="96">
        <f t="shared" si="126"/>
        <v>1.1424E-2</v>
      </c>
      <c r="X210" s="96">
        <v>1000000</v>
      </c>
      <c r="Y210" s="99">
        <f t="shared" si="127"/>
        <v>2.1817058337564365E-6</v>
      </c>
      <c r="Z210" s="96">
        <f t="shared" si="128"/>
        <v>78091.283250439228</v>
      </c>
      <c r="AA210" s="96">
        <f t="shared" si="129"/>
        <v>111429.88748427673</v>
      </c>
      <c r="AC210" s="96" t="str">
        <f t="shared" si="114"/>
        <v/>
      </c>
      <c r="AD210" s="96" t="str">
        <f t="shared" si="130"/>
        <v/>
      </c>
      <c r="AE210" s="96" t="str">
        <f t="shared" si="131"/>
        <v/>
      </c>
      <c r="AF210" s="96" t="str">
        <f t="shared" si="145"/>
        <v/>
      </c>
      <c r="AH210" s="101" t="str">
        <f t="shared" si="132"/>
        <v/>
      </c>
      <c r="AI210" s="101" t="str">
        <f t="shared" si="133"/>
        <v/>
      </c>
      <c r="AJ210" s="101">
        <f t="shared" si="115"/>
        <v>1564.2857142857144</v>
      </c>
      <c r="AK210" s="96">
        <f t="shared" si="146"/>
        <v>1564.2857142857147</v>
      </c>
      <c r="AM210" s="96" t="str">
        <f t="shared" si="134"/>
        <v/>
      </c>
      <c r="AN210" s="96" t="str">
        <f t="shared" si="147"/>
        <v/>
      </c>
      <c r="AO210" s="96" t="str">
        <f t="shared" si="148"/>
        <v/>
      </c>
      <c r="AQ210" s="96" t="str">
        <f t="shared" si="135"/>
        <v/>
      </c>
      <c r="AR210" s="96">
        <f t="shared" si="149"/>
        <v>46720.000000000007</v>
      </c>
      <c r="AS210" s="96">
        <f t="shared" si="150"/>
        <v>46720.000000000007</v>
      </c>
      <c r="AU210" s="96" t="str">
        <f t="shared" si="136"/>
        <v/>
      </c>
      <c r="AV210" s="96" t="str">
        <f t="shared" si="151"/>
        <v/>
      </c>
      <c r="AW210" s="96" t="str">
        <f t="shared" si="152"/>
        <v/>
      </c>
      <c r="AX210" s="96" t="str">
        <f t="shared" si="153"/>
        <v/>
      </c>
      <c r="AZ210" s="101" t="str">
        <f t="shared" si="137"/>
        <v/>
      </c>
      <c r="BA210" s="101" t="str">
        <f t="shared" si="138"/>
        <v/>
      </c>
      <c r="BB210" s="101">
        <f t="shared" si="154"/>
        <v>25955.555555555558</v>
      </c>
      <c r="BC210" s="96">
        <f t="shared" si="155"/>
        <v>25955.555555555555</v>
      </c>
      <c r="BE210" s="96" t="str">
        <f t="shared" si="139"/>
        <v/>
      </c>
      <c r="BF210" s="96" t="str">
        <f t="shared" si="140"/>
        <v/>
      </c>
      <c r="BH210" s="118"/>
      <c r="BI210" s="96" t="s">
        <v>74</v>
      </c>
      <c r="BJ210" s="96" t="str">
        <f t="shared" si="141"/>
        <v/>
      </c>
      <c r="BK210" s="101">
        <f t="shared" si="142"/>
        <v>667.42857142857144</v>
      </c>
      <c r="BL210" s="101"/>
      <c r="BM210" s="117" t="str">
        <f t="shared" si="143"/>
        <v>107-07-3</v>
      </c>
      <c r="BN210" s="204" t="str">
        <f t="shared" si="144"/>
        <v>Chloroethanol, 2-</v>
      </c>
      <c r="BO210" s="204"/>
      <c r="BP210" s="200">
        <f t="shared" si="156"/>
        <v>1564.2857142857147</v>
      </c>
      <c r="BQ210" s="100" t="str">
        <f t="shared" si="107"/>
        <v>N</v>
      </c>
      <c r="BR210" s="205">
        <f t="shared" si="157"/>
        <v>46720.000000000007</v>
      </c>
      <c r="BS210" s="100" t="str">
        <f t="shared" si="108"/>
        <v>N</v>
      </c>
      <c r="BT210" s="200">
        <f t="shared" si="158"/>
        <v>25955.555555555555</v>
      </c>
      <c r="BU210" s="100" t="str">
        <f t="shared" si="109"/>
        <v>N</v>
      </c>
      <c r="BV210" s="200" t="str">
        <f t="shared" si="159"/>
        <v/>
      </c>
      <c r="BW210" s="100" t="str">
        <f t="shared" si="110"/>
        <v/>
      </c>
      <c r="BX210" s="200">
        <f t="shared" si="111"/>
        <v>667.42857142857144</v>
      </c>
      <c r="BY210" s="100" t="str">
        <f t="shared" si="112"/>
        <v>N</v>
      </c>
      <c r="BZ210" s="200"/>
      <c r="CA210" s="200"/>
      <c r="CB210" s="200"/>
    </row>
    <row r="211" spans="1:80" s="96" customFormat="1" ht="23" x14ac:dyDescent="0.5">
      <c r="A211" s="206" t="s">
        <v>199</v>
      </c>
      <c r="B211" s="117" t="s">
        <v>200</v>
      </c>
      <c r="C211" s="96">
        <v>3.1E-2</v>
      </c>
      <c r="D211" s="201" t="s">
        <v>793</v>
      </c>
      <c r="E211" s="201">
        <v>0.01</v>
      </c>
      <c r="F211" s="203" t="s">
        <v>790</v>
      </c>
      <c r="G211" s="202">
        <v>2.3E-5</v>
      </c>
      <c r="H211" s="100" t="s">
        <v>790</v>
      </c>
      <c r="I211" s="203">
        <v>9.8000000000000004E-2</v>
      </c>
      <c r="J211" s="203" t="s">
        <v>109</v>
      </c>
      <c r="K211" s="203"/>
      <c r="L211" s="113" t="s">
        <v>1199</v>
      </c>
      <c r="M211" s="113">
        <v>1</v>
      </c>
      <c r="N211" s="111"/>
      <c r="O211" s="110"/>
      <c r="P211" s="95">
        <v>119.38</v>
      </c>
      <c r="Q211" s="208"/>
      <c r="R211" s="96">
        <v>3.6700000000000001E-3</v>
      </c>
      <c r="S211" s="208">
        <v>0.1500409</v>
      </c>
      <c r="T211" s="96">
        <v>7.6919699999999994E-2</v>
      </c>
      <c r="U211" s="96">
        <v>1.0900000000000001E-5</v>
      </c>
      <c r="V211" s="96">
        <v>31.82</v>
      </c>
      <c r="W211" s="96">
        <f t="shared" si="126"/>
        <v>0.19092000000000001</v>
      </c>
      <c r="X211" s="96">
        <v>7950</v>
      </c>
      <c r="Y211" s="99">
        <f t="shared" si="127"/>
        <v>1.9257718579301991E-3</v>
      </c>
      <c r="Z211" s="96">
        <f t="shared" si="128"/>
        <v>2628.4410306665895</v>
      </c>
      <c r="AA211" s="96">
        <f t="shared" si="129"/>
        <v>2538.6255544999999</v>
      </c>
      <c r="AC211" s="96">
        <f t="shared" si="114"/>
        <v>0.32086320274023583</v>
      </c>
      <c r="AD211" s="96" t="str">
        <f t="shared" si="130"/>
        <v/>
      </c>
      <c r="AE211" s="96">
        <f t="shared" si="131"/>
        <v>22.427035330261138</v>
      </c>
      <c r="AF211" s="96">
        <f t="shared" si="145"/>
        <v>0.31633736951993363</v>
      </c>
      <c r="AH211" s="101">
        <f t="shared" si="132"/>
        <v>268.62667333412548</v>
      </c>
      <c r="AI211" s="101" t="str">
        <f t="shared" si="133"/>
        <v/>
      </c>
      <c r="AJ211" s="101">
        <f t="shared" si="115"/>
        <v>782.14285714285722</v>
      </c>
      <c r="AK211" s="96">
        <f t="shared" si="146"/>
        <v>199.95291802090969</v>
      </c>
      <c r="AM211" s="96">
        <f t="shared" si="134"/>
        <v>1.40153046956935</v>
      </c>
      <c r="AN211" s="96">
        <f t="shared" si="147"/>
        <v>210.99354838709672</v>
      </c>
      <c r="AO211" s="96">
        <f t="shared" si="148"/>
        <v>1.3922821966446421</v>
      </c>
      <c r="AQ211" s="96">
        <f t="shared" si="135"/>
        <v>1128.2320280033268</v>
      </c>
      <c r="AR211" s="96">
        <f t="shared" si="149"/>
        <v>23360.000000000004</v>
      </c>
      <c r="AS211" s="96">
        <f t="shared" si="150"/>
        <v>1076.2516519779413</v>
      </c>
      <c r="AU211" s="96">
        <f t="shared" si="136"/>
        <v>1.5572560772992778</v>
      </c>
      <c r="AV211" s="96" t="str">
        <f t="shared" si="151"/>
        <v/>
      </c>
      <c r="AW211" s="96">
        <f t="shared" si="152"/>
        <v>117.21863799283153</v>
      </c>
      <c r="AX211" s="96">
        <f t="shared" si="153"/>
        <v>1.5368390852044536</v>
      </c>
      <c r="AZ211" s="101">
        <f t="shared" si="137"/>
        <v>1253.5911422259189</v>
      </c>
      <c r="BA211" s="101" t="str">
        <f t="shared" si="138"/>
        <v/>
      </c>
      <c r="BB211" s="101">
        <f t="shared" si="154"/>
        <v>12977.777777777779</v>
      </c>
      <c r="BC211" s="96">
        <f t="shared" si="155"/>
        <v>1143.1667156861511</v>
      </c>
      <c r="BE211" s="96">
        <f t="shared" si="139"/>
        <v>0.12207357859531771</v>
      </c>
      <c r="BF211" s="96">
        <f t="shared" si="140"/>
        <v>102.2</v>
      </c>
      <c r="BH211" s="118"/>
      <c r="BI211" s="209">
        <v>70</v>
      </c>
      <c r="BJ211" s="96">
        <f t="shared" si="141"/>
        <v>0.22252908881958985</v>
      </c>
      <c r="BK211" s="101">
        <f t="shared" si="142"/>
        <v>126.75968992248063</v>
      </c>
      <c r="BL211" s="101"/>
      <c r="BM211" s="117" t="str">
        <f t="shared" si="143"/>
        <v>67-66-3</v>
      </c>
      <c r="BN211" s="204" t="str">
        <f t="shared" si="144"/>
        <v>Chloroform</v>
      </c>
      <c r="BO211" s="204"/>
      <c r="BP211" s="200">
        <f t="shared" si="156"/>
        <v>0.31633736951993363</v>
      </c>
      <c r="BQ211" s="100" t="str">
        <f t="shared" si="107"/>
        <v>C</v>
      </c>
      <c r="BR211" s="205">
        <f t="shared" si="157"/>
        <v>1.3922821966446421</v>
      </c>
      <c r="BS211" s="100" t="str">
        <f t="shared" si="108"/>
        <v>C</v>
      </c>
      <c r="BT211" s="200">
        <f t="shared" si="158"/>
        <v>1.5368390852044536</v>
      </c>
      <c r="BU211" s="100" t="str">
        <f t="shared" si="109"/>
        <v>C</v>
      </c>
      <c r="BV211" s="200">
        <f t="shared" si="159"/>
        <v>0.12207357859531771</v>
      </c>
      <c r="BW211" s="100" t="str">
        <f t="shared" si="110"/>
        <v>C</v>
      </c>
      <c r="BX211" s="200">
        <f t="shared" si="111"/>
        <v>70</v>
      </c>
      <c r="BY211" s="100" t="str">
        <f t="shared" si="112"/>
        <v>mcl</v>
      </c>
      <c r="BZ211" s="206">
        <v>0.03</v>
      </c>
      <c r="CA211" s="206"/>
      <c r="CB211" s="206">
        <f>BZ211*20</f>
        <v>0.6</v>
      </c>
    </row>
    <row r="212" spans="1:80" s="96" customFormat="1" ht="23" x14ac:dyDescent="0.5">
      <c r="A212" s="206" t="s">
        <v>201</v>
      </c>
      <c r="B212" s="117" t="s">
        <v>202</v>
      </c>
      <c r="D212" s="201" t="s">
        <v>74</v>
      </c>
      <c r="E212" s="201"/>
      <c r="F212" s="203" t="s">
        <v>74</v>
      </c>
      <c r="G212" s="202"/>
      <c r="H212" s="100" t="s">
        <v>74</v>
      </c>
      <c r="I212" s="203">
        <v>0.09</v>
      </c>
      <c r="J212" s="203" t="s">
        <v>790</v>
      </c>
      <c r="K212" s="203"/>
      <c r="L212" s="113" t="s">
        <v>1199</v>
      </c>
      <c r="M212" s="113">
        <v>1</v>
      </c>
      <c r="N212" s="111"/>
      <c r="P212" s="95">
        <v>50.488</v>
      </c>
      <c r="Q212" s="208"/>
      <c r="R212" s="96">
        <v>8.8199999999999997E-3</v>
      </c>
      <c r="S212" s="208">
        <v>0.36058869999999998</v>
      </c>
      <c r="T212" s="96">
        <v>0.12396509999999999</v>
      </c>
      <c r="U212" s="96">
        <v>1.36E-5</v>
      </c>
      <c r="V212" s="96">
        <v>13.22</v>
      </c>
      <c r="W212" s="96">
        <f t="shared" si="126"/>
        <v>7.9320000000000002E-2</v>
      </c>
      <c r="X212" s="96">
        <v>5320</v>
      </c>
      <c r="Y212" s="99">
        <f t="shared" si="127"/>
        <v>9.6193955794835195E-3</v>
      </c>
      <c r="Z212" s="96">
        <f t="shared" si="128"/>
        <v>1176.0526467665661</v>
      </c>
      <c r="AA212" s="96">
        <f t="shared" si="129"/>
        <v>1317.1383101157232</v>
      </c>
      <c r="AC212" s="96" t="str">
        <f t="shared" si="114"/>
        <v/>
      </c>
      <c r="AD212" s="96" t="str">
        <f t="shared" si="130"/>
        <v/>
      </c>
      <c r="AE212" s="96" t="str">
        <f t="shared" si="131"/>
        <v/>
      </c>
      <c r="AF212" s="96" t="str">
        <f t="shared" si="145"/>
        <v/>
      </c>
      <c r="AH212" s="101">
        <f t="shared" si="132"/>
        <v>110.38094127509058</v>
      </c>
      <c r="AI212" s="101" t="str">
        <f t="shared" si="133"/>
        <v/>
      </c>
      <c r="AJ212" s="101" t="str">
        <f t="shared" si="115"/>
        <v/>
      </c>
      <c r="AK212" s="96">
        <f t="shared" si="146"/>
        <v>110.38094127509058</v>
      </c>
      <c r="AM212" s="96" t="str">
        <f t="shared" si="134"/>
        <v/>
      </c>
      <c r="AN212" s="96" t="str">
        <f t="shared" si="147"/>
        <v/>
      </c>
      <c r="AO212" s="96" t="str">
        <f t="shared" si="148"/>
        <v/>
      </c>
      <c r="AQ212" s="96">
        <f t="shared" si="135"/>
        <v>463.59995335538036</v>
      </c>
      <c r="AR212" s="96" t="str">
        <f t="shared" si="149"/>
        <v/>
      </c>
      <c r="AS212" s="96">
        <f t="shared" si="150"/>
        <v>463.59995335538031</v>
      </c>
      <c r="AU212" s="96" t="str">
        <f t="shared" si="136"/>
        <v/>
      </c>
      <c r="AV212" s="96" t="str">
        <f t="shared" si="151"/>
        <v/>
      </c>
      <c r="AW212" s="96" t="str">
        <f t="shared" si="152"/>
        <v/>
      </c>
      <c r="AX212" s="96" t="str">
        <f t="shared" si="153"/>
        <v/>
      </c>
      <c r="AZ212" s="101">
        <f t="shared" si="137"/>
        <v>515.11105928375605</v>
      </c>
      <c r="BA212" s="101" t="str">
        <f t="shared" si="138"/>
        <v/>
      </c>
      <c r="BB212" s="101" t="str">
        <f t="shared" si="154"/>
        <v/>
      </c>
      <c r="BC212" s="96">
        <f t="shared" si="155"/>
        <v>515.11105928375605</v>
      </c>
      <c r="BE212" s="96" t="str">
        <f t="shared" si="139"/>
        <v/>
      </c>
      <c r="BF212" s="96">
        <f t="shared" si="140"/>
        <v>93.857142857142875</v>
      </c>
      <c r="BH212" s="118"/>
      <c r="BI212" s="96" t="s">
        <v>74</v>
      </c>
      <c r="BJ212" s="96" t="str">
        <f t="shared" si="141"/>
        <v/>
      </c>
      <c r="BK212" s="101">
        <f t="shared" si="142"/>
        <v>187.71428571428569</v>
      </c>
      <c r="BL212" s="101"/>
      <c r="BM212" s="117" t="str">
        <f t="shared" si="143"/>
        <v>74-87-3</v>
      </c>
      <c r="BN212" s="204" t="str">
        <f t="shared" si="144"/>
        <v>Chloromethane</v>
      </c>
      <c r="BO212" s="204"/>
      <c r="BP212" s="200">
        <f t="shared" si="156"/>
        <v>110.38094127509058</v>
      </c>
      <c r="BQ212" s="100" t="str">
        <f t="shared" si="107"/>
        <v>N</v>
      </c>
      <c r="BR212" s="205">
        <f t="shared" si="157"/>
        <v>463.59995335538031</v>
      </c>
      <c r="BS212" s="100" t="str">
        <f t="shared" si="108"/>
        <v>N</v>
      </c>
      <c r="BT212" s="200">
        <f t="shared" si="158"/>
        <v>515.11105928375605</v>
      </c>
      <c r="BU212" s="100" t="str">
        <f t="shared" si="109"/>
        <v>N</v>
      </c>
      <c r="BV212" s="200">
        <f t="shared" si="159"/>
        <v>93.857142857142875</v>
      </c>
      <c r="BW212" s="100" t="str">
        <f t="shared" si="110"/>
        <v>N</v>
      </c>
      <c r="BX212" s="200">
        <f t="shared" si="111"/>
        <v>187.71428571428569</v>
      </c>
      <c r="BY212" s="100" t="str">
        <f t="shared" si="112"/>
        <v>N</v>
      </c>
      <c r="BZ212" s="200"/>
      <c r="CA212" s="200"/>
      <c r="CB212" s="200"/>
    </row>
    <row r="213" spans="1:80" s="96" customFormat="1" ht="23" x14ac:dyDescent="0.5">
      <c r="A213" s="206" t="s">
        <v>1011</v>
      </c>
      <c r="B213" s="117" t="s">
        <v>1012</v>
      </c>
      <c r="C213" s="96">
        <v>2.4</v>
      </c>
      <c r="D213" s="201" t="s">
        <v>793</v>
      </c>
      <c r="E213" s="201"/>
      <c r="F213" s="203" t="s">
        <v>74</v>
      </c>
      <c r="G213" s="202">
        <v>6.8999999999999997E-4</v>
      </c>
      <c r="H213" s="100" t="s">
        <v>793</v>
      </c>
      <c r="I213" s="203"/>
      <c r="J213" s="203" t="s">
        <v>74</v>
      </c>
      <c r="K213" s="203"/>
      <c r="L213" s="113" t="s">
        <v>1199</v>
      </c>
      <c r="M213" s="113">
        <v>1</v>
      </c>
      <c r="N213" s="111">
        <v>0.1</v>
      </c>
      <c r="P213" s="95">
        <v>80.515000000000001</v>
      </c>
      <c r="Q213" s="96" t="s">
        <v>47</v>
      </c>
      <c r="R213" s="96">
        <v>3.0400000000000002E-4</v>
      </c>
      <c r="S213" s="208">
        <v>1.24285E-2</v>
      </c>
      <c r="T213" s="96">
        <v>9.4968300000000005E-2</v>
      </c>
      <c r="U213" s="96">
        <v>1.13E-5</v>
      </c>
      <c r="V213" s="96">
        <v>5.3220000000000001</v>
      </c>
      <c r="W213" s="96">
        <f t="shared" si="126"/>
        <v>3.1932000000000002E-2</v>
      </c>
      <c r="X213" s="96">
        <v>69440</v>
      </c>
      <c r="Y213" s="99">
        <f t="shared" si="127"/>
        <v>4.6881968986143576E-4</v>
      </c>
      <c r="Z213" s="96">
        <f t="shared" si="128"/>
        <v>5327.1844520818731</v>
      </c>
      <c r="AA213" s="96">
        <f t="shared" si="129"/>
        <v>9324.7376693333335</v>
      </c>
      <c r="AC213" s="96">
        <f t="shared" si="114"/>
        <v>2.1676948996765703E-2</v>
      </c>
      <c r="AD213" s="96">
        <f t="shared" si="130"/>
        <v>1.029677273753103</v>
      </c>
      <c r="AE213" s="96">
        <f t="shared" si="131"/>
        <v>0.28968253968253965</v>
      </c>
      <c r="AF213" s="96">
        <f t="shared" si="145"/>
        <v>1.9780364281804304E-2</v>
      </c>
      <c r="AH213" s="101" t="str">
        <f t="shared" si="132"/>
        <v/>
      </c>
      <c r="AI213" s="101" t="str">
        <f t="shared" si="133"/>
        <v/>
      </c>
      <c r="AJ213" s="101" t="str">
        <f t="shared" si="115"/>
        <v/>
      </c>
      <c r="AK213" s="96" t="str">
        <f t="shared" si="146"/>
        <v/>
      </c>
      <c r="AM213" s="96">
        <f t="shared" si="134"/>
        <v>9.4684913217872591E-2</v>
      </c>
      <c r="AN213" s="96">
        <f t="shared" si="147"/>
        <v>2.7253333333333329</v>
      </c>
      <c r="AO213" s="96">
        <f t="shared" si="148"/>
        <v>9.1505773223994807E-2</v>
      </c>
      <c r="AQ213" s="96" t="str">
        <f t="shared" si="135"/>
        <v/>
      </c>
      <c r="AR213" s="96" t="str">
        <f t="shared" si="149"/>
        <v/>
      </c>
      <c r="AS213" s="96" t="str">
        <f t="shared" si="150"/>
        <v/>
      </c>
      <c r="AU213" s="96">
        <f t="shared" si="136"/>
        <v>0.10520545913096957</v>
      </c>
      <c r="AV213" s="96">
        <f t="shared" si="151"/>
        <v>50.201395028981231</v>
      </c>
      <c r="AW213" s="96">
        <f t="shared" si="152"/>
        <v>1.5140740740740739</v>
      </c>
      <c r="AX213" s="96">
        <f t="shared" si="153"/>
        <v>9.8177823505103304E-2</v>
      </c>
      <c r="AZ213" s="101" t="str">
        <f t="shared" si="137"/>
        <v/>
      </c>
      <c r="BA213" s="101" t="str">
        <f t="shared" si="138"/>
        <v/>
      </c>
      <c r="BB213" s="101" t="str">
        <f t="shared" si="154"/>
        <v/>
      </c>
      <c r="BC213" s="96" t="str">
        <f t="shared" si="155"/>
        <v/>
      </c>
      <c r="BE213" s="96">
        <f t="shared" si="139"/>
        <v>4.0691192865105908E-3</v>
      </c>
      <c r="BF213" s="96" t="str">
        <f t="shared" si="140"/>
        <v/>
      </c>
      <c r="BH213" s="118"/>
      <c r="BI213" s="96" t="s">
        <v>74</v>
      </c>
      <c r="BJ213" s="96">
        <f t="shared" si="141"/>
        <v>6.5069347880343702E-3</v>
      </c>
      <c r="BK213" s="101" t="str">
        <f t="shared" si="142"/>
        <v/>
      </c>
      <c r="BL213" s="101"/>
      <c r="BM213" s="117" t="str">
        <f t="shared" si="143"/>
        <v>107-30-2</v>
      </c>
      <c r="BN213" s="204" t="str">
        <f t="shared" si="144"/>
        <v>Chloromethyl Methyl Ether</v>
      </c>
      <c r="BO213" s="204"/>
      <c r="BP213" s="200">
        <f t="shared" si="156"/>
        <v>1.9780364281804304E-2</v>
      </c>
      <c r="BQ213" s="100" t="str">
        <f t="shared" si="107"/>
        <v>C</v>
      </c>
      <c r="BR213" s="205">
        <f t="shared" si="157"/>
        <v>9.1505773223994807E-2</v>
      </c>
      <c r="BS213" s="100" t="str">
        <f t="shared" si="108"/>
        <v>C</v>
      </c>
      <c r="BT213" s="200">
        <f t="shared" si="158"/>
        <v>9.8177823505103304E-2</v>
      </c>
      <c r="BU213" s="100" t="str">
        <f t="shared" si="109"/>
        <v>C</v>
      </c>
      <c r="BV213" s="200">
        <f t="shared" si="159"/>
        <v>4.0691192865105908E-3</v>
      </c>
      <c r="BW213" s="100" t="str">
        <f t="shared" si="110"/>
        <v>C</v>
      </c>
      <c r="BX213" s="200">
        <f t="shared" si="111"/>
        <v>6.5069347880343702E-3</v>
      </c>
      <c r="BY213" s="100" t="str">
        <f t="shared" si="112"/>
        <v>C</v>
      </c>
      <c r="BZ213" s="200"/>
      <c r="CA213" s="200"/>
      <c r="CB213" s="200"/>
    </row>
    <row r="214" spans="1:80" s="96" customFormat="1" ht="23" x14ac:dyDescent="0.5">
      <c r="A214" s="206" t="s">
        <v>1013</v>
      </c>
      <c r="B214" s="117" t="s">
        <v>205</v>
      </c>
      <c r="C214" s="96">
        <v>0.3</v>
      </c>
      <c r="D214" s="201" t="s">
        <v>791</v>
      </c>
      <c r="E214" s="201">
        <v>3.0000000000000001E-3</v>
      </c>
      <c r="F214" s="203" t="s">
        <v>791</v>
      </c>
      <c r="G214" s="202"/>
      <c r="H214" s="100" t="s">
        <v>74</v>
      </c>
      <c r="I214" s="203">
        <v>1.0000000000000001E-5</v>
      </c>
      <c r="J214" s="203" t="s">
        <v>1198</v>
      </c>
      <c r="K214" s="203"/>
      <c r="L214" s="113"/>
      <c r="M214" s="113">
        <v>1</v>
      </c>
      <c r="N214" s="111">
        <v>0.1</v>
      </c>
      <c r="P214" s="95">
        <v>157.56</v>
      </c>
      <c r="Q214" s="96" t="s">
        <v>47</v>
      </c>
      <c r="R214" s="96">
        <v>9.3000000000000007E-6</v>
      </c>
      <c r="S214" s="208">
        <v>3.8020000000000003E-4</v>
      </c>
      <c r="T214" s="96">
        <v>5.1345300000000003E-2</v>
      </c>
      <c r="U214" s="96">
        <v>8.7994999999999994E-6</v>
      </c>
      <c r="V214" s="96">
        <v>370.6</v>
      </c>
      <c r="W214" s="96">
        <f t="shared" si="126"/>
        <v>2.2236000000000002</v>
      </c>
      <c r="X214" s="96">
        <v>441</v>
      </c>
      <c r="Y214" s="99" t="str">
        <f t="shared" si="127"/>
        <v/>
      </c>
      <c r="Z214" s="96" t="str">
        <f t="shared" si="128"/>
        <v/>
      </c>
      <c r="AA214" s="96" t="str">
        <f t="shared" si="129"/>
        <v/>
      </c>
      <c r="AC214" s="96" t="str">
        <f t="shared" si="114"/>
        <v/>
      </c>
      <c r="AD214" s="96">
        <f t="shared" si="130"/>
        <v>8.2374181900248242</v>
      </c>
      <c r="AE214" s="96">
        <f t="shared" si="131"/>
        <v>2.3174603174603172</v>
      </c>
      <c r="AF214" s="96">
        <f t="shared" si="145"/>
        <v>1.8086318814726723</v>
      </c>
      <c r="AH214" s="101">
        <f t="shared" si="132"/>
        <v>12514.285714285716</v>
      </c>
      <c r="AI214" s="101">
        <f t="shared" si="133"/>
        <v>988.80260068629218</v>
      </c>
      <c r="AJ214" s="101">
        <f t="shared" si="115"/>
        <v>234.6428571428572</v>
      </c>
      <c r="AK214" s="96">
        <f t="shared" si="146"/>
        <v>186.81012471068604</v>
      </c>
      <c r="AM214" s="96" t="str">
        <f t="shared" si="134"/>
        <v/>
      </c>
      <c r="AN214" s="96">
        <f t="shared" si="147"/>
        <v>21.802666666666664</v>
      </c>
      <c r="AO214" s="96">
        <f t="shared" si="148"/>
        <v>21.802666666666664</v>
      </c>
      <c r="AQ214" s="96">
        <f t="shared" si="135"/>
        <v>52560.000000000007</v>
      </c>
      <c r="AR214" s="96">
        <f t="shared" si="149"/>
        <v>7008.0000000000018</v>
      </c>
      <c r="AS214" s="96">
        <f t="shared" si="150"/>
        <v>6183.5294117647081</v>
      </c>
      <c r="AU214" s="96" t="str">
        <f t="shared" si="136"/>
        <v/>
      </c>
      <c r="AV214" s="96">
        <f t="shared" si="151"/>
        <v>401.61116023184985</v>
      </c>
      <c r="AW214" s="96">
        <f t="shared" si="152"/>
        <v>12.112592592592591</v>
      </c>
      <c r="AX214" s="96">
        <f t="shared" si="153"/>
        <v>11.757972152473975</v>
      </c>
      <c r="AZ214" s="101">
        <f t="shared" si="137"/>
        <v>58400.000000000015</v>
      </c>
      <c r="BA214" s="101">
        <f t="shared" si="138"/>
        <v>9198.8784928960722</v>
      </c>
      <c r="BB214" s="101">
        <f t="shared" si="154"/>
        <v>3893.3333333333339</v>
      </c>
      <c r="BC214" s="96">
        <f t="shared" si="155"/>
        <v>2613.1390780630554</v>
      </c>
      <c r="BE214" s="96" t="str">
        <f t="shared" si="139"/>
        <v/>
      </c>
      <c r="BF214" s="96">
        <f t="shared" si="140"/>
        <v>1.0428571428571429E-2</v>
      </c>
      <c r="BH214" s="118"/>
      <c r="BI214" s="96" t="s">
        <v>74</v>
      </c>
      <c r="BJ214" s="96">
        <f t="shared" si="141"/>
        <v>0.25969405905371751</v>
      </c>
      <c r="BK214" s="101">
        <f t="shared" si="142"/>
        <v>100.11428571428571</v>
      </c>
      <c r="BL214" s="101"/>
      <c r="BM214" s="117" t="str">
        <f t="shared" si="143"/>
        <v>88-73-3</v>
      </c>
      <c r="BN214" s="204" t="str">
        <f t="shared" si="144"/>
        <v>Chloronitrobenzene, o-</v>
      </c>
      <c r="BO214" s="204"/>
      <c r="BP214" s="200">
        <f t="shared" si="156"/>
        <v>1.8086318814726723</v>
      </c>
      <c r="BQ214" s="100" t="str">
        <f t="shared" si="107"/>
        <v>C</v>
      </c>
      <c r="BR214" s="205">
        <f t="shared" si="157"/>
        <v>21.802666666666664</v>
      </c>
      <c r="BS214" s="100" t="str">
        <f t="shared" si="108"/>
        <v>C</v>
      </c>
      <c r="BT214" s="200">
        <f t="shared" si="158"/>
        <v>11.757972152473975</v>
      </c>
      <c r="BU214" s="100" t="str">
        <f t="shared" si="109"/>
        <v>C</v>
      </c>
      <c r="BV214" s="200">
        <f t="shared" si="159"/>
        <v>1.0428571428571429E-2</v>
      </c>
      <c r="BW214" s="100" t="str">
        <f t="shared" si="110"/>
        <v>N</v>
      </c>
      <c r="BX214" s="200">
        <f t="shared" si="111"/>
        <v>0.25969405905371751</v>
      </c>
      <c r="BY214" s="100" t="str">
        <f t="shared" si="112"/>
        <v>C</v>
      </c>
      <c r="BZ214" s="200"/>
      <c r="CA214" s="200"/>
      <c r="CB214" s="200"/>
    </row>
    <row r="215" spans="1:80" s="96" customFormat="1" ht="23" x14ac:dyDescent="0.5">
      <c r="A215" s="206" t="s">
        <v>1014</v>
      </c>
      <c r="B215" s="117" t="s">
        <v>206</v>
      </c>
      <c r="C215" s="96">
        <v>0.06</v>
      </c>
      <c r="D215" s="201" t="s">
        <v>791</v>
      </c>
      <c r="E215" s="201">
        <v>6.9999999999999999E-4</v>
      </c>
      <c r="F215" s="203" t="s">
        <v>791</v>
      </c>
      <c r="G215" s="202"/>
      <c r="H215" s="100" t="s">
        <v>74</v>
      </c>
      <c r="I215" s="203">
        <v>2E-3</v>
      </c>
      <c r="J215" s="203" t="s">
        <v>791</v>
      </c>
      <c r="K215" s="203"/>
      <c r="L215" s="113"/>
      <c r="M215" s="113">
        <v>1</v>
      </c>
      <c r="N215" s="111">
        <v>0.1</v>
      </c>
      <c r="P215" s="95">
        <v>157.56</v>
      </c>
      <c r="Q215" s="208"/>
      <c r="R215" s="96">
        <v>4.8899999999999998E-6</v>
      </c>
      <c r="S215" s="208">
        <v>1.9990000000000001E-4</v>
      </c>
      <c r="T215" s="96">
        <v>5.0158700000000001E-2</v>
      </c>
      <c r="U215" s="96">
        <v>8.5260999999999996E-6</v>
      </c>
      <c r="V215" s="96">
        <v>363.2</v>
      </c>
      <c r="W215" s="96">
        <f t="shared" si="126"/>
        <v>2.1791999999999998</v>
      </c>
      <c r="X215" s="96">
        <v>225</v>
      </c>
      <c r="Y215" s="99" t="str">
        <f t="shared" si="127"/>
        <v/>
      </c>
      <c r="Z215" s="96" t="str">
        <f t="shared" si="128"/>
        <v/>
      </c>
      <c r="AA215" s="96" t="str">
        <f t="shared" si="129"/>
        <v/>
      </c>
      <c r="AC215" s="96" t="str">
        <f t="shared" si="114"/>
        <v/>
      </c>
      <c r="AD215" s="96">
        <f t="shared" si="130"/>
        <v>41.187090950124116</v>
      </c>
      <c r="AE215" s="96">
        <f t="shared" si="131"/>
        <v>11.587301587301585</v>
      </c>
      <c r="AF215" s="96">
        <f t="shared" si="145"/>
        <v>9.0431594073633601</v>
      </c>
      <c r="AH215" s="101">
        <f t="shared" si="132"/>
        <v>2502857.1428571427</v>
      </c>
      <c r="AI215" s="101">
        <f t="shared" si="133"/>
        <v>230.72060682680149</v>
      </c>
      <c r="AJ215" s="101">
        <f t="shared" si="115"/>
        <v>54.75</v>
      </c>
      <c r="AK215" s="96">
        <f t="shared" si="146"/>
        <v>44.248793386926906</v>
      </c>
      <c r="AM215" s="96" t="str">
        <f t="shared" si="134"/>
        <v/>
      </c>
      <c r="AN215" s="96">
        <f t="shared" si="147"/>
        <v>109.01333333333332</v>
      </c>
      <c r="AO215" s="96">
        <f t="shared" si="148"/>
        <v>109.01333333333332</v>
      </c>
      <c r="AQ215" s="96">
        <f t="shared" si="135"/>
        <v>10512000</v>
      </c>
      <c r="AR215" s="96">
        <f t="shared" si="149"/>
        <v>1635.2</v>
      </c>
      <c r="AS215" s="96">
        <f t="shared" si="150"/>
        <v>1634.945675117204</v>
      </c>
      <c r="AU215" s="96" t="str">
        <f t="shared" si="136"/>
        <v/>
      </c>
      <c r="AV215" s="96">
        <f t="shared" si="151"/>
        <v>2008.0558011592493</v>
      </c>
      <c r="AW215" s="96">
        <f t="shared" si="152"/>
        <v>60.562962962962956</v>
      </c>
      <c r="AX215" s="96">
        <f t="shared" si="153"/>
        <v>58.789860762369884</v>
      </c>
      <c r="AZ215" s="101">
        <f t="shared" si="137"/>
        <v>11680000</v>
      </c>
      <c r="BA215" s="101">
        <f t="shared" si="138"/>
        <v>2146.4049816757497</v>
      </c>
      <c r="BB215" s="101">
        <f t="shared" si="154"/>
        <v>908.44444444444446</v>
      </c>
      <c r="BC215" s="96">
        <f t="shared" si="155"/>
        <v>638.25834162121998</v>
      </c>
      <c r="BE215" s="96" t="str">
        <f t="shared" si="139"/>
        <v/>
      </c>
      <c r="BF215" s="96">
        <f t="shared" si="140"/>
        <v>2.0857142857142859</v>
      </c>
      <c r="BH215" s="118"/>
      <c r="BI215" s="96" t="s">
        <v>74</v>
      </c>
      <c r="BJ215" s="96">
        <f t="shared" si="141"/>
        <v>1.2984702952685876</v>
      </c>
      <c r="BK215" s="101">
        <f t="shared" si="142"/>
        <v>23.36</v>
      </c>
      <c r="BL215" s="101"/>
      <c r="BM215" s="117" t="str">
        <f t="shared" si="143"/>
        <v>100-00-5</v>
      </c>
      <c r="BN215" s="204" t="str">
        <f t="shared" si="144"/>
        <v>Chloronitrobenzene, p-</v>
      </c>
      <c r="BO215" s="204"/>
      <c r="BP215" s="200">
        <f t="shared" si="156"/>
        <v>9.0431594073633601</v>
      </c>
      <c r="BQ215" s="100" t="str">
        <f t="shared" si="107"/>
        <v>C</v>
      </c>
      <c r="BR215" s="205">
        <f t="shared" si="157"/>
        <v>109.01333333333332</v>
      </c>
      <c r="BS215" s="100" t="str">
        <f t="shared" si="108"/>
        <v>C</v>
      </c>
      <c r="BT215" s="200">
        <f t="shared" si="158"/>
        <v>58.789860762369884</v>
      </c>
      <c r="BU215" s="100" t="str">
        <f t="shared" si="109"/>
        <v>C</v>
      </c>
      <c r="BV215" s="200">
        <f t="shared" si="159"/>
        <v>2.0857142857142859</v>
      </c>
      <c r="BW215" s="100" t="str">
        <f t="shared" si="110"/>
        <v>N</v>
      </c>
      <c r="BX215" s="200">
        <f t="shared" si="111"/>
        <v>1.2984702952685876</v>
      </c>
      <c r="BY215" s="100" t="str">
        <f t="shared" si="112"/>
        <v>C</v>
      </c>
      <c r="BZ215" s="200"/>
      <c r="CA215" s="200"/>
      <c r="CB215" s="200"/>
    </row>
    <row r="216" spans="1:80" s="96" customFormat="1" ht="23" x14ac:dyDescent="0.5">
      <c r="A216" s="206" t="s">
        <v>809</v>
      </c>
      <c r="B216" s="117" t="s">
        <v>207</v>
      </c>
      <c r="D216" s="201" t="s">
        <v>74</v>
      </c>
      <c r="E216" s="201">
        <v>5.0000000000000001E-3</v>
      </c>
      <c r="F216" s="203" t="s">
        <v>790</v>
      </c>
      <c r="G216" s="202"/>
      <c r="H216" s="100" t="s">
        <v>74</v>
      </c>
      <c r="I216" s="203"/>
      <c r="J216" s="203" t="s">
        <v>74</v>
      </c>
      <c r="K216" s="203"/>
      <c r="L216" s="113" t="s">
        <v>1199</v>
      </c>
      <c r="M216" s="113">
        <v>1</v>
      </c>
      <c r="N216" s="111"/>
      <c r="P216" s="95">
        <v>128.56</v>
      </c>
      <c r="Q216" s="208"/>
      <c r="R216" s="96">
        <v>1.1199999999999999E-5</v>
      </c>
      <c r="S216" s="208">
        <v>4.5790000000000002E-4</v>
      </c>
      <c r="T216" s="96">
        <v>6.6117499999999996E-2</v>
      </c>
      <c r="U216" s="96">
        <v>9.4784000000000006E-6</v>
      </c>
      <c r="V216" s="96">
        <v>388</v>
      </c>
      <c r="W216" s="96">
        <f t="shared" si="126"/>
        <v>2.3279999999999998</v>
      </c>
      <c r="X216" s="96">
        <v>11300</v>
      </c>
      <c r="Y216" s="99">
        <f t="shared" si="127"/>
        <v>6.8907894988598066E-7</v>
      </c>
      <c r="Z216" s="96">
        <f t="shared" si="128"/>
        <v>138952.43583853054</v>
      </c>
      <c r="AA216" s="96">
        <f t="shared" si="129"/>
        <v>27437.379531616352</v>
      </c>
      <c r="AC216" s="96" t="str">
        <f t="shared" si="114"/>
        <v/>
      </c>
      <c r="AD216" s="96" t="str">
        <f t="shared" si="130"/>
        <v/>
      </c>
      <c r="AE216" s="96" t="str">
        <f t="shared" si="131"/>
        <v/>
      </c>
      <c r="AF216" s="96" t="str">
        <f t="shared" si="145"/>
        <v/>
      </c>
      <c r="AH216" s="101" t="str">
        <f t="shared" si="132"/>
        <v/>
      </c>
      <c r="AI216" s="101" t="str">
        <f t="shared" si="133"/>
        <v/>
      </c>
      <c r="AJ216" s="101">
        <f t="shared" si="115"/>
        <v>391.07142857142861</v>
      </c>
      <c r="AK216" s="96">
        <f t="shared" si="146"/>
        <v>391.07142857142867</v>
      </c>
      <c r="AM216" s="96" t="str">
        <f t="shared" si="134"/>
        <v/>
      </c>
      <c r="AN216" s="96" t="str">
        <f t="shared" si="147"/>
        <v/>
      </c>
      <c r="AO216" s="96" t="str">
        <f t="shared" si="148"/>
        <v/>
      </c>
      <c r="AQ216" s="96" t="str">
        <f t="shared" si="135"/>
        <v/>
      </c>
      <c r="AR216" s="96">
        <f t="shared" si="149"/>
        <v>11680.000000000002</v>
      </c>
      <c r="AS216" s="96">
        <f t="shared" si="150"/>
        <v>11680.000000000002</v>
      </c>
      <c r="AU216" s="96" t="str">
        <f t="shared" si="136"/>
        <v/>
      </c>
      <c r="AV216" s="96" t="str">
        <f t="shared" si="151"/>
        <v/>
      </c>
      <c r="AW216" s="96" t="str">
        <f t="shared" si="152"/>
        <v/>
      </c>
      <c r="AX216" s="96" t="str">
        <f t="shared" si="153"/>
        <v/>
      </c>
      <c r="AZ216" s="101" t="str">
        <f t="shared" si="137"/>
        <v/>
      </c>
      <c r="BA216" s="101" t="str">
        <f t="shared" si="138"/>
        <v/>
      </c>
      <c r="BB216" s="101">
        <f t="shared" si="154"/>
        <v>6488.8888888888896</v>
      </c>
      <c r="BC216" s="96">
        <f t="shared" si="155"/>
        <v>6488.8888888888887</v>
      </c>
      <c r="BE216" s="96" t="str">
        <f t="shared" si="139"/>
        <v/>
      </c>
      <c r="BF216" s="96" t="str">
        <f t="shared" si="140"/>
        <v/>
      </c>
      <c r="BH216" s="118"/>
      <c r="BI216" s="96" t="s">
        <v>74</v>
      </c>
      <c r="BJ216" s="96" t="str">
        <f t="shared" si="141"/>
        <v/>
      </c>
      <c r="BK216" s="101">
        <f t="shared" si="142"/>
        <v>166.85714285714286</v>
      </c>
      <c r="BL216" s="101"/>
      <c r="BM216" s="117" t="str">
        <f t="shared" si="143"/>
        <v>95-57-8</v>
      </c>
      <c r="BN216" s="204" t="str">
        <f t="shared" si="144"/>
        <v>Chlorophenol, 2-</v>
      </c>
      <c r="BO216" s="204"/>
      <c r="BP216" s="200">
        <f t="shared" si="156"/>
        <v>391.07142857142867</v>
      </c>
      <c r="BQ216" s="100" t="str">
        <f t="shared" si="107"/>
        <v>N</v>
      </c>
      <c r="BR216" s="205">
        <f t="shared" si="157"/>
        <v>11680.000000000002</v>
      </c>
      <c r="BS216" s="100" t="str">
        <f t="shared" si="108"/>
        <v>N</v>
      </c>
      <c r="BT216" s="200">
        <f t="shared" si="158"/>
        <v>6488.8888888888887</v>
      </c>
      <c r="BU216" s="100" t="str">
        <f t="shared" si="109"/>
        <v>N</v>
      </c>
      <c r="BV216" s="200" t="str">
        <f t="shared" si="159"/>
        <v/>
      </c>
      <c r="BW216" s="100" t="str">
        <f t="shared" si="110"/>
        <v/>
      </c>
      <c r="BX216" s="200">
        <f t="shared" si="111"/>
        <v>166.85714285714286</v>
      </c>
      <c r="BY216" s="100" t="str">
        <f t="shared" si="112"/>
        <v>N</v>
      </c>
      <c r="BZ216" s="200">
        <v>0.2</v>
      </c>
      <c r="CA216" s="200"/>
      <c r="CB216" s="200">
        <f>BZ216*20</f>
        <v>4</v>
      </c>
    </row>
    <row r="217" spans="1:80" s="96" customFormat="1" ht="23" x14ac:dyDescent="0.5">
      <c r="A217" s="206" t="s">
        <v>1015</v>
      </c>
      <c r="B217" s="117" t="s">
        <v>1016</v>
      </c>
      <c r="D217" s="201" t="s">
        <v>74</v>
      </c>
      <c r="E217" s="201"/>
      <c r="F217" s="203" t="s">
        <v>74</v>
      </c>
      <c r="G217" s="202"/>
      <c r="H217" s="100" t="s">
        <v>74</v>
      </c>
      <c r="I217" s="203">
        <v>4.0000000000000002E-4</v>
      </c>
      <c r="J217" s="203" t="s">
        <v>793</v>
      </c>
      <c r="K217" s="203"/>
      <c r="L217" s="113" t="s">
        <v>1199</v>
      </c>
      <c r="M217" s="113">
        <v>1</v>
      </c>
      <c r="N217" s="111">
        <v>0.1</v>
      </c>
      <c r="P217" s="95">
        <v>164.38</v>
      </c>
      <c r="Q217" s="96" t="s">
        <v>47</v>
      </c>
      <c r="R217" s="96">
        <v>2.0500000000000002E-3</v>
      </c>
      <c r="S217" s="208">
        <v>8.3810300000000004E-2</v>
      </c>
      <c r="T217" s="96">
        <v>5.1763700000000003E-2</v>
      </c>
      <c r="U217" s="96">
        <v>9.6198000000000006E-6</v>
      </c>
      <c r="V217" s="96">
        <v>44.19</v>
      </c>
      <c r="W217" s="96">
        <f t="shared" si="126"/>
        <v>0.26513999999999999</v>
      </c>
      <c r="X217" s="96">
        <v>1620</v>
      </c>
      <c r="Y217" s="99">
        <f t="shared" si="127"/>
        <v>6.068004464667581E-4</v>
      </c>
      <c r="Z217" s="96">
        <f t="shared" si="128"/>
        <v>4682.4991816339798</v>
      </c>
      <c r="AA217" s="96">
        <f t="shared" si="129"/>
        <v>617.2296795509435</v>
      </c>
      <c r="AC217" s="96" t="str">
        <f t="shared" si="114"/>
        <v/>
      </c>
      <c r="AD217" s="96" t="str">
        <f t="shared" si="130"/>
        <v/>
      </c>
      <c r="AE217" s="96" t="str">
        <f t="shared" si="131"/>
        <v/>
      </c>
      <c r="AF217" s="96" t="str">
        <f t="shared" si="145"/>
        <v/>
      </c>
      <c r="AH217" s="101">
        <f t="shared" si="132"/>
        <v>1.9532710871958887</v>
      </c>
      <c r="AI217" s="101" t="str">
        <f t="shared" si="133"/>
        <v/>
      </c>
      <c r="AJ217" s="101" t="str">
        <f t="shared" si="115"/>
        <v/>
      </c>
      <c r="AK217" s="96">
        <f t="shared" si="146"/>
        <v>1.9532710871958889</v>
      </c>
      <c r="AM217" s="96" t="str">
        <f t="shared" si="134"/>
        <v/>
      </c>
      <c r="AN217" s="96" t="str">
        <f t="shared" si="147"/>
        <v/>
      </c>
      <c r="AO217" s="96" t="str">
        <f t="shared" si="148"/>
        <v/>
      </c>
      <c r="AQ217" s="96">
        <f t="shared" si="135"/>
        <v>8.2037385662227322</v>
      </c>
      <c r="AR217" s="96" t="str">
        <f t="shared" si="149"/>
        <v/>
      </c>
      <c r="AS217" s="96">
        <f t="shared" si="150"/>
        <v>8.2037385662227322</v>
      </c>
      <c r="AU217" s="96" t="str">
        <f t="shared" si="136"/>
        <v/>
      </c>
      <c r="AV217" s="96" t="str">
        <f t="shared" si="151"/>
        <v/>
      </c>
      <c r="AW217" s="96" t="str">
        <f t="shared" si="152"/>
        <v/>
      </c>
      <c r="AX217" s="96" t="str">
        <f t="shared" si="153"/>
        <v/>
      </c>
      <c r="AZ217" s="101">
        <f t="shared" si="137"/>
        <v>9.1152650735808134</v>
      </c>
      <c r="BA217" s="101" t="str">
        <f t="shared" si="138"/>
        <v/>
      </c>
      <c r="BB217" s="101" t="str">
        <f t="shared" si="154"/>
        <v/>
      </c>
      <c r="BC217" s="96">
        <f t="shared" si="155"/>
        <v>9.1152650735808134</v>
      </c>
      <c r="BE217" s="96" t="str">
        <f t="shared" si="139"/>
        <v/>
      </c>
      <c r="BF217" s="96">
        <f t="shared" si="140"/>
        <v>0.41714285714285715</v>
      </c>
      <c r="BH217" s="118"/>
      <c r="BI217" s="96" t="s">
        <v>74</v>
      </c>
      <c r="BJ217" s="96" t="str">
        <f t="shared" si="141"/>
        <v/>
      </c>
      <c r="BK217" s="101">
        <f t="shared" si="142"/>
        <v>0.8342857142857143</v>
      </c>
      <c r="BL217" s="101"/>
      <c r="BM217" s="117" t="str">
        <f t="shared" si="143"/>
        <v>76-06-2</v>
      </c>
      <c r="BN217" s="204" t="str">
        <f t="shared" si="144"/>
        <v>Chloropicrin</v>
      </c>
      <c r="BO217" s="204"/>
      <c r="BP217" s="200">
        <f t="shared" si="156"/>
        <v>1.9532710871958889</v>
      </c>
      <c r="BQ217" s="100" t="str">
        <f t="shared" si="107"/>
        <v>N</v>
      </c>
      <c r="BR217" s="205">
        <f t="shared" si="157"/>
        <v>8.2037385662227322</v>
      </c>
      <c r="BS217" s="100" t="str">
        <f t="shared" si="108"/>
        <v>N</v>
      </c>
      <c r="BT217" s="200">
        <f t="shared" si="158"/>
        <v>9.1152650735808134</v>
      </c>
      <c r="BU217" s="100" t="str">
        <f t="shared" si="109"/>
        <v>N</v>
      </c>
      <c r="BV217" s="200">
        <f t="shared" si="159"/>
        <v>0.41714285714285715</v>
      </c>
      <c r="BW217" s="100" t="str">
        <f t="shared" si="110"/>
        <v>N</v>
      </c>
      <c r="BX217" s="200">
        <f t="shared" si="111"/>
        <v>0.8342857142857143</v>
      </c>
      <c r="BY217" s="100" t="str">
        <f t="shared" si="112"/>
        <v>N</v>
      </c>
      <c r="BZ217" s="200"/>
      <c r="CA217" s="200"/>
      <c r="CB217" s="200"/>
    </row>
    <row r="218" spans="1:80" s="96" customFormat="1" ht="23" x14ac:dyDescent="0.5">
      <c r="A218" s="206" t="s">
        <v>810</v>
      </c>
      <c r="B218" s="117" t="s">
        <v>208</v>
      </c>
      <c r="D218" s="201" t="s">
        <v>74</v>
      </c>
      <c r="F218" s="203"/>
      <c r="G218" s="202"/>
      <c r="H218" s="100"/>
      <c r="I218" s="203"/>
      <c r="J218" s="203"/>
      <c r="K218" s="203"/>
      <c r="L218" s="113" t="s">
        <v>1199</v>
      </c>
      <c r="M218" s="113">
        <v>1</v>
      </c>
      <c r="N218" s="111"/>
      <c r="P218" s="208">
        <v>164</v>
      </c>
      <c r="Q218" s="208"/>
      <c r="R218" s="96">
        <v>2.3E-3</v>
      </c>
      <c r="S218" s="100">
        <v>9.4300000000000009E-2</v>
      </c>
      <c r="T218" s="96">
        <v>0.08</v>
      </c>
      <c r="U218" s="96">
        <v>1.0000000000000001E-5</v>
      </c>
      <c r="V218" s="96">
        <v>51</v>
      </c>
      <c r="W218" s="96">
        <f t="shared" si="126"/>
        <v>0.30599999999999999</v>
      </c>
      <c r="X218" s="96">
        <v>2700</v>
      </c>
      <c r="Y218" s="99">
        <f t="shared" si="127"/>
        <v>9.4841086091061386E-4</v>
      </c>
      <c r="Z218" s="96">
        <f t="shared" si="128"/>
        <v>3745.4361390472868</v>
      </c>
      <c r="AA218" s="96">
        <f t="shared" si="129"/>
        <v>1144.3997547169811</v>
      </c>
      <c r="AC218" s="96" t="str">
        <f t="shared" si="114"/>
        <v/>
      </c>
      <c r="AD218" s="96" t="str">
        <f t="shared" si="130"/>
        <v/>
      </c>
      <c r="AE218" s="96" t="str">
        <f t="shared" si="131"/>
        <v/>
      </c>
      <c r="AF218" s="96" t="str">
        <f t="shared" si="145"/>
        <v/>
      </c>
      <c r="AH218" s="101" t="str">
        <f t="shared" si="132"/>
        <v/>
      </c>
      <c r="AI218" s="101" t="str">
        <f t="shared" si="133"/>
        <v/>
      </c>
      <c r="AJ218" s="101" t="str">
        <f t="shared" si="115"/>
        <v/>
      </c>
      <c r="AK218" s="96" t="str">
        <f t="shared" si="146"/>
        <v/>
      </c>
      <c r="AM218" s="96" t="str">
        <f t="shared" si="134"/>
        <v/>
      </c>
      <c r="AN218" s="96" t="str">
        <f t="shared" si="147"/>
        <v/>
      </c>
      <c r="AO218" s="96" t="str">
        <f t="shared" si="148"/>
        <v/>
      </c>
      <c r="AQ218" s="96" t="str">
        <f t="shared" si="135"/>
        <v/>
      </c>
      <c r="AR218" s="96" t="str">
        <f t="shared" si="149"/>
        <v/>
      </c>
      <c r="AS218" s="96" t="str">
        <f t="shared" si="150"/>
        <v/>
      </c>
      <c r="AU218" s="96" t="str">
        <f t="shared" si="136"/>
        <v/>
      </c>
      <c r="AV218" s="96" t="str">
        <f t="shared" si="151"/>
        <v/>
      </c>
      <c r="AW218" s="96" t="str">
        <f t="shared" si="152"/>
        <v/>
      </c>
      <c r="AX218" s="96" t="str">
        <f t="shared" si="153"/>
        <v/>
      </c>
      <c r="AZ218" s="101" t="str">
        <f t="shared" si="137"/>
        <v/>
      </c>
      <c r="BA218" s="101" t="str">
        <f t="shared" si="138"/>
        <v/>
      </c>
      <c r="BB218" s="101" t="str">
        <f t="shared" si="154"/>
        <v/>
      </c>
      <c r="BC218" s="96" t="str">
        <f t="shared" si="155"/>
        <v/>
      </c>
      <c r="BE218" s="96" t="str">
        <f t="shared" si="139"/>
        <v/>
      </c>
      <c r="BF218" s="96" t="str">
        <f t="shared" si="140"/>
        <v/>
      </c>
      <c r="BH218" s="118"/>
      <c r="BJ218" s="96" t="str">
        <f t="shared" si="141"/>
        <v/>
      </c>
      <c r="BK218" s="101" t="str">
        <f t="shared" si="142"/>
        <v/>
      </c>
      <c r="BL218" s="101"/>
      <c r="BM218" s="117" t="str">
        <f t="shared" si="143"/>
        <v>75-29-6</v>
      </c>
      <c r="BN218" s="204" t="str">
        <f t="shared" si="144"/>
        <v>Chloropropane, 2-</v>
      </c>
      <c r="BO218" s="204"/>
      <c r="BP218" s="200">
        <f t="shared" si="156"/>
        <v>1144.3997547169811</v>
      </c>
      <c r="BQ218" s="100" t="str">
        <f>IF(BP218="","",IF(BP218=AA218,"sat", IF(BP218=AF218,"C", IF(BP218=AK218,"N", IF(BP218=100000,"max")))))</f>
        <v>sat</v>
      </c>
      <c r="BR218" s="205">
        <f t="shared" si="157"/>
        <v>1144.3997547169811</v>
      </c>
      <c r="BS218" s="100" t="str">
        <f>IF(BR218="","",IF(BR218=AA218,"sat", IF(BR218=AO218,"C", IF(BR218=AS218,"N", IF(BR218=100000,"max")))))</f>
        <v>sat</v>
      </c>
      <c r="BT218" s="200">
        <f t="shared" si="158"/>
        <v>1144.3997547169811</v>
      </c>
      <c r="BU218" s="100" t="str">
        <f>IF(BT218="","", IF(BT218=AA218,"sat", IF(BT218=AX218,"C", IF(BT218=BC218,"N", IF(BT218=100000,"max")))))</f>
        <v>sat</v>
      </c>
      <c r="BV218" s="200" t="str">
        <f t="shared" si="159"/>
        <v/>
      </c>
      <c r="BW218" s="100" t="str">
        <f>IF(BV218="","", IF(BV218=BE218,"C", IF(BV218=BF218,"N")))</f>
        <v/>
      </c>
      <c r="BX218" s="200" t="str">
        <f>IF(BI218="",(IF(AND(BJ218="",BK218=""),"",MIN(BJ218,BK218))),BI218)</f>
        <v/>
      </c>
      <c r="BY218" s="100" t="str">
        <f>IF(BX218="","", IF(BX218=BJ218,"C", IF(BX218=BK218,"N",IF(BX218=BI218,"mcl"))))</f>
        <v/>
      </c>
      <c r="BZ218" s="200"/>
      <c r="CA218" s="200"/>
      <c r="CB218" s="200"/>
    </row>
    <row r="219" spans="1:80" s="96" customFormat="1" ht="23" x14ac:dyDescent="0.5">
      <c r="A219" s="206" t="s">
        <v>1017</v>
      </c>
      <c r="B219" s="117" t="s">
        <v>1018</v>
      </c>
      <c r="C219" s="96">
        <v>1.7000000000000001E-2</v>
      </c>
      <c r="D219" s="201" t="s">
        <v>793</v>
      </c>
      <c r="E219" s="201">
        <v>1.4999999999999999E-2</v>
      </c>
      <c r="F219" s="203" t="s">
        <v>790</v>
      </c>
      <c r="G219" s="202">
        <v>8.8999999999999995E-7</v>
      </c>
      <c r="H219" s="100" t="s">
        <v>793</v>
      </c>
      <c r="I219" s="203"/>
      <c r="J219" s="203" t="s">
        <v>74</v>
      </c>
      <c r="K219" s="203"/>
      <c r="L219" s="113"/>
      <c r="M219" s="113">
        <v>1</v>
      </c>
      <c r="N219" s="111">
        <v>0.1</v>
      </c>
      <c r="P219" s="95">
        <v>265.91000000000003</v>
      </c>
      <c r="Q219" s="208"/>
      <c r="R219" s="96">
        <v>1.9999999999999999E-6</v>
      </c>
      <c r="S219" s="208">
        <v>8.1799999999999996E-5</v>
      </c>
      <c r="T219" s="96">
        <v>2.7578700000000001E-2</v>
      </c>
      <c r="U219" s="96">
        <v>7.3231999999999996E-6</v>
      </c>
      <c r="V219" s="96">
        <v>1041</v>
      </c>
      <c r="W219" s="96">
        <f t="shared" si="126"/>
        <v>6.2460000000000004</v>
      </c>
      <c r="X219" s="96">
        <v>0.81</v>
      </c>
      <c r="Y219" s="99" t="str">
        <f t="shared" si="127"/>
        <v/>
      </c>
      <c r="Z219" s="96" t="str">
        <f t="shared" si="128"/>
        <v/>
      </c>
      <c r="AA219" s="96" t="str">
        <f t="shared" si="129"/>
        <v/>
      </c>
      <c r="AC219" s="96">
        <f t="shared" si="114"/>
        <v>3785652.5496974932</v>
      </c>
      <c r="AD219" s="96">
        <f t="shared" si="130"/>
        <v>145.36620335337921</v>
      </c>
      <c r="AE219" s="96">
        <f t="shared" si="131"/>
        <v>40.896358543417364</v>
      </c>
      <c r="AF219" s="96">
        <f t="shared" si="145"/>
        <v>31.916764110563545</v>
      </c>
      <c r="AH219" s="101" t="str">
        <f t="shared" si="132"/>
        <v/>
      </c>
      <c r="AI219" s="101">
        <f t="shared" si="133"/>
        <v>4944.0130034314607</v>
      </c>
      <c r="AJ219" s="101">
        <f t="shared" si="115"/>
        <v>1173.2142857142858</v>
      </c>
      <c r="AK219" s="96">
        <f t="shared" si="146"/>
        <v>948.2051933357194</v>
      </c>
      <c r="AM219" s="96">
        <f t="shared" si="134"/>
        <v>16535730.337078651</v>
      </c>
      <c r="AN219" s="96">
        <f t="shared" si="147"/>
        <v>384.75294117647053</v>
      </c>
      <c r="AO219" s="96">
        <f t="shared" si="148"/>
        <v>384.74398896339403</v>
      </c>
      <c r="AQ219" s="96" t="str">
        <f t="shared" si="135"/>
        <v/>
      </c>
      <c r="AR219" s="96">
        <f t="shared" si="149"/>
        <v>35040</v>
      </c>
      <c r="AS219" s="96">
        <f t="shared" si="150"/>
        <v>35040</v>
      </c>
      <c r="AU219" s="96">
        <f t="shared" si="136"/>
        <v>18373033.707865167</v>
      </c>
      <c r="AV219" s="96">
        <f t="shared" si="151"/>
        <v>7087.2557687973494</v>
      </c>
      <c r="AW219" s="96">
        <f t="shared" si="152"/>
        <v>213.75163398692806</v>
      </c>
      <c r="AX219" s="96">
        <f t="shared" si="153"/>
        <v>207.49128294250852</v>
      </c>
      <c r="AZ219" s="101" t="str">
        <f t="shared" si="137"/>
        <v/>
      </c>
      <c r="BA219" s="101">
        <f t="shared" si="138"/>
        <v>45994.392464480348</v>
      </c>
      <c r="BB219" s="101">
        <f t="shared" si="154"/>
        <v>19466.666666666668</v>
      </c>
      <c r="BC219" s="96">
        <f t="shared" si="155"/>
        <v>13677.711887430558</v>
      </c>
      <c r="BE219" s="96">
        <f t="shared" si="139"/>
        <v>3.1547104580812446</v>
      </c>
      <c r="BF219" s="96" t="str">
        <f t="shared" si="140"/>
        <v/>
      </c>
      <c r="BH219" s="118"/>
      <c r="BI219" s="96" t="s">
        <v>74</v>
      </c>
      <c r="BJ219" s="96">
        <f t="shared" si="141"/>
        <v>4.5828363362420728</v>
      </c>
      <c r="BK219" s="101">
        <f t="shared" si="142"/>
        <v>500.57142857142856</v>
      </c>
      <c r="BL219" s="101"/>
      <c r="BM219" s="117" t="str">
        <f t="shared" si="143"/>
        <v>1897-45-6</v>
      </c>
      <c r="BN219" s="204" t="str">
        <f t="shared" si="144"/>
        <v>Chlorothalonil</v>
      </c>
      <c r="BO219" s="204"/>
      <c r="BP219" s="200">
        <f t="shared" si="156"/>
        <v>31.916764110563545</v>
      </c>
      <c r="BQ219" s="100" t="str">
        <f t="shared" si="107"/>
        <v>C</v>
      </c>
      <c r="BR219" s="205">
        <f t="shared" si="157"/>
        <v>384.74398896339403</v>
      </c>
      <c r="BS219" s="100" t="str">
        <f t="shared" si="108"/>
        <v>C</v>
      </c>
      <c r="BT219" s="200">
        <f t="shared" si="158"/>
        <v>207.49128294250852</v>
      </c>
      <c r="BU219" s="100" t="str">
        <f t="shared" si="109"/>
        <v>C</v>
      </c>
      <c r="BV219" s="200">
        <f t="shared" si="159"/>
        <v>3.1547104580812446</v>
      </c>
      <c r="BW219" s="100" t="str">
        <f t="shared" si="110"/>
        <v>C</v>
      </c>
      <c r="BX219" s="200">
        <f t="shared" si="111"/>
        <v>4.5828363362420728</v>
      </c>
      <c r="BY219" s="100" t="str">
        <f t="shared" si="112"/>
        <v>C</v>
      </c>
      <c r="BZ219" s="200"/>
      <c r="CA219" s="200"/>
      <c r="CB219" s="200"/>
    </row>
    <row r="220" spans="1:80" s="96" customFormat="1" ht="23" x14ac:dyDescent="0.5">
      <c r="A220" s="206" t="s">
        <v>1019</v>
      </c>
      <c r="B220" s="117" t="s">
        <v>209</v>
      </c>
      <c r="D220" s="201" t="s">
        <v>74</v>
      </c>
      <c r="E220" s="201">
        <v>0.02</v>
      </c>
      <c r="F220" s="203" t="s">
        <v>790</v>
      </c>
      <c r="G220" s="202"/>
      <c r="H220" s="100" t="s">
        <v>74</v>
      </c>
      <c r="I220" s="203"/>
      <c r="J220" s="203" t="s">
        <v>74</v>
      </c>
      <c r="K220" s="203"/>
      <c r="L220" s="113" t="s">
        <v>1199</v>
      </c>
      <c r="M220" s="113">
        <v>1</v>
      </c>
      <c r="N220" s="111"/>
      <c r="P220" s="208">
        <v>126.59</v>
      </c>
      <c r="Q220" s="208"/>
      <c r="R220" s="96">
        <v>3.5699999999999998E-3</v>
      </c>
      <c r="S220" s="208">
        <v>0.14595259999999999</v>
      </c>
      <c r="T220" s="96">
        <v>6.29025E-2</v>
      </c>
      <c r="U220" s="96">
        <v>8.7193999999999999E-6</v>
      </c>
      <c r="V220" s="96">
        <v>382.9</v>
      </c>
      <c r="W220" s="96">
        <f t="shared" si="126"/>
        <v>2.2974000000000001</v>
      </c>
      <c r="X220" s="96">
        <v>374</v>
      </c>
      <c r="Y220" s="99">
        <f t="shared" si="127"/>
        <v>2.0172141660652657E-4</v>
      </c>
      <c r="Z220" s="96">
        <f t="shared" si="128"/>
        <v>8121.2831271718833</v>
      </c>
      <c r="AA220" s="96">
        <f t="shared" si="129"/>
        <v>906.96122766817621</v>
      </c>
      <c r="AC220" s="96" t="str">
        <f t="shared" si="114"/>
        <v/>
      </c>
      <c r="AD220" s="96" t="str">
        <f t="shared" si="130"/>
        <v/>
      </c>
      <c r="AE220" s="96" t="str">
        <f t="shared" si="131"/>
        <v/>
      </c>
      <c r="AF220" s="96" t="str">
        <f t="shared" si="145"/>
        <v/>
      </c>
      <c r="AH220" s="101" t="str">
        <f t="shared" si="132"/>
        <v/>
      </c>
      <c r="AI220" s="101" t="str">
        <f t="shared" si="133"/>
        <v/>
      </c>
      <c r="AJ220" s="101">
        <f t="shared" si="115"/>
        <v>1564.2857142857144</v>
      </c>
      <c r="AK220" s="96">
        <f t="shared" si="146"/>
        <v>1564.2857142857147</v>
      </c>
      <c r="AM220" s="96" t="str">
        <f t="shared" si="134"/>
        <v/>
      </c>
      <c r="AN220" s="96" t="str">
        <f t="shared" si="147"/>
        <v/>
      </c>
      <c r="AO220" s="96" t="str">
        <f t="shared" si="148"/>
        <v/>
      </c>
      <c r="AQ220" s="96" t="str">
        <f t="shared" si="135"/>
        <v/>
      </c>
      <c r="AR220" s="96">
        <f t="shared" si="149"/>
        <v>46720.000000000007</v>
      </c>
      <c r="AS220" s="96">
        <f t="shared" si="150"/>
        <v>46720.000000000007</v>
      </c>
      <c r="AU220" s="96" t="str">
        <f t="shared" si="136"/>
        <v/>
      </c>
      <c r="AV220" s="96" t="str">
        <f t="shared" si="151"/>
        <v/>
      </c>
      <c r="AW220" s="96" t="str">
        <f t="shared" si="152"/>
        <v/>
      </c>
      <c r="AX220" s="96" t="str">
        <f t="shared" si="153"/>
        <v/>
      </c>
      <c r="AZ220" s="101" t="str">
        <f t="shared" si="137"/>
        <v/>
      </c>
      <c r="BA220" s="101" t="str">
        <f t="shared" si="138"/>
        <v/>
      </c>
      <c r="BB220" s="101">
        <f t="shared" si="154"/>
        <v>25955.555555555558</v>
      </c>
      <c r="BC220" s="96">
        <f t="shared" si="155"/>
        <v>25955.555555555555</v>
      </c>
      <c r="BE220" s="96" t="str">
        <f t="shared" si="139"/>
        <v/>
      </c>
      <c r="BF220" s="96" t="str">
        <f t="shared" si="140"/>
        <v/>
      </c>
      <c r="BH220" s="118"/>
      <c r="BI220" s="96" t="s">
        <v>74</v>
      </c>
      <c r="BJ220" s="96" t="str">
        <f t="shared" si="141"/>
        <v/>
      </c>
      <c r="BK220" s="101">
        <f t="shared" si="142"/>
        <v>667.42857142857144</v>
      </c>
      <c r="BL220" s="101"/>
      <c r="BM220" s="117" t="str">
        <f t="shared" si="143"/>
        <v>95-49-8</v>
      </c>
      <c r="BN220" s="204" t="str">
        <f t="shared" si="144"/>
        <v>Chlorotoluene, o-</v>
      </c>
      <c r="BO220" s="204"/>
      <c r="BP220" s="200">
        <f t="shared" si="156"/>
        <v>906.96122766817621</v>
      </c>
      <c r="BQ220" s="100" t="str">
        <f t="shared" si="107"/>
        <v>sat</v>
      </c>
      <c r="BR220" s="205">
        <f t="shared" si="157"/>
        <v>906.96122766817621</v>
      </c>
      <c r="BS220" s="100" t="str">
        <f t="shared" si="108"/>
        <v>sat</v>
      </c>
      <c r="BT220" s="200">
        <f t="shared" si="158"/>
        <v>906.96122766817621</v>
      </c>
      <c r="BU220" s="100" t="str">
        <f t="shared" si="109"/>
        <v>sat</v>
      </c>
      <c r="BV220" s="200" t="str">
        <f t="shared" si="159"/>
        <v/>
      </c>
      <c r="BW220" s="100" t="str">
        <f t="shared" si="110"/>
        <v/>
      </c>
      <c r="BX220" s="200">
        <f t="shared" si="111"/>
        <v>667.42857142857144</v>
      </c>
      <c r="BY220" s="100" t="str">
        <f t="shared" si="112"/>
        <v>N</v>
      </c>
      <c r="BZ220" s="200"/>
      <c r="CA220" s="200"/>
      <c r="CB220" s="200"/>
    </row>
    <row r="221" spans="1:80" s="96" customFormat="1" ht="23" x14ac:dyDescent="0.5">
      <c r="A221" s="200" t="s">
        <v>1020</v>
      </c>
      <c r="B221" s="117" t="s">
        <v>1021</v>
      </c>
      <c r="D221" s="201" t="s">
        <v>74</v>
      </c>
      <c r="E221" s="96">
        <v>0.02</v>
      </c>
      <c r="F221" s="203" t="s">
        <v>1198</v>
      </c>
      <c r="G221" s="202"/>
      <c r="H221" s="100" t="s">
        <v>74</v>
      </c>
      <c r="I221" s="203"/>
      <c r="J221" s="203" t="s">
        <v>74</v>
      </c>
      <c r="K221" s="203"/>
      <c r="L221" s="113" t="s">
        <v>1199</v>
      </c>
      <c r="M221" s="113">
        <v>1</v>
      </c>
      <c r="N221" s="111"/>
      <c r="P221" s="208">
        <v>126.59</v>
      </c>
      <c r="Q221" s="96" t="s">
        <v>47</v>
      </c>
      <c r="R221" s="96">
        <v>4.3800000000000002E-3</v>
      </c>
      <c r="S221" s="208">
        <v>0.1790679</v>
      </c>
      <c r="T221" s="96">
        <v>6.2571000000000002E-2</v>
      </c>
      <c r="U221" s="96">
        <v>8.6573999999999995E-6</v>
      </c>
      <c r="V221" s="96">
        <v>375.3</v>
      </c>
      <c r="W221" s="96">
        <f t="shared" si="126"/>
        <v>2.2518000000000002</v>
      </c>
      <c r="X221" s="96">
        <v>106</v>
      </c>
      <c r="Y221" s="99">
        <f t="shared" si="127"/>
        <v>2.5023923807746055E-4</v>
      </c>
      <c r="Z221" s="96">
        <f t="shared" si="128"/>
        <v>7291.6019338713422</v>
      </c>
      <c r="AA221" s="96">
        <f t="shared" si="129"/>
        <v>252.88409586000003</v>
      </c>
      <c r="AC221" s="96" t="str">
        <f t="shared" si="114"/>
        <v/>
      </c>
      <c r="AD221" s="96" t="str">
        <f t="shared" si="130"/>
        <v/>
      </c>
      <c r="AE221" s="96" t="str">
        <f t="shared" si="131"/>
        <v/>
      </c>
      <c r="AF221" s="96" t="str">
        <f t="shared" si="145"/>
        <v/>
      </c>
      <c r="AH221" s="101" t="str">
        <f t="shared" si="132"/>
        <v/>
      </c>
      <c r="AI221" s="101" t="str">
        <f t="shared" si="133"/>
        <v/>
      </c>
      <c r="AJ221" s="101">
        <f t="shared" si="115"/>
        <v>1564.2857142857144</v>
      </c>
      <c r="AK221" s="96">
        <f t="shared" si="146"/>
        <v>1564.2857142857147</v>
      </c>
      <c r="AM221" s="96" t="str">
        <f t="shared" si="134"/>
        <v/>
      </c>
      <c r="AN221" s="96" t="str">
        <f t="shared" si="147"/>
        <v/>
      </c>
      <c r="AO221" s="96" t="str">
        <f t="shared" si="148"/>
        <v/>
      </c>
      <c r="AQ221" s="96" t="str">
        <f t="shared" si="135"/>
        <v/>
      </c>
      <c r="AR221" s="96">
        <f t="shared" si="149"/>
        <v>46720.000000000007</v>
      </c>
      <c r="AS221" s="96">
        <f t="shared" si="150"/>
        <v>46720.000000000007</v>
      </c>
      <c r="AU221" s="96" t="str">
        <f t="shared" si="136"/>
        <v/>
      </c>
      <c r="AV221" s="96" t="str">
        <f t="shared" si="151"/>
        <v/>
      </c>
      <c r="AW221" s="96" t="str">
        <f t="shared" si="152"/>
        <v/>
      </c>
      <c r="AX221" s="96" t="str">
        <f t="shared" si="153"/>
        <v/>
      </c>
      <c r="AZ221" s="101" t="str">
        <f t="shared" si="137"/>
        <v/>
      </c>
      <c r="BA221" s="101" t="str">
        <f t="shared" si="138"/>
        <v/>
      </c>
      <c r="BB221" s="101">
        <f t="shared" si="154"/>
        <v>25955.555555555558</v>
      </c>
      <c r="BC221" s="96">
        <f t="shared" si="155"/>
        <v>25955.555555555555</v>
      </c>
      <c r="BE221" s="96" t="str">
        <f t="shared" si="139"/>
        <v/>
      </c>
      <c r="BF221" s="96" t="str">
        <f t="shared" si="140"/>
        <v/>
      </c>
      <c r="BH221" s="118"/>
      <c r="BI221" s="96" t="s">
        <v>74</v>
      </c>
      <c r="BJ221" s="96" t="str">
        <f t="shared" si="141"/>
        <v/>
      </c>
      <c r="BK221" s="101">
        <f t="shared" si="142"/>
        <v>667.42857142857144</v>
      </c>
      <c r="BL221" s="101"/>
      <c r="BM221" s="117" t="str">
        <f t="shared" si="143"/>
        <v>106-43-4</v>
      </c>
      <c r="BN221" s="204" t="str">
        <f t="shared" si="144"/>
        <v>Chlorotoluene, p-</v>
      </c>
      <c r="BO221" s="204"/>
      <c r="BP221" s="200">
        <f t="shared" si="156"/>
        <v>1564.2857142857147</v>
      </c>
      <c r="BQ221" s="100" t="str">
        <f t="shared" si="107"/>
        <v>N</v>
      </c>
      <c r="BR221" s="205">
        <f t="shared" si="157"/>
        <v>46720.000000000007</v>
      </c>
      <c r="BS221" s="100" t="str">
        <f t="shared" si="108"/>
        <v>N</v>
      </c>
      <c r="BT221" s="200">
        <f t="shared" si="158"/>
        <v>25955.555555555555</v>
      </c>
      <c r="BU221" s="100" t="str">
        <f t="shared" si="109"/>
        <v>N</v>
      </c>
      <c r="BV221" s="200" t="str">
        <f t="shared" si="159"/>
        <v/>
      </c>
      <c r="BW221" s="100" t="str">
        <f t="shared" si="110"/>
        <v/>
      </c>
      <c r="BX221" s="200">
        <f t="shared" si="111"/>
        <v>667.42857142857144</v>
      </c>
      <c r="BY221" s="100" t="str">
        <f t="shared" si="112"/>
        <v>N</v>
      </c>
      <c r="BZ221" s="200"/>
      <c r="CA221" s="200"/>
      <c r="CB221" s="200"/>
    </row>
    <row r="222" spans="1:80" s="96" customFormat="1" ht="23" x14ac:dyDescent="0.5">
      <c r="A222" s="200" t="s">
        <v>1022</v>
      </c>
      <c r="B222" s="117" t="s">
        <v>1023</v>
      </c>
      <c r="C222" s="96">
        <v>240</v>
      </c>
      <c r="D222" s="201" t="s">
        <v>793</v>
      </c>
      <c r="F222" s="100" t="s">
        <v>74</v>
      </c>
      <c r="G222" s="202">
        <v>6.9000000000000006E-2</v>
      </c>
      <c r="H222" s="100" t="s">
        <v>793</v>
      </c>
      <c r="I222" s="203"/>
      <c r="J222" s="203" t="s">
        <v>74</v>
      </c>
      <c r="K222" s="203"/>
      <c r="L222" s="113"/>
      <c r="M222" s="113">
        <v>1</v>
      </c>
      <c r="N222" s="111">
        <v>0.1</v>
      </c>
      <c r="P222" s="208">
        <v>265.7</v>
      </c>
      <c r="Q222" s="96" t="s">
        <v>47</v>
      </c>
      <c r="R222" s="96">
        <v>3.67E-22</v>
      </c>
      <c r="S222" s="208">
        <v>1.5000000000000001E-20</v>
      </c>
      <c r="T222" s="96">
        <v>4.5971900000000003E-2</v>
      </c>
      <c r="U222" s="96">
        <v>5.3715000000000002E-6</v>
      </c>
      <c r="V222" s="96">
        <v>10</v>
      </c>
      <c r="W222" s="96">
        <f t="shared" si="126"/>
        <v>0.06</v>
      </c>
      <c r="X222" s="96">
        <v>1830</v>
      </c>
      <c r="Y222" s="99" t="str">
        <f t="shared" si="127"/>
        <v/>
      </c>
      <c r="Z222" s="96" t="str">
        <f t="shared" si="128"/>
        <v/>
      </c>
      <c r="AA222" s="96" t="str">
        <f t="shared" si="129"/>
        <v/>
      </c>
      <c r="AC222" s="96">
        <f t="shared" si="114"/>
        <v>48.829431438127088</v>
      </c>
      <c r="AD222" s="96">
        <f t="shared" si="130"/>
        <v>1.0296772737531028E-2</v>
      </c>
      <c r="AE222" s="96">
        <f t="shared" si="131"/>
        <v>2.8968253968253963E-3</v>
      </c>
      <c r="AF222" s="96">
        <f t="shared" si="145"/>
        <v>2.260685182710589E-3</v>
      </c>
      <c r="AH222" s="101" t="str">
        <f t="shared" si="132"/>
        <v/>
      </c>
      <c r="AI222" s="101" t="str">
        <f t="shared" si="133"/>
        <v/>
      </c>
      <c r="AJ222" s="101" t="str">
        <f t="shared" si="115"/>
        <v/>
      </c>
      <c r="AK222" s="96" t="str">
        <f t="shared" si="146"/>
        <v/>
      </c>
      <c r="AM222" s="96">
        <f t="shared" si="134"/>
        <v>213.28695652173909</v>
      </c>
      <c r="AN222" s="96">
        <f t="shared" si="147"/>
        <v>2.7253333333333327E-2</v>
      </c>
      <c r="AO222" s="96">
        <f t="shared" si="148"/>
        <v>2.7249851407875652E-2</v>
      </c>
      <c r="AQ222" s="96" t="str">
        <f t="shared" si="135"/>
        <v/>
      </c>
      <c r="AR222" s="96" t="str">
        <f t="shared" si="149"/>
        <v/>
      </c>
      <c r="AS222" s="96" t="str">
        <f t="shared" si="150"/>
        <v/>
      </c>
      <c r="AU222" s="96">
        <f t="shared" si="136"/>
        <v>236.98550724637676</v>
      </c>
      <c r="AV222" s="96">
        <f t="shared" si="151"/>
        <v>0.50201395028981222</v>
      </c>
      <c r="AW222" s="96">
        <f t="shared" si="152"/>
        <v>1.5140740740740738E-2</v>
      </c>
      <c r="AX222" s="96">
        <f t="shared" si="153"/>
        <v>1.4696553733645453E-2</v>
      </c>
      <c r="AZ222" s="101" t="str">
        <f t="shared" si="137"/>
        <v/>
      </c>
      <c r="BA222" s="101" t="str">
        <f t="shared" si="138"/>
        <v/>
      </c>
      <c r="BB222" s="101" t="str">
        <f t="shared" si="154"/>
        <v/>
      </c>
      <c r="BC222" s="96" t="str">
        <f t="shared" si="155"/>
        <v/>
      </c>
      <c r="BE222" s="96">
        <f t="shared" si="139"/>
        <v>4.0691192865105905E-5</v>
      </c>
      <c r="BF222" s="96" t="str">
        <f t="shared" si="140"/>
        <v/>
      </c>
      <c r="BH222" s="118"/>
      <c r="BI222" s="96" t="s">
        <v>74</v>
      </c>
      <c r="BJ222" s="96">
        <f t="shared" si="141"/>
        <v>3.2461757381714682E-4</v>
      </c>
      <c r="BK222" s="101" t="str">
        <f t="shared" si="142"/>
        <v/>
      </c>
      <c r="BL222" s="101"/>
      <c r="BM222" s="117" t="str">
        <f t="shared" si="143"/>
        <v>54749-90-5</v>
      </c>
      <c r="BN222" s="204" t="str">
        <f t="shared" si="144"/>
        <v>Chlorozotocin</v>
      </c>
      <c r="BO222" s="204"/>
      <c r="BP222" s="200">
        <f t="shared" si="156"/>
        <v>2.260685182710589E-3</v>
      </c>
      <c r="BQ222" s="100" t="str">
        <f t="shared" si="107"/>
        <v>C</v>
      </c>
      <c r="BR222" s="205">
        <f t="shared" si="157"/>
        <v>2.7249851407875652E-2</v>
      </c>
      <c r="BS222" s="100" t="str">
        <f t="shared" si="108"/>
        <v>C</v>
      </c>
      <c r="BT222" s="200">
        <f t="shared" si="158"/>
        <v>1.4696553733645453E-2</v>
      </c>
      <c r="BU222" s="100" t="str">
        <f t="shared" si="109"/>
        <v>C</v>
      </c>
      <c r="BV222" s="200">
        <f t="shared" si="159"/>
        <v>4.0691192865105905E-5</v>
      </c>
      <c r="BW222" s="100" t="str">
        <f t="shared" si="110"/>
        <v>C</v>
      </c>
      <c r="BX222" s="200">
        <f t="shared" si="111"/>
        <v>3.2461757381714682E-4</v>
      </c>
      <c r="BY222" s="100" t="str">
        <f t="shared" si="112"/>
        <v>C</v>
      </c>
      <c r="BZ222" s="200"/>
      <c r="CA222" s="200"/>
      <c r="CB222" s="200"/>
    </row>
    <row r="223" spans="1:80" s="96" customFormat="1" ht="23" x14ac:dyDescent="0.5">
      <c r="A223" s="206" t="s">
        <v>1024</v>
      </c>
      <c r="B223" s="117" t="s">
        <v>1025</v>
      </c>
      <c r="C223" s="201"/>
      <c r="D223" s="201" t="s">
        <v>74</v>
      </c>
      <c r="E223" s="201">
        <v>5.0000000000000001E-3</v>
      </c>
      <c r="F223" s="203" t="s">
        <v>1966</v>
      </c>
      <c r="G223" s="202"/>
      <c r="H223" s="100" t="s">
        <v>74</v>
      </c>
      <c r="I223" s="203"/>
      <c r="J223" s="203" t="s">
        <v>74</v>
      </c>
      <c r="K223" s="203"/>
      <c r="L223" s="113"/>
      <c r="M223" s="113">
        <v>1</v>
      </c>
      <c r="N223" s="111">
        <v>0.1</v>
      </c>
      <c r="P223" s="95">
        <v>213.67</v>
      </c>
      <c r="Q223" s="96" t="s">
        <v>47</v>
      </c>
      <c r="R223" s="96">
        <v>5.6899999999999997E-7</v>
      </c>
      <c r="S223" s="208">
        <v>2.3300000000000001E-5</v>
      </c>
      <c r="T223" s="96">
        <v>2.6089000000000001E-2</v>
      </c>
      <c r="U223" s="96">
        <v>6.7074000000000004E-6</v>
      </c>
      <c r="V223" s="96">
        <v>350.7</v>
      </c>
      <c r="W223" s="96">
        <f t="shared" si="126"/>
        <v>2.1042000000000001</v>
      </c>
      <c r="X223" s="96">
        <v>89</v>
      </c>
      <c r="Y223" s="99" t="str">
        <f t="shared" si="127"/>
        <v/>
      </c>
      <c r="Z223" s="96" t="str">
        <f t="shared" si="128"/>
        <v/>
      </c>
      <c r="AA223" s="96" t="str">
        <f t="shared" si="129"/>
        <v/>
      </c>
      <c r="AC223" s="96" t="str">
        <f t="shared" si="114"/>
        <v/>
      </c>
      <c r="AD223" s="96" t="str">
        <f t="shared" si="130"/>
        <v/>
      </c>
      <c r="AE223" s="96" t="str">
        <f t="shared" si="131"/>
        <v/>
      </c>
      <c r="AF223" s="96" t="str">
        <f t="shared" si="145"/>
        <v/>
      </c>
      <c r="AH223" s="101" t="str">
        <f t="shared" si="132"/>
        <v/>
      </c>
      <c r="AI223" s="101">
        <f t="shared" si="133"/>
        <v>1648.0043344771534</v>
      </c>
      <c r="AJ223" s="101">
        <f t="shared" si="115"/>
        <v>391.07142857142861</v>
      </c>
      <c r="AK223" s="96">
        <f t="shared" si="146"/>
        <v>316.06839777857317</v>
      </c>
      <c r="AM223" s="96" t="str">
        <f t="shared" si="134"/>
        <v/>
      </c>
      <c r="AN223" s="96" t="str">
        <f t="shared" si="147"/>
        <v/>
      </c>
      <c r="AO223" s="96" t="str">
        <f t="shared" si="148"/>
        <v/>
      </c>
      <c r="AQ223" s="96" t="str">
        <f t="shared" si="135"/>
        <v/>
      </c>
      <c r="AR223" s="96">
        <f t="shared" si="149"/>
        <v>11680.000000000002</v>
      </c>
      <c r="AS223" s="96">
        <f t="shared" si="150"/>
        <v>11680.000000000002</v>
      </c>
      <c r="AU223" s="96" t="str">
        <f t="shared" si="136"/>
        <v/>
      </c>
      <c r="AV223" s="96" t="str">
        <f t="shared" si="151"/>
        <v/>
      </c>
      <c r="AW223" s="96" t="str">
        <f t="shared" si="152"/>
        <v/>
      </c>
      <c r="AX223" s="96" t="str">
        <f t="shared" si="153"/>
        <v/>
      </c>
      <c r="AZ223" s="101" t="str">
        <f t="shared" si="137"/>
        <v/>
      </c>
      <c r="BA223" s="101">
        <f t="shared" si="138"/>
        <v>15331.464154826785</v>
      </c>
      <c r="BB223" s="101">
        <f t="shared" si="154"/>
        <v>6488.8888888888896</v>
      </c>
      <c r="BC223" s="96">
        <f t="shared" si="155"/>
        <v>4559.237295810186</v>
      </c>
      <c r="BE223" s="96" t="str">
        <f t="shared" si="139"/>
        <v/>
      </c>
      <c r="BF223" s="96" t="str">
        <f t="shared" si="140"/>
        <v/>
      </c>
      <c r="BH223" s="118"/>
      <c r="BI223" s="96" t="s">
        <v>74</v>
      </c>
      <c r="BJ223" s="96" t="str">
        <f t="shared" si="141"/>
        <v/>
      </c>
      <c r="BK223" s="101">
        <f t="shared" si="142"/>
        <v>166.85714285714286</v>
      </c>
      <c r="BL223" s="101"/>
      <c r="BM223" s="117" t="str">
        <f t="shared" si="143"/>
        <v>101-21-3</v>
      </c>
      <c r="BN223" s="204" t="str">
        <f t="shared" si="144"/>
        <v>Chlorpropham</v>
      </c>
      <c r="BO223" s="204"/>
      <c r="BP223" s="200">
        <f t="shared" si="156"/>
        <v>316.06839777857317</v>
      </c>
      <c r="BQ223" s="100" t="str">
        <f t="shared" si="107"/>
        <v>N</v>
      </c>
      <c r="BR223" s="205">
        <f t="shared" si="157"/>
        <v>11680.000000000002</v>
      </c>
      <c r="BS223" s="100" t="str">
        <f t="shared" si="108"/>
        <v>N</v>
      </c>
      <c r="BT223" s="200">
        <f t="shared" si="158"/>
        <v>4559.237295810186</v>
      </c>
      <c r="BU223" s="100" t="str">
        <f t="shared" si="109"/>
        <v>N</v>
      </c>
      <c r="BV223" s="200" t="str">
        <f t="shared" si="159"/>
        <v/>
      </c>
      <c r="BW223" s="100" t="str">
        <f t="shared" si="110"/>
        <v/>
      </c>
      <c r="BX223" s="200">
        <f t="shared" si="111"/>
        <v>166.85714285714286</v>
      </c>
      <c r="BY223" s="100" t="str">
        <f t="shared" si="112"/>
        <v>N</v>
      </c>
      <c r="BZ223" s="200"/>
      <c r="CA223" s="200"/>
      <c r="CB223" s="200"/>
    </row>
    <row r="224" spans="1:80" s="96" customFormat="1" ht="23" x14ac:dyDescent="0.5">
      <c r="A224" s="206" t="s">
        <v>210</v>
      </c>
      <c r="B224" s="117" t="s">
        <v>211</v>
      </c>
      <c r="C224" s="201"/>
      <c r="D224" s="201" t="s">
        <v>74</v>
      </c>
      <c r="E224" s="96">
        <v>1E-3</v>
      </c>
      <c r="F224" s="203" t="s">
        <v>109</v>
      </c>
      <c r="G224" s="202"/>
      <c r="H224" s="100" t="s">
        <v>74</v>
      </c>
      <c r="I224" s="203"/>
      <c r="J224" s="203" t="s">
        <v>74</v>
      </c>
      <c r="K224" s="203"/>
      <c r="L224" s="113"/>
      <c r="M224" s="113">
        <v>1</v>
      </c>
      <c r="N224" s="111">
        <v>0.1</v>
      </c>
      <c r="P224" s="95">
        <v>350.59</v>
      </c>
      <c r="Q224" s="96" t="s">
        <v>47</v>
      </c>
      <c r="R224" s="96">
        <v>2.9299999999999999E-6</v>
      </c>
      <c r="S224" s="208">
        <v>1.198E-4</v>
      </c>
      <c r="T224" s="96">
        <v>3.8213799999999999E-2</v>
      </c>
      <c r="U224" s="96">
        <v>4.4649999999999996E-6</v>
      </c>
      <c r="V224" s="96">
        <v>7283</v>
      </c>
      <c r="W224" s="96">
        <f t="shared" si="126"/>
        <v>43.698</v>
      </c>
      <c r="X224" s="96">
        <v>1.1200000000000001</v>
      </c>
      <c r="Y224" s="99" t="str">
        <f t="shared" si="127"/>
        <v/>
      </c>
      <c r="Z224" s="96" t="str">
        <f t="shared" si="128"/>
        <v/>
      </c>
      <c r="AA224" s="96" t="str">
        <f t="shared" si="129"/>
        <v/>
      </c>
      <c r="AC224" s="96" t="str">
        <f t="shared" si="114"/>
        <v/>
      </c>
      <c r="AD224" s="96" t="str">
        <f t="shared" si="130"/>
        <v/>
      </c>
      <c r="AE224" s="96" t="str">
        <f t="shared" si="131"/>
        <v/>
      </c>
      <c r="AF224" s="96" t="str">
        <f t="shared" si="145"/>
        <v/>
      </c>
      <c r="AH224" s="101" t="str">
        <f t="shared" si="132"/>
        <v/>
      </c>
      <c r="AI224" s="101">
        <f t="shared" si="133"/>
        <v>329.60086689543073</v>
      </c>
      <c r="AJ224" s="101">
        <f t="shared" si="115"/>
        <v>78.214285714285722</v>
      </c>
      <c r="AK224" s="96">
        <f t="shared" si="146"/>
        <v>63.213679555714634</v>
      </c>
      <c r="AM224" s="96" t="str">
        <f t="shared" si="134"/>
        <v/>
      </c>
      <c r="AN224" s="96" t="str">
        <f t="shared" si="147"/>
        <v/>
      </c>
      <c r="AO224" s="96" t="str">
        <f t="shared" si="148"/>
        <v/>
      </c>
      <c r="AQ224" s="96" t="str">
        <f t="shared" si="135"/>
        <v/>
      </c>
      <c r="AR224" s="96">
        <f t="shared" si="149"/>
        <v>2336</v>
      </c>
      <c r="AS224" s="96">
        <f t="shared" si="150"/>
        <v>2336</v>
      </c>
      <c r="AU224" s="96" t="str">
        <f t="shared" si="136"/>
        <v/>
      </c>
      <c r="AV224" s="96" t="str">
        <f t="shared" si="151"/>
        <v/>
      </c>
      <c r="AW224" s="96" t="str">
        <f t="shared" si="152"/>
        <v/>
      </c>
      <c r="AX224" s="96" t="str">
        <f t="shared" si="153"/>
        <v/>
      </c>
      <c r="AZ224" s="101" t="str">
        <f t="shared" si="137"/>
        <v/>
      </c>
      <c r="BA224" s="101">
        <f t="shared" si="138"/>
        <v>3066.2928309653571</v>
      </c>
      <c r="BB224" s="101">
        <f t="shared" si="154"/>
        <v>1297.7777777777778</v>
      </c>
      <c r="BC224" s="96">
        <f t="shared" si="155"/>
        <v>911.84745916203713</v>
      </c>
      <c r="BE224" s="96" t="str">
        <f t="shared" si="139"/>
        <v/>
      </c>
      <c r="BF224" s="96" t="str">
        <f t="shared" si="140"/>
        <v/>
      </c>
      <c r="BH224" s="118"/>
      <c r="BI224" s="96" t="s">
        <v>74</v>
      </c>
      <c r="BJ224" s="96" t="str">
        <f t="shared" si="141"/>
        <v/>
      </c>
      <c r="BK224" s="101">
        <f t="shared" si="142"/>
        <v>33.371428571428574</v>
      </c>
      <c r="BL224" s="101"/>
      <c r="BM224" s="117" t="str">
        <f t="shared" si="143"/>
        <v>2921-88-2</v>
      </c>
      <c r="BN224" s="204" t="str">
        <f t="shared" si="144"/>
        <v>Chlorpyrifos</v>
      </c>
      <c r="BO224" s="204"/>
      <c r="BP224" s="200">
        <f t="shared" si="156"/>
        <v>63.213679555714634</v>
      </c>
      <c r="BQ224" s="100" t="str">
        <f t="shared" si="107"/>
        <v>N</v>
      </c>
      <c r="BR224" s="205">
        <f t="shared" si="157"/>
        <v>2336</v>
      </c>
      <c r="BS224" s="100" t="str">
        <f t="shared" si="108"/>
        <v>N</v>
      </c>
      <c r="BT224" s="200">
        <f t="shared" si="158"/>
        <v>911.84745916203713</v>
      </c>
      <c r="BU224" s="100" t="str">
        <f t="shared" si="109"/>
        <v>N</v>
      </c>
      <c r="BV224" s="200" t="str">
        <f t="shared" si="159"/>
        <v/>
      </c>
      <c r="BW224" s="100" t="str">
        <f t="shared" si="110"/>
        <v/>
      </c>
      <c r="BX224" s="200">
        <f t="shared" si="111"/>
        <v>33.371428571428574</v>
      </c>
      <c r="BY224" s="100" t="str">
        <f t="shared" si="112"/>
        <v>N</v>
      </c>
      <c r="BZ224" s="200"/>
      <c r="CA224" s="200"/>
      <c r="CB224" s="200"/>
    </row>
    <row r="225" spans="1:80" s="96" customFormat="1" ht="23" x14ac:dyDescent="0.5">
      <c r="A225" s="206" t="s">
        <v>1026</v>
      </c>
      <c r="B225" s="117" t="s">
        <v>212</v>
      </c>
      <c r="C225" s="201"/>
      <c r="D225" s="201" t="s">
        <v>74</v>
      </c>
      <c r="E225" s="96">
        <v>0.01</v>
      </c>
      <c r="F225" s="203" t="s">
        <v>41</v>
      </c>
      <c r="G225" s="202"/>
      <c r="H225" s="100" t="s">
        <v>74</v>
      </c>
      <c r="I225" s="203"/>
      <c r="J225" s="203" t="s">
        <v>74</v>
      </c>
      <c r="K225" s="203"/>
      <c r="L225" s="113"/>
      <c r="M225" s="113">
        <v>1</v>
      </c>
      <c r="N225" s="111">
        <v>0.1</v>
      </c>
      <c r="P225" s="95">
        <v>322.54000000000002</v>
      </c>
      <c r="Q225" s="96" t="s">
        <v>47</v>
      </c>
      <c r="R225" s="96">
        <v>3.7500000000000001E-6</v>
      </c>
      <c r="S225" s="208">
        <v>1.5330000000000001E-4</v>
      </c>
      <c r="T225" s="96">
        <v>4.0398400000000001E-2</v>
      </c>
      <c r="U225" s="96">
        <v>4.7202000000000001E-6</v>
      </c>
      <c r="V225" s="96">
        <v>2193</v>
      </c>
      <c r="W225" s="96">
        <f t="shared" si="126"/>
        <v>13.157999999999999</v>
      </c>
      <c r="X225" s="96">
        <v>4.76</v>
      </c>
      <c r="Y225" s="99" t="str">
        <f t="shared" si="127"/>
        <v/>
      </c>
      <c r="Z225" s="96" t="str">
        <f t="shared" si="128"/>
        <v/>
      </c>
      <c r="AA225" s="96" t="str">
        <f t="shared" si="129"/>
        <v/>
      </c>
      <c r="AC225" s="96" t="str">
        <f t="shared" si="114"/>
        <v/>
      </c>
      <c r="AD225" s="96" t="str">
        <f t="shared" si="130"/>
        <v/>
      </c>
      <c r="AE225" s="96" t="str">
        <f t="shared" si="131"/>
        <v/>
      </c>
      <c r="AF225" s="96" t="str">
        <f t="shared" si="145"/>
        <v/>
      </c>
      <c r="AH225" s="101" t="str">
        <f t="shared" si="132"/>
        <v/>
      </c>
      <c r="AI225" s="101">
        <f t="shared" si="133"/>
        <v>3296.0086689543068</v>
      </c>
      <c r="AJ225" s="101">
        <f t="shared" si="115"/>
        <v>782.14285714285722</v>
      </c>
      <c r="AK225" s="96">
        <f t="shared" si="146"/>
        <v>632.13679555714634</v>
      </c>
      <c r="AM225" s="96" t="str">
        <f t="shared" si="134"/>
        <v/>
      </c>
      <c r="AN225" s="96" t="str">
        <f t="shared" si="147"/>
        <v/>
      </c>
      <c r="AO225" s="96" t="str">
        <f t="shared" si="148"/>
        <v/>
      </c>
      <c r="AQ225" s="96" t="str">
        <f t="shared" si="135"/>
        <v/>
      </c>
      <c r="AR225" s="96">
        <f t="shared" si="149"/>
        <v>23360.000000000004</v>
      </c>
      <c r="AS225" s="96">
        <f t="shared" si="150"/>
        <v>23360.000000000004</v>
      </c>
      <c r="AU225" s="96" t="str">
        <f t="shared" si="136"/>
        <v/>
      </c>
      <c r="AV225" s="96" t="str">
        <f t="shared" si="151"/>
        <v/>
      </c>
      <c r="AW225" s="96" t="str">
        <f t="shared" si="152"/>
        <v/>
      </c>
      <c r="AX225" s="96" t="str">
        <f t="shared" si="153"/>
        <v/>
      </c>
      <c r="AZ225" s="101" t="str">
        <f t="shared" si="137"/>
        <v/>
      </c>
      <c r="BA225" s="101">
        <f t="shared" si="138"/>
        <v>30662.928309653569</v>
      </c>
      <c r="BB225" s="101">
        <f t="shared" si="154"/>
        <v>12977.777777777779</v>
      </c>
      <c r="BC225" s="96">
        <f t="shared" si="155"/>
        <v>9118.4745916203719</v>
      </c>
      <c r="BE225" s="96" t="str">
        <f t="shared" si="139"/>
        <v/>
      </c>
      <c r="BF225" s="96" t="str">
        <f t="shared" si="140"/>
        <v/>
      </c>
      <c r="BH225" s="118"/>
      <c r="BI225" s="96" t="s">
        <v>74</v>
      </c>
      <c r="BJ225" s="96" t="str">
        <f t="shared" si="141"/>
        <v/>
      </c>
      <c r="BK225" s="101">
        <f t="shared" si="142"/>
        <v>333.71428571428572</v>
      </c>
      <c r="BL225" s="101"/>
      <c r="BM225" s="117" t="str">
        <f t="shared" si="143"/>
        <v>5598-13-0</v>
      </c>
      <c r="BN225" s="204" t="str">
        <f t="shared" si="144"/>
        <v>Chlorpyrifos Methyl</v>
      </c>
      <c r="BO225" s="204"/>
      <c r="BP225" s="200">
        <f t="shared" si="156"/>
        <v>632.13679555714634</v>
      </c>
      <c r="BQ225" s="100" t="str">
        <f t="shared" si="107"/>
        <v>N</v>
      </c>
      <c r="BR225" s="205">
        <f t="shared" si="157"/>
        <v>23360.000000000004</v>
      </c>
      <c r="BS225" s="100" t="str">
        <f t="shared" si="108"/>
        <v>N</v>
      </c>
      <c r="BT225" s="200">
        <f t="shared" si="158"/>
        <v>9118.4745916203719</v>
      </c>
      <c r="BU225" s="100" t="str">
        <f t="shared" si="109"/>
        <v>N</v>
      </c>
      <c r="BV225" s="200" t="str">
        <f t="shared" si="159"/>
        <v/>
      </c>
      <c r="BW225" s="100" t="str">
        <f t="shared" si="110"/>
        <v/>
      </c>
      <c r="BX225" s="200">
        <f t="shared" si="111"/>
        <v>333.71428571428572</v>
      </c>
      <c r="BY225" s="100" t="str">
        <f t="shared" si="112"/>
        <v>N</v>
      </c>
      <c r="BZ225" s="200"/>
      <c r="CA225" s="200"/>
      <c r="CB225" s="200"/>
    </row>
    <row r="226" spans="1:80" s="96" customFormat="1" ht="23" x14ac:dyDescent="0.5">
      <c r="A226" s="206" t="s">
        <v>1027</v>
      </c>
      <c r="B226" s="117" t="s">
        <v>1028</v>
      </c>
      <c r="D226" s="201" t="s">
        <v>74</v>
      </c>
      <c r="E226" s="201">
        <v>0.05</v>
      </c>
      <c r="F226" s="203" t="s">
        <v>790</v>
      </c>
      <c r="G226" s="202"/>
      <c r="H226" s="100" t="s">
        <v>74</v>
      </c>
      <c r="I226" s="203"/>
      <c r="J226" s="203" t="s">
        <v>74</v>
      </c>
      <c r="K226" s="203"/>
      <c r="L226" s="113"/>
      <c r="M226" s="113">
        <v>1</v>
      </c>
      <c r="N226" s="111">
        <v>0.1</v>
      </c>
      <c r="P226" s="95">
        <v>357.78</v>
      </c>
      <c r="Q226" s="96" t="s">
        <v>47</v>
      </c>
      <c r="R226" s="96">
        <v>3.4199999999999999E-16</v>
      </c>
      <c r="S226" s="208">
        <v>1.3980000000000001E-14</v>
      </c>
      <c r="T226" s="96">
        <v>3.77001E-2</v>
      </c>
      <c r="U226" s="96">
        <v>4.4050000000000002E-6</v>
      </c>
      <c r="V226" s="96">
        <v>322</v>
      </c>
      <c r="W226" s="96">
        <f t="shared" si="126"/>
        <v>1.9319999999999999</v>
      </c>
      <c r="X226" s="96">
        <v>31000</v>
      </c>
      <c r="Y226" s="99" t="str">
        <f t="shared" si="127"/>
        <v/>
      </c>
      <c r="Z226" s="96" t="str">
        <f t="shared" si="128"/>
        <v/>
      </c>
      <c r="AA226" s="96" t="str">
        <f t="shared" si="129"/>
        <v/>
      </c>
      <c r="AC226" s="96" t="str">
        <f t="shared" si="114"/>
        <v/>
      </c>
      <c r="AD226" s="96" t="str">
        <f t="shared" si="130"/>
        <v/>
      </c>
      <c r="AE226" s="96" t="str">
        <f t="shared" si="131"/>
        <v/>
      </c>
      <c r="AF226" s="96" t="str">
        <f t="shared" si="145"/>
        <v/>
      </c>
      <c r="AH226" s="101" t="str">
        <f t="shared" si="132"/>
        <v/>
      </c>
      <c r="AI226" s="101">
        <f t="shared" si="133"/>
        <v>16480.043344771537</v>
      </c>
      <c r="AJ226" s="101">
        <f t="shared" si="115"/>
        <v>3910.7142857142853</v>
      </c>
      <c r="AK226" s="96">
        <f t="shared" si="146"/>
        <v>3160.6839777857313</v>
      </c>
      <c r="AM226" s="96" t="str">
        <f t="shared" si="134"/>
        <v/>
      </c>
      <c r="AN226" s="96" t="str">
        <f t="shared" si="147"/>
        <v/>
      </c>
      <c r="AO226" s="96" t="str">
        <f t="shared" si="148"/>
        <v/>
      </c>
      <c r="AQ226" s="96" t="str">
        <f t="shared" si="135"/>
        <v/>
      </c>
      <c r="AR226" s="96">
        <f t="shared" si="149"/>
        <v>116800</v>
      </c>
      <c r="AS226" s="96">
        <f t="shared" si="150"/>
        <v>116800.00000000001</v>
      </c>
      <c r="AU226" s="96" t="str">
        <f t="shared" si="136"/>
        <v/>
      </c>
      <c r="AV226" s="96" t="str">
        <f t="shared" si="151"/>
        <v/>
      </c>
      <c r="AW226" s="96" t="str">
        <f t="shared" si="152"/>
        <v/>
      </c>
      <c r="AX226" s="96" t="str">
        <f t="shared" si="153"/>
        <v/>
      </c>
      <c r="AZ226" s="101" t="str">
        <f t="shared" si="137"/>
        <v/>
      </c>
      <c r="BA226" s="101">
        <f t="shared" si="138"/>
        <v>153314.64154826786</v>
      </c>
      <c r="BB226" s="101">
        <f t="shared" si="154"/>
        <v>64888.888888888891</v>
      </c>
      <c r="BC226" s="96">
        <f t="shared" si="155"/>
        <v>45592.372958101856</v>
      </c>
      <c r="BE226" s="96" t="str">
        <f t="shared" si="139"/>
        <v/>
      </c>
      <c r="BF226" s="96" t="str">
        <f t="shared" si="140"/>
        <v/>
      </c>
      <c r="BH226" s="118"/>
      <c r="BI226" s="96" t="s">
        <v>74</v>
      </c>
      <c r="BJ226" s="96" t="str">
        <f t="shared" si="141"/>
        <v/>
      </c>
      <c r="BK226" s="101">
        <f t="shared" si="142"/>
        <v>1668.5714285714287</v>
      </c>
      <c r="BL226" s="101"/>
      <c r="BM226" s="117" t="str">
        <f t="shared" si="143"/>
        <v>64902-72-3</v>
      </c>
      <c r="BN226" s="204" t="str">
        <f t="shared" si="144"/>
        <v>Chlorsulfuron</v>
      </c>
      <c r="BO226" s="204"/>
      <c r="BP226" s="200">
        <f t="shared" si="156"/>
        <v>3160.6839777857313</v>
      </c>
      <c r="BQ226" s="100" t="str">
        <f t="shared" si="107"/>
        <v>N</v>
      </c>
      <c r="BR226" s="205">
        <f t="shared" si="157"/>
        <v>100000</v>
      </c>
      <c r="BS226" s="100" t="str">
        <f t="shared" si="108"/>
        <v>max</v>
      </c>
      <c r="BT226" s="200">
        <f t="shared" si="158"/>
        <v>45592.372958101856</v>
      </c>
      <c r="BU226" s="100" t="str">
        <f t="shared" si="109"/>
        <v>N</v>
      </c>
      <c r="BV226" s="200" t="str">
        <f t="shared" si="159"/>
        <v/>
      </c>
      <c r="BW226" s="100" t="str">
        <f t="shared" si="110"/>
        <v/>
      </c>
      <c r="BX226" s="200">
        <f t="shared" si="111"/>
        <v>1668.5714285714287</v>
      </c>
      <c r="BY226" s="100" t="str">
        <f t="shared" si="112"/>
        <v>N</v>
      </c>
      <c r="BZ226" s="200"/>
      <c r="CA226" s="200"/>
      <c r="CB226" s="200"/>
    </row>
    <row r="227" spans="1:80" s="96" customFormat="1" ht="23" x14ac:dyDescent="0.5">
      <c r="A227" s="206" t="s">
        <v>1029</v>
      </c>
      <c r="B227" s="117" t="s">
        <v>244</v>
      </c>
      <c r="D227" s="201" t="s">
        <v>74</v>
      </c>
      <c r="E227" s="201">
        <v>0.01</v>
      </c>
      <c r="F227" s="203" t="s">
        <v>790</v>
      </c>
      <c r="G227" s="202"/>
      <c r="H227" s="100" t="s">
        <v>74</v>
      </c>
      <c r="I227" s="203"/>
      <c r="J227" s="203" t="s">
        <v>74</v>
      </c>
      <c r="K227" s="203"/>
      <c r="L227" s="113"/>
      <c r="M227" s="113">
        <v>1</v>
      </c>
      <c r="N227" s="111">
        <v>0.1</v>
      </c>
      <c r="P227" s="95">
        <v>331.97</v>
      </c>
      <c r="Q227" s="96" t="s">
        <v>47</v>
      </c>
      <c r="R227" s="96">
        <v>2.1799999999999999E-6</v>
      </c>
      <c r="S227" s="208">
        <v>8.9099999999999997E-5</v>
      </c>
      <c r="T227" s="96">
        <v>3.9629699999999997E-2</v>
      </c>
      <c r="U227" s="96">
        <v>4.6303999999999997E-6</v>
      </c>
      <c r="V227" s="96">
        <v>511.1</v>
      </c>
      <c r="W227" s="96">
        <f t="shared" si="126"/>
        <v>3.0666000000000002</v>
      </c>
      <c r="X227" s="96">
        <v>0.5</v>
      </c>
      <c r="Y227" s="99" t="str">
        <f t="shared" si="127"/>
        <v/>
      </c>
      <c r="Z227" s="96" t="str">
        <f t="shared" si="128"/>
        <v/>
      </c>
      <c r="AA227" s="96" t="str">
        <f t="shared" si="129"/>
        <v/>
      </c>
      <c r="AC227" s="96" t="str">
        <f t="shared" si="114"/>
        <v/>
      </c>
      <c r="AD227" s="96" t="str">
        <f t="shared" si="130"/>
        <v/>
      </c>
      <c r="AE227" s="96" t="str">
        <f t="shared" si="131"/>
        <v/>
      </c>
      <c r="AF227" s="96" t="str">
        <f t="shared" si="145"/>
        <v/>
      </c>
      <c r="AH227" s="101" t="str">
        <f t="shared" si="132"/>
        <v/>
      </c>
      <c r="AI227" s="101">
        <f t="shared" si="133"/>
        <v>3296.0086689543068</v>
      </c>
      <c r="AJ227" s="101">
        <f t="shared" si="115"/>
        <v>782.14285714285722</v>
      </c>
      <c r="AK227" s="96">
        <f t="shared" si="146"/>
        <v>632.13679555714634</v>
      </c>
      <c r="AM227" s="96" t="str">
        <f t="shared" si="134"/>
        <v/>
      </c>
      <c r="AN227" s="96" t="str">
        <f t="shared" si="147"/>
        <v/>
      </c>
      <c r="AO227" s="96" t="str">
        <f t="shared" si="148"/>
        <v/>
      </c>
      <c r="AQ227" s="96" t="str">
        <f t="shared" si="135"/>
        <v/>
      </c>
      <c r="AR227" s="96">
        <f t="shared" si="149"/>
        <v>23360.000000000004</v>
      </c>
      <c r="AS227" s="96">
        <f t="shared" si="150"/>
        <v>23360.000000000004</v>
      </c>
      <c r="AU227" s="96" t="str">
        <f t="shared" si="136"/>
        <v/>
      </c>
      <c r="AV227" s="96" t="str">
        <f t="shared" si="151"/>
        <v/>
      </c>
      <c r="AW227" s="96" t="str">
        <f t="shared" si="152"/>
        <v/>
      </c>
      <c r="AX227" s="96" t="str">
        <f t="shared" si="153"/>
        <v/>
      </c>
      <c r="AZ227" s="101" t="str">
        <f t="shared" si="137"/>
        <v/>
      </c>
      <c r="BA227" s="101">
        <f t="shared" si="138"/>
        <v>30662.928309653569</v>
      </c>
      <c r="BB227" s="101">
        <f t="shared" si="154"/>
        <v>12977.777777777779</v>
      </c>
      <c r="BC227" s="96">
        <f t="shared" si="155"/>
        <v>9118.4745916203719</v>
      </c>
      <c r="BE227" s="96" t="str">
        <f t="shared" si="139"/>
        <v/>
      </c>
      <c r="BF227" s="96" t="str">
        <f t="shared" si="140"/>
        <v/>
      </c>
      <c r="BH227" s="118"/>
      <c r="BI227" s="96" t="s">
        <v>74</v>
      </c>
      <c r="BJ227" s="96" t="str">
        <f t="shared" si="141"/>
        <v/>
      </c>
      <c r="BK227" s="101">
        <f t="shared" si="142"/>
        <v>333.71428571428572</v>
      </c>
      <c r="BL227" s="101"/>
      <c r="BM227" s="117" t="str">
        <f t="shared" si="143"/>
        <v>1861-32-1</v>
      </c>
      <c r="BN227" s="204" t="str">
        <f t="shared" si="144"/>
        <v>Chlorthal-dimethyl</v>
      </c>
      <c r="BO227" s="204"/>
      <c r="BP227" s="200">
        <f t="shared" si="156"/>
        <v>632.13679555714634</v>
      </c>
      <c r="BQ227" s="100" t="str">
        <f t="shared" si="107"/>
        <v>N</v>
      </c>
      <c r="BR227" s="205">
        <f t="shared" si="157"/>
        <v>23360.000000000004</v>
      </c>
      <c r="BS227" s="100" t="str">
        <f t="shared" si="108"/>
        <v>N</v>
      </c>
      <c r="BT227" s="200">
        <f t="shared" si="158"/>
        <v>9118.4745916203719</v>
      </c>
      <c r="BU227" s="100" t="str">
        <f t="shared" si="109"/>
        <v>N</v>
      </c>
      <c r="BV227" s="200" t="str">
        <f t="shared" si="159"/>
        <v/>
      </c>
      <c r="BW227" s="100" t="str">
        <f t="shared" si="110"/>
        <v/>
      </c>
      <c r="BX227" s="200">
        <f t="shared" si="111"/>
        <v>333.71428571428572</v>
      </c>
      <c r="BY227" s="100" t="str">
        <f t="shared" si="112"/>
        <v>N</v>
      </c>
      <c r="BZ227" s="200"/>
      <c r="CA227" s="200"/>
      <c r="CB227" s="200"/>
    </row>
    <row r="228" spans="1:80" s="96" customFormat="1" ht="23" x14ac:dyDescent="0.5">
      <c r="A228" s="206" t="s">
        <v>1030</v>
      </c>
      <c r="B228" s="117" t="s">
        <v>1031</v>
      </c>
      <c r="C228" s="201"/>
      <c r="D228" s="201" t="s">
        <v>74</v>
      </c>
      <c r="E228" s="96">
        <v>8.0000000000000004E-4</v>
      </c>
      <c r="F228" s="203" t="s">
        <v>41</v>
      </c>
      <c r="G228" s="202"/>
      <c r="H228" s="100" t="s">
        <v>74</v>
      </c>
      <c r="I228" s="203"/>
      <c r="J228" s="203" t="s">
        <v>74</v>
      </c>
      <c r="K228" s="203"/>
      <c r="L228" s="113"/>
      <c r="M228" s="113">
        <v>1</v>
      </c>
      <c r="N228" s="111">
        <v>0.1</v>
      </c>
      <c r="P228" s="95">
        <v>361.25</v>
      </c>
      <c r="Q228" s="96" t="s">
        <v>47</v>
      </c>
      <c r="R228" s="96">
        <v>1.1999999999999999E-6</v>
      </c>
      <c r="S228" s="208">
        <v>4.9100000000000001E-5</v>
      </c>
      <c r="T228" s="96">
        <v>3.74583E-2</v>
      </c>
      <c r="U228" s="96">
        <v>4.3767E-6</v>
      </c>
      <c r="V228" s="96">
        <v>12790</v>
      </c>
      <c r="W228" s="96">
        <f t="shared" si="126"/>
        <v>76.739999999999995</v>
      </c>
      <c r="X228" s="96">
        <v>0.3</v>
      </c>
      <c r="Y228" s="99" t="str">
        <f t="shared" si="127"/>
        <v/>
      </c>
      <c r="Z228" s="96" t="str">
        <f t="shared" si="128"/>
        <v/>
      </c>
      <c r="AA228" s="96" t="str">
        <f t="shared" si="129"/>
        <v/>
      </c>
      <c r="AC228" s="96" t="str">
        <f t="shared" si="114"/>
        <v/>
      </c>
      <c r="AD228" s="96" t="str">
        <f t="shared" si="130"/>
        <v/>
      </c>
      <c r="AE228" s="96" t="str">
        <f t="shared" si="131"/>
        <v/>
      </c>
      <c r="AF228" s="96" t="str">
        <f t="shared" si="145"/>
        <v/>
      </c>
      <c r="AH228" s="101" t="str">
        <f t="shared" si="132"/>
        <v/>
      </c>
      <c r="AI228" s="101">
        <f t="shared" si="133"/>
        <v>263.68069351634455</v>
      </c>
      <c r="AJ228" s="101">
        <f t="shared" si="115"/>
        <v>62.571428571428584</v>
      </c>
      <c r="AK228" s="96">
        <f t="shared" si="146"/>
        <v>50.570943644571713</v>
      </c>
      <c r="AM228" s="96" t="str">
        <f t="shared" si="134"/>
        <v/>
      </c>
      <c r="AN228" s="96" t="str">
        <f t="shared" si="147"/>
        <v/>
      </c>
      <c r="AO228" s="96" t="str">
        <f t="shared" si="148"/>
        <v/>
      </c>
      <c r="AQ228" s="96" t="str">
        <f t="shared" si="135"/>
        <v/>
      </c>
      <c r="AR228" s="96">
        <f t="shared" si="149"/>
        <v>1868.8000000000002</v>
      </c>
      <c r="AS228" s="96">
        <f t="shared" si="150"/>
        <v>1868.8000000000002</v>
      </c>
      <c r="AU228" s="96" t="str">
        <f t="shared" si="136"/>
        <v/>
      </c>
      <c r="AV228" s="96" t="str">
        <f t="shared" si="151"/>
        <v/>
      </c>
      <c r="AW228" s="96" t="str">
        <f t="shared" si="152"/>
        <v/>
      </c>
      <c r="AX228" s="96" t="str">
        <f t="shared" si="153"/>
        <v/>
      </c>
      <c r="AZ228" s="101" t="str">
        <f t="shared" si="137"/>
        <v/>
      </c>
      <c r="BA228" s="101">
        <f t="shared" si="138"/>
        <v>2453.0342647722855</v>
      </c>
      <c r="BB228" s="101">
        <f t="shared" si="154"/>
        <v>1038.2222222222224</v>
      </c>
      <c r="BC228" s="96">
        <f t="shared" si="155"/>
        <v>729.47796732962979</v>
      </c>
      <c r="BE228" s="96" t="str">
        <f t="shared" si="139"/>
        <v/>
      </c>
      <c r="BF228" s="96" t="str">
        <f t="shared" si="140"/>
        <v/>
      </c>
      <c r="BH228" s="118"/>
      <c r="BI228" s="96" t="s">
        <v>74</v>
      </c>
      <c r="BJ228" s="96" t="str">
        <f t="shared" si="141"/>
        <v/>
      </c>
      <c r="BK228" s="101">
        <f t="shared" si="142"/>
        <v>26.697142857142858</v>
      </c>
      <c r="BL228" s="101"/>
      <c r="BM228" s="117" t="str">
        <f t="shared" si="143"/>
        <v>60238-56-4</v>
      </c>
      <c r="BN228" s="204" t="str">
        <f t="shared" si="144"/>
        <v>Chlorthiophos</v>
      </c>
      <c r="BO228" s="204"/>
      <c r="BP228" s="200">
        <f t="shared" si="156"/>
        <v>50.570943644571713</v>
      </c>
      <c r="BQ228" s="100" t="str">
        <f t="shared" si="107"/>
        <v>N</v>
      </c>
      <c r="BR228" s="205">
        <f t="shared" si="157"/>
        <v>1868.8000000000002</v>
      </c>
      <c r="BS228" s="100" t="str">
        <f t="shared" si="108"/>
        <v>N</v>
      </c>
      <c r="BT228" s="200">
        <f t="shared" si="158"/>
        <v>729.47796732962979</v>
      </c>
      <c r="BU228" s="100" t="str">
        <f t="shared" si="109"/>
        <v>N</v>
      </c>
      <c r="BV228" s="200" t="str">
        <f t="shared" si="159"/>
        <v/>
      </c>
      <c r="BW228" s="100" t="str">
        <f t="shared" si="110"/>
        <v/>
      </c>
      <c r="BX228" s="200">
        <f t="shared" si="111"/>
        <v>26.697142857142858</v>
      </c>
      <c r="BY228" s="100" t="str">
        <f t="shared" si="112"/>
        <v>N</v>
      </c>
      <c r="BZ228" s="200"/>
      <c r="CA228" s="200"/>
      <c r="CB228" s="200"/>
    </row>
    <row r="229" spans="1:80" s="96" customFormat="1" ht="23" x14ac:dyDescent="0.5">
      <c r="A229" s="206" t="s">
        <v>1032</v>
      </c>
      <c r="B229" s="117" t="s">
        <v>213</v>
      </c>
      <c r="C229" s="201"/>
      <c r="D229" s="201" t="s">
        <v>74</v>
      </c>
      <c r="E229" s="96">
        <v>1.5</v>
      </c>
      <c r="F229" s="203" t="s">
        <v>790</v>
      </c>
      <c r="G229" s="202"/>
      <c r="H229" s="100" t="s">
        <v>74</v>
      </c>
      <c r="I229" s="203"/>
      <c r="J229" s="203" t="s">
        <v>74</v>
      </c>
      <c r="K229" s="203"/>
      <c r="L229" s="113"/>
      <c r="M229" s="253">
        <v>1.2999999999999999E-2</v>
      </c>
      <c r="N229" s="111"/>
      <c r="P229" s="95">
        <v>52</v>
      </c>
      <c r="Q229" s="96" t="s">
        <v>47</v>
      </c>
      <c r="R229" s="96" t="s">
        <v>1197</v>
      </c>
      <c r="S229" s="208" t="s">
        <v>1197</v>
      </c>
      <c r="T229" s="96" t="s">
        <v>1197</v>
      </c>
      <c r="U229" s="96" t="s">
        <v>1197</v>
      </c>
      <c r="W229" s="96">
        <v>1800000</v>
      </c>
      <c r="X229" s="96" t="s">
        <v>1197</v>
      </c>
      <c r="Y229" s="99" t="str">
        <f t="shared" si="127"/>
        <v/>
      </c>
      <c r="Z229" s="96" t="str">
        <f t="shared" si="128"/>
        <v/>
      </c>
      <c r="AA229" s="96" t="str">
        <f t="shared" si="129"/>
        <v/>
      </c>
      <c r="AC229" s="96" t="str">
        <f t="shared" si="114"/>
        <v/>
      </c>
      <c r="AD229" s="96" t="str">
        <f t="shared" si="130"/>
        <v/>
      </c>
      <c r="AE229" s="96" t="str">
        <f t="shared" si="131"/>
        <v/>
      </c>
      <c r="AF229" s="96" t="str">
        <f t="shared" si="145"/>
        <v/>
      </c>
      <c r="AH229" s="101" t="str">
        <f t="shared" si="132"/>
        <v/>
      </c>
      <c r="AI229" s="101" t="str">
        <f t="shared" si="133"/>
        <v/>
      </c>
      <c r="AJ229" s="101">
        <f t="shared" si="115"/>
        <v>9024725.274725277</v>
      </c>
      <c r="AK229" s="96">
        <f t="shared" si="146"/>
        <v>9024725.274725277</v>
      </c>
      <c r="AM229" s="96" t="str">
        <f t="shared" si="134"/>
        <v/>
      </c>
      <c r="AN229" s="96" t="str">
        <f t="shared" si="147"/>
        <v/>
      </c>
      <c r="AO229" s="96" t="str">
        <f t="shared" si="148"/>
        <v/>
      </c>
      <c r="AQ229" s="96" t="str">
        <f t="shared" si="135"/>
        <v/>
      </c>
      <c r="AR229" s="96">
        <f t="shared" si="149"/>
        <v>269538461.53846157</v>
      </c>
      <c r="AS229" s="96">
        <f t="shared" si="150"/>
        <v>269538461.53846157</v>
      </c>
      <c r="AU229" s="96" t="str">
        <f t="shared" si="136"/>
        <v/>
      </c>
      <c r="AV229" s="96" t="str">
        <f t="shared" si="151"/>
        <v/>
      </c>
      <c r="AW229" s="96" t="str">
        <f t="shared" si="152"/>
        <v/>
      </c>
      <c r="AX229" s="96" t="str">
        <f t="shared" si="153"/>
        <v/>
      </c>
      <c r="AZ229" s="101" t="str">
        <f t="shared" si="137"/>
        <v/>
      </c>
      <c r="BA229" s="101" t="str">
        <f t="shared" si="138"/>
        <v/>
      </c>
      <c r="BB229" s="101">
        <f t="shared" si="154"/>
        <v>149743589.74358976</v>
      </c>
      <c r="BC229" s="96">
        <f t="shared" si="155"/>
        <v>149743589.74358976</v>
      </c>
      <c r="BE229" s="96" t="str">
        <f t="shared" si="139"/>
        <v/>
      </c>
      <c r="BF229" s="96" t="str">
        <f t="shared" si="140"/>
        <v/>
      </c>
      <c r="BH229" s="118"/>
      <c r="BI229" s="96" t="s">
        <v>74</v>
      </c>
      <c r="BJ229" s="96" t="str">
        <f t="shared" si="141"/>
        <v/>
      </c>
      <c r="BK229" s="101">
        <f t="shared" si="142"/>
        <v>50057.142857142862</v>
      </c>
      <c r="BL229" s="101"/>
      <c r="BM229" s="117" t="str">
        <f t="shared" si="143"/>
        <v>16065-83-1</v>
      </c>
      <c r="BN229" s="204" t="str">
        <f t="shared" si="144"/>
        <v>Chromium(III), Insoluble Salts</v>
      </c>
      <c r="BO229" s="204"/>
      <c r="BP229" s="200">
        <f t="shared" si="156"/>
        <v>100000</v>
      </c>
      <c r="BQ229" s="100" t="str">
        <f t="shared" si="107"/>
        <v>max</v>
      </c>
      <c r="BR229" s="205">
        <f t="shared" si="157"/>
        <v>100000</v>
      </c>
      <c r="BS229" s="100" t="str">
        <f t="shared" si="108"/>
        <v>max</v>
      </c>
      <c r="BT229" s="200">
        <f t="shared" si="158"/>
        <v>100000</v>
      </c>
      <c r="BU229" s="100" t="str">
        <f t="shared" si="109"/>
        <v>max</v>
      </c>
      <c r="BV229" s="200" t="str">
        <f t="shared" si="159"/>
        <v/>
      </c>
      <c r="BW229" s="100" t="str">
        <f t="shared" si="110"/>
        <v/>
      </c>
      <c r="BX229" s="200">
        <f t="shared" si="111"/>
        <v>50057.142857142862</v>
      </c>
      <c r="BY229" s="100" t="str">
        <f t="shared" si="112"/>
        <v>N</v>
      </c>
      <c r="BZ229" s="200"/>
      <c r="CA229" s="200"/>
      <c r="CB229" s="200"/>
    </row>
    <row r="230" spans="1:80" s="96" customFormat="1" ht="23" x14ac:dyDescent="0.5">
      <c r="A230" s="206" t="s">
        <v>1033</v>
      </c>
      <c r="B230" s="117" t="s">
        <v>214</v>
      </c>
      <c r="C230" s="96">
        <v>0.5</v>
      </c>
      <c r="D230" s="201" t="s">
        <v>792</v>
      </c>
      <c r="E230" s="201">
        <v>3.0000000000000001E-3</v>
      </c>
      <c r="F230" s="203" t="s">
        <v>790</v>
      </c>
      <c r="G230" s="202">
        <v>8.4000000000000005E-2</v>
      </c>
      <c r="H230" s="100" t="s">
        <v>47</v>
      </c>
      <c r="I230" s="203">
        <v>1E-4</v>
      </c>
      <c r="J230" s="203" t="s">
        <v>790</v>
      </c>
      <c r="K230" s="203" t="s">
        <v>1949</v>
      </c>
      <c r="L230" s="113"/>
      <c r="M230" s="253">
        <v>2.5000000000000001E-2</v>
      </c>
      <c r="N230" s="111"/>
      <c r="P230" s="95">
        <v>52</v>
      </c>
      <c r="Q230" s="96" t="s">
        <v>47</v>
      </c>
      <c r="R230" s="96" t="s">
        <v>1197</v>
      </c>
      <c r="S230" s="208" t="s">
        <v>1197</v>
      </c>
      <c r="T230" s="96" t="s">
        <v>1197</v>
      </c>
      <c r="U230" s="96" t="s">
        <v>1197</v>
      </c>
      <c r="W230" s="96">
        <v>19</v>
      </c>
      <c r="X230" s="96">
        <v>1690000</v>
      </c>
      <c r="Y230" s="99" t="str">
        <f t="shared" si="127"/>
        <v/>
      </c>
      <c r="Z230" s="96" t="str">
        <f t="shared" si="128"/>
        <v/>
      </c>
      <c r="AA230" s="96" t="str">
        <f t="shared" si="129"/>
        <v/>
      </c>
      <c r="AC230" s="96">
        <f t="shared" si="114"/>
        <v>14.484126984126981</v>
      </c>
      <c r="AD230" s="96" t="str">
        <f t="shared" si="130"/>
        <v/>
      </c>
      <c r="AE230" s="96">
        <f t="shared" si="131"/>
        <v>12.251748496538431</v>
      </c>
      <c r="AF230" s="96">
        <f t="shared" si="145"/>
        <v>6.6373693702224283</v>
      </c>
      <c r="AH230" s="101">
        <f t="shared" si="132"/>
        <v>125142.85714285713</v>
      </c>
      <c r="AI230" s="101" t="str">
        <f t="shared" si="133"/>
        <v/>
      </c>
      <c r="AJ230" s="101">
        <f t="shared" si="115"/>
        <v>9385.7142857142881</v>
      </c>
      <c r="AK230" s="96">
        <f t="shared" si="146"/>
        <v>8730.8970099667786</v>
      </c>
      <c r="AM230" s="96">
        <f t="shared" si="134"/>
        <v>175.2</v>
      </c>
      <c r="AN230" s="96">
        <f t="shared" si="147"/>
        <v>523.2639999999999</v>
      </c>
      <c r="AO230" s="96">
        <f t="shared" si="148"/>
        <v>131.25351170568561</v>
      </c>
      <c r="AQ230" s="96">
        <f t="shared" si="135"/>
        <v>525600</v>
      </c>
      <c r="AR230" s="96">
        <f t="shared" si="149"/>
        <v>280320.00000000006</v>
      </c>
      <c r="AS230" s="96">
        <f t="shared" si="150"/>
        <v>182817.39130434787</v>
      </c>
      <c r="AU230" s="96">
        <f t="shared" si="136"/>
        <v>194.66666666666663</v>
      </c>
      <c r="AV230" s="96" t="str">
        <f t="shared" si="151"/>
        <v/>
      </c>
      <c r="AW230" s="96">
        <f t="shared" si="152"/>
        <v>290.70222222222219</v>
      </c>
      <c r="AX230" s="96">
        <f t="shared" si="153"/>
        <v>116.59180035650623</v>
      </c>
      <c r="AZ230" s="101">
        <f t="shared" si="137"/>
        <v>584000</v>
      </c>
      <c r="BA230" s="101" t="str">
        <f t="shared" si="138"/>
        <v/>
      </c>
      <c r="BB230" s="101">
        <f t="shared" si="154"/>
        <v>155733.33333333337</v>
      </c>
      <c r="BC230" s="96">
        <f t="shared" si="155"/>
        <v>122947.36842105267</v>
      </c>
      <c r="BE230" s="96">
        <f t="shared" si="139"/>
        <v>1.2070105820105819E-5</v>
      </c>
      <c r="BF230" s="96">
        <f t="shared" si="140"/>
        <v>0.10428571428571429</v>
      </c>
      <c r="BH230" s="118"/>
      <c r="BI230" s="96" t="s">
        <v>74</v>
      </c>
      <c r="BJ230" s="96">
        <f t="shared" si="141"/>
        <v>5.010295126973232E-2</v>
      </c>
      <c r="BK230" s="101">
        <f t="shared" si="142"/>
        <v>100.11428571428571</v>
      </c>
      <c r="BL230" s="101"/>
      <c r="BM230" s="117" t="str">
        <f t="shared" si="143"/>
        <v>18540-29-9</v>
      </c>
      <c r="BN230" s="204" t="str">
        <f t="shared" si="144"/>
        <v>Chromium(VI)</v>
      </c>
      <c r="BO230" s="204"/>
      <c r="BP230" s="200">
        <f t="shared" si="156"/>
        <v>6.6373693702224283</v>
      </c>
      <c r="BQ230" s="100" t="str">
        <f t="shared" si="107"/>
        <v>C</v>
      </c>
      <c r="BR230" s="205">
        <f t="shared" si="157"/>
        <v>131.25351170568561</v>
      </c>
      <c r="BS230" s="100" t="str">
        <f t="shared" si="108"/>
        <v>C</v>
      </c>
      <c r="BT230" s="200">
        <f t="shared" si="158"/>
        <v>116.59180035650623</v>
      </c>
      <c r="BU230" s="100" t="str">
        <f t="shared" si="109"/>
        <v>C</v>
      </c>
      <c r="BV230" s="200">
        <f t="shared" si="159"/>
        <v>1.2070105820105819E-5</v>
      </c>
      <c r="BW230" s="100" t="str">
        <f t="shared" si="110"/>
        <v>C</v>
      </c>
      <c r="BX230" s="200">
        <f t="shared" si="111"/>
        <v>5.010295126973232E-2</v>
      </c>
      <c r="BY230" s="100" t="str">
        <f t="shared" si="112"/>
        <v>C</v>
      </c>
      <c r="BZ230" s="200">
        <v>2</v>
      </c>
      <c r="CA230" s="200"/>
      <c r="CB230" s="200">
        <f>BZ230*20</f>
        <v>40</v>
      </c>
    </row>
    <row r="231" spans="1:80" s="96" customFormat="1" ht="23" x14ac:dyDescent="0.5">
      <c r="A231" s="206" t="s">
        <v>1203</v>
      </c>
      <c r="B231" s="117" t="s">
        <v>1204</v>
      </c>
      <c r="D231" s="201" t="s">
        <v>74</v>
      </c>
      <c r="E231" s="201"/>
      <c r="F231" s="203" t="s">
        <v>74</v>
      </c>
      <c r="G231" s="202"/>
      <c r="H231" s="100" t="s">
        <v>74</v>
      </c>
      <c r="I231" s="203"/>
      <c r="J231" s="203" t="s">
        <v>74</v>
      </c>
      <c r="K231" s="203"/>
      <c r="L231" s="113"/>
      <c r="M231" s="253">
        <v>1.2999999999999999E-2</v>
      </c>
      <c r="N231" s="111">
        <v>0.1</v>
      </c>
      <c r="P231" s="95">
        <v>51.996000000000002</v>
      </c>
      <c r="Q231" s="96" t="s">
        <v>47</v>
      </c>
      <c r="R231" s="96" t="s">
        <v>1197</v>
      </c>
      <c r="S231" s="208" t="s">
        <v>1197</v>
      </c>
      <c r="T231" s="96" t="s">
        <v>1197</v>
      </c>
      <c r="U231" s="96" t="s">
        <v>1197</v>
      </c>
      <c r="W231" s="96">
        <v>1800000</v>
      </c>
      <c r="X231" s="96" t="s">
        <v>1197</v>
      </c>
      <c r="Y231" s="99" t="str">
        <f t="shared" si="127"/>
        <v/>
      </c>
      <c r="Z231" s="96" t="str">
        <f t="shared" si="128"/>
        <v/>
      </c>
      <c r="AA231" s="96" t="str">
        <f t="shared" si="129"/>
        <v/>
      </c>
      <c r="AC231" s="96" t="str">
        <f t="shared" si="114"/>
        <v/>
      </c>
      <c r="AD231" s="96" t="str">
        <f t="shared" si="130"/>
        <v/>
      </c>
      <c r="AE231" s="96" t="str">
        <f t="shared" si="131"/>
        <v/>
      </c>
      <c r="AF231" s="96" t="str">
        <f t="shared" si="145"/>
        <v/>
      </c>
      <c r="AH231" s="101" t="str">
        <f t="shared" si="132"/>
        <v/>
      </c>
      <c r="AI231" s="101" t="str">
        <f t="shared" si="133"/>
        <v/>
      </c>
      <c r="AJ231" s="101" t="str">
        <f t="shared" si="115"/>
        <v/>
      </c>
      <c r="AK231" s="96" t="str">
        <f t="shared" si="146"/>
        <v/>
      </c>
      <c r="AM231" s="96" t="str">
        <f t="shared" si="134"/>
        <v/>
      </c>
      <c r="AN231" s="96" t="str">
        <f t="shared" si="147"/>
        <v/>
      </c>
      <c r="AO231" s="96" t="str">
        <f t="shared" si="148"/>
        <v/>
      </c>
      <c r="AQ231" s="96" t="str">
        <f t="shared" si="135"/>
        <v/>
      </c>
      <c r="AR231" s="96" t="str">
        <f t="shared" si="149"/>
        <v/>
      </c>
      <c r="AS231" s="96" t="str">
        <f t="shared" si="150"/>
        <v/>
      </c>
      <c r="AU231" s="96" t="str">
        <f t="shared" si="136"/>
        <v/>
      </c>
      <c r="AV231" s="96" t="str">
        <f t="shared" si="151"/>
        <v/>
      </c>
      <c r="AW231" s="96" t="str">
        <f t="shared" si="152"/>
        <v/>
      </c>
      <c r="AX231" s="96" t="str">
        <f t="shared" si="153"/>
        <v/>
      </c>
      <c r="AZ231" s="101" t="str">
        <f t="shared" si="137"/>
        <v/>
      </c>
      <c r="BA231" s="101" t="str">
        <f t="shared" si="138"/>
        <v/>
      </c>
      <c r="BB231" s="101" t="str">
        <f t="shared" si="154"/>
        <v/>
      </c>
      <c r="BC231" s="96" t="str">
        <f t="shared" si="155"/>
        <v/>
      </c>
      <c r="BE231" s="96" t="str">
        <f t="shared" si="139"/>
        <v/>
      </c>
      <c r="BF231" s="96" t="str">
        <f t="shared" si="140"/>
        <v/>
      </c>
      <c r="BH231" s="118"/>
      <c r="BI231" s="96">
        <v>100</v>
      </c>
      <c r="BJ231" s="96" t="str">
        <f t="shared" si="141"/>
        <v/>
      </c>
      <c r="BK231" s="101" t="str">
        <f t="shared" si="142"/>
        <v/>
      </c>
      <c r="BL231" s="101"/>
      <c r="BM231" s="117" t="str">
        <f t="shared" si="143"/>
        <v>7440-47-3</v>
      </c>
      <c r="BN231" s="204" t="str">
        <f t="shared" si="144"/>
        <v>Chromium, Total</v>
      </c>
      <c r="BO231" s="204"/>
      <c r="BP231" s="200" t="str">
        <f t="shared" si="156"/>
        <v/>
      </c>
      <c r="BQ231" s="100" t="str">
        <f t="shared" si="107"/>
        <v/>
      </c>
      <c r="BR231" s="205" t="str">
        <f t="shared" si="157"/>
        <v/>
      </c>
      <c r="BS231" s="100" t="str">
        <f t="shared" si="108"/>
        <v/>
      </c>
      <c r="BT231" s="200" t="str">
        <f t="shared" si="158"/>
        <v/>
      </c>
      <c r="BU231" s="100" t="str">
        <f t="shared" si="109"/>
        <v/>
      </c>
      <c r="BV231" s="200" t="str">
        <f t="shared" si="159"/>
        <v/>
      </c>
      <c r="BW231" s="100" t="str">
        <f t="shared" si="110"/>
        <v/>
      </c>
      <c r="BX231" s="200">
        <f t="shared" si="111"/>
        <v>100</v>
      </c>
      <c r="BY231" s="100" t="str">
        <f t="shared" si="112"/>
        <v>mcl</v>
      </c>
      <c r="BZ231" s="200"/>
      <c r="CA231" s="200"/>
      <c r="CB231" s="200"/>
    </row>
    <row r="232" spans="1:80" s="96" customFormat="1" ht="23" x14ac:dyDescent="0.5">
      <c r="A232" s="206" t="s">
        <v>1034</v>
      </c>
      <c r="B232" s="117" t="s">
        <v>1035</v>
      </c>
      <c r="D232" s="201" t="s">
        <v>74</v>
      </c>
      <c r="E232" s="96">
        <v>1.2999999999999999E-2</v>
      </c>
      <c r="F232" s="203" t="s">
        <v>790</v>
      </c>
      <c r="G232" s="202"/>
      <c r="H232" s="100" t="s">
        <v>74</v>
      </c>
      <c r="I232" s="203"/>
      <c r="J232" s="203" t="s">
        <v>74</v>
      </c>
      <c r="K232" s="203"/>
      <c r="L232" s="113"/>
      <c r="M232" s="113">
        <v>1</v>
      </c>
      <c r="N232" s="111">
        <v>0.1</v>
      </c>
      <c r="P232" s="208">
        <v>303.14999999999998</v>
      </c>
      <c r="Q232" s="96" t="s">
        <v>47</v>
      </c>
      <c r="R232" s="96">
        <v>3.9E-10</v>
      </c>
      <c r="S232" s="208">
        <v>1.5944E-8</v>
      </c>
      <c r="T232" s="96">
        <v>4.21032E-2</v>
      </c>
      <c r="U232" s="96">
        <v>4.9193999999999999E-6</v>
      </c>
      <c r="V232" s="96">
        <v>30210</v>
      </c>
      <c r="W232" s="96">
        <f t="shared" si="126"/>
        <v>181.26</v>
      </c>
      <c r="X232" s="96">
        <v>1</v>
      </c>
      <c r="Y232" s="99" t="str">
        <f t="shared" si="127"/>
        <v/>
      </c>
      <c r="Z232" s="96" t="str">
        <f t="shared" si="128"/>
        <v/>
      </c>
      <c r="AA232" s="96" t="str">
        <f t="shared" si="129"/>
        <v/>
      </c>
      <c r="AC232" s="96" t="str">
        <f t="shared" si="114"/>
        <v/>
      </c>
      <c r="AD232" s="96" t="str">
        <f t="shared" si="130"/>
        <v/>
      </c>
      <c r="AE232" s="96" t="str">
        <f t="shared" si="131"/>
        <v/>
      </c>
      <c r="AF232" s="96" t="str">
        <f t="shared" si="145"/>
        <v/>
      </c>
      <c r="AH232" s="101" t="str">
        <f t="shared" si="132"/>
        <v/>
      </c>
      <c r="AI232" s="101">
        <f t="shared" si="133"/>
        <v>4284.8112696405988</v>
      </c>
      <c r="AJ232" s="101">
        <f t="shared" si="115"/>
        <v>1016.7857142857146</v>
      </c>
      <c r="AK232" s="96">
        <f t="shared" si="146"/>
        <v>821.77783422429036</v>
      </c>
      <c r="AM232" s="96" t="str">
        <f t="shared" si="134"/>
        <v/>
      </c>
      <c r="AN232" s="96" t="str">
        <f t="shared" si="147"/>
        <v/>
      </c>
      <c r="AO232" s="96" t="str">
        <f t="shared" si="148"/>
        <v/>
      </c>
      <c r="AQ232" s="96" t="str">
        <f t="shared" si="135"/>
        <v/>
      </c>
      <c r="AR232" s="96">
        <f t="shared" si="149"/>
        <v>30368.000000000007</v>
      </c>
      <c r="AS232" s="96">
        <f t="shared" si="150"/>
        <v>30368.000000000007</v>
      </c>
      <c r="AU232" s="96" t="str">
        <f t="shared" si="136"/>
        <v/>
      </c>
      <c r="AV232" s="96" t="str">
        <f t="shared" si="151"/>
        <v/>
      </c>
      <c r="AW232" s="96" t="str">
        <f t="shared" si="152"/>
        <v/>
      </c>
      <c r="AX232" s="96" t="str">
        <f t="shared" si="153"/>
        <v/>
      </c>
      <c r="AZ232" s="101" t="str">
        <f t="shared" si="137"/>
        <v/>
      </c>
      <c r="BA232" s="101">
        <f t="shared" si="138"/>
        <v>39861.80680254964</v>
      </c>
      <c r="BB232" s="101">
        <f t="shared" si="154"/>
        <v>16871.111111111113</v>
      </c>
      <c r="BC232" s="96">
        <f t="shared" si="155"/>
        <v>11854.016969106484</v>
      </c>
      <c r="BE232" s="96" t="str">
        <f t="shared" si="139"/>
        <v/>
      </c>
      <c r="BF232" s="96" t="str">
        <f t="shared" si="140"/>
        <v/>
      </c>
      <c r="BH232" s="118"/>
      <c r="BI232" s="96" t="s">
        <v>74</v>
      </c>
      <c r="BJ232" s="96" t="str">
        <f t="shared" si="141"/>
        <v/>
      </c>
      <c r="BK232" s="101">
        <f t="shared" si="142"/>
        <v>433.82857142857148</v>
      </c>
      <c r="BL232" s="101"/>
      <c r="BM232" s="117" t="str">
        <f t="shared" si="143"/>
        <v>74115-24-5</v>
      </c>
      <c r="BN232" s="204" t="str">
        <f t="shared" si="144"/>
        <v>Clofentezine</v>
      </c>
      <c r="BO232" s="204"/>
      <c r="BP232" s="200">
        <f t="shared" si="156"/>
        <v>821.77783422429036</v>
      </c>
      <c r="BQ232" s="100" t="str">
        <f t="shared" si="107"/>
        <v>N</v>
      </c>
      <c r="BR232" s="205">
        <f t="shared" si="157"/>
        <v>30368.000000000007</v>
      </c>
      <c r="BS232" s="100" t="str">
        <f t="shared" si="108"/>
        <v>N</v>
      </c>
      <c r="BT232" s="200">
        <f t="shared" si="158"/>
        <v>11854.016969106484</v>
      </c>
      <c r="BU232" s="100" t="str">
        <f t="shared" si="109"/>
        <v>N</v>
      </c>
      <c r="BV232" s="200" t="str">
        <f t="shared" si="159"/>
        <v/>
      </c>
      <c r="BW232" s="100" t="str">
        <f t="shared" si="110"/>
        <v/>
      </c>
      <c r="BX232" s="200">
        <f t="shared" si="111"/>
        <v>433.82857142857148</v>
      </c>
      <c r="BY232" s="100" t="str">
        <f t="shared" si="112"/>
        <v>N</v>
      </c>
      <c r="BZ232" s="200"/>
      <c r="CA232" s="200"/>
      <c r="CB232" s="200"/>
    </row>
    <row r="233" spans="1:80" s="96" customFormat="1" ht="23" x14ac:dyDescent="0.5">
      <c r="A233" s="206" t="s">
        <v>215</v>
      </c>
      <c r="B233" s="117" t="s">
        <v>216</v>
      </c>
      <c r="D233" s="201" t="s">
        <v>74</v>
      </c>
      <c r="E233" s="96">
        <v>2.9999999999999997E-4</v>
      </c>
      <c r="F233" s="203" t="s">
        <v>791</v>
      </c>
      <c r="G233" s="202">
        <v>8.9999999999999993E-3</v>
      </c>
      <c r="H233" s="100" t="s">
        <v>791</v>
      </c>
      <c r="I233" s="203">
        <v>6.0000000000000002E-6</v>
      </c>
      <c r="J233" s="203" t="s">
        <v>791</v>
      </c>
      <c r="K233" s="203"/>
      <c r="L233" s="113"/>
      <c r="M233" s="113">
        <v>1</v>
      </c>
      <c r="N233" s="111"/>
      <c r="P233" s="208">
        <v>58.93</v>
      </c>
      <c r="Q233" s="96" t="s">
        <v>47</v>
      </c>
      <c r="R233" s="96" t="s">
        <v>1197</v>
      </c>
      <c r="S233" s="208" t="s">
        <v>1197</v>
      </c>
      <c r="T233" s="96" t="s">
        <v>1197</v>
      </c>
      <c r="U233" s="96" t="s">
        <v>1197</v>
      </c>
      <c r="W233" s="96">
        <v>45</v>
      </c>
      <c r="X233" s="96" t="s">
        <v>1197</v>
      </c>
      <c r="Y233" s="99" t="str">
        <f t="shared" si="127"/>
        <v/>
      </c>
      <c r="Z233" s="96" t="str">
        <f t="shared" si="128"/>
        <v/>
      </c>
      <c r="AA233" s="96" t="str">
        <f t="shared" si="129"/>
        <v/>
      </c>
      <c r="AC233" s="96">
        <f t="shared" si="114"/>
        <v>374.35897435897436</v>
      </c>
      <c r="AD233" s="96" t="str">
        <f t="shared" si="130"/>
        <v/>
      </c>
      <c r="AE233" s="96" t="str">
        <f t="shared" si="131"/>
        <v/>
      </c>
      <c r="AF233" s="96">
        <f t="shared" si="145"/>
        <v>374.35897435897436</v>
      </c>
      <c r="AH233" s="101">
        <f t="shared" si="132"/>
        <v>7508.5714285714284</v>
      </c>
      <c r="AI233" s="101" t="str">
        <f t="shared" si="133"/>
        <v/>
      </c>
      <c r="AJ233" s="101">
        <f t="shared" si="115"/>
        <v>23.464285714285715</v>
      </c>
      <c r="AK233" s="96">
        <f t="shared" si="146"/>
        <v>23.391188251001338</v>
      </c>
      <c r="AM233" s="96">
        <f t="shared" si="134"/>
        <v>1635.2</v>
      </c>
      <c r="AN233" s="96" t="str">
        <f t="shared" si="147"/>
        <v/>
      </c>
      <c r="AO233" s="96">
        <f t="shared" si="148"/>
        <v>1635.2</v>
      </c>
      <c r="AQ233" s="96">
        <f t="shared" si="135"/>
        <v>31536</v>
      </c>
      <c r="AR233" s="96">
        <f t="shared" si="149"/>
        <v>700.80000000000007</v>
      </c>
      <c r="AS233" s="96">
        <f t="shared" si="150"/>
        <v>685.56521739130437</v>
      </c>
      <c r="AU233" s="96">
        <f t="shared" si="136"/>
        <v>1816.8888888888889</v>
      </c>
      <c r="AV233" s="96" t="str">
        <f t="shared" si="151"/>
        <v/>
      </c>
      <c r="AW233" s="96" t="str">
        <f t="shared" si="152"/>
        <v/>
      </c>
      <c r="AX233" s="96">
        <f t="shared" si="153"/>
        <v>1816.8888888888889</v>
      </c>
      <c r="AZ233" s="101">
        <f t="shared" si="137"/>
        <v>35040</v>
      </c>
      <c r="BA233" s="101" t="str">
        <f t="shared" si="138"/>
        <v/>
      </c>
      <c r="BB233" s="101">
        <f t="shared" si="154"/>
        <v>389.33333333333331</v>
      </c>
      <c r="BC233" s="96">
        <f t="shared" si="155"/>
        <v>385.05494505494499</v>
      </c>
      <c r="BE233" s="96">
        <f t="shared" si="139"/>
        <v>3.1196581196581195E-4</v>
      </c>
      <c r="BF233" s="96">
        <f t="shared" si="140"/>
        <v>6.2571428571428578E-3</v>
      </c>
      <c r="BH233" s="118"/>
      <c r="BI233" s="96" t="s">
        <v>74</v>
      </c>
      <c r="BJ233" s="96" t="str">
        <f t="shared" si="141"/>
        <v/>
      </c>
      <c r="BK233" s="101">
        <f t="shared" si="142"/>
        <v>10.011428571428571</v>
      </c>
      <c r="BL233" s="101"/>
      <c r="BM233" s="117" t="str">
        <f t="shared" si="143"/>
        <v>7440-48-4</v>
      </c>
      <c r="BN233" s="204" t="str">
        <f t="shared" si="144"/>
        <v>Cobalt</v>
      </c>
      <c r="BO233" s="204"/>
      <c r="BP233" s="200">
        <f t="shared" si="156"/>
        <v>23.391188251001338</v>
      </c>
      <c r="BQ233" s="100" t="str">
        <f t="shared" si="107"/>
        <v>N</v>
      </c>
      <c r="BR233" s="205">
        <f t="shared" si="157"/>
        <v>685.56521739130437</v>
      </c>
      <c r="BS233" s="100" t="str">
        <f t="shared" si="108"/>
        <v>N</v>
      </c>
      <c r="BT233" s="200">
        <f t="shared" si="158"/>
        <v>385.05494505494499</v>
      </c>
      <c r="BU233" s="100" t="str">
        <f t="shared" si="109"/>
        <v>N</v>
      </c>
      <c r="BV233" s="200">
        <f t="shared" si="159"/>
        <v>3.1196581196581195E-4</v>
      </c>
      <c r="BW233" s="100" t="str">
        <f t="shared" si="110"/>
        <v>C</v>
      </c>
      <c r="BX233" s="200">
        <f t="shared" si="111"/>
        <v>10.011428571428571</v>
      </c>
      <c r="BY233" s="100" t="str">
        <f t="shared" si="112"/>
        <v>N</v>
      </c>
      <c r="BZ233" s="200">
        <f>'Table D1'!I8</f>
        <v>0.45251657142857143</v>
      </c>
      <c r="CA233" s="200"/>
      <c r="CB233" s="200">
        <f>'Table D1'!J8</f>
        <v>9.0503314285714289</v>
      </c>
    </row>
    <row r="234" spans="1:80" s="96" customFormat="1" ht="23" x14ac:dyDescent="0.5">
      <c r="A234" s="206" t="s">
        <v>217</v>
      </c>
      <c r="B234" s="117" t="s">
        <v>1950</v>
      </c>
      <c r="D234" s="201" t="s">
        <v>74</v>
      </c>
      <c r="E234" s="201"/>
      <c r="F234" s="203" t="s">
        <v>74</v>
      </c>
      <c r="G234" s="202">
        <v>6.2E-4</v>
      </c>
      <c r="H234" s="100" t="s">
        <v>790</v>
      </c>
      <c r="I234" s="203"/>
      <c r="J234" s="203" t="s">
        <v>74</v>
      </c>
      <c r="K234" s="203" t="s">
        <v>1949</v>
      </c>
      <c r="L234" s="113" t="s">
        <v>1199</v>
      </c>
      <c r="M234" s="113">
        <v>1</v>
      </c>
      <c r="N234" s="111"/>
      <c r="P234" s="208" t="s">
        <v>1197</v>
      </c>
      <c r="Q234" s="96" t="s">
        <v>47</v>
      </c>
      <c r="R234" s="96">
        <v>1.0999999999999999E-2</v>
      </c>
      <c r="S234" s="208">
        <v>0.45</v>
      </c>
      <c r="T234" s="96">
        <v>0.1039798</v>
      </c>
      <c r="U234" s="96">
        <v>1.2099999999999999E-5</v>
      </c>
      <c r="V234" s="96">
        <v>16000</v>
      </c>
      <c r="W234" s="96">
        <f t="shared" si="126"/>
        <v>96</v>
      </c>
      <c r="X234" s="96" t="s">
        <v>1197</v>
      </c>
      <c r="Y234" s="99">
        <f t="shared" si="127"/>
        <v>2.5918323981619644E-5</v>
      </c>
      <c r="Z234" s="96">
        <f t="shared" si="128"/>
        <v>22656.728415287616</v>
      </c>
      <c r="AC234" s="96">
        <f t="shared" si="114"/>
        <v>3.7050653546505281E-2</v>
      </c>
      <c r="AD234" s="96" t="str">
        <f t="shared" si="130"/>
        <v/>
      </c>
      <c r="AE234" s="96" t="str">
        <f t="shared" si="131"/>
        <v/>
      </c>
      <c r="AF234" s="96">
        <f t="shared" si="145"/>
        <v>3.7050653546505281E-2</v>
      </c>
      <c r="AH234" s="101" t="str">
        <f t="shared" si="132"/>
        <v/>
      </c>
      <c r="AI234" s="101" t="str">
        <f t="shared" si="133"/>
        <v/>
      </c>
      <c r="AJ234" s="101" t="str">
        <f t="shared" si="115"/>
        <v/>
      </c>
      <c r="AK234" s="96" t="str">
        <f t="shared" si="146"/>
        <v/>
      </c>
      <c r="AM234" s="96">
        <f t="shared" si="134"/>
        <v>0.44816470529852787</v>
      </c>
      <c r="AN234" s="96" t="str">
        <f t="shared" si="147"/>
        <v/>
      </c>
      <c r="AO234" s="96">
        <f t="shared" si="148"/>
        <v>0.44816470529852781</v>
      </c>
      <c r="AQ234" s="96" t="str">
        <f t="shared" si="135"/>
        <v/>
      </c>
      <c r="AR234" s="96" t="str">
        <f t="shared" si="149"/>
        <v/>
      </c>
      <c r="AS234" s="96" t="str">
        <f t="shared" si="150"/>
        <v/>
      </c>
      <c r="AU234" s="96">
        <f t="shared" si="136"/>
        <v>0.49796078366503099</v>
      </c>
      <c r="AV234" s="96" t="str">
        <f t="shared" si="151"/>
        <v/>
      </c>
      <c r="AW234" s="96" t="str">
        <f t="shared" si="152"/>
        <v/>
      </c>
      <c r="AX234" s="96">
        <f t="shared" si="153"/>
        <v>0.49796078366503094</v>
      </c>
      <c r="AZ234" s="101" t="str">
        <f t="shared" si="137"/>
        <v/>
      </c>
      <c r="BA234" s="101" t="str">
        <f t="shared" si="138"/>
        <v/>
      </c>
      <c r="BB234" s="101" t="str">
        <f t="shared" si="154"/>
        <v/>
      </c>
      <c r="BC234" s="96" t="str">
        <f t="shared" si="155"/>
        <v/>
      </c>
      <c r="BE234" s="96">
        <f t="shared" si="139"/>
        <v>1.6353046594982077E-3</v>
      </c>
      <c r="BF234" s="96" t="str">
        <f t="shared" si="140"/>
        <v/>
      </c>
      <c r="BH234" s="118"/>
      <c r="BI234" s="96" t="s">
        <v>74</v>
      </c>
      <c r="BJ234" s="96">
        <f t="shared" si="141"/>
        <v>3.2706093189964151E-3</v>
      </c>
      <c r="BK234" s="101" t="str">
        <f t="shared" si="142"/>
        <v/>
      </c>
      <c r="BL234" s="101"/>
      <c r="BM234" s="117" t="str">
        <f t="shared" si="143"/>
        <v>E649830</v>
      </c>
      <c r="BN234" s="204" t="str">
        <f t="shared" si="144"/>
        <v>Coke Oven Emissions</v>
      </c>
      <c r="BO234" s="204"/>
      <c r="BP234" s="200">
        <f t="shared" si="156"/>
        <v>3.7050653546505281E-2</v>
      </c>
      <c r="BQ234" s="100" t="str">
        <f t="shared" si="107"/>
        <v>C</v>
      </c>
      <c r="BR234" s="205">
        <f t="shared" si="157"/>
        <v>0.44816470529852781</v>
      </c>
      <c r="BS234" s="100" t="str">
        <f t="shared" si="108"/>
        <v>C</v>
      </c>
      <c r="BT234" s="200">
        <f t="shared" si="158"/>
        <v>0.49796078366503094</v>
      </c>
      <c r="BU234" s="100" t="str">
        <f t="shared" si="109"/>
        <v>C</v>
      </c>
      <c r="BV234" s="200">
        <f t="shared" si="159"/>
        <v>1.6353046594982077E-3</v>
      </c>
      <c r="BW234" s="100" t="str">
        <f t="shared" si="110"/>
        <v>C</v>
      </c>
      <c r="BX234" s="200">
        <f t="shared" si="111"/>
        <v>3.2706093189964151E-3</v>
      </c>
      <c r="BY234" s="100" t="str">
        <f t="shared" si="112"/>
        <v>C</v>
      </c>
      <c r="BZ234" s="200"/>
      <c r="CA234" s="200"/>
      <c r="CB234" s="200"/>
    </row>
    <row r="235" spans="1:80" s="96" customFormat="1" ht="23" x14ac:dyDescent="0.5">
      <c r="A235" s="206" t="s">
        <v>764</v>
      </c>
      <c r="B235" s="117" t="s">
        <v>218</v>
      </c>
      <c r="D235" s="201" t="s">
        <v>74</v>
      </c>
      <c r="E235" s="201">
        <v>0.04</v>
      </c>
      <c r="F235" s="203" t="s">
        <v>41</v>
      </c>
      <c r="G235" s="202"/>
      <c r="H235" s="100" t="s">
        <v>74</v>
      </c>
      <c r="I235" s="203"/>
      <c r="J235" s="203" t="s">
        <v>74</v>
      </c>
      <c r="K235" s="203"/>
      <c r="L235" s="113"/>
      <c r="M235" s="113">
        <v>1</v>
      </c>
      <c r="N235" s="111"/>
      <c r="P235" s="208">
        <v>63.545999999999999</v>
      </c>
      <c r="Q235" s="96" t="s">
        <v>47</v>
      </c>
      <c r="R235" s="96" t="s">
        <v>1197</v>
      </c>
      <c r="S235" s="208" t="s">
        <v>1197</v>
      </c>
      <c r="T235" s="96" t="s">
        <v>1197</v>
      </c>
      <c r="U235" s="96" t="s">
        <v>1197</v>
      </c>
      <c r="W235" s="96">
        <v>35</v>
      </c>
      <c r="X235" s="96" t="s">
        <v>1197</v>
      </c>
      <c r="Y235" s="99" t="str">
        <f t="shared" si="127"/>
        <v/>
      </c>
      <c r="Z235" s="96" t="str">
        <f t="shared" si="128"/>
        <v/>
      </c>
      <c r="AA235" s="96" t="str">
        <f t="shared" si="129"/>
        <v/>
      </c>
      <c r="AC235" s="96" t="str">
        <f t="shared" ref="AC235:AC298" si="160">IF(AND(L235="V",Z235=""),"",IF(G235="","",(TR*AT*365*24)/(ET_R*EF_R*IF(K235="M",ED_m,(ED_A+ED_C))*G235*1000/IF(L235="V",Z235,PEF))))</f>
        <v/>
      </c>
      <c r="AD235" s="96" t="str">
        <f t="shared" si="130"/>
        <v/>
      </c>
      <c r="AE235" s="96" t="str">
        <f t="shared" si="131"/>
        <v/>
      </c>
      <c r="AF235" s="96" t="str">
        <f t="shared" si="145"/>
        <v/>
      </c>
      <c r="AH235" s="101" t="str">
        <f t="shared" si="132"/>
        <v/>
      </c>
      <c r="AI235" s="101" t="str">
        <f t="shared" si="133"/>
        <v/>
      </c>
      <c r="AJ235" s="101">
        <f t="shared" ref="AJ235:AJ298" si="161">IF(E235="","",(THQ*BW_C*ED_C*365/((EF_R*ED_C*M235*((1/E235)*(IRS_CHILD*0.000001))))))</f>
        <v>3128.5714285714289</v>
      </c>
      <c r="AK235" s="96">
        <f t="shared" si="146"/>
        <v>3128.5714285714294</v>
      </c>
      <c r="AM235" s="96" t="str">
        <f t="shared" si="134"/>
        <v/>
      </c>
      <c r="AN235" s="96" t="str">
        <f t="shared" si="147"/>
        <v/>
      </c>
      <c r="AO235" s="96" t="str">
        <f t="shared" si="148"/>
        <v/>
      </c>
      <c r="AQ235" s="96" t="str">
        <f t="shared" si="135"/>
        <v/>
      </c>
      <c r="AR235" s="96">
        <f t="shared" si="149"/>
        <v>93440.000000000015</v>
      </c>
      <c r="AS235" s="96">
        <f t="shared" si="150"/>
        <v>93440.000000000015</v>
      </c>
      <c r="AU235" s="96" t="str">
        <f t="shared" si="136"/>
        <v/>
      </c>
      <c r="AV235" s="96" t="str">
        <f t="shared" si="151"/>
        <v/>
      </c>
      <c r="AW235" s="96" t="str">
        <f t="shared" si="152"/>
        <v/>
      </c>
      <c r="AX235" s="96" t="str">
        <f t="shared" si="153"/>
        <v/>
      </c>
      <c r="AZ235" s="101" t="str">
        <f t="shared" si="137"/>
        <v/>
      </c>
      <c r="BA235" s="101" t="str">
        <f t="shared" si="138"/>
        <v/>
      </c>
      <c r="BB235" s="101">
        <f t="shared" si="154"/>
        <v>51911.111111111117</v>
      </c>
      <c r="BC235" s="96">
        <f t="shared" si="155"/>
        <v>51911.111111111109</v>
      </c>
      <c r="BE235" s="96" t="str">
        <f t="shared" si="139"/>
        <v/>
      </c>
      <c r="BF235" s="96" t="str">
        <f t="shared" si="140"/>
        <v/>
      </c>
      <c r="BH235" s="118"/>
      <c r="BI235" s="96">
        <v>1300</v>
      </c>
      <c r="BJ235" s="96" t="str">
        <f t="shared" si="141"/>
        <v/>
      </c>
      <c r="BK235" s="101">
        <f t="shared" si="142"/>
        <v>1334.8571428571429</v>
      </c>
      <c r="BL235" s="101"/>
      <c r="BM235" s="117" t="str">
        <f t="shared" si="143"/>
        <v>7440-50-8</v>
      </c>
      <c r="BN235" s="204" t="str">
        <f t="shared" si="144"/>
        <v>Copper</v>
      </c>
      <c r="BO235" s="204"/>
      <c r="BP235" s="200">
        <f t="shared" si="156"/>
        <v>3128.5714285714294</v>
      </c>
      <c r="BQ235" s="100" t="str">
        <f t="shared" si="107"/>
        <v>N</v>
      </c>
      <c r="BR235" s="205">
        <f t="shared" si="157"/>
        <v>93440.000000000015</v>
      </c>
      <c r="BS235" s="100" t="str">
        <f t="shared" si="108"/>
        <v>N</v>
      </c>
      <c r="BT235" s="200">
        <f t="shared" si="158"/>
        <v>51911.111111111109</v>
      </c>
      <c r="BU235" s="100" t="str">
        <f t="shared" si="109"/>
        <v>N</v>
      </c>
      <c r="BV235" s="200" t="str">
        <f t="shared" si="159"/>
        <v/>
      </c>
      <c r="BW235" s="100" t="str">
        <f t="shared" si="110"/>
        <v/>
      </c>
      <c r="BX235" s="200">
        <f t="shared" si="111"/>
        <v>1300</v>
      </c>
      <c r="BY235" s="100" t="str">
        <f t="shared" si="112"/>
        <v>mcl</v>
      </c>
      <c r="BZ235" s="200">
        <f>'Table D1'!I9</f>
        <v>45.760000000000005</v>
      </c>
      <c r="CA235" s="200"/>
      <c r="CB235" s="200">
        <f>'Table D1'!J9</f>
        <v>915.2</v>
      </c>
    </row>
    <row r="236" spans="1:80" s="96" customFormat="1" ht="23" x14ac:dyDescent="0.5">
      <c r="A236" s="206" t="s">
        <v>1036</v>
      </c>
      <c r="B236" s="117" t="s">
        <v>470</v>
      </c>
      <c r="D236" s="201" t="s">
        <v>74</v>
      </c>
      <c r="E236" s="201">
        <v>0.05</v>
      </c>
      <c r="F236" s="203" t="s">
        <v>790</v>
      </c>
      <c r="G236" s="202"/>
      <c r="H236" s="100" t="s">
        <v>74</v>
      </c>
      <c r="I236" s="203">
        <v>0.6</v>
      </c>
      <c r="J236" s="203" t="s">
        <v>793</v>
      </c>
      <c r="K236" s="203"/>
      <c r="L236" s="113"/>
      <c r="M236" s="113">
        <v>1</v>
      </c>
      <c r="N236" s="111">
        <v>0.1</v>
      </c>
      <c r="P236" s="208">
        <v>108.14</v>
      </c>
      <c r="Q236" s="96" t="s">
        <v>47</v>
      </c>
      <c r="R236" s="96">
        <v>8.5600000000000004E-7</v>
      </c>
      <c r="S236" s="208">
        <v>3.4999999999999997E-5</v>
      </c>
      <c r="T236" s="96">
        <v>7.2872099999999995E-2</v>
      </c>
      <c r="U236" s="96">
        <v>9.3232000000000008E-6</v>
      </c>
      <c r="V236" s="96">
        <v>300.39999999999998</v>
      </c>
      <c r="W236" s="96">
        <f t="shared" si="126"/>
        <v>1.8024</v>
      </c>
      <c r="X236" s="96">
        <v>22700</v>
      </c>
      <c r="Y236" s="99" t="str">
        <f t="shared" si="127"/>
        <v/>
      </c>
      <c r="Z236" s="96" t="str">
        <f t="shared" si="128"/>
        <v/>
      </c>
      <c r="AA236" s="96" t="str">
        <f t="shared" si="129"/>
        <v/>
      </c>
      <c r="AC236" s="96" t="str">
        <f t="shared" si="160"/>
        <v/>
      </c>
      <c r="AD236" s="96" t="str">
        <f t="shared" si="130"/>
        <v/>
      </c>
      <c r="AE236" s="96" t="str">
        <f t="shared" si="131"/>
        <v/>
      </c>
      <c r="AF236" s="96" t="str">
        <f t="shared" si="145"/>
        <v/>
      </c>
      <c r="AH236" s="101">
        <f t="shared" si="132"/>
        <v>750857142.85714281</v>
      </c>
      <c r="AI236" s="101">
        <f t="shared" si="133"/>
        <v>16480.043344771537</v>
      </c>
      <c r="AJ236" s="101">
        <f t="shared" si="161"/>
        <v>3910.7142857142853</v>
      </c>
      <c r="AK236" s="96">
        <f t="shared" si="146"/>
        <v>3160.6706731494892</v>
      </c>
      <c r="AM236" s="96" t="str">
        <f t="shared" si="134"/>
        <v/>
      </c>
      <c r="AN236" s="96" t="str">
        <f t="shared" si="147"/>
        <v/>
      </c>
      <c r="AO236" s="96" t="str">
        <f t="shared" si="148"/>
        <v/>
      </c>
      <c r="AQ236" s="96">
        <f t="shared" si="135"/>
        <v>3153600000</v>
      </c>
      <c r="AR236" s="96">
        <f t="shared" si="149"/>
        <v>116800</v>
      </c>
      <c r="AS236" s="96">
        <f t="shared" si="150"/>
        <v>116795.67423428762</v>
      </c>
      <c r="AU236" s="96" t="str">
        <f t="shared" si="136"/>
        <v/>
      </c>
      <c r="AV236" s="96" t="str">
        <f t="shared" si="151"/>
        <v/>
      </c>
      <c r="AW236" s="96" t="str">
        <f t="shared" si="152"/>
        <v/>
      </c>
      <c r="AX236" s="96" t="str">
        <f t="shared" si="153"/>
        <v/>
      </c>
      <c r="AZ236" s="101">
        <f t="shared" si="137"/>
        <v>3504000000</v>
      </c>
      <c r="BA236" s="101">
        <f t="shared" si="138"/>
        <v>153314.64154826786</v>
      </c>
      <c r="BB236" s="101">
        <f t="shared" si="154"/>
        <v>64888.888888888891</v>
      </c>
      <c r="BC236" s="96">
        <f t="shared" si="155"/>
        <v>45591.77973965845</v>
      </c>
      <c r="BE236" s="96" t="str">
        <f t="shared" si="139"/>
        <v/>
      </c>
      <c r="BF236" s="96">
        <f t="shared" si="140"/>
        <v>625.71428571428567</v>
      </c>
      <c r="BH236" s="118"/>
      <c r="BI236" s="96" t="s">
        <v>74</v>
      </c>
      <c r="BJ236" s="96" t="str">
        <f t="shared" si="141"/>
        <v/>
      </c>
      <c r="BK236" s="101">
        <f t="shared" si="142"/>
        <v>1668.5714285714287</v>
      </c>
      <c r="BL236" s="101"/>
      <c r="BM236" s="117" t="str">
        <f t="shared" si="143"/>
        <v>108-39-4</v>
      </c>
      <c r="BN236" s="204" t="str">
        <f t="shared" si="144"/>
        <v>Cresol, m-</v>
      </c>
      <c r="BO236" s="204"/>
      <c r="BP236" s="200">
        <f t="shared" si="156"/>
        <v>3160.6706731494892</v>
      </c>
      <c r="BQ236" s="100" t="str">
        <f t="shared" ref="BQ236:BQ302" si="162">IF(BP236="","",IF(BP236=AA236,"sat", IF(BP236=AF236,"C", IF(BP236=AK236,"N", IF(BP236=100000,"max")))))</f>
        <v>N</v>
      </c>
      <c r="BR236" s="205">
        <f t="shared" si="157"/>
        <v>100000</v>
      </c>
      <c r="BS236" s="100" t="str">
        <f t="shared" ref="BS236:BS302" si="163">IF(BR236="","",IF(BR236=AA236,"sat", IF(BR236=AO236,"C", IF(BR236=AS236,"N", IF(BR236=100000,"max")))))</f>
        <v>max</v>
      </c>
      <c r="BT236" s="200">
        <f t="shared" si="158"/>
        <v>45591.77973965845</v>
      </c>
      <c r="BU236" s="100" t="str">
        <f t="shared" ref="BU236:BU302" si="164">IF(BT236="","", IF(BT236=AA236,"sat", IF(BT236=AX236,"C", IF(BT236=BC236,"N", IF(BT236=100000,"max")))))</f>
        <v>N</v>
      </c>
      <c r="BV236" s="200">
        <f t="shared" si="159"/>
        <v>625.71428571428567</v>
      </c>
      <c r="BW236" s="100" t="str">
        <f t="shared" ref="BW236:BW302" si="165">IF(BV236="","", IF(BV236=BE236,"C", IF(BV236=BF236,"N")))</f>
        <v>N</v>
      </c>
      <c r="BX236" s="200">
        <f t="shared" ref="BX236:BX302" si="166">IF(BI236="",(IF(AND(BJ236="",BK236=""),"",MIN(BJ236,BK236))),BI236)</f>
        <v>1668.5714285714287</v>
      </c>
      <c r="BY236" s="100" t="str">
        <f t="shared" ref="BY236:BY302" si="167">IF(BX236="","", IF(BX236=BJ236,"C", IF(BX236=BK236,"N",IF(BX236=BI236,"mcl"))))</f>
        <v>N</v>
      </c>
      <c r="BZ236" s="200"/>
      <c r="CA236" s="200"/>
      <c r="CB236" s="200"/>
    </row>
    <row r="237" spans="1:80" s="96" customFormat="1" ht="23" x14ac:dyDescent="0.5">
      <c r="A237" s="206" t="s">
        <v>1037</v>
      </c>
      <c r="B237" s="117" t="s">
        <v>469</v>
      </c>
      <c r="D237" s="201" t="s">
        <v>74</v>
      </c>
      <c r="E237" s="201">
        <v>0.05</v>
      </c>
      <c r="F237" s="203" t="s">
        <v>790</v>
      </c>
      <c r="G237" s="202"/>
      <c r="H237" s="100" t="s">
        <v>74</v>
      </c>
      <c r="I237" s="203">
        <v>0.6</v>
      </c>
      <c r="J237" s="203" t="s">
        <v>793</v>
      </c>
      <c r="K237" s="203"/>
      <c r="L237" s="113"/>
      <c r="M237" s="113">
        <v>1</v>
      </c>
      <c r="N237" s="111">
        <v>0.1</v>
      </c>
      <c r="P237" s="208">
        <v>108.14</v>
      </c>
      <c r="Q237" s="96" t="s">
        <v>47</v>
      </c>
      <c r="R237" s="96">
        <v>1.1999999999999999E-6</v>
      </c>
      <c r="S237" s="208">
        <v>4.9100000000000001E-5</v>
      </c>
      <c r="T237" s="96">
        <v>7.2834999999999997E-2</v>
      </c>
      <c r="U237" s="96">
        <v>9.3168000000000003E-6</v>
      </c>
      <c r="V237" s="96">
        <v>306.5</v>
      </c>
      <c r="W237" s="96">
        <f t="shared" si="126"/>
        <v>1.839</v>
      </c>
      <c r="X237" s="96">
        <v>25900</v>
      </c>
      <c r="Y237" s="99" t="str">
        <f t="shared" si="127"/>
        <v/>
      </c>
      <c r="Z237" s="96" t="str">
        <f t="shared" si="128"/>
        <v/>
      </c>
      <c r="AA237" s="96" t="str">
        <f t="shared" si="129"/>
        <v/>
      </c>
      <c r="AC237" s="96" t="str">
        <f t="shared" si="160"/>
        <v/>
      </c>
      <c r="AD237" s="96" t="str">
        <f t="shared" si="130"/>
        <v/>
      </c>
      <c r="AE237" s="96" t="str">
        <f t="shared" si="131"/>
        <v/>
      </c>
      <c r="AF237" s="96" t="str">
        <f t="shared" si="145"/>
        <v/>
      </c>
      <c r="AH237" s="101">
        <f t="shared" si="132"/>
        <v>750857142.85714281</v>
      </c>
      <c r="AI237" s="101">
        <f t="shared" si="133"/>
        <v>16480.043344771537</v>
      </c>
      <c r="AJ237" s="101">
        <f t="shared" si="161"/>
        <v>3910.7142857142853</v>
      </c>
      <c r="AK237" s="96">
        <f t="shared" si="146"/>
        <v>3160.6706731494892</v>
      </c>
      <c r="AM237" s="96" t="str">
        <f t="shared" si="134"/>
        <v/>
      </c>
      <c r="AN237" s="96" t="str">
        <f t="shared" si="147"/>
        <v/>
      </c>
      <c r="AO237" s="96" t="str">
        <f t="shared" si="148"/>
        <v/>
      </c>
      <c r="AQ237" s="96">
        <f t="shared" si="135"/>
        <v>3153600000</v>
      </c>
      <c r="AR237" s="96">
        <f t="shared" si="149"/>
        <v>116800</v>
      </c>
      <c r="AS237" s="96">
        <f t="shared" si="150"/>
        <v>116795.67423428762</v>
      </c>
      <c r="AU237" s="96" t="str">
        <f t="shared" si="136"/>
        <v/>
      </c>
      <c r="AV237" s="96" t="str">
        <f t="shared" si="151"/>
        <v/>
      </c>
      <c r="AW237" s="96" t="str">
        <f t="shared" si="152"/>
        <v/>
      </c>
      <c r="AX237" s="96" t="str">
        <f t="shared" si="153"/>
        <v/>
      </c>
      <c r="AZ237" s="101">
        <f t="shared" si="137"/>
        <v>3504000000</v>
      </c>
      <c r="BA237" s="101">
        <f t="shared" si="138"/>
        <v>153314.64154826786</v>
      </c>
      <c r="BB237" s="101">
        <f t="shared" si="154"/>
        <v>64888.888888888891</v>
      </c>
      <c r="BC237" s="96">
        <f t="shared" si="155"/>
        <v>45591.77973965845</v>
      </c>
      <c r="BE237" s="96" t="str">
        <f t="shared" si="139"/>
        <v/>
      </c>
      <c r="BF237" s="96">
        <f t="shared" si="140"/>
        <v>625.71428571428567</v>
      </c>
      <c r="BH237" s="118"/>
      <c r="BI237" s="96" t="s">
        <v>74</v>
      </c>
      <c r="BJ237" s="96" t="str">
        <f t="shared" si="141"/>
        <v/>
      </c>
      <c r="BK237" s="101">
        <f t="shared" si="142"/>
        <v>1668.5714285714287</v>
      </c>
      <c r="BL237" s="101"/>
      <c r="BM237" s="117" t="str">
        <f t="shared" si="143"/>
        <v>95-48-7</v>
      </c>
      <c r="BN237" s="204" t="str">
        <f t="shared" si="144"/>
        <v>Cresol, o-</v>
      </c>
      <c r="BO237" s="204"/>
      <c r="BP237" s="200">
        <f t="shared" si="156"/>
        <v>3160.6706731494892</v>
      </c>
      <c r="BQ237" s="100" t="str">
        <f t="shared" si="162"/>
        <v>N</v>
      </c>
      <c r="BR237" s="205">
        <f t="shared" si="157"/>
        <v>100000</v>
      </c>
      <c r="BS237" s="100" t="str">
        <f t="shared" si="163"/>
        <v>max</v>
      </c>
      <c r="BT237" s="200">
        <f t="shared" si="158"/>
        <v>45591.77973965845</v>
      </c>
      <c r="BU237" s="100" t="str">
        <f t="shared" si="164"/>
        <v>N</v>
      </c>
      <c r="BV237" s="200">
        <f t="shared" si="159"/>
        <v>625.71428571428567</v>
      </c>
      <c r="BW237" s="100" t="str">
        <f t="shared" si="165"/>
        <v>N</v>
      </c>
      <c r="BX237" s="200">
        <f t="shared" si="166"/>
        <v>1668.5714285714287</v>
      </c>
      <c r="BY237" s="100" t="str">
        <f t="shared" si="167"/>
        <v>N</v>
      </c>
      <c r="BZ237" s="200">
        <v>0.8</v>
      </c>
      <c r="CA237" s="200"/>
      <c r="CB237" s="200">
        <f>BZ237*20</f>
        <v>16</v>
      </c>
    </row>
    <row r="238" spans="1:80" s="96" customFormat="1" ht="23" x14ac:dyDescent="0.5">
      <c r="A238" s="206" t="s">
        <v>1038</v>
      </c>
      <c r="B238" s="117" t="s">
        <v>471</v>
      </c>
      <c r="D238" s="201" t="s">
        <v>74</v>
      </c>
      <c r="E238" s="201">
        <v>0.02</v>
      </c>
      <c r="F238" s="203" t="s">
        <v>791</v>
      </c>
      <c r="G238" s="202"/>
      <c r="H238" s="100" t="s">
        <v>74</v>
      </c>
      <c r="I238" s="203">
        <v>0.6</v>
      </c>
      <c r="J238" s="203" t="s">
        <v>793</v>
      </c>
      <c r="K238" s="203"/>
      <c r="L238" s="113"/>
      <c r="M238" s="113">
        <v>1</v>
      </c>
      <c r="N238" s="111">
        <v>0.1</v>
      </c>
      <c r="P238" s="95">
        <v>108.14</v>
      </c>
      <c r="Q238" s="96" t="s">
        <v>47</v>
      </c>
      <c r="R238" s="96">
        <v>9.9999999999999995E-7</v>
      </c>
      <c r="S238" s="208">
        <v>4.0899999999999998E-5</v>
      </c>
      <c r="T238" s="96">
        <v>7.2393799999999994E-2</v>
      </c>
      <c r="U238" s="96">
        <v>9.2397000000000007E-6</v>
      </c>
      <c r="V238" s="96">
        <v>300.39999999999998</v>
      </c>
      <c r="W238" s="96">
        <f t="shared" si="126"/>
        <v>1.8024</v>
      </c>
      <c r="X238" s="96">
        <v>21500</v>
      </c>
      <c r="Y238" s="99" t="str">
        <f t="shared" si="127"/>
        <v/>
      </c>
      <c r="Z238" s="96" t="str">
        <f t="shared" si="128"/>
        <v/>
      </c>
      <c r="AA238" s="96" t="str">
        <f t="shared" si="129"/>
        <v/>
      </c>
      <c r="AC238" s="96" t="str">
        <f t="shared" si="160"/>
        <v/>
      </c>
      <c r="AD238" s="96" t="str">
        <f t="shared" si="130"/>
        <v/>
      </c>
      <c r="AE238" s="96" t="str">
        <f t="shared" si="131"/>
        <v/>
      </c>
      <c r="AF238" s="96" t="str">
        <f t="shared" si="145"/>
        <v/>
      </c>
      <c r="AH238" s="101">
        <f t="shared" si="132"/>
        <v>750857142.85714281</v>
      </c>
      <c r="AI238" s="101">
        <f t="shared" si="133"/>
        <v>6592.0173379086136</v>
      </c>
      <c r="AJ238" s="101">
        <f t="shared" si="161"/>
        <v>1564.2857142857144</v>
      </c>
      <c r="AK238" s="96">
        <f t="shared" si="146"/>
        <v>1264.2714623671177</v>
      </c>
      <c r="AM238" s="96" t="str">
        <f t="shared" si="134"/>
        <v/>
      </c>
      <c r="AN238" s="96" t="str">
        <f t="shared" si="147"/>
        <v/>
      </c>
      <c r="AO238" s="96" t="str">
        <f t="shared" si="148"/>
        <v/>
      </c>
      <c r="AQ238" s="96">
        <f t="shared" si="135"/>
        <v>3153600000</v>
      </c>
      <c r="AR238" s="96">
        <f t="shared" si="149"/>
        <v>46720.000000000007</v>
      </c>
      <c r="AS238" s="96">
        <f t="shared" si="150"/>
        <v>46719.30786210575</v>
      </c>
      <c r="AU238" s="96" t="str">
        <f t="shared" si="136"/>
        <v/>
      </c>
      <c r="AV238" s="96" t="str">
        <f t="shared" si="151"/>
        <v/>
      </c>
      <c r="AW238" s="96" t="str">
        <f t="shared" si="152"/>
        <v/>
      </c>
      <c r="AX238" s="96" t="str">
        <f t="shared" si="153"/>
        <v/>
      </c>
      <c r="AZ238" s="101">
        <f t="shared" si="137"/>
        <v>3504000000</v>
      </c>
      <c r="BA238" s="101">
        <f t="shared" si="138"/>
        <v>61325.856619307138</v>
      </c>
      <c r="BB238" s="101">
        <f t="shared" si="154"/>
        <v>25955.555555555558</v>
      </c>
      <c r="BC238" s="96">
        <f t="shared" si="155"/>
        <v>18236.854267548806</v>
      </c>
      <c r="BE238" s="96" t="str">
        <f t="shared" si="139"/>
        <v/>
      </c>
      <c r="BF238" s="96">
        <f t="shared" si="140"/>
        <v>625.71428571428567</v>
      </c>
      <c r="BH238" s="118"/>
      <c r="BI238" s="96" t="s">
        <v>74</v>
      </c>
      <c r="BJ238" s="96" t="str">
        <f t="shared" si="141"/>
        <v/>
      </c>
      <c r="BK238" s="101">
        <f t="shared" si="142"/>
        <v>667.42857142857144</v>
      </c>
      <c r="BL238" s="101"/>
      <c r="BM238" s="117" t="str">
        <f t="shared" si="143"/>
        <v>106-44-5</v>
      </c>
      <c r="BN238" s="204" t="str">
        <f t="shared" si="144"/>
        <v>Cresol, p-</v>
      </c>
      <c r="BO238" s="204"/>
      <c r="BP238" s="200">
        <f t="shared" si="156"/>
        <v>1264.2714623671177</v>
      </c>
      <c r="BQ238" s="100" t="str">
        <f t="shared" si="162"/>
        <v>N</v>
      </c>
      <c r="BR238" s="205">
        <f t="shared" si="157"/>
        <v>46719.30786210575</v>
      </c>
      <c r="BS238" s="100" t="str">
        <f t="shared" si="163"/>
        <v>N</v>
      </c>
      <c r="BT238" s="200">
        <f t="shared" si="158"/>
        <v>18236.854267548806</v>
      </c>
      <c r="BU238" s="100" t="str">
        <f t="shared" si="164"/>
        <v>N</v>
      </c>
      <c r="BV238" s="200">
        <f t="shared" si="159"/>
        <v>625.71428571428567</v>
      </c>
      <c r="BW238" s="100" t="str">
        <f t="shared" si="165"/>
        <v>N</v>
      </c>
      <c r="BX238" s="200">
        <f t="shared" si="166"/>
        <v>667.42857142857144</v>
      </c>
      <c r="BY238" s="100" t="str">
        <f t="shared" si="167"/>
        <v>N</v>
      </c>
      <c r="BZ238" s="200"/>
      <c r="CA238" s="200"/>
      <c r="CB238" s="200"/>
    </row>
    <row r="239" spans="1:80" s="96" customFormat="1" ht="23" x14ac:dyDescent="0.5">
      <c r="A239" s="206" t="s">
        <v>1039</v>
      </c>
      <c r="B239" s="117" t="s">
        <v>1040</v>
      </c>
      <c r="D239" s="201" t="s">
        <v>74</v>
      </c>
      <c r="E239" s="201">
        <v>0.1</v>
      </c>
      <c r="F239" s="203" t="s">
        <v>109</v>
      </c>
      <c r="G239" s="202"/>
      <c r="H239" s="100" t="s">
        <v>74</v>
      </c>
      <c r="I239" s="203"/>
      <c r="J239" s="203" t="s">
        <v>74</v>
      </c>
      <c r="K239" s="203"/>
      <c r="L239" s="113"/>
      <c r="M239" s="113">
        <v>1</v>
      </c>
      <c r="N239" s="111">
        <v>0.1</v>
      </c>
      <c r="P239" s="95">
        <v>142.59</v>
      </c>
      <c r="Q239" s="96" t="s">
        <v>47</v>
      </c>
      <c r="R239" s="96">
        <v>2.4499999999999998E-6</v>
      </c>
      <c r="S239" s="208">
        <v>1.002E-4</v>
      </c>
      <c r="T239" s="96">
        <v>6.9613599999999998E-2</v>
      </c>
      <c r="U239" s="96">
        <v>8.1337999999999999E-6</v>
      </c>
      <c r="V239" s="96">
        <v>491.8</v>
      </c>
      <c r="W239" s="96">
        <f t="shared" si="126"/>
        <v>2.9508000000000001</v>
      </c>
      <c r="X239" s="96">
        <v>3834</v>
      </c>
      <c r="Y239" s="99" t="str">
        <f t="shared" si="127"/>
        <v/>
      </c>
      <c r="Z239" s="96" t="str">
        <f t="shared" si="128"/>
        <v/>
      </c>
      <c r="AA239" s="96" t="str">
        <f t="shared" si="129"/>
        <v/>
      </c>
      <c r="AC239" s="96" t="str">
        <f t="shared" si="160"/>
        <v/>
      </c>
      <c r="AD239" s="96" t="str">
        <f t="shared" si="130"/>
        <v/>
      </c>
      <c r="AE239" s="96" t="str">
        <f t="shared" si="131"/>
        <v/>
      </c>
      <c r="AF239" s="96" t="str">
        <f t="shared" si="145"/>
        <v/>
      </c>
      <c r="AH239" s="101" t="str">
        <f t="shared" si="132"/>
        <v/>
      </c>
      <c r="AI239" s="101">
        <f t="shared" si="133"/>
        <v>32960.086689543074</v>
      </c>
      <c r="AJ239" s="101">
        <f t="shared" si="161"/>
        <v>7821.4285714285706</v>
      </c>
      <c r="AK239" s="96">
        <f t="shared" si="146"/>
        <v>6321.3679555714625</v>
      </c>
      <c r="AM239" s="96" t="str">
        <f t="shared" si="134"/>
        <v/>
      </c>
      <c r="AN239" s="96" t="str">
        <f t="shared" si="147"/>
        <v/>
      </c>
      <c r="AO239" s="96" t="str">
        <f t="shared" si="148"/>
        <v/>
      </c>
      <c r="AQ239" s="96" t="str">
        <f t="shared" si="135"/>
        <v/>
      </c>
      <c r="AR239" s="96">
        <f t="shared" si="149"/>
        <v>233600</v>
      </c>
      <c r="AS239" s="96">
        <f t="shared" si="150"/>
        <v>233600.00000000003</v>
      </c>
      <c r="AU239" s="96" t="str">
        <f t="shared" si="136"/>
        <v/>
      </c>
      <c r="AV239" s="96" t="str">
        <f t="shared" si="151"/>
        <v/>
      </c>
      <c r="AW239" s="96" t="str">
        <f t="shared" si="152"/>
        <v/>
      </c>
      <c r="AX239" s="96" t="str">
        <f t="shared" si="153"/>
        <v/>
      </c>
      <c r="AZ239" s="101" t="str">
        <f t="shared" si="137"/>
        <v/>
      </c>
      <c r="BA239" s="101">
        <f t="shared" si="138"/>
        <v>306629.28309653571</v>
      </c>
      <c r="BB239" s="101">
        <f t="shared" si="154"/>
        <v>129777.77777777778</v>
      </c>
      <c r="BC239" s="96">
        <f t="shared" si="155"/>
        <v>91184.745916203712</v>
      </c>
      <c r="BE239" s="96" t="str">
        <f t="shared" si="139"/>
        <v/>
      </c>
      <c r="BF239" s="96" t="str">
        <f t="shared" si="140"/>
        <v/>
      </c>
      <c r="BH239" s="118"/>
      <c r="BI239" s="96" t="s">
        <v>74</v>
      </c>
      <c r="BJ239" s="96" t="str">
        <f t="shared" si="141"/>
        <v/>
      </c>
      <c r="BK239" s="101">
        <f t="shared" si="142"/>
        <v>3337.1428571428573</v>
      </c>
      <c r="BL239" s="101"/>
      <c r="BM239" s="117" t="str">
        <f t="shared" si="143"/>
        <v>59-50-7</v>
      </c>
      <c r="BN239" s="204" t="str">
        <f t="shared" si="144"/>
        <v>Cresol, p-chloro-m-</v>
      </c>
      <c r="BO239" s="204"/>
      <c r="BP239" s="200">
        <f t="shared" si="156"/>
        <v>6321.3679555714625</v>
      </c>
      <c r="BQ239" s="100" t="str">
        <f t="shared" si="162"/>
        <v>N</v>
      </c>
      <c r="BR239" s="205">
        <f t="shared" si="157"/>
        <v>100000</v>
      </c>
      <c r="BS239" s="100" t="str">
        <f t="shared" si="163"/>
        <v>max</v>
      </c>
      <c r="BT239" s="200">
        <f t="shared" si="158"/>
        <v>91184.745916203712</v>
      </c>
      <c r="BU239" s="100" t="str">
        <f t="shared" si="164"/>
        <v>N</v>
      </c>
      <c r="BV239" s="200" t="str">
        <f t="shared" si="159"/>
        <v/>
      </c>
      <c r="BW239" s="100" t="str">
        <f t="shared" si="165"/>
        <v/>
      </c>
      <c r="BX239" s="200">
        <f t="shared" si="166"/>
        <v>3337.1428571428573</v>
      </c>
      <c r="BY239" s="100" t="str">
        <f t="shared" si="167"/>
        <v>N</v>
      </c>
      <c r="BZ239" s="200"/>
      <c r="CA239" s="200"/>
      <c r="CB239" s="200"/>
    </row>
    <row r="240" spans="1:80" s="96" customFormat="1" ht="23" x14ac:dyDescent="0.5">
      <c r="A240" s="206" t="s">
        <v>1041</v>
      </c>
      <c r="B240" s="117" t="s">
        <v>1042</v>
      </c>
      <c r="D240" s="201" t="s">
        <v>74</v>
      </c>
      <c r="E240" s="201">
        <v>0.1</v>
      </c>
      <c r="F240" s="203" t="s">
        <v>109</v>
      </c>
      <c r="G240" s="202"/>
      <c r="H240" s="100" t="s">
        <v>74</v>
      </c>
      <c r="I240" s="203">
        <v>0.6</v>
      </c>
      <c r="J240" s="203" t="s">
        <v>793</v>
      </c>
      <c r="K240" s="203"/>
      <c r="L240" s="113"/>
      <c r="M240" s="113">
        <v>1</v>
      </c>
      <c r="N240" s="111">
        <v>0.1</v>
      </c>
      <c r="P240" s="95">
        <v>324.42</v>
      </c>
      <c r="Q240" s="208"/>
      <c r="R240" s="96">
        <v>6.1900000000000002E-7</v>
      </c>
      <c r="S240" s="208">
        <v>2.5299999999999998E-5</v>
      </c>
      <c r="T240" s="96">
        <v>4.0242199999999999E-2</v>
      </c>
      <c r="U240" s="96">
        <v>4.702E-6</v>
      </c>
      <c r="V240" s="96">
        <v>306.5</v>
      </c>
      <c r="W240" s="96">
        <f t="shared" si="126"/>
        <v>1.839</v>
      </c>
      <c r="X240" s="96">
        <v>9066</v>
      </c>
      <c r="Y240" s="99" t="str">
        <f t="shared" si="127"/>
        <v/>
      </c>
      <c r="Z240" s="96" t="str">
        <f t="shared" si="128"/>
        <v/>
      </c>
      <c r="AA240" s="96" t="str">
        <f t="shared" si="129"/>
        <v/>
      </c>
      <c r="AC240" s="96" t="str">
        <f t="shared" si="160"/>
        <v/>
      </c>
      <c r="AD240" s="96" t="str">
        <f t="shared" si="130"/>
        <v/>
      </c>
      <c r="AE240" s="96" t="str">
        <f t="shared" si="131"/>
        <v/>
      </c>
      <c r="AF240" s="96" t="str">
        <f t="shared" si="145"/>
        <v/>
      </c>
      <c r="AH240" s="101">
        <f t="shared" si="132"/>
        <v>750857142.85714281</v>
      </c>
      <c r="AI240" s="101">
        <f t="shared" si="133"/>
        <v>32960.086689543074</v>
      </c>
      <c r="AJ240" s="101">
        <f t="shared" si="161"/>
        <v>7821.4285714285706</v>
      </c>
      <c r="AK240" s="96">
        <f t="shared" si="146"/>
        <v>6321.3147372505109</v>
      </c>
      <c r="AM240" s="96" t="str">
        <f t="shared" si="134"/>
        <v/>
      </c>
      <c r="AN240" s="96" t="str">
        <f t="shared" si="147"/>
        <v/>
      </c>
      <c r="AO240" s="96" t="str">
        <f t="shared" si="148"/>
        <v/>
      </c>
      <c r="AQ240" s="96">
        <f t="shared" si="135"/>
        <v>3153600000</v>
      </c>
      <c r="AR240" s="96">
        <f t="shared" si="149"/>
        <v>233600</v>
      </c>
      <c r="AS240" s="96">
        <f t="shared" si="150"/>
        <v>233582.69757795721</v>
      </c>
      <c r="AU240" s="96" t="str">
        <f t="shared" si="136"/>
        <v/>
      </c>
      <c r="AV240" s="96" t="str">
        <f t="shared" si="151"/>
        <v/>
      </c>
      <c r="AW240" s="96" t="str">
        <f t="shared" si="152"/>
        <v/>
      </c>
      <c r="AX240" s="96" t="str">
        <f t="shared" si="153"/>
        <v/>
      </c>
      <c r="AZ240" s="101">
        <f t="shared" si="137"/>
        <v>3504000000</v>
      </c>
      <c r="BA240" s="101">
        <f t="shared" si="138"/>
        <v>306629.28309653571</v>
      </c>
      <c r="BB240" s="101">
        <f t="shared" si="154"/>
        <v>129777.77777777778</v>
      </c>
      <c r="BC240" s="96">
        <f t="shared" si="155"/>
        <v>91182.37307330397</v>
      </c>
      <c r="BE240" s="96" t="str">
        <f t="shared" si="139"/>
        <v/>
      </c>
      <c r="BF240" s="96">
        <f t="shared" si="140"/>
        <v>625.71428571428567</v>
      </c>
      <c r="BH240" s="118"/>
      <c r="BI240" s="96" t="s">
        <v>74</v>
      </c>
      <c r="BJ240" s="96" t="str">
        <f t="shared" si="141"/>
        <v/>
      </c>
      <c r="BK240" s="101">
        <f t="shared" si="142"/>
        <v>3337.1428571428573</v>
      </c>
      <c r="BL240" s="101"/>
      <c r="BM240" s="117" t="str">
        <f t="shared" si="143"/>
        <v>1319-77-3</v>
      </c>
      <c r="BN240" s="204" t="str">
        <f t="shared" si="144"/>
        <v>Cresols</v>
      </c>
      <c r="BO240" s="204"/>
      <c r="BP240" s="200">
        <f t="shared" si="156"/>
        <v>6321.3147372505109</v>
      </c>
      <c r="BQ240" s="100" t="str">
        <f t="shared" si="162"/>
        <v>N</v>
      </c>
      <c r="BR240" s="205">
        <f t="shared" si="157"/>
        <v>100000</v>
      </c>
      <c r="BS240" s="100" t="str">
        <f t="shared" si="163"/>
        <v>max</v>
      </c>
      <c r="BT240" s="200">
        <f t="shared" si="158"/>
        <v>91182.37307330397</v>
      </c>
      <c r="BU240" s="100" t="str">
        <f t="shared" si="164"/>
        <v>N</v>
      </c>
      <c r="BV240" s="200">
        <f t="shared" si="159"/>
        <v>625.71428571428567</v>
      </c>
      <c r="BW240" s="100" t="str">
        <f t="shared" si="165"/>
        <v>N</v>
      </c>
      <c r="BX240" s="200">
        <f t="shared" si="166"/>
        <v>3337.1428571428573</v>
      </c>
      <c r="BY240" s="100" t="str">
        <f t="shared" si="167"/>
        <v>N</v>
      </c>
      <c r="BZ240" s="200"/>
      <c r="CA240" s="200"/>
      <c r="CB240" s="200"/>
    </row>
    <row r="241" spans="1:80" s="96" customFormat="1" ht="23" x14ac:dyDescent="0.5">
      <c r="A241" s="206" t="s">
        <v>1043</v>
      </c>
      <c r="B241" s="117" t="s">
        <v>219</v>
      </c>
      <c r="C241" s="96">
        <v>1.9</v>
      </c>
      <c r="D241" s="201" t="s">
        <v>41</v>
      </c>
      <c r="E241" s="201">
        <v>1E-3</v>
      </c>
      <c r="F241" s="203" t="s">
        <v>791</v>
      </c>
      <c r="G241" s="202"/>
      <c r="H241" s="100" t="s">
        <v>74</v>
      </c>
      <c r="I241" s="203"/>
      <c r="J241" s="203" t="s">
        <v>74</v>
      </c>
      <c r="K241" s="203"/>
      <c r="L241" s="113" t="s">
        <v>1199</v>
      </c>
      <c r="M241" s="113">
        <v>1</v>
      </c>
      <c r="N241" s="111"/>
      <c r="P241" s="95">
        <v>70.091999999999999</v>
      </c>
      <c r="Q241" s="208"/>
      <c r="R241" s="96">
        <v>1.9400000000000001E-5</v>
      </c>
      <c r="S241" s="208">
        <v>7.9310000000000003E-4</v>
      </c>
      <c r="T241" s="96">
        <v>9.5923499999999995E-2</v>
      </c>
      <c r="U241" s="96">
        <v>1.08E-5</v>
      </c>
      <c r="V241" s="96">
        <v>1.7929999999999999</v>
      </c>
      <c r="W241" s="96">
        <f t="shared" si="126"/>
        <v>1.0758E-2</v>
      </c>
      <c r="X241" s="96">
        <v>150000</v>
      </c>
      <c r="Y241" s="99">
        <f t="shared" si="127"/>
        <v>3.7163315643008262E-5</v>
      </c>
      <c r="Z241" s="96">
        <f t="shared" si="128"/>
        <v>18920.971387510501</v>
      </c>
      <c r="AA241" s="96">
        <f t="shared" si="129"/>
        <v>16636.221047169809</v>
      </c>
      <c r="AC241" s="96" t="str">
        <f t="shared" si="160"/>
        <v/>
      </c>
      <c r="AD241" s="96" t="str">
        <f t="shared" si="130"/>
        <v/>
      </c>
      <c r="AE241" s="96">
        <f t="shared" si="131"/>
        <v>0.36591478696741853</v>
      </c>
      <c r="AF241" s="96">
        <f t="shared" si="145"/>
        <v>0.36591478696741853</v>
      </c>
      <c r="AH241" s="101" t="str">
        <f t="shared" si="132"/>
        <v/>
      </c>
      <c r="AI241" s="101" t="str">
        <f t="shared" si="133"/>
        <v/>
      </c>
      <c r="AJ241" s="101">
        <f t="shared" si="161"/>
        <v>78.214285714285722</v>
      </c>
      <c r="AK241" s="96">
        <f t="shared" si="146"/>
        <v>78.214285714285722</v>
      </c>
      <c r="AM241" s="96" t="str">
        <f t="shared" si="134"/>
        <v/>
      </c>
      <c r="AN241" s="96">
        <f t="shared" si="147"/>
        <v>3.4425263157894732</v>
      </c>
      <c r="AO241" s="96">
        <f t="shared" si="148"/>
        <v>3.4425263157894737</v>
      </c>
      <c r="AQ241" s="96" t="str">
        <f t="shared" si="135"/>
        <v/>
      </c>
      <c r="AR241" s="96">
        <f t="shared" si="149"/>
        <v>2336</v>
      </c>
      <c r="AS241" s="96">
        <f t="shared" si="150"/>
        <v>2336</v>
      </c>
      <c r="AU241" s="96" t="str">
        <f t="shared" si="136"/>
        <v/>
      </c>
      <c r="AV241" s="96" t="str">
        <f t="shared" si="151"/>
        <v/>
      </c>
      <c r="AW241" s="96">
        <f t="shared" si="152"/>
        <v>1.9125146198830407</v>
      </c>
      <c r="AX241" s="96">
        <f t="shared" si="153"/>
        <v>1.9125146198830409</v>
      </c>
      <c r="AZ241" s="101" t="str">
        <f t="shared" si="137"/>
        <v/>
      </c>
      <c r="BA241" s="101" t="str">
        <f t="shared" si="138"/>
        <v/>
      </c>
      <c r="BB241" s="101">
        <f t="shared" si="154"/>
        <v>1297.7777777777778</v>
      </c>
      <c r="BC241" s="96">
        <f t="shared" si="155"/>
        <v>1297.7777777777778</v>
      </c>
      <c r="BE241" s="96" t="str">
        <f t="shared" si="139"/>
        <v/>
      </c>
      <c r="BF241" s="96" t="str">
        <f t="shared" si="140"/>
        <v/>
      </c>
      <c r="BH241" s="118"/>
      <c r="BI241" s="96" t="s">
        <v>74</v>
      </c>
      <c r="BJ241" s="96">
        <f t="shared" si="141"/>
        <v>4.1004325113744869E-2</v>
      </c>
      <c r="BK241" s="101">
        <f t="shared" si="142"/>
        <v>33.371428571428574</v>
      </c>
      <c r="BL241" s="101"/>
      <c r="BM241" s="117" t="str">
        <f t="shared" si="143"/>
        <v>123-73-9</v>
      </c>
      <c r="BN241" s="204" t="str">
        <f t="shared" si="144"/>
        <v>Crotonaldehyde, trans-</v>
      </c>
      <c r="BO241" s="204"/>
      <c r="BP241" s="200">
        <f t="shared" si="156"/>
        <v>0.36591478696741853</v>
      </c>
      <c r="BQ241" s="100" t="str">
        <f t="shared" si="162"/>
        <v>C</v>
      </c>
      <c r="BR241" s="205">
        <f t="shared" si="157"/>
        <v>3.4425263157894737</v>
      </c>
      <c r="BS241" s="100" t="str">
        <f t="shared" si="163"/>
        <v>C</v>
      </c>
      <c r="BT241" s="200">
        <f t="shared" si="158"/>
        <v>1.9125146198830409</v>
      </c>
      <c r="BU241" s="100" t="str">
        <f t="shared" si="164"/>
        <v>C</v>
      </c>
      <c r="BV241" s="200" t="str">
        <f t="shared" si="159"/>
        <v/>
      </c>
      <c r="BW241" s="100" t="str">
        <f t="shared" si="165"/>
        <v/>
      </c>
      <c r="BX241" s="200">
        <f t="shared" si="166"/>
        <v>4.1004325113744869E-2</v>
      </c>
      <c r="BY241" s="100" t="str">
        <f t="shared" si="167"/>
        <v>C</v>
      </c>
      <c r="BZ241" s="200"/>
      <c r="CA241" s="200"/>
      <c r="CB241" s="200"/>
    </row>
    <row r="242" spans="1:80" s="96" customFormat="1" ht="23" x14ac:dyDescent="0.5">
      <c r="A242" s="206" t="s">
        <v>1044</v>
      </c>
      <c r="B242" s="117" t="s">
        <v>220</v>
      </c>
      <c r="D242" s="201" t="s">
        <v>74</v>
      </c>
      <c r="E242" s="201">
        <v>0.1</v>
      </c>
      <c r="F242" s="203" t="s">
        <v>790</v>
      </c>
      <c r="G242" s="202"/>
      <c r="H242" s="100" t="s">
        <v>74</v>
      </c>
      <c r="I242" s="203">
        <v>0.4</v>
      </c>
      <c r="J242" s="203" t="s">
        <v>790</v>
      </c>
      <c r="K242" s="203"/>
      <c r="L242" s="113" t="s">
        <v>1199</v>
      </c>
      <c r="M242" s="113">
        <v>1</v>
      </c>
      <c r="N242" s="111">
        <v>0.1</v>
      </c>
      <c r="P242" s="95">
        <v>120.2</v>
      </c>
      <c r="Q242" s="96" t="s">
        <v>47</v>
      </c>
      <c r="R242" s="96">
        <v>1.15E-2</v>
      </c>
      <c r="S242" s="208">
        <v>0.4701554</v>
      </c>
      <c r="T242" s="96">
        <v>6.0304400000000001E-2</v>
      </c>
      <c r="U242" s="96">
        <v>7.8566000000000003E-6</v>
      </c>
      <c r="V242" s="96">
        <v>697.8</v>
      </c>
      <c r="W242" s="96">
        <f t="shared" si="126"/>
        <v>4.1867999999999999</v>
      </c>
      <c r="X242" s="96">
        <v>61.3</v>
      </c>
      <c r="Y242" s="99">
        <f t="shared" si="127"/>
        <v>3.4521298587766419E-4</v>
      </c>
      <c r="Z242" s="96">
        <f t="shared" si="128"/>
        <v>6208.0769849403605</v>
      </c>
      <c r="AA242" s="96">
        <f t="shared" si="129"/>
        <v>268.23680121510694</v>
      </c>
      <c r="AC242" s="96" t="str">
        <f t="shared" si="160"/>
        <v/>
      </c>
      <c r="AD242" s="96" t="str">
        <f t="shared" si="130"/>
        <v/>
      </c>
      <c r="AE242" s="96" t="str">
        <f t="shared" si="131"/>
        <v/>
      </c>
      <c r="AF242" s="96" t="str">
        <f t="shared" si="145"/>
        <v/>
      </c>
      <c r="AH242" s="101">
        <f t="shared" si="132"/>
        <v>2589.6549708608363</v>
      </c>
      <c r="AI242" s="101">
        <f t="shared" si="133"/>
        <v>32960.086689543074</v>
      </c>
      <c r="AJ242" s="101">
        <f t="shared" si="161"/>
        <v>7821.4285714285706</v>
      </c>
      <c r="AK242" s="96">
        <f t="shared" si="146"/>
        <v>1837.0687724557513</v>
      </c>
      <c r="AM242" s="96" t="str">
        <f t="shared" si="134"/>
        <v/>
      </c>
      <c r="AN242" s="96" t="str">
        <f t="shared" si="147"/>
        <v/>
      </c>
      <c r="AO242" s="96" t="str">
        <f t="shared" si="148"/>
        <v/>
      </c>
      <c r="AQ242" s="96">
        <f t="shared" si="135"/>
        <v>10876.550877615511</v>
      </c>
      <c r="AR242" s="96">
        <f t="shared" si="149"/>
        <v>233600</v>
      </c>
      <c r="AS242" s="96">
        <f t="shared" si="150"/>
        <v>10392.662510536171</v>
      </c>
      <c r="AU242" s="96" t="str">
        <f t="shared" si="136"/>
        <v/>
      </c>
      <c r="AV242" s="96" t="str">
        <f t="shared" si="151"/>
        <v/>
      </c>
      <c r="AW242" s="96" t="str">
        <f t="shared" si="152"/>
        <v/>
      </c>
      <c r="AX242" s="96" t="str">
        <f t="shared" si="153"/>
        <v/>
      </c>
      <c r="AZ242" s="101">
        <f t="shared" si="137"/>
        <v>12085.056530683902</v>
      </c>
      <c r="BA242" s="101">
        <f t="shared" si="138"/>
        <v>306629.28309653571</v>
      </c>
      <c r="BB242" s="101">
        <f t="shared" si="154"/>
        <v>129777.77777777778</v>
      </c>
      <c r="BC242" s="96">
        <f t="shared" si="155"/>
        <v>10670.813568178581</v>
      </c>
      <c r="BE242" s="96" t="str">
        <f t="shared" si="139"/>
        <v/>
      </c>
      <c r="BF242" s="96">
        <f t="shared" si="140"/>
        <v>417.14285714285717</v>
      </c>
      <c r="BH242" s="118"/>
      <c r="BI242" s="96" t="s">
        <v>74</v>
      </c>
      <c r="BJ242" s="96" t="str">
        <f t="shared" si="141"/>
        <v/>
      </c>
      <c r="BK242" s="101">
        <f t="shared" si="142"/>
        <v>667.42857142857144</v>
      </c>
      <c r="BL242" s="101"/>
      <c r="BM242" s="117" t="str">
        <f t="shared" si="143"/>
        <v>98-82-8</v>
      </c>
      <c r="BN242" s="204" t="str">
        <f t="shared" si="144"/>
        <v>Cumene</v>
      </c>
      <c r="BO242" s="204"/>
      <c r="BP242" s="200">
        <f t="shared" si="156"/>
        <v>1837.0687724557513</v>
      </c>
      <c r="BQ242" s="100" t="str">
        <f t="shared" si="162"/>
        <v>N</v>
      </c>
      <c r="BR242" s="205">
        <f t="shared" si="157"/>
        <v>10392.662510536171</v>
      </c>
      <c r="BS242" s="100" t="str">
        <f t="shared" si="163"/>
        <v>N</v>
      </c>
      <c r="BT242" s="200">
        <f t="shared" si="158"/>
        <v>10670.813568178581</v>
      </c>
      <c r="BU242" s="100" t="str">
        <f t="shared" si="164"/>
        <v>N</v>
      </c>
      <c r="BV242" s="200">
        <f t="shared" si="159"/>
        <v>417.14285714285717</v>
      </c>
      <c r="BW242" s="100" t="str">
        <f t="shared" si="165"/>
        <v>N</v>
      </c>
      <c r="BX242" s="200">
        <f t="shared" si="166"/>
        <v>667.42857142857144</v>
      </c>
      <c r="BY242" s="100" t="str">
        <f t="shared" si="167"/>
        <v>N</v>
      </c>
      <c r="BZ242" s="200"/>
      <c r="CA242" s="200"/>
      <c r="CB242" s="200"/>
    </row>
    <row r="243" spans="1:80" s="96" customFormat="1" ht="23" x14ac:dyDescent="0.5">
      <c r="A243" s="206" t="s">
        <v>1045</v>
      </c>
      <c r="B243" s="117" t="s">
        <v>1046</v>
      </c>
      <c r="C243" s="96">
        <v>0.22</v>
      </c>
      <c r="D243" s="201" t="s">
        <v>793</v>
      </c>
      <c r="E243" s="201"/>
      <c r="F243" s="203" t="s">
        <v>74</v>
      </c>
      <c r="G243" s="202">
        <v>6.3E-5</v>
      </c>
      <c r="H243" s="100" t="s">
        <v>793</v>
      </c>
      <c r="I243" s="203"/>
      <c r="J243" s="203" t="s">
        <v>74</v>
      </c>
      <c r="K243" s="203"/>
      <c r="L243" s="113"/>
      <c r="M243" s="113">
        <v>1</v>
      </c>
      <c r="N243" s="111">
        <v>0.1</v>
      </c>
      <c r="P243" s="95">
        <v>155.16</v>
      </c>
      <c r="Q243" s="96" t="s">
        <v>47</v>
      </c>
      <c r="R243" s="96">
        <v>3.6199999999999999E-9</v>
      </c>
      <c r="S243" s="208">
        <v>1.48E-7</v>
      </c>
      <c r="T243" s="96">
        <v>6.5801200000000004E-2</v>
      </c>
      <c r="U243" s="96">
        <v>7.6883000000000006E-6</v>
      </c>
      <c r="V243" s="96">
        <v>762.4</v>
      </c>
      <c r="W243" s="96">
        <f t="shared" si="126"/>
        <v>4.5743999999999998</v>
      </c>
      <c r="X243" s="96">
        <v>608000</v>
      </c>
      <c r="Y243" s="99" t="str">
        <f t="shared" si="127"/>
        <v/>
      </c>
      <c r="Z243" s="96" t="str">
        <f t="shared" si="128"/>
        <v/>
      </c>
      <c r="AA243" s="96" t="str">
        <f t="shared" si="129"/>
        <v/>
      </c>
      <c r="AC243" s="96">
        <f t="shared" si="160"/>
        <v>53479.853479853475</v>
      </c>
      <c r="AD243" s="96">
        <f t="shared" si="130"/>
        <v>11.232842986397484</v>
      </c>
      <c r="AE243" s="96">
        <f t="shared" si="131"/>
        <v>3.1601731601731595</v>
      </c>
      <c r="AF243" s="96">
        <f t="shared" si="145"/>
        <v>2.4662024688038051</v>
      </c>
      <c r="AH243" s="101" t="str">
        <f t="shared" si="132"/>
        <v/>
      </c>
      <c r="AI243" s="101" t="str">
        <f t="shared" si="133"/>
        <v/>
      </c>
      <c r="AJ243" s="101" t="str">
        <f t="shared" si="161"/>
        <v/>
      </c>
      <c r="AK243" s="96" t="str">
        <f t="shared" si="146"/>
        <v/>
      </c>
      <c r="AM243" s="96">
        <f t="shared" si="134"/>
        <v>233600</v>
      </c>
      <c r="AN243" s="96">
        <f t="shared" si="147"/>
        <v>29.730909090909087</v>
      </c>
      <c r="AO243" s="96">
        <f t="shared" si="148"/>
        <v>29.727125638555094</v>
      </c>
      <c r="AQ243" s="96" t="str">
        <f t="shared" si="135"/>
        <v/>
      </c>
      <c r="AR243" s="96" t="str">
        <f t="shared" si="149"/>
        <v/>
      </c>
      <c r="AS243" s="96" t="str">
        <f t="shared" si="150"/>
        <v/>
      </c>
      <c r="AU243" s="96">
        <f t="shared" si="136"/>
        <v>259555.55555555556</v>
      </c>
      <c r="AV243" s="96">
        <f t="shared" si="151"/>
        <v>547.65158213434063</v>
      </c>
      <c r="AW243" s="96">
        <f t="shared" si="152"/>
        <v>16.517171717171713</v>
      </c>
      <c r="AX243" s="96">
        <f t="shared" si="153"/>
        <v>16.032608002930417</v>
      </c>
      <c r="AZ243" s="101" t="str">
        <f t="shared" si="137"/>
        <v/>
      </c>
      <c r="BA243" s="101" t="str">
        <f t="shared" si="138"/>
        <v/>
      </c>
      <c r="BB243" s="101" t="str">
        <f t="shared" si="154"/>
        <v/>
      </c>
      <c r="BC243" s="96" t="str">
        <f t="shared" si="155"/>
        <v/>
      </c>
      <c r="BE243" s="96">
        <f t="shared" si="139"/>
        <v>4.4566544566544568E-2</v>
      </c>
      <c r="BF243" s="96" t="str">
        <f t="shared" si="140"/>
        <v/>
      </c>
      <c r="BH243" s="118"/>
      <c r="BI243" s="96" t="s">
        <v>74</v>
      </c>
      <c r="BJ243" s="96">
        <f t="shared" si="141"/>
        <v>0.35412826234597838</v>
      </c>
      <c r="BK243" s="101" t="str">
        <f t="shared" si="142"/>
        <v/>
      </c>
      <c r="BL243" s="101"/>
      <c r="BM243" s="117" t="str">
        <f t="shared" si="143"/>
        <v>135-20-6</v>
      </c>
      <c r="BN243" s="204" t="str">
        <f t="shared" si="144"/>
        <v>Cupferron</v>
      </c>
      <c r="BO243" s="204"/>
      <c r="BP243" s="200">
        <f t="shared" si="156"/>
        <v>2.4662024688038051</v>
      </c>
      <c r="BQ243" s="100" t="str">
        <f t="shared" si="162"/>
        <v>C</v>
      </c>
      <c r="BR243" s="205">
        <f t="shared" si="157"/>
        <v>29.727125638555094</v>
      </c>
      <c r="BS243" s="100" t="str">
        <f t="shared" si="163"/>
        <v>C</v>
      </c>
      <c r="BT243" s="200">
        <f t="shared" si="158"/>
        <v>16.032608002930417</v>
      </c>
      <c r="BU243" s="100" t="str">
        <f t="shared" si="164"/>
        <v>C</v>
      </c>
      <c r="BV243" s="200">
        <f t="shared" si="159"/>
        <v>4.4566544566544568E-2</v>
      </c>
      <c r="BW243" s="100" t="str">
        <f t="shared" si="165"/>
        <v>C</v>
      </c>
      <c r="BX243" s="200">
        <f t="shared" si="166"/>
        <v>0.35412826234597838</v>
      </c>
      <c r="BY243" s="100" t="str">
        <f t="shared" si="167"/>
        <v>C</v>
      </c>
      <c r="BZ243" s="200"/>
      <c r="CA243" s="200"/>
      <c r="CB243" s="200"/>
    </row>
    <row r="244" spans="1:80" s="96" customFormat="1" ht="23" x14ac:dyDescent="0.5">
      <c r="A244" s="206" t="s">
        <v>221</v>
      </c>
      <c r="B244" s="117" t="s">
        <v>222</v>
      </c>
      <c r="C244" s="96">
        <v>0.84</v>
      </c>
      <c r="D244" s="201" t="s">
        <v>41</v>
      </c>
      <c r="E244" s="201">
        <v>2E-3</v>
      </c>
      <c r="F244" s="203" t="s">
        <v>41</v>
      </c>
      <c r="G244" s="202"/>
      <c r="H244" s="100" t="s">
        <v>74</v>
      </c>
      <c r="I244" s="203"/>
      <c r="J244" s="203" t="s">
        <v>74</v>
      </c>
      <c r="K244" s="203"/>
      <c r="L244" s="113"/>
      <c r="M244" s="113">
        <v>1</v>
      </c>
      <c r="N244" s="111">
        <v>0.1</v>
      </c>
      <c r="P244" s="95">
        <v>240.7</v>
      </c>
      <c r="Q244" s="96" t="s">
        <v>47</v>
      </c>
      <c r="R244" s="96">
        <v>2.5700000000000002E-12</v>
      </c>
      <c r="S244" s="208">
        <v>1.051E-10</v>
      </c>
      <c r="T244" s="96">
        <v>4.9102399999999997E-2</v>
      </c>
      <c r="U244" s="96">
        <v>5.7371999999999999E-6</v>
      </c>
      <c r="V244" s="96">
        <v>134.1</v>
      </c>
      <c r="W244" s="96">
        <f t="shared" si="126"/>
        <v>0.80459999999999998</v>
      </c>
      <c r="X244" s="96">
        <v>170</v>
      </c>
      <c r="Y244" s="99" t="str">
        <f t="shared" si="127"/>
        <v/>
      </c>
      <c r="Z244" s="96" t="str">
        <f t="shared" si="128"/>
        <v/>
      </c>
      <c r="AA244" s="96" t="str">
        <f t="shared" si="129"/>
        <v/>
      </c>
      <c r="AC244" s="96" t="str">
        <f t="shared" si="160"/>
        <v/>
      </c>
      <c r="AD244" s="96">
        <f t="shared" si="130"/>
        <v>2.9419350678660079</v>
      </c>
      <c r="AE244" s="96">
        <f t="shared" si="131"/>
        <v>0.8276643990929704</v>
      </c>
      <c r="AF244" s="96">
        <f t="shared" si="145"/>
        <v>0.64593995766881129</v>
      </c>
      <c r="AH244" s="101" t="str">
        <f t="shared" si="132"/>
        <v/>
      </c>
      <c r="AI244" s="101">
        <f t="shared" si="133"/>
        <v>659.20173379086145</v>
      </c>
      <c r="AJ244" s="101">
        <f t="shared" si="161"/>
        <v>156.42857142857144</v>
      </c>
      <c r="AK244" s="96">
        <f t="shared" si="146"/>
        <v>126.42735911142927</v>
      </c>
      <c r="AM244" s="96" t="str">
        <f t="shared" si="134"/>
        <v/>
      </c>
      <c r="AN244" s="96">
        <f t="shared" si="147"/>
        <v>7.7866666666666644</v>
      </c>
      <c r="AO244" s="96">
        <f t="shared" si="148"/>
        <v>7.7866666666666644</v>
      </c>
      <c r="AQ244" s="96" t="str">
        <f t="shared" si="135"/>
        <v/>
      </c>
      <c r="AR244" s="96">
        <f t="shared" si="149"/>
        <v>4672</v>
      </c>
      <c r="AS244" s="96">
        <f t="shared" si="150"/>
        <v>4672</v>
      </c>
      <c r="AU244" s="96" t="str">
        <f t="shared" si="136"/>
        <v/>
      </c>
      <c r="AV244" s="96">
        <f t="shared" si="151"/>
        <v>143.43255722566067</v>
      </c>
      <c r="AW244" s="96">
        <f t="shared" si="152"/>
        <v>4.3259259259259251</v>
      </c>
      <c r="AX244" s="96">
        <f t="shared" si="153"/>
        <v>4.1992757687407058</v>
      </c>
      <c r="AZ244" s="101" t="str">
        <f t="shared" si="137"/>
        <v/>
      </c>
      <c r="BA244" s="101">
        <f t="shared" si="138"/>
        <v>6132.5856619307142</v>
      </c>
      <c r="BB244" s="101">
        <f t="shared" si="154"/>
        <v>2595.5555555555557</v>
      </c>
      <c r="BC244" s="96">
        <f t="shared" si="155"/>
        <v>1823.6949183240743</v>
      </c>
      <c r="BE244" s="96" t="str">
        <f t="shared" si="139"/>
        <v/>
      </c>
      <c r="BF244" s="96" t="str">
        <f t="shared" si="140"/>
        <v/>
      </c>
      <c r="BH244" s="118"/>
      <c r="BI244" s="96" t="s">
        <v>74</v>
      </c>
      <c r="BJ244" s="96">
        <f t="shared" si="141"/>
        <v>9.274787823347054E-2</v>
      </c>
      <c r="BK244" s="101">
        <f t="shared" si="142"/>
        <v>66.742857142857147</v>
      </c>
      <c r="BL244" s="101"/>
      <c r="BM244" s="117" t="str">
        <f t="shared" si="143"/>
        <v>21725-46-2</v>
      </c>
      <c r="BN244" s="204" t="str">
        <f t="shared" si="144"/>
        <v>Cyanazine</v>
      </c>
      <c r="BO244" s="204"/>
      <c r="BP244" s="200">
        <f t="shared" si="156"/>
        <v>0.64593995766881129</v>
      </c>
      <c r="BQ244" s="100" t="str">
        <f t="shared" si="162"/>
        <v>C</v>
      </c>
      <c r="BR244" s="205">
        <f t="shared" si="157"/>
        <v>7.7866666666666644</v>
      </c>
      <c r="BS244" s="100" t="str">
        <f t="shared" si="163"/>
        <v>C</v>
      </c>
      <c r="BT244" s="200">
        <f t="shared" si="158"/>
        <v>4.1992757687407058</v>
      </c>
      <c r="BU244" s="100" t="str">
        <f t="shared" si="164"/>
        <v>C</v>
      </c>
      <c r="BV244" s="200" t="str">
        <f t="shared" si="159"/>
        <v/>
      </c>
      <c r="BW244" s="100" t="str">
        <f t="shared" si="165"/>
        <v/>
      </c>
      <c r="BX244" s="200">
        <f t="shared" si="166"/>
        <v>9.274787823347054E-2</v>
      </c>
      <c r="BY244" s="100" t="str">
        <f t="shared" si="167"/>
        <v>C</v>
      </c>
      <c r="BZ244" s="200"/>
      <c r="CA244" s="200"/>
      <c r="CB244" s="200"/>
    </row>
    <row r="245" spans="1:80" s="96" customFormat="1" ht="23" x14ac:dyDescent="0.5">
      <c r="A245" s="206" t="s">
        <v>223</v>
      </c>
      <c r="B245" s="117" t="s">
        <v>74</v>
      </c>
      <c r="D245" s="201"/>
      <c r="E245" s="201"/>
      <c r="F245" s="203" t="s">
        <v>74</v>
      </c>
      <c r="G245" s="202"/>
      <c r="H245" s="100" t="s">
        <v>74</v>
      </c>
      <c r="I245" s="203"/>
      <c r="J245" s="203" t="s">
        <v>74</v>
      </c>
      <c r="K245" s="203"/>
      <c r="L245" s="113"/>
      <c r="M245" s="113">
        <v>1</v>
      </c>
      <c r="N245" s="111"/>
      <c r="P245" s="95" t="s">
        <v>1197</v>
      </c>
      <c r="Q245" s="96" t="s">
        <v>47</v>
      </c>
      <c r="R245" s="96" t="s">
        <v>1197</v>
      </c>
      <c r="S245" s="208" t="s">
        <v>1197</v>
      </c>
      <c r="T245" s="96" t="s">
        <v>1197</v>
      </c>
      <c r="U245" s="96" t="s">
        <v>1197</v>
      </c>
      <c r="W245" s="96">
        <f t="shared" si="126"/>
        <v>0</v>
      </c>
      <c r="X245" s="96" t="s">
        <v>1197</v>
      </c>
      <c r="Y245" s="99" t="str">
        <f t="shared" si="127"/>
        <v/>
      </c>
      <c r="Z245" s="96" t="str">
        <f t="shared" si="128"/>
        <v/>
      </c>
      <c r="AA245" s="96" t="str">
        <f t="shared" si="129"/>
        <v/>
      </c>
      <c r="AC245" s="96" t="str">
        <f t="shared" si="160"/>
        <v/>
      </c>
      <c r="AD245" s="96" t="str">
        <f t="shared" si="130"/>
        <v/>
      </c>
      <c r="AE245" s="96" t="str">
        <f t="shared" si="131"/>
        <v/>
      </c>
      <c r="AF245" s="96" t="str">
        <f t="shared" si="145"/>
        <v/>
      </c>
      <c r="AH245" s="101" t="str">
        <f t="shared" si="132"/>
        <v/>
      </c>
      <c r="AI245" s="101" t="str">
        <f t="shared" si="133"/>
        <v/>
      </c>
      <c r="AJ245" s="101" t="str">
        <f t="shared" si="161"/>
        <v/>
      </c>
      <c r="AK245" s="96" t="str">
        <f t="shared" si="146"/>
        <v/>
      </c>
      <c r="AM245" s="96" t="str">
        <f t="shared" si="134"/>
        <v/>
      </c>
      <c r="AN245" s="96" t="str">
        <f t="shared" si="147"/>
        <v/>
      </c>
      <c r="AO245" s="96" t="str">
        <f t="shared" si="148"/>
        <v/>
      </c>
      <c r="AQ245" s="96" t="str">
        <f t="shared" si="135"/>
        <v/>
      </c>
      <c r="AR245" s="96" t="str">
        <f t="shared" si="149"/>
        <v/>
      </c>
      <c r="AS245" s="96" t="str">
        <f t="shared" si="150"/>
        <v/>
      </c>
      <c r="AU245" s="96" t="str">
        <f t="shared" si="136"/>
        <v/>
      </c>
      <c r="AV245" s="96" t="str">
        <f t="shared" si="151"/>
        <v/>
      </c>
      <c r="AW245" s="96" t="str">
        <f t="shared" si="152"/>
        <v/>
      </c>
      <c r="AX245" s="96" t="str">
        <f t="shared" si="153"/>
        <v/>
      </c>
      <c r="AZ245" s="101" t="str">
        <f t="shared" si="137"/>
        <v/>
      </c>
      <c r="BA245" s="101" t="str">
        <f t="shared" si="138"/>
        <v/>
      </c>
      <c r="BB245" s="101" t="str">
        <f t="shared" si="154"/>
        <v/>
      </c>
      <c r="BC245" s="96" t="str">
        <f t="shared" si="155"/>
        <v/>
      </c>
      <c r="BE245" s="96" t="str">
        <f t="shared" si="139"/>
        <v/>
      </c>
      <c r="BF245" s="96" t="str">
        <f t="shared" si="140"/>
        <v/>
      </c>
      <c r="BH245" s="118"/>
      <c r="BI245" s="96" t="s">
        <v>74</v>
      </c>
      <c r="BJ245" s="96" t="str">
        <f t="shared" si="141"/>
        <v/>
      </c>
      <c r="BK245" s="101" t="str">
        <f t="shared" si="142"/>
        <v/>
      </c>
      <c r="BL245" s="101"/>
      <c r="BM245" s="117" t="str">
        <f t="shared" si="143"/>
        <v/>
      </c>
      <c r="BN245" s="204" t="str">
        <f t="shared" si="144"/>
        <v>Cyanides</v>
      </c>
      <c r="BO245" s="204"/>
      <c r="BP245" s="200" t="str">
        <f t="shared" si="156"/>
        <v/>
      </c>
      <c r="BQ245" s="100" t="str">
        <f t="shared" si="162"/>
        <v/>
      </c>
      <c r="BR245" s="205" t="str">
        <f t="shared" si="157"/>
        <v/>
      </c>
      <c r="BS245" s="100" t="str">
        <f t="shared" si="163"/>
        <v/>
      </c>
      <c r="BT245" s="200" t="str">
        <f t="shared" si="158"/>
        <v/>
      </c>
      <c r="BU245" s="100" t="str">
        <f t="shared" si="164"/>
        <v/>
      </c>
      <c r="BV245" s="200" t="str">
        <f t="shared" si="159"/>
        <v/>
      </c>
      <c r="BW245" s="100" t="str">
        <f t="shared" si="165"/>
        <v/>
      </c>
      <c r="BX245" s="200" t="str">
        <f t="shared" si="166"/>
        <v/>
      </c>
      <c r="BY245" s="100" t="str">
        <f t="shared" si="167"/>
        <v/>
      </c>
      <c r="BZ245" s="200"/>
      <c r="CA245" s="200"/>
      <c r="CB245" s="200"/>
    </row>
    <row r="246" spans="1:80" s="96" customFormat="1" ht="23" x14ac:dyDescent="0.5">
      <c r="A246" s="255" t="s">
        <v>811</v>
      </c>
      <c r="B246" s="117" t="s">
        <v>224</v>
      </c>
      <c r="D246" s="201" t="s">
        <v>74</v>
      </c>
      <c r="E246" s="201">
        <v>0.1</v>
      </c>
      <c r="F246" s="203" t="s">
        <v>41</v>
      </c>
      <c r="G246" s="202"/>
      <c r="H246" s="100"/>
      <c r="I246" s="203"/>
      <c r="J246" s="203"/>
      <c r="K246" s="203"/>
      <c r="L246" s="113"/>
      <c r="M246" s="113">
        <v>1</v>
      </c>
      <c r="N246" s="111">
        <v>0.1</v>
      </c>
      <c r="P246" s="95"/>
      <c r="Q246" s="96" t="s">
        <v>47</v>
      </c>
      <c r="W246" s="96">
        <f t="shared" si="126"/>
        <v>0</v>
      </c>
      <c r="Y246" s="99" t="str">
        <f t="shared" si="127"/>
        <v/>
      </c>
      <c r="Z246" s="96" t="str">
        <f t="shared" si="128"/>
        <v/>
      </c>
      <c r="AA246" s="96" t="str">
        <f t="shared" si="129"/>
        <v/>
      </c>
      <c r="AC246" s="96" t="str">
        <f t="shared" si="160"/>
        <v/>
      </c>
      <c r="AD246" s="96" t="str">
        <f t="shared" si="130"/>
        <v/>
      </c>
      <c r="AE246" s="96" t="str">
        <f t="shared" si="131"/>
        <v/>
      </c>
      <c r="AF246" s="96" t="str">
        <f t="shared" si="145"/>
        <v/>
      </c>
      <c r="AH246" s="101" t="str">
        <f t="shared" si="132"/>
        <v/>
      </c>
      <c r="AI246" s="101">
        <f t="shared" si="133"/>
        <v>32960.086689543074</v>
      </c>
      <c r="AJ246" s="101">
        <f t="shared" si="161"/>
        <v>7821.4285714285706</v>
      </c>
      <c r="AK246" s="96">
        <f t="shared" si="146"/>
        <v>6321.3679555714625</v>
      </c>
      <c r="AM246" s="96" t="str">
        <f t="shared" si="134"/>
        <v/>
      </c>
      <c r="AN246" s="96" t="str">
        <f t="shared" si="147"/>
        <v/>
      </c>
      <c r="AO246" s="96" t="str">
        <f t="shared" si="148"/>
        <v/>
      </c>
      <c r="AQ246" s="96" t="str">
        <f t="shared" si="135"/>
        <v/>
      </c>
      <c r="AR246" s="96">
        <f t="shared" si="149"/>
        <v>233600</v>
      </c>
      <c r="AS246" s="96">
        <f t="shared" si="150"/>
        <v>233600.00000000003</v>
      </c>
      <c r="AU246" s="96" t="str">
        <f t="shared" si="136"/>
        <v/>
      </c>
      <c r="AV246" s="96" t="str">
        <f t="shared" si="151"/>
        <v/>
      </c>
      <c r="AW246" s="96" t="str">
        <f t="shared" si="152"/>
        <v/>
      </c>
      <c r="AX246" s="96" t="str">
        <f t="shared" si="153"/>
        <v/>
      </c>
      <c r="AZ246" s="101" t="str">
        <f t="shared" si="137"/>
        <v/>
      </c>
      <c r="BA246" s="101">
        <f t="shared" si="138"/>
        <v>306629.28309653571</v>
      </c>
      <c r="BB246" s="101">
        <f t="shared" si="154"/>
        <v>129777.77777777778</v>
      </c>
      <c r="BC246" s="96">
        <f t="shared" si="155"/>
        <v>91184.745916203712</v>
      </c>
      <c r="BE246" s="96" t="str">
        <f t="shared" si="139"/>
        <v/>
      </c>
      <c r="BF246" s="96" t="str">
        <f t="shared" si="140"/>
        <v/>
      </c>
      <c r="BH246" s="118"/>
      <c r="BJ246" s="96" t="str">
        <f t="shared" si="141"/>
        <v/>
      </c>
      <c r="BK246" s="101">
        <f t="shared" si="142"/>
        <v>3337.1428571428573</v>
      </c>
      <c r="BL246" s="101"/>
      <c r="BM246" s="117" t="str">
        <f t="shared" si="143"/>
        <v>542-62-1</v>
      </c>
      <c r="BN246" s="204" t="str">
        <f t="shared" si="144"/>
        <v>Barium cyanide</v>
      </c>
      <c r="BO246" s="204"/>
      <c r="BP246" s="200">
        <f t="shared" si="156"/>
        <v>6321.3679555714625</v>
      </c>
      <c r="BQ246" s="100" t="str">
        <f>IF(BP246="","",IF(BP246=AA246,"sat", IF(BP246=AF246,"C", IF(BP246=AK246,"N", IF(BP246=100000,"max")))))</f>
        <v>N</v>
      </c>
      <c r="BR246" s="205">
        <f t="shared" si="157"/>
        <v>100000</v>
      </c>
      <c r="BS246" s="100" t="str">
        <f>IF(BR246="","",IF(BR246=AA246,"sat", IF(BR246=AO246,"C", IF(BR246=AS246,"N", IF(BR246=100000,"max")))))</f>
        <v>max</v>
      </c>
      <c r="BT246" s="200">
        <f t="shared" si="158"/>
        <v>91184.745916203712</v>
      </c>
      <c r="BU246" s="100" t="str">
        <f>IF(BT246="","", IF(BT246=AA246,"sat", IF(BT246=AX246,"C", IF(BT246=BC246,"N", IF(BT246=100000,"max")))))</f>
        <v>N</v>
      </c>
      <c r="BV246" s="200" t="str">
        <f t="shared" si="159"/>
        <v/>
      </c>
      <c r="BW246" s="100" t="str">
        <f>IF(BV246="","", IF(BV246=BE246,"C", IF(BV246=BF246,"N")))</f>
        <v/>
      </c>
      <c r="BX246" s="200">
        <f>IF(BI246="",(IF(AND(BJ246="",BK246=""),"",MIN(BJ246,BK246))),BI246)</f>
        <v>3337.1428571428573</v>
      </c>
      <c r="BY246" s="100" t="str">
        <f>IF(BX246="","", IF(BX246=BJ246,"C", IF(BX246=BK246,"N",IF(BX246=BI246,"mcl"))))</f>
        <v>N</v>
      </c>
      <c r="BZ246" s="200"/>
      <c r="CA246" s="200"/>
      <c r="CB246" s="200"/>
    </row>
    <row r="247" spans="1:80" s="96" customFormat="1" ht="23" x14ac:dyDescent="0.5">
      <c r="A247" s="255" t="s">
        <v>1205</v>
      </c>
      <c r="B247" s="117" t="s">
        <v>225</v>
      </c>
      <c r="D247" s="201"/>
      <c r="E247" s="96">
        <v>1E-3</v>
      </c>
      <c r="F247" s="203" t="s">
        <v>790</v>
      </c>
      <c r="G247" s="202"/>
      <c r="H247" s="100" t="s">
        <v>74</v>
      </c>
      <c r="I247" s="203">
        <v>8.9999999999999993E-3</v>
      </c>
      <c r="J247" s="203" t="s">
        <v>793</v>
      </c>
      <c r="K247" s="203"/>
      <c r="L247" s="113"/>
      <c r="M247" s="113">
        <v>1</v>
      </c>
      <c r="N247" s="111"/>
      <c r="P247" s="95">
        <v>92.116</v>
      </c>
      <c r="Q247" s="96" t="s">
        <v>47</v>
      </c>
      <c r="R247" s="96" t="s">
        <v>1197</v>
      </c>
      <c r="S247" s="208" t="s">
        <v>1197</v>
      </c>
      <c r="T247" s="96" t="s">
        <v>1197</v>
      </c>
      <c r="U247" s="96" t="s">
        <v>1197</v>
      </c>
      <c r="W247" s="96">
        <f t="shared" si="126"/>
        <v>0</v>
      </c>
      <c r="X247" s="96" t="s">
        <v>1197</v>
      </c>
      <c r="Y247" s="99" t="str">
        <f t="shared" si="127"/>
        <v/>
      </c>
      <c r="Z247" s="96" t="str">
        <f t="shared" si="128"/>
        <v/>
      </c>
      <c r="AA247" s="96" t="str">
        <f t="shared" si="129"/>
        <v/>
      </c>
      <c r="AC247" s="96" t="str">
        <f t="shared" si="160"/>
        <v/>
      </c>
      <c r="AD247" s="96" t="str">
        <f t="shared" si="130"/>
        <v/>
      </c>
      <c r="AE247" s="96" t="str">
        <f t="shared" si="131"/>
        <v/>
      </c>
      <c r="AF247" s="96" t="str">
        <f t="shared" si="145"/>
        <v/>
      </c>
      <c r="AH247" s="101">
        <f t="shared" si="132"/>
        <v>11262857.142857144</v>
      </c>
      <c r="AI247" s="101" t="str">
        <f t="shared" si="133"/>
        <v/>
      </c>
      <c r="AJ247" s="101">
        <f t="shared" si="161"/>
        <v>78.214285714285722</v>
      </c>
      <c r="AK247" s="96">
        <f t="shared" si="146"/>
        <v>78.213742563295696</v>
      </c>
      <c r="AM247" s="96" t="str">
        <f t="shared" si="134"/>
        <v/>
      </c>
      <c r="AN247" s="96" t="str">
        <f t="shared" si="147"/>
        <v/>
      </c>
      <c r="AO247" s="96" t="str">
        <f t="shared" si="148"/>
        <v/>
      </c>
      <c r="AQ247" s="96">
        <f t="shared" si="135"/>
        <v>47304000</v>
      </c>
      <c r="AR247" s="96">
        <f t="shared" si="149"/>
        <v>2336</v>
      </c>
      <c r="AS247" s="96">
        <f t="shared" si="150"/>
        <v>2335.8846476717199</v>
      </c>
      <c r="AU247" s="96" t="str">
        <f t="shared" si="136"/>
        <v/>
      </c>
      <c r="AV247" s="96" t="str">
        <f t="shared" si="151"/>
        <v/>
      </c>
      <c r="AW247" s="96" t="str">
        <f t="shared" si="152"/>
        <v/>
      </c>
      <c r="AX247" s="96" t="str">
        <f t="shared" si="153"/>
        <v/>
      </c>
      <c r="AZ247" s="101">
        <f t="shared" si="137"/>
        <v>52560000</v>
      </c>
      <c r="BA247" s="101" t="str">
        <f t="shared" si="138"/>
        <v/>
      </c>
      <c r="BB247" s="101">
        <f t="shared" si="154"/>
        <v>1297.7777777777778</v>
      </c>
      <c r="BC247" s="96">
        <f t="shared" si="155"/>
        <v>1297.7457346732178</v>
      </c>
      <c r="BE247" s="96" t="str">
        <f t="shared" si="139"/>
        <v/>
      </c>
      <c r="BF247" s="96">
        <f t="shared" si="140"/>
        <v>9.3857142857142843</v>
      </c>
      <c r="BH247" s="118"/>
      <c r="BI247" s="96" t="s">
        <v>74</v>
      </c>
      <c r="BJ247" s="96" t="str">
        <f t="shared" si="141"/>
        <v/>
      </c>
      <c r="BK247" s="101">
        <f t="shared" si="142"/>
        <v>33.371428571428574</v>
      </c>
      <c r="BL247" s="101"/>
      <c r="BM247" s="117" t="str">
        <f t="shared" si="143"/>
        <v>592-01-8</v>
      </c>
      <c r="BN247" s="204" t="str">
        <f t="shared" si="144"/>
        <v>Calcium Cyanide</v>
      </c>
      <c r="BO247" s="204"/>
      <c r="BP247" s="200">
        <f t="shared" si="156"/>
        <v>78.213742563295696</v>
      </c>
      <c r="BQ247" s="100" t="str">
        <f t="shared" si="162"/>
        <v>N</v>
      </c>
      <c r="BR247" s="205">
        <f t="shared" si="157"/>
        <v>2335.8846476717199</v>
      </c>
      <c r="BS247" s="100" t="str">
        <f t="shared" si="163"/>
        <v>N</v>
      </c>
      <c r="BT247" s="200">
        <f t="shared" si="158"/>
        <v>1297.7457346732178</v>
      </c>
      <c r="BU247" s="100" t="str">
        <f t="shared" si="164"/>
        <v>N</v>
      </c>
      <c r="BV247" s="200">
        <f t="shared" si="159"/>
        <v>9.3857142857142843</v>
      </c>
      <c r="BW247" s="100" t="str">
        <f t="shared" si="165"/>
        <v>N</v>
      </c>
      <c r="BX247" s="200">
        <f t="shared" si="166"/>
        <v>33.371428571428574</v>
      </c>
      <c r="BY247" s="100" t="str">
        <f t="shared" si="167"/>
        <v>N</v>
      </c>
      <c r="BZ247" s="200"/>
      <c r="CA247" s="200"/>
      <c r="CB247" s="200"/>
    </row>
    <row r="248" spans="1:80" s="96" customFormat="1" ht="23" x14ac:dyDescent="0.5">
      <c r="A248" s="255" t="s">
        <v>1206</v>
      </c>
      <c r="B248" s="117" t="s">
        <v>226</v>
      </c>
      <c r="D248" s="201"/>
      <c r="E248" s="96">
        <v>5.0000000000000001E-3</v>
      </c>
      <c r="F248" s="203" t="s">
        <v>790</v>
      </c>
      <c r="G248" s="202"/>
      <c r="H248" s="100" t="s">
        <v>74</v>
      </c>
      <c r="I248" s="203"/>
      <c r="J248" s="203" t="s">
        <v>74</v>
      </c>
      <c r="K248" s="203"/>
      <c r="L248" s="113"/>
      <c r="M248" s="113">
        <v>1</v>
      </c>
      <c r="N248" s="111"/>
      <c r="P248" s="95">
        <v>89.563999999999993</v>
      </c>
      <c r="Q248" s="96" t="s">
        <v>47</v>
      </c>
      <c r="R248" s="96" t="s">
        <v>1197</v>
      </c>
      <c r="S248" s="208" t="s">
        <v>1197</v>
      </c>
      <c r="T248" s="96" t="s">
        <v>1197</v>
      </c>
      <c r="U248" s="96" t="s">
        <v>1197</v>
      </c>
      <c r="W248" s="96">
        <f t="shared" si="126"/>
        <v>0</v>
      </c>
      <c r="X248" s="96" t="s">
        <v>1197</v>
      </c>
      <c r="Y248" s="99" t="str">
        <f t="shared" si="127"/>
        <v/>
      </c>
      <c r="Z248" s="96" t="str">
        <f t="shared" si="128"/>
        <v/>
      </c>
      <c r="AA248" s="96" t="str">
        <f t="shared" si="129"/>
        <v/>
      </c>
      <c r="AC248" s="96" t="str">
        <f t="shared" si="160"/>
        <v/>
      </c>
      <c r="AD248" s="96" t="str">
        <f t="shared" si="130"/>
        <v/>
      </c>
      <c r="AE248" s="96" t="str">
        <f t="shared" si="131"/>
        <v/>
      </c>
      <c r="AF248" s="96" t="str">
        <f t="shared" si="145"/>
        <v/>
      </c>
      <c r="AH248" s="101" t="str">
        <f t="shared" si="132"/>
        <v/>
      </c>
      <c r="AI248" s="101" t="str">
        <f t="shared" si="133"/>
        <v/>
      </c>
      <c r="AJ248" s="101">
        <f t="shared" si="161"/>
        <v>391.07142857142861</v>
      </c>
      <c r="AK248" s="96">
        <f t="shared" si="146"/>
        <v>391.07142857142867</v>
      </c>
      <c r="AM248" s="96" t="str">
        <f t="shared" si="134"/>
        <v/>
      </c>
      <c r="AN248" s="96" t="str">
        <f t="shared" si="147"/>
        <v/>
      </c>
      <c r="AO248" s="96" t="str">
        <f t="shared" si="148"/>
        <v/>
      </c>
      <c r="AQ248" s="96" t="str">
        <f t="shared" si="135"/>
        <v/>
      </c>
      <c r="AR248" s="96">
        <f t="shared" si="149"/>
        <v>11680.000000000002</v>
      </c>
      <c r="AS248" s="96">
        <f t="shared" si="150"/>
        <v>11680.000000000002</v>
      </c>
      <c r="AU248" s="96" t="str">
        <f t="shared" si="136"/>
        <v/>
      </c>
      <c r="AV248" s="96" t="str">
        <f t="shared" si="151"/>
        <v/>
      </c>
      <c r="AW248" s="96" t="str">
        <f t="shared" si="152"/>
        <v/>
      </c>
      <c r="AX248" s="96" t="str">
        <f t="shared" si="153"/>
        <v/>
      </c>
      <c r="AZ248" s="101" t="str">
        <f t="shared" si="137"/>
        <v/>
      </c>
      <c r="BA248" s="101" t="str">
        <f t="shared" si="138"/>
        <v/>
      </c>
      <c r="BB248" s="101">
        <f t="shared" si="154"/>
        <v>6488.8888888888896</v>
      </c>
      <c r="BC248" s="96">
        <f t="shared" si="155"/>
        <v>6488.8888888888887</v>
      </c>
      <c r="BE248" s="96" t="str">
        <f t="shared" si="139"/>
        <v/>
      </c>
      <c r="BF248" s="96" t="str">
        <f t="shared" si="140"/>
        <v/>
      </c>
      <c r="BH248" s="118"/>
      <c r="BI248" s="96" t="s">
        <v>74</v>
      </c>
      <c r="BJ248" s="96" t="str">
        <f t="shared" si="141"/>
        <v/>
      </c>
      <c r="BK248" s="101">
        <f t="shared" si="142"/>
        <v>166.85714285714286</v>
      </c>
      <c r="BL248" s="101"/>
      <c r="BM248" s="117" t="str">
        <f t="shared" si="143"/>
        <v>544-92-3</v>
      </c>
      <c r="BN248" s="204" t="str">
        <f t="shared" si="144"/>
        <v>Copper Cyanide</v>
      </c>
      <c r="BO248" s="204"/>
      <c r="BP248" s="200">
        <f t="shared" si="156"/>
        <v>391.07142857142867</v>
      </c>
      <c r="BQ248" s="100" t="str">
        <f t="shared" si="162"/>
        <v>N</v>
      </c>
      <c r="BR248" s="205">
        <f t="shared" si="157"/>
        <v>11680.000000000002</v>
      </c>
      <c r="BS248" s="100" t="str">
        <f t="shared" si="163"/>
        <v>N</v>
      </c>
      <c r="BT248" s="200">
        <f t="shared" si="158"/>
        <v>6488.8888888888887</v>
      </c>
      <c r="BU248" s="100" t="str">
        <f t="shared" si="164"/>
        <v>N</v>
      </c>
      <c r="BV248" s="200" t="str">
        <f t="shared" si="159"/>
        <v/>
      </c>
      <c r="BW248" s="100" t="str">
        <f t="shared" si="165"/>
        <v/>
      </c>
      <c r="BX248" s="200">
        <f t="shared" si="166"/>
        <v>166.85714285714286</v>
      </c>
      <c r="BY248" s="100" t="str">
        <f t="shared" si="167"/>
        <v>N</v>
      </c>
      <c r="BZ248" s="200"/>
      <c r="CA248" s="200"/>
      <c r="CB248" s="200"/>
    </row>
    <row r="249" spans="1:80" s="96" customFormat="1" ht="23" x14ac:dyDescent="0.5">
      <c r="A249" s="255" t="s">
        <v>813</v>
      </c>
      <c r="B249" s="117" t="s">
        <v>230</v>
      </c>
      <c r="D249" s="201"/>
      <c r="E249" s="201">
        <v>5.9999999999999995E-4</v>
      </c>
      <c r="F249" s="203" t="s">
        <v>790</v>
      </c>
      <c r="G249" s="202"/>
      <c r="H249" s="100" t="s">
        <v>74</v>
      </c>
      <c r="I249" s="203">
        <v>8.0000000000000004E-4</v>
      </c>
      <c r="J249" s="203" t="s">
        <v>47</v>
      </c>
      <c r="K249" s="203"/>
      <c r="L249" s="113" t="s">
        <v>1199</v>
      </c>
      <c r="M249" s="113">
        <v>1</v>
      </c>
      <c r="N249" s="111"/>
      <c r="P249" s="95">
        <v>26.018000000000001</v>
      </c>
      <c r="Q249" s="208"/>
      <c r="R249" s="96">
        <v>1.01E-4</v>
      </c>
      <c r="S249" s="208">
        <v>4.15E-3</v>
      </c>
      <c r="T249" s="96">
        <v>0.2109549</v>
      </c>
      <c r="U249" s="96">
        <v>2.4600000000000002E-5</v>
      </c>
      <c r="W249" s="96">
        <v>9.9</v>
      </c>
      <c r="X249" s="96">
        <v>95400</v>
      </c>
      <c r="Y249" s="99">
        <f t="shared" si="127"/>
        <v>4.679457150592356E-6</v>
      </c>
      <c r="Z249" s="96">
        <f t="shared" si="128"/>
        <v>53321.568804566799</v>
      </c>
      <c r="AA249" s="96">
        <f t="shared" si="129"/>
        <v>954074.94900000002</v>
      </c>
      <c r="AC249" s="96" t="str">
        <f t="shared" si="160"/>
        <v/>
      </c>
      <c r="AD249" s="96" t="str">
        <f t="shared" si="130"/>
        <v/>
      </c>
      <c r="AE249" s="96" t="str">
        <f t="shared" si="131"/>
        <v/>
      </c>
      <c r="AF249" s="96" t="str">
        <f t="shared" si="145"/>
        <v/>
      </c>
      <c r="AH249" s="101">
        <f t="shared" si="132"/>
        <v>44.485423116952866</v>
      </c>
      <c r="AI249" s="101" t="str">
        <f t="shared" si="133"/>
        <v/>
      </c>
      <c r="AJ249" s="101">
        <f t="shared" si="161"/>
        <v>46.928571428571431</v>
      </c>
      <c r="AK249" s="96">
        <f t="shared" si="146"/>
        <v>22.837174621381404</v>
      </c>
      <c r="AM249" s="96" t="str">
        <f t="shared" si="134"/>
        <v/>
      </c>
      <c r="AN249" s="96" t="str">
        <f t="shared" si="147"/>
        <v/>
      </c>
      <c r="AO249" s="96" t="str">
        <f t="shared" si="148"/>
        <v/>
      </c>
      <c r="AQ249" s="96">
        <f t="shared" si="135"/>
        <v>186.83877709120205</v>
      </c>
      <c r="AR249" s="96">
        <f t="shared" si="149"/>
        <v>1401.6000000000001</v>
      </c>
      <c r="AS249" s="96">
        <f t="shared" si="150"/>
        <v>164.8620228540247</v>
      </c>
      <c r="AU249" s="96" t="str">
        <f t="shared" si="136"/>
        <v/>
      </c>
      <c r="AV249" s="96" t="str">
        <f t="shared" si="151"/>
        <v/>
      </c>
      <c r="AW249" s="96" t="str">
        <f t="shared" si="152"/>
        <v/>
      </c>
      <c r="AX249" s="96" t="str">
        <f t="shared" si="153"/>
        <v/>
      </c>
      <c r="AZ249" s="101">
        <f t="shared" si="137"/>
        <v>207.59864121244669</v>
      </c>
      <c r="BA249" s="101" t="str">
        <f t="shared" si="138"/>
        <v/>
      </c>
      <c r="BB249" s="101">
        <f t="shared" si="154"/>
        <v>778.66666666666663</v>
      </c>
      <c r="BC249" s="96">
        <f t="shared" si="155"/>
        <v>163.90127551484213</v>
      </c>
      <c r="BE249" s="96" t="str">
        <f t="shared" si="139"/>
        <v/>
      </c>
      <c r="BF249" s="96">
        <f t="shared" si="140"/>
        <v>0.8342857142857143</v>
      </c>
      <c r="BH249" s="118"/>
      <c r="BI249" s="96">
        <v>200</v>
      </c>
      <c r="BJ249" s="96" t="str">
        <f t="shared" si="141"/>
        <v/>
      </c>
      <c r="BK249" s="101">
        <f t="shared" si="142"/>
        <v>1.5402197802197801</v>
      </c>
      <c r="BL249" s="101"/>
      <c r="BM249" s="117" t="str">
        <f t="shared" si="143"/>
        <v>57-12-5</v>
      </c>
      <c r="BN249" s="204" t="str">
        <f t="shared" si="144"/>
        <v>Cyanide (CN-)</v>
      </c>
      <c r="BO249" s="204"/>
      <c r="BP249" s="200">
        <f t="shared" si="156"/>
        <v>22.837174621381404</v>
      </c>
      <c r="BQ249" s="100" t="str">
        <f t="shared" si="162"/>
        <v>N</v>
      </c>
      <c r="BR249" s="205">
        <f t="shared" si="157"/>
        <v>164.8620228540247</v>
      </c>
      <c r="BS249" s="100" t="str">
        <f t="shared" si="163"/>
        <v>N</v>
      </c>
      <c r="BT249" s="200">
        <f t="shared" si="158"/>
        <v>163.90127551484213</v>
      </c>
      <c r="BU249" s="100" t="str">
        <f t="shared" si="164"/>
        <v>N</v>
      </c>
      <c r="BV249" s="200">
        <f t="shared" si="159"/>
        <v>0.8342857142857143</v>
      </c>
      <c r="BW249" s="100" t="str">
        <f t="shared" si="165"/>
        <v>N</v>
      </c>
      <c r="BX249" s="200">
        <f t="shared" si="166"/>
        <v>200</v>
      </c>
      <c r="BY249" s="100" t="str">
        <f t="shared" si="167"/>
        <v>mcl</v>
      </c>
      <c r="BZ249" s="200">
        <v>2</v>
      </c>
      <c r="CA249" s="200"/>
      <c r="CB249" s="200">
        <f>BZ249*20</f>
        <v>40</v>
      </c>
    </row>
    <row r="250" spans="1:80" s="96" customFormat="1" ht="23" x14ac:dyDescent="0.5">
      <c r="A250" s="255" t="s">
        <v>812</v>
      </c>
      <c r="B250" s="117" t="s">
        <v>227</v>
      </c>
      <c r="D250" s="201"/>
      <c r="E250" s="201">
        <v>1E-3</v>
      </c>
      <c r="F250" s="203" t="s">
        <v>790</v>
      </c>
      <c r="G250" s="202"/>
      <c r="H250" s="100" t="s">
        <v>74</v>
      </c>
      <c r="I250" s="203"/>
      <c r="J250" s="203" t="s">
        <v>74</v>
      </c>
      <c r="K250" s="203"/>
      <c r="L250" s="113" t="s">
        <v>1199</v>
      </c>
      <c r="M250" s="113">
        <v>1</v>
      </c>
      <c r="N250" s="111"/>
      <c r="P250" s="95">
        <v>52.036000000000001</v>
      </c>
      <c r="Q250" s="208"/>
      <c r="R250" s="96">
        <v>5.4000000000000003E-3</v>
      </c>
      <c r="S250" s="208">
        <v>0.22076860000000001</v>
      </c>
      <c r="T250" s="96">
        <v>0.1237533</v>
      </c>
      <c r="U250" s="96">
        <v>1.38E-5</v>
      </c>
      <c r="W250" s="96">
        <f t="shared" si="126"/>
        <v>0</v>
      </c>
      <c r="X250" s="96">
        <v>8000</v>
      </c>
      <c r="Y250" s="99">
        <f t="shared" si="127"/>
        <v>1.0266082706400498E-2</v>
      </c>
      <c r="Z250" s="96">
        <f t="shared" si="128"/>
        <v>1138.4088848825393</v>
      </c>
      <c r="AA250" s="96">
        <f t="shared" si="129"/>
        <v>1134.3464080503143</v>
      </c>
      <c r="AC250" s="96" t="str">
        <f t="shared" si="160"/>
        <v/>
      </c>
      <c r="AD250" s="96" t="str">
        <f t="shared" si="130"/>
        <v/>
      </c>
      <c r="AE250" s="96" t="str">
        <f t="shared" si="131"/>
        <v/>
      </c>
      <c r="AF250" s="96" t="str">
        <f t="shared" si="145"/>
        <v/>
      </c>
      <c r="AH250" s="101" t="str">
        <f t="shared" si="132"/>
        <v/>
      </c>
      <c r="AI250" s="101" t="str">
        <f t="shared" si="133"/>
        <v/>
      </c>
      <c r="AJ250" s="101">
        <f t="shared" si="161"/>
        <v>78.214285714285722</v>
      </c>
      <c r="AK250" s="96">
        <f t="shared" si="146"/>
        <v>78.214285714285722</v>
      </c>
      <c r="AM250" s="96" t="str">
        <f t="shared" si="134"/>
        <v/>
      </c>
      <c r="AN250" s="96" t="str">
        <f t="shared" si="147"/>
        <v/>
      </c>
      <c r="AO250" s="96" t="str">
        <f t="shared" si="148"/>
        <v/>
      </c>
      <c r="AQ250" s="96" t="str">
        <f t="shared" si="135"/>
        <v/>
      </c>
      <c r="AR250" s="96">
        <f t="shared" si="149"/>
        <v>2336</v>
      </c>
      <c r="AS250" s="96">
        <f t="shared" si="150"/>
        <v>2336</v>
      </c>
      <c r="AU250" s="96" t="str">
        <f t="shared" si="136"/>
        <v/>
      </c>
      <c r="AV250" s="96" t="str">
        <f t="shared" si="151"/>
        <v/>
      </c>
      <c r="AW250" s="96" t="str">
        <f t="shared" si="152"/>
        <v/>
      </c>
      <c r="AX250" s="96" t="str">
        <f t="shared" si="153"/>
        <v/>
      </c>
      <c r="AZ250" s="101" t="str">
        <f t="shared" si="137"/>
        <v/>
      </c>
      <c r="BA250" s="101" t="str">
        <f t="shared" si="138"/>
        <v/>
      </c>
      <c r="BB250" s="101">
        <f t="shared" si="154"/>
        <v>1297.7777777777778</v>
      </c>
      <c r="BC250" s="96">
        <f t="shared" si="155"/>
        <v>1297.7777777777778</v>
      </c>
      <c r="BE250" s="96" t="str">
        <f t="shared" si="139"/>
        <v/>
      </c>
      <c r="BF250" s="96" t="str">
        <f t="shared" si="140"/>
        <v/>
      </c>
      <c r="BH250" s="118"/>
      <c r="BI250" s="96" t="s">
        <v>74</v>
      </c>
      <c r="BJ250" s="96" t="str">
        <f t="shared" si="141"/>
        <v/>
      </c>
      <c r="BK250" s="101">
        <f t="shared" si="142"/>
        <v>33.371428571428574</v>
      </c>
      <c r="BL250" s="101"/>
      <c r="BM250" s="117" t="str">
        <f t="shared" si="143"/>
        <v>460-19-5</v>
      </c>
      <c r="BN250" s="204" t="str">
        <f t="shared" si="144"/>
        <v>Cyanogen</v>
      </c>
      <c r="BO250" s="204"/>
      <c r="BP250" s="200">
        <f t="shared" si="156"/>
        <v>78.214285714285722</v>
      </c>
      <c r="BQ250" s="100" t="str">
        <f t="shared" si="162"/>
        <v>N</v>
      </c>
      <c r="BR250" s="205">
        <f t="shared" si="157"/>
        <v>1134.3464080503143</v>
      </c>
      <c r="BS250" s="100" t="str">
        <f t="shared" si="163"/>
        <v>sat</v>
      </c>
      <c r="BT250" s="200">
        <f t="shared" si="158"/>
        <v>1134.3464080503143</v>
      </c>
      <c r="BU250" s="100" t="str">
        <f t="shared" si="164"/>
        <v>sat</v>
      </c>
      <c r="BV250" s="200" t="str">
        <f t="shared" si="159"/>
        <v/>
      </c>
      <c r="BW250" s="100" t="str">
        <f t="shared" si="165"/>
        <v/>
      </c>
      <c r="BX250" s="200">
        <f t="shared" si="166"/>
        <v>33.371428571428574</v>
      </c>
      <c r="BY250" s="100" t="str">
        <f t="shared" si="167"/>
        <v>N</v>
      </c>
      <c r="BZ250" s="200"/>
      <c r="CA250" s="200"/>
      <c r="CB250" s="200"/>
    </row>
    <row r="251" spans="1:80" s="96" customFormat="1" ht="23" x14ac:dyDescent="0.5">
      <c r="A251" s="255" t="s">
        <v>1207</v>
      </c>
      <c r="B251" s="117" t="s">
        <v>228</v>
      </c>
      <c r="D251" s="201"/>
      <c r="E251" s="201">
        <v>0.09</v>
      </c>
      <c r="F251" s="203" t="s">
        <v>790</v>
      </c>
      <c r="G251" s="202"/>
      <c r="H251" s="100" t="s">
        <v>74</v>
      </c>
      <c r="I251" s="203"/>
      <c r="J251" s="203" t="s">
        <v>74</v>
      </c>
      <c r="K251" s="203"/>
      <c r="L251" s="113" t="s">
        <v>1199</v>
      </c>
      <c r="M251" s="113">
        <v>1</v>
      </c>
      <c r="N251" s="111"/>
      <c r="P251" s="95">
        <v>105.93</v>
      </c>
      <c r="Q251" s="96" t="s">
        <v>47</v>
      </c>
      <c r="R251" s="96">
        <v>2.4500000000000001E-2</v>
      </c>
      <c r="S251" s="208">
        <v>1</v>
      </c>
      <c r="T251" s="96">
        <v>9.8406499999999994E-2</v>
      </c>
      <c r="U251" s="96">
        <v>1.4100000000000001E-5</v>
      </c>
      <c r="W251" s="96">
        <v>9.9</v>
      </c>
      <c r="X251" s="96">
        <v>95000</v>
      </c>
      <c r="Y251" s="99">
        <f t="shared" si="127"/>
        <v>5.1454900759048856E-4</v>
      </c>
      <c r="Z251" s="96">
        <f t="shared" si="128"/>
        <v>5084.9569856309463</v>
      </c>
      <c r="AA251" s="96">
        <f t="shared" si="129"/>
        <v>967984.27672955988</v>
      </c>
      <c r="AC251" s="96" t="str">
        <f t="shared" si="160"/>
        <v/>
      </c>
      <c r="AD251" s="96" t="str">
        <f t="shared" si="130"/>
        <v/>
      </c>
      <c r="AE251" s="96" t="str">
        <f t="shared" si="131"/>
        <v/>
      </c>
      <c r="AF251" s="96" t="str">
        <f t="shared" si="145"/>
        <v/>
      </c>
      <c r="AH251" s="101" t="str">
        <f t="shared" si="132"/>
        <v/>
      </c>
      <c r="AI251" s="101" t="str">
        <f t="shared" si="133"/>
        <v/>
      </c>
      <c r="AJ251" s="101">
        <f t="shared" si="161"/>
        <v>7039.2857142857156</v>
      </c>
      <c r="AK251" s="96">
        <f t="shared" si="146"/>
        <v>7039.2857142857165</v>
      </c>
      <c r="AM251" s="96" t="str">
        <f t="shared" si="134"/>
        <v/>
      </c>
      <c r="AN251" s="96" t="str">
        <f t="shared" si="147"/>
        <v/>
      </c>
      <c r="AO251" s="96" t="str">
        <f t="shared" si="148"/>
        <v/>
      </c>
      <c r="AQ251" s="96" t="str">
        <f t="shared" si="135"/>
        <v/>
      </c>
      <c r="AR251" s="96">
        <f t="shared" si="149"/>
        <v>210240.00000000006</v>
      </c>
      <c r="AS251" s="96">
        <f t="shared" si="150"/>
        <v>210240.00000000006</v>
      </c>
      <c r="AU251" s="96" t="str">
        <f t="shared" si="136"/>
        <v/>
      </c>
      <c r="AV251" s="96" t="str">
        <f t="shared" si="151"/>
        <v/>
      </c>
      <c r="AW251" s="96" t="str">
        <f t="shared" si="152"/>
        <v/>
      </c>
      <c r="AX251" s="96" t="str">
        <f t="shared" si="153"/>
        <v/>
      </c>
      <c r="AZ251" s="101" t="str">
        <f t="shared" si="137"/>
        <v/>
      </c>
      <c r="BA251" s="101" t="str">
        <f t="shared" si="138"/>
        <v/>
      </c>
      <c r="BB251" s="101">
        <f t="shared" si="154"/>
        <v>116800.00000000001</v>
      </c>
      <c r="BC251" s="96">
        <f t="shared" si="155"/>
        <v>116800.00000000001</v>
      </c>
      <c r="BE251" s="96" t="str">
        <f t="shared" si="139"/>
        <v/>
      </c>
      <c r="BF251" s="96" t="str">
        <f t="shared" si="140"/>
        <v/>
      </c>
      <c r="BH251" s="118"/>
      <c r="BI251" s="96" t="s">
        <v>74</v>
      </c>
      <c r="BJ251" s="96" t="str">
        <f t="shared" si="141"/>
        <v/>
      </c>
      <c r="BK251" s="101">
        <f t="shared" si="142"/>
        <v>3003.4285714285711</v>
      </c>
      <c r="BL251" s="101"/>
      <c r="BM251" s="117" t="str">
        <f t="shared" si="143"/>
        <v>506-68-3</v>
      </c>
      <c r="BN251" s="204" t="str">
        <f t="shared" si="144"/>
        <v>Cyanogen Bromide</v>
      </c>
      <c r="BO251" s="204"/>
      <c r="BP251" s="200">
        <f t="shared" si="156"/>
        <v>7039.2857142857165</v>
      </c>
      <c r="BQ251" s="100" t="str">
        <f t="shared" si="162"/>
        <v>N</v>
      </c>
      <c r="BR251" s="205">
        <f t="shared" si="157"/>
        <v>100000</v>
      </c>
      <c r="BS251" s="100" t="str">
        <f t="shared" si="163"/>
        <v>max</v>
      </c>
      <c r="BT251" s="200">
        <f t="shared" si="158"/>
        <v>100000</v>
      </c>
      <c r="BU251" s="100" t="str">
        <f t="shared" si="164"/>
        <v>max</v>
      </c>
      <c r="BV251" s="200" t="str">
        <f t="shared" si="159"/>
        <v/>
      </c>
      <c r="BW251" s="100" t="str">
        <f t="shared" si="165"/>
        <v/>
      </c>
      <c r="BX251" s="200">
        <f t="shared" si="166"/>
        <v>3003.4285714285711</v>
      </c>
      <c r="BY251" s="100" t="str">
        <f t="shared" si="167"/>
        <v>N</v>
      </c>
      <c r="BZ251" s="200"/>
      <c r="CA251" s="200"/>
      <c r="CB251" s="200"/>
    </row>
    <row r="252" spans="1:80" s="96" customFormat="1" ht="23" x14ac:dyDescent="0.5">
      <c r="A252" s="255" t="s">
        <v>1208</v>
      </c>
      <c r="B252" s="117" t="s">
        <v>229</v>
      </c>
      <c r="D252" s="201"/>
      <c r="E252" s="201">
        <v>0.05</v>
      </c>
      <c r="F252" s="203" t="s">
        <v>790</v>
      </c>
      <c r="G252" s="202"/>
      <c r="H252" s="100" t="s">
        <v>74</v>
      </c>
      <c r="I252" s="203"/>
      <c r="J252" s="203" t="s">
        <v>74</v>
      </c>
      <c r="K252" s="203"/>
      <c r="L252" s="113" t="s">
        <v>1199</v>
      </c>
      <c r="M252" s="113">
        <v>1</v>
      </c>
      <c r="N252" s="111"/>
      <c r="P252" s="95">
        <v>61.470999999999997</v>
      </c>
      <c r="Q252" s="208"/>
      <c r="R252" s="96">
        <v>1.9411999999999999E-3</v>
      </c>
      <c r="S252" s="208">
        <v>7.87186E-2</v>
      </c>
      <c r="T252" s="96">
        <v>0.1207454</v>
      </c>
      <c r="U252" s="96">
        <v>1.42E-5</v>
      </c>
      <c r="W252" s="96">
        <f t="shared" si="126"/>
        <v>0</v>
      </c>
      <c r="X252" s="96">
        <v>60000</v>
      </c>
      <c r="Y252" s="99">
        <f t="shared" si="127"/>
        <v>4.4079598510408709E-3</v>
      </c>
      <c r="Z252" s="96">
        <f t="shared" si="128"/>
        <v>1737.3280871151542</v>
      </c>
      <c r="AA252" s="96">
        <f t="shared" si="129"/>
        <v>6894.1244754716981</v>
      </c>
      <c r="AC252" s="96" t="str">
        <f t="shared" si="160"/>
        <v/>
      </c>
      <c r="AD252" s="96" t="str">
        <f t="shared" si="130"/>
        <v/>
      </c>
      <c r="AE252" s="96" t="str">
        <f t="shared" si="131"/>
        <v/>
      </c>
      <c r="AF252" s="96" t="str">
        <f t="shared" si="145"/>
        <v/>
      </c>
      <c r="AH252" s="101" t="str">
        <f t="shared" si="132"/>
        <v/>
      </c>
      <c r="AI252" s="101" t="str">
        <f t="shared" si="133"/>
        <v/>
      </c>
      <c r="AJ252" s="101">
        <f t="shared" si="161"/>
        <v>3910.7142857142853</v>
      </c>
      <c r="AK252" s="96">
        <f t="shared" si="146"/>
        <v>3910.7142857142858</v>
      </c>
      <c r="AM252" s="96" t="str">
        <f t="shared" si="134"/>
        <v/>
      </c>
      <c r="AN252" s="96" t="str">
        <f t="shared" si="147"/>
        <v/>
      </c>
      <c r="AO252" s="96" t="str">
        <f t="shared" si="148"/>
        <v/>
      </c>
      <c r="AQ252" s="96" t="str">
        <f t="shared" si="135"/>
        <v/>
      </c>
      <c r="AR252" s="96">
        <f t="shared" si="149"/>
        <v>116800</v>
      </c>
      <c r="AS252" s="96">
        <f t="shared" si="150"/>
        <v>116800.00000000001</v>
      </c>
      <c r="AU252" s="96" t="str">
        <f t="shared" si="136"/>
        <v/>
      </c>
      <c r="AV252" s="96" t="str">
        <f t="shared" si="151"/>
        <v/>
      </c>
      <c r="AW252" s="96" t="str">
        <f t="shared" si="152"/>
        <v/>
      </c>
      <c r="AX252" s="96" t="str">
        <f t="shared" si="153"/>
        <v/>
      </c>
      <c r="AZ252" s="101" t="str">
        <f t="shared" si="137"/>
        <v/>
      </c>
      <c r="BA252" s="101" t="str">
        <f t="shared" si="138"/>
        <v/>
      </c>
      <c r="BB252" s="101">
        <f t="shared" si="154"/>
        <v>64888.888888888891</v>
      </c>
      <c r="BC252" s="96">
        <f t="shared" si="155"/>
        <v>64888.888888888891</v>
      </c>
      <c r="BE252" s="96" t="str">
        <f t="shared" si="139"/>
        <v/>
      </c>
      <c r="BF252" s="96" t="str">
        <f t="shared" si="140"/>
        <v/>
      </c>
      <c r="BH252" s="118"/>
      <c r="BI252" s="96" t="s">
        <v>74</v>
      </c>
      <c r="BJ252" s="96" t="str">
        <f t="shared" si="141"/>
        <v/>
      </c>
      <c r="BK252" s="101">
        <f t="shared" si="142"/>
        <v>1668.5714285714287</v>
      </c>
      <c r="BL252" s="101"/>
      <c r="BM252" s="117" t="str">
        <f t="shared" si="143"/>
        <v>506-77-4</v>
      </c>
      <c r="BN252" s="204" t="str">
        <f t="shared" si="144"/>
        <v>Cyanogen Chloride</v>
      </c>
      <c r="BO252" s="204"/>
      <c r="BP252" s="200">
        <f t="shared" si="156"/>
        <v>3910.7142857142858</v>
      </c>
      <c r="BQ252" s="100" t="str">
        <f t="shared" si="162"/>
        <v>N</v>
      </c>
      <c r="BR252" s="205">
        <f t="shared" si="157"/>
        <v>6894.1244754716981</v>
      </c>
      <c r="BS252" s="100" t="str">
        <f t="shared" si="163"/>
        <v>sat</v>
      </c>
      <c r="BT252" s="200">
        <f t="shared" si="158"/>
        <v>6894.1244754716981</v>
      </c>
      <c r="BU252" s="100" t="str">
        <f t="shared" si="164"/>
        <v>sat</v>
      </c>
      <c r="BV252" s="200" t="str">
        <f t="shared" si="159"/>
        <v/>
      </c>
      <c r="BW252" s="100" t="str">
        <f t="shared" si="165"/>
        <v/>
      </c>
      <c r="BX252" s="200">
        <f t="shared" si="166"/>
        <v>1668.5714285714287</v>
      </c>
      <c r="BY252" s="100" t="str">
        <f t="shared" si="167"/>
        <v>N</v>
      </c>
      <c r="BZ252" s="200"/>
      <c r="CA252" s="200"/>
      <c r="CB252" s="200"/>
    </row>
    <row r="253" spans="1:80" s="96" customFormat="1" ht="23" x14ac:dyDescent="0.5">
      <c r="A253" s="255" t="s">
        <v>1209</v>
      </c>
      <c r="B253" s="117" t="s">
        <v>231</v>
      </c>
      <c r="D253" s="201"/>
      <c r="E253" s="201">
        <v>5.9999999999999995E-4</v>
      </c>
      <c r="F253" s="203" t="s">
        <v>790</v>
      </c>
      <c r="G253" s="202"/>
      <c r="H253" s="100" t="s">
        <v>74</v>
      </c>
      <c r="I253" s="203">
        <v>8.0000000000000004E-4</v>
      </c>
      <c r="J253" s="203" t="s">
        <v>790</v>
      </c>
      <c r="K253" s="203"/>
      <c r="L253" s="113" t="s">
        <v>1199</v>
      </c>
      <c r="M253" s="113">
        <v>1</v>
      </c>
      <c r="N253" s="111"/>
      <c r="P253" s="95">
        <v>27.026</v>
      </c>
      <c r="Q253" s="96" t="s">
        <v>47</v>
      </c>
      <c r="R253" s="96">
        <v>1.3300000000000001E-4</v>
      </c>
      <c r="S253" s="208">
        <v>5.4374000000000002E-3</v>
      </c>
      <c r="T253" s="96">
        <v>0.1678036</v>
      </c>
      <c r="U253" s="96">
        <v>1.6799999999999998E-5</v>
      </c>
      <c r="W253" s="96">
        <v>9.9</v>
      </c>
      <c r="X253" s="96">
        <v>1000000</v>
      </c>
      <c r="Y253" s="99">
        <f t="shared" si="127"/>
        <v>4.8712436988851418E-6</v>
      </c>
      <c r="Z253" s="96">
        <f t="shared" si="128"/>
        <v>52261.362437343611</v>
      </c>
      <c r="AA253" s="96">
        <f t="shared" si="129"/>
        <v>10001029.34427673</v>
      </c>
      <c r="AC253" s="96" t="str">
        <f t="shared" si="160"/>
        <v/>
      </c>
      <c r="AD253" s="96" t="str">
        <f t="shared" si="130"/>
        <v/>
      </c>
      <c r="AE253" s="96" t="str">
        <f t="shared" si="131"/>
        <v/>
      </c>
      <c r="AF253" s="96" t="str">
        <f t="shared" si="145"/>
        <v/>
      </c>
      <c r="AH253" s="101">
        <f t="shared" si="132"/>
        <v>43.600908090583815</v>
      </c>
      <c r="AI253" s="101" t="str">
        <f t="shared" si="133"/>
        <v/>
      </c>
      <c r="AJ253" s="101">
        <f t="shared" si="161"/>
        <v>46.928571428571431</v>
      </c>
      <c r="AK253" s="96">
        <f t="shared" si="146"/>
        <v>22.601790494626641</v>
      </c>
      <c r="AM253" s="96" t="str">
        <f t="shared" si="134"/>
        <v/>
      </c>
      <c r="AN253" s="96" t="str">
        <f t="shared" si="147"/>
        <v/>
      </c>
      <c r="AO253" s="96" t="str">
        <f t="shared" si="148"/>
        <v/>
      </c>
      <c r="AQ253" s="96">
        <f t="shared" si="135"/>
        <v>183.12381398045204</v>
      </c>
      <c r="AR253" s="96">
        <f t="shared" si="149"/>
        <v>1401.6000000000001</v>
      </c>
      <c r="AS253" s="96">
        <f t="shared" si="150"/>
        <v>161.96281990002811</v>
      </c>
      <c r="AU253" s="96" t="str">
        <f t="shared" si="136"/>
        <v/>
      </c>
      <c r="AV253" s="96" t="str">
        <f t="shared" si="151"/>
        <v/>
      </c>
      <c r="AW253" s="96" t="str">
        <f t="shared" si="152"/>
        <v/>
      </c>
      <c r="AX253" s="96" t="str">
        <f t="shared" si="153"/>
        <v/>
      </c>
      <c r="AZ253" s="101">
        <f t="shared" si="137"/>
        <v>203.47090442272449</v>
      </c>
      <c r="BA253" s="101" t="str">
        <f t="shared" si="138"/>
        <v/>
      </c>
      <c r="BB253" s="101">
        <f t="shared" si="154"/>
        <v>778.66666666666663</v>
      </c>
      <c r="BC253" s="96">
        <f t="shared" si="155"/>
        <v>161.31753389166948</v>
      </c>
      <c r="BE253" s="96" t="str">
        <f t="shared" si="139"/>
        <v/>
      </c>
      <c r="BF253" s="96">
        <f t="shared" si="140"/>
        <v>0.8342857142857143</v>
      </c>
      <c r="BH253" s="118"/>
      <c r="BI253" s="96" t="s">
        <v>74</v>
      </c>
      <c r="BJ253" s="96" t="str">
        <f t="shared" si="141"/>
        <v/>
      </c>
      <c r="BK253" s="101">
        <f t="shared" si="142"/>
        <v>1.5402197802197801</v>
      </c>
      <c r="BL253" s="101"/>
      <c r="BM253" s="117" t="str">
        <f t="shared" si="143"/>
        <v>74-90-8</v>
      </c>
      <c r="BN253" s="204" t="str">
        <f t="shared" si="144"/>
        <v>Hydrogen Cyanide</v>
      </c>
      <c r="BO253" s="204"/>
      <c r="BP253" s="200">
        <f t="shared" si="156"/>
        <v>22.601790494626641</v>
      </c>
      <c r="BQ253" s="100" t="str">
        <f t="shared" si="162"/>
        <v>N</v>
      </c>
      <c r="BR253" s="205">
        <f t="shared" si="157"/>
        <v>161.96281990002811</v>
      </c>
      <c r="BS253" s="100" t="str">
        <f t="shared" si="163"/>
        <v>N</v>
      </c>
      <c r="BT253" s="200">
        <f t="shared" si="158"/>
        <v>161.31753389166948</v>
      </c>
      <c r="BU253" s="100" t="str">
        <f t="shared" si="164"/>
        <v>N</v>
      </c>
      <c r="BV253" s="200">
        <f t="shared" si="159"/>
        <v>0.8342857142857143</v>
      </c>
      <c r="BW253" s="100" t="str">
        <f t="shared" si="165"/>
        <v>N</v>
      </c>
      <c r="BX253" s="200">
        <f t="shared" si="166"/>
        <v>1.5402197802197801</v>
      </c>
      <c r="BY253" s="100" t="str">
        <f t="shared" si="167"/>
        <v>N</v>
      </c>
      <c r="BZ253" s="200"/>
      <c r="CA253" s="200"/>
      <c r="CB253" s="200"/>
    </row>
    <row r="254" spans="1:80" s="96" customFormat="1" ht="23" x14ac:dyDescent="0.5">
      <c r="A254" s="255" t="s">
        <v>1210</v>
      </c>
      <c r="B254" s="117" t="s">
        <v>232</v>
      </c>
      <c r="D254" s="201"/>
      <c r="E254" s="201">
        <v>2E-3</v>
      </c>
      <c r="F254" s="203" t="s">
        <v>790</v>
      </c>
      <c r="G254" s="202"/>
      <c r="H254" s="100" t="s">
        <v>74</v>
      </c>
      <c r="I254" s="203">
        <v>8.9999999999999993E-3</v>
      </c>
      <c r="J254" s="203" t="s">
        <v>793</v>
      </c>
      <c r="K254" s="203"/>
      <c r="L254" s="113"/>
      <c r="M254" s="113">
        <v>1</v>
      </c>
      <c r="N254" s="111"/>
      <c r="P254" s="95">
        <v>65.12</v>
      </c>
      <c r="Q254" s="96" t="s">
        <v>47</v>
      </c>
      <c r="R254" s="96" t="s">
        <v>1197</v>
      </c>
      <c r="S254" s="208" t="s">
        <v>1197</v>
      </c>
      <c r="T254" s="96" t="s">
        <v>1197</v>
      </c>
      <c r="U254" s="96" t="s">
        <v>1197</v>
      </c>
      <c r="W254" s="96">
        <f t="shared" si="126"/>
        <v>0</v>
      </c>
      <c r="X254" s="96">
        <v>720000</v>
      </c>
      <c r="Y254" s="99" t="str">
        <f t="shared" si="127"/>
        <v/>
      </c>
      <c r="Z254" s="96" t="str">
        <f t="shared" si="128"/>
        <v/>
      </c>
      <c r="AA254" s="96" t="str">
        <f t="shared" si="129"/>
        <v/>
      </c>
      <c r="AC254" s="96" t="str">
        <f t="shared" si="160"/>
        <v/>
      </c>
      <c r="AD254" s="96" t="str">
        <f t="shared" si="130"/>
        <v/>
      </c>
      <c r="AE254" s="96" t="str">
        <f t="shared" si="131"/>
        <v/>
      </c>
      <c r="AF254" s="96" t="str">
        <f t="shared" si="145"/>
        <v/>
      </c>
      <c r="AH254" s="101">
        <f t="shared" si="132"/>
        <v>11262857.142857144</v>
      </c>
      <c r="AI254" s="101" t="str">
        <f t="shared" si="133"/>
        <v/>
      </c>
      <c r="AJ254" s="101">
        <f t="shared" si="161"/>
        <v>156.42857142857144</v>
      </c>
      <c r="AK254" s="96">
        <f t="shared" si="146"/>
        <v>156.42639883969866</v>
      </c>
      <c r="AM254" s="96" t="str">
        <f t="shared" si="134"/>
        <v/>
      </c>
      <c r="AN254" s="96" t="str">
        <f t="shared" si="147"/>
        <v/>
      </c>
      <c r="AO254" s="96" t="str">
        <f t="shared" si="148"/>
        <v/>
      </c>
      <c r="AQ254" s="96">
        <f t="shared" si="135"/>
        <v>47304000</v>
      </c>
      <c r="AR254" s="96">
        <f t="shared" si="149"/>
        <v>4672</v>
      </c>
      <c r="AS254" s="96">
        <f t="shared" si="150"/>
        <v>4671.5386134702749</v>
      </c>
      <c r="AU254" s="96" t="str">
        <f t="shared" si="136"/>
        <v/>
      </c>
      <c r="AV254" s="96" t="str">
        <f t="shared" si="151"/>
        <v/>
      </c>
      <c r="AW254" s="96" t="str">
        <f t="shared" si="152"/>
        <v/>
      </c>
      <c r="AX254" s="96" t="str">
        <f t="shared" si="153"/>
        <v/>
      </c>
      <c r="AZ254" s="101">
        <f t="shared" si="137"/>
        <v>52560000</v>
      </c>
      <c r="BA254" s="101" t="str">
        <f t="shared" si="138"/>
        <v/>
      </c>
      <c r="BB254" s="101">
        <f t="shared" si="154"/>
        <v>2595.5555555555557</v>
      </c>
      <c r="BC254" s="96">
        <f t="shared" si="155"/>
        <v>2595.4273863019112</v>
      </c>
      <c r="BE254" s="96" t="str">
        <f t="shared" si="139"/>
        <v/>
      </c>
      <c r="BF254" s="96">
        <f t="shared" si="140"/>
        <v>9.3857142857142843</v>
      </c>
      <c r="BH254" s="118"/>
      <c r="BI254" s="96" t="s">
        <v>74</v>
      </c>
      <c r="BJ254" s="96" t="str">
        <f t="shared" si="141"/>
        <v/>
      </c>
      <c r="BK254" s="101">
        <f t="shared" si="142"/>
        <v>66.742857142857147</v>
      </c>
      <c r="BL254" s="101"/>
      <c r="BM254" s="117" t="str">
        <f t="shared" si="143"/>
        <v>151-50-8</v>
      </c>
      <c r="BN254" s="204" t="str">
        <f t="shared" si="144"/>
        <v>Potassium Cyanide</v>
      </c>
      <c r="BO254" s="204"/>
      <c r="BP254" s="200">
        <f t="shared" si="156"/>
        <v>156.42639883969866</v>
      </c>
      <c r="BQ254" s="100" t="str">
        <f t="shared" si="162"/>
        <v>N</v>
      </c>
      <c r="BR254" s="205">
        <f t="shared" si="157"/>
        <v>4671.5386134702749</v>
      </c>
      <c r="BS254" s="100" t="str">
        <f t="shared" si="163"/>
        <v>N</v>
      </c>
      <c r="BT254" s="200">
        <f t="shared" si="158"/>
        <v>2595.4273863019112</v>
      </c>
      <c r="BU254" s="100" t="str">
        <f t="shared" si="164"/>
        <v>N</v>
      </c>
      <c r="BV254" s="200">
        <f t="shared" si="159"/>
        <v>9.3857142857142843</v>
      </c>
      <c r="BW254" s="100" t="str">
        <f t="shared" si="165"/>
        <v>N</v>
      </c>
      <c r="BX254" s="200">
        <f t="shared" si="166"/>
        <v>66.742857142857147</v>
      </c>
      <c r="BY254" s="100" t="str">
        <f t="shared" si="167"/>
        <v>N</v>
      </c>
      <c r="BZ254" s="200"/>
      <c r="CA254" s="200"/>
      <c r="CB254" s="200"/>
    </row>
    <row r="255" spans="1:80" s="96" customFormat="1" ht="23" x14ac:dyDescent="0.5">
      <c r="A255" s="255" t="s">
        <v>1211</v>
      </c>
      <c r="B255" s="117" t="s">
        <v>233</v>
      </c>
      <c r="C255" s="201"/>
      <c r="D255" s="201"/>
      <c r="E255" s="201">
        <v>5.0000000000000001E-3</v>
      </c>
      <c r="F255" s="203" t="s">
        <v>790</v>
      </c>
      <c r="G255" s="202"/>
      <c r="H255" s="100" t="s">
        <v>74</v>
      </c>
      <c r="I255" s="203"/>
      <c r="J255" s="203" t="s">
        <v>74</v>
      </c>
      <c r="K255" s="203"/>
      <c r="L255" s="113"/>
      <c r="M255" s="251">
        <v>0.04</v>
      </c>
      <c r="N255" s="111"/>
      <c r="P255" s="208">
        <v>199.01</v>
      </c>
      <c r="Q255" s="96" t="s">
        <v>47</v>
      </c>
      <c r="R255" s="96" t="s">
        <v>1197</v>
      </c>
      <c r="S255" s="208" t="s">
        <v>1197</v>
      </c>
      <c r="T255" s="96" t="s">
        <v>1197</v>
      </c>
      <c r="U255" s="96" t="s">
        <v>1197</v>
      </c>
      <c r="W255" s="96">
        <f t="shared" si="126"/>
        <v>0</v>
      </c>
      <c r="X255" s="96" t="s">
        <v>1197</v>
      </c>
      <c r="Y255" s="99" t="str">
        <f t="shared" si="127"/>
        <v/>
      </c>
      <c r="Z255" s="96" t="str">
        <f t="shared" si="128"/>
        <v/>
      </c>
      <c r="AA255" s="96" t="str">
        <f t="shared" si="129"/>
        <v/>
      </c>
      <c r="AC255" s="96" t="str">
        <f t="shared" si="160"/>
        <v/>
      </c>
      <c r="AD255" s="96" t="str">
        <f t="shared" si="130"/>
        <v/>
      </c>
      <c r="AE255" s="96" t="str">
        <f t="shared" si="131"/>
        <v/>
      </c>
      <c r="AF255" s="96" t="str">
        <f t="shared" si="145"/>
        <v/>
      </c>
      <c r="AH255" s="101" t="str">
        <f t="shared" si="132"/>
        <v/>
      </c>
      <c r="AI255" s="101" t="str">
        <f t="shared" si="133"/>
        <v/>
      </c>
      <c r="AJ255" s="101">
        <f t="shared" si="161"/>
        <v>9776.7857142857156</v>
      </c>
      <c r="AK255" s="96">
        <f t="shared" si="146"/>
        <v>9776.7857142857156</v>
      </c>
      <c r="AM255" s="96" t="str">
        <f t="shared" si="134"/>
        <v/>
      </c>
      <c r="AN255" s="96" t="str">
        <f t="shared" si="147"/>
        <v/>
      </c>
      <c r="AO255" s="96" t="str">
        <f t="shared" si="148"/>
        <v/>
      </c>
      <c r="AQ255" s="96" t="str">
        <f t="shared" si="135"/>
        <v/>
      </c>
      <c r="AR255" s="96">
        <f t="shared" si="149"/>
        <v>292000.00000000006</v>
      </c>
      <c r="AS255" s="96">
        <f t="shared" si="150"/>
        <v>292000.00000000006</v>
      </c>
      <c r="AU255" s="96" t="str">
        <f t="shared" si="136"/>
        <v/>
      </c>
      <c r="AV255" s="96" t="str">
        <f t="shared" si="151"/>
        <v/>
      </c>
      <c r="AW255" s="96" t="str">
        <f t="shared" si="152"/>
        <v/>
      </c>
      <c r="AX255" s="96" t="str">
        <f t="shared" si="153"/>
        <v/>
      </c>
      <c r="AZ255" s="101" t="str">
        <f t="shared" si="137"/>
        <v/>
      </c>
      <c r="BA255" s="101" t="str">
        <f t="shared" si="138"/>
        <v/>
      </c>
      <c r="BB255" s="101">
        <f t="shared" si="154"/>
        <v>162222.22222222225</v>
      </c>
      <c r="BC255" s="96">
        <f t="shared" si="155"/>
        <v>162222.22222222225</v>
      </c>
      <c r="BE255" s="96" t="str">
        <f t="shared" si="139"/>
        <v/>
      </c>
      <c r="BF255" s="96" t="str">
        <f t="shared" si="140"/>
        <v/>
      </c>
      <c r="BH255" s="118"/>
      <c r="BI255" s="96" t="s">
        <v>74</v>
      </c>
      <c r="BJ255" s="96" t="str">
        <f t="shared" si="141"/>
        <v/>
      </c>
      <c r="BK255" s="101">
        <f t="shared" si="142"/>
        <v>166.85714285714286</v>
      </c>
      <c r="BL255" s="101"/>
      <c r="BM255" s="117" t="str">
        <f t="shared" si="143"/>
        <v>506-61-6</v>
      </c>
      <c r="BN255" s="204" t="str">
        <f t="shared" si="144"/>
        <v>Potassium Silver Cyanide</v>
      </c>
      <c r="BO255" s="204"/>
      <c r="BP255" s="200">
        <f t="shared" si="156"/>
        <v>9776.7857142857156</v>
      </c>
      <c r="BQ255" s="100" t="str">
        <f t="shared" si="162"/>
        <v>N</v>
      </c>
      <c r="BR255" s="205">
        <f t="shared" si="157"/>
        <v>100000</v>
      </c>
      <c r="BS255" s="100" t="str">
        <f t="shared" si="163"/>
        <v>max</v>
      </c>
      <c r="BT255" s="200">
        <f t="shared" si="158"/>
        <v>100000</v>
      </c>
      <c r="BU255" s="100" t="str">
        <f t="shared" si="164"/>
        <v>max</v>
      </c>
      <c r="BV255" s="200" t="str">
        <f t="shared" si="159"/>
        <v/>
      </c>
      <c r="BW255" s="100" t="str">
        <f t="shared" si="165"/>
        <v/>
      </c>
      <c r="BX255" s="200">
        <f t="shared" si="166"/>
        <v>166.85714285714286</v>
      </c>
      <c r="BY255" s="100" t="str">
        <f t="shared" si="167"/>
        <v>N</v>
      </c>
      <c r="BZ255" s="200"/>
      <c r="CA255" s="200"/>
      <c r="CB255" s="200"/>
    </row>
    <row r="256" spans="1:80" s="96" customFormat="1" ht="23" x14ac:dyDescent="0.5">
      <c r="A256" s="255" t="s">
        <v>1212</v>
      </c>
      <c r="B256" s="117" t="s">
        <v>234</v>
      </c>
      <c r="D256" s="201"/>
      <c r="E256" s="201">
        <v>0.1</v>
      </c>
      <c r="F256" s="203" t="s">
        <v>790</v>
      </c>
      <c r="G256" s="202"/>
      <c r="H256" s="100" t="s">
        <v>74</v>
      </c>
      <c r="I256" s="203"/>
      <c r="J256" s="203" t="s">
        <v>74</v>
      </c>
      <c r="K256" s="203"/>
      <c r="L256" s="113"/>
      <c r="M256" s="251">
        <v>0.04</v>
      </c>
      <c r="N256" s="111"/>
      <c r="P256" s="95">
        <v>133.88999999999999</v>
      </c>
      <c r="Q256" s="96" t="s">
        <v>47</v>
      </c>
      <c r="R256" s="96" t="s">
        <v>1197</v>
      </c>
      <c r="S256" s="208" t="s">
        <v>1197</v>
      </c>
      <c r="T256" s="96" t="s">
        <v>1197</v>
      </c>
      <c r="U256" s="210" t="s">
        <v>1197</v>
      </c>
      <c r="W256" s="96">
        <f t="shared" si="126"/>
        <v>0</v>
      </c>
      <c r="X256" s="96">
        <v>23</v>
      </c>
      <c r="Y256" s="99" t="str">
        <f t="shared" si="127"/>
        <v/>
      </c>
      <c r="Z256" s="96" t="str">
        <f t="shared" si="128"/>
        <v/>
      </c>
      <c r="AA256" s="96" t="str">
        <f t="shared" si="129"/>
        <v/>
      </c>
      <c r="AC256" s="96" t="str">
        <f t="shared" si="160"/>
        <v/>
      </c>
      <c r="AD256" s="96" t="str">
        <f t="shared" si="130"/>
        <v/>
      </c>
      <c r="AE256" s="96" t="str">
        <f t="shared" si="131"/>
        <v/>
      </c>
      <c r="AF256" s="96" t="str">
        <f t="shared" si="145"/>
        <v/>
      </c>
      <c r="AH256" s="101" t="str">
        <f t="shared" si="132"/>
        <v/>
      </c>
      <c r="AI256" s="101" t="str">
        <f t="shared" si="133"/>
        <v/>
      </c>
      <c r="AJ256" s="101">
        <f t="shared" si="161"/>
        <v>195535.71428571426</v>
      </c>
      <c r="AK256" s="96">
        <f t="shared" si="146"/>
        <v>195535.71428571426</v>
      </c>
      <c r="AM256" s="96" t="str">
        <f t="shared" si="134"/>
        <v/>
      </c>
      <c r="AN256" s="96" t="str">
        <f t="shared" si="147"/>
        <v/>
      </c>
      <c r="AO256" s="96" t="str">
        <f t="shared" si="148"/>
        <v/>
      </c>
      <c r="AQ256" s="96" t="str">
        <f t="shared" si="135"/>
        <v/>
      </c>
      <c r="AR256" s="96">
        <f t="shared" si="149"/>
        <v>5840000</v>
      </c>
      <c r="AS256" s="96">
        <f t="shared" si="150"/>
        <v>5840000</v>
      </c>
      <c r="AU256" s="96" t="str">
        <f t="shared" si="136"/>
        <v/>
      </c>
      <c r="AV256" s="96" t="str">
        <f t="shared" si="151"/>
        <v/>
      </c>
      <c r="AW256" s="96" t="str">
        <f t="shared" si="152"/>
        <v/>
      </c>
      <c r="AX256" s="96" t="str">
        <f t="shared" si="153"/>
        <v/>
      </c>
      <c r="AZ256" s="101" t="str">
        <f t="shared" si="137"/>
        <v/>
      </c>
      <c r="BA256" s="101" t="str">
        <f t="shared" si="138"/>
        <v/>
      </c>
      <c r="BB256" s="101">
        <f t="shared" si="154"/>
        <v>3244444.4444444445</v>
      </c>
      <c r="BC256" s="96">
        <f t="shared" si="155"/>
        <v>3244444.4444444445</v>
      </c>
      <c r="BE256" s="96" t="str">
        <f t="shared" si="139"/>
        <v/>
      </c>
      <c r="BF256" s="96" t="str">
        <f t="shared" si="140"/>
        <v/>
      </c>
      <c r="BH256" s="118"/>
      <c r="BI256" s="96" t="s">
        <v>74</v>
      </c>
      <c r="BJ256" s="96" t="str">
        <f t="shared" si="141"/>
        <v/>
      </c>
      <c r="BK256" s="101">
        <f t="shared" si="142"/>
        <v>3337.1428571428573</v>
      </c>
      <c r="BL256" s="101"/>
      <c r="BM256" s="117" t="str">
        <f t="shared" si="143"/>
        <v>506-64-9</v>
      </c>
      <c r="BN256" s="204" t="str">
        <f t="shared" si="144"/>
        <v>Silver Cyanide</v>
      </c>
      <c r="BO256" s="204"/>
      <c r="BP256" s="200">
        <f t="shared" si="156"/>
        <v>100000</v>
      </c>
      <c r="BQ256" s="100" t="str">
        <f t="shared" si="162"/>
        <v>max</v>
      </c>
      <c r="BR256" s="205">
        <f t="shared" si="157"/>
        <v>100000</v>
      </c>
      <c r="BS256" s="100" t="str">
        <f t="shared" si="163"/>
        <v>max</v>
      </c>
      <c r="BT256" s="200">
        <f t="shared" si="158"/>
        <v>100000</v>
      </c>
      <c r="BU256" s="100" t="str">
        <f t="shared" si="164"/>
        <v>max</v>
      </c>
      <c r="BV256" s="200" t="str">
        <f t="shared" si="159"/>
        <v/>
      </c>
      <c r="BW256" s="100" t="str">
        <f t="shared" si="165"/>
        <v/>
      </c>
      <c r="BX256" s="200">
        <f t="shared" si="166"/>
        <v>3337.1428571428573</v>
      </c>
      <c r="BY256" s="100" t="str">
        <f t="shared" si="167"/>
        <v>N</v>
      </c>
      <c r="BZ256" s="200"/>
      <c r="CA256" s="200"/>
      <c r="CB256" s="200"/>
    </row>
    <row r="257" spans="1:80" s="96" customFormat="1" ht="23" x14ac:dyDescent="0.5">
      <c r="A257" s="255" t="s">
        <v>1213</v>
      </c>
      <c r="B257" s="117" t="s">
        <v>235</v>
      </c>
      <c r="D257" s="201"/>
      <c r="E257" s="201">
        <v>1E-3</v>
      </c>
      <c r="F257" s="203" t="s">
        <v>790</v>
      </c>
      <c r="G257" s="202"/>
      <c r="H257" s="100" t="s">
        <v>74</v>
      </c>
      <c r="I257" s="203">
        <v>8.9999999999999993E-3</v>
      </c>
      <c r="J257" s="203" t="s">
        <v>793</v>
      </c>
      <c r="K257" s="203"/>
      <c r="L257" s="113"/>
      <c r="M257" s="113">
        <v>1</v>
      </c>
      <c r="N257" s="111"/>
      <c r="P257" s="95">
        <v>49.008000000000003</v>
      </c>
      <c r="Q257" s="96" t="s">
        <v>47</v>
      </c>
      <c r="R257" s="96" t="s">
        <v>1197</v>
      </c>
      <c r="S257" s="208" t="s">
        <v>1197</v>
      </c>
      <c r="T257" s="96" t="s">
        <v>1197</v>
      </c>
      <c r="U257" s="210" t="s">
        <v>1197</v>
      </c>
      <c r="W257" s="96">
        <f t="shared" si="126"/>
        <v>0</v>
      </c>
      <c r="X257" s="96">
        <v>582000</v>
      </c>
      <c r="Y257" s="99" t="str">
        <f t="shared" si="127"/>
        <v/>
      </c>
      <c r="Z257" s="96" t="str">
        <f t="shared" si="128"/>
        <v/>
      </c>
      <c r="AA257" s="96" t="str">
        <f t="shared" si="129"/>
        <v/>
      </c>
      <c r="AC257" s="96" t="str">
        <f t="shared" si="160"/>
        <v/>
      </c>
      <c r="AD257" s="96" t="str">
        <f t="shared" si="130"/>
        <v/>
      </c>
      <c r="AE257" s="96" t="str">
        <f t="shared" si="131"/>
        <v/>
      </c>
      <c r="AF257" s="96" t="str">
        <f t="shared" si="145"/>
        <v/>
      </c>
      <c r="AH257" s="101">
        <f t="shared" si="132"/>
        <v>11262857.142857144</v>
      </c>
      <c r="AI257" s="101" t="str">
        <f t="shared" si="133"/>
        <v/>
      </c>
      <c r="AJ257" s="101">
        <f t="shared" si="161"/>
        <v>78.214285714285722</v>
      </c>
      <c r="AK257" s="96">
        <f t="shared" si="146"/>
        <v>78.213742563295696</v>
      </c>
      <c r="AM257" s="96" t="str">
        <f t="shared" si="134"/>
        <v/>
      </c>
      <c r="AN257" s="96" t="str">
        <f t="shared" si="147"/>
        <v/>
      </c>
      <c r="AO257" s="96" t="str">
        <f t="shared" si="148"/>
        <v/>
      </c>
      <c r="AQ257" s="96">
        <f t="shared" si="135"/>
        <v>47304000</v>
      </c>
      <c r="AR257" s="96">
        <f t="shared" si="149"/>
        <v>2336</v>
      </c>
      <c r="AS257" s="96">
        <f t="shared" si="150"/>
        <v>2335.8846476717199</v>
      </c>
      <c r="AU257" s="96" t="str">
        <f t="shared" si="136"/>
        <v/>
      </c>
      <c r="AV257" s="96" t="str">
        <f t="shared" si="151"/>
        <v/>
      </c>
      <c r="AW257" s="96" t="str">
        <f t="shared" si="152"/>
        <v/>
      </c>
      <c r="AX257" s="96" t="str">
        <f t="shared" si="153"/>
        <v/>
      </c>
      <c r="AZ257" s="101">
        <f t="shared" si="137"/>
        <v>52560000</v>
      </c>
      <c r="BA257" s="101" t="str">
        <f t="shared" si="138"/>
        <v/>
      </c>
      <c r="BB257" s="101">
        <f t="shared" si="154"/>
        <v>1297.7777777777778</v>
      </c>
      <c r="BC257" s="96">
        <f t="shared" si="155"/>
        <v>1297.7457346732178</v>
      </c>
      <c r="BE257" s="96" t="str">
        <f t="shared" si="139"/>
        <v/>
      </c>
      <c r="BF257" s="96">
        <f t="shared" si="140"/>
        <v>9.3857142857142843</v>
      </c>
      <c r="BH257" s="118"/>
      <c r="BI257" s="96">
        <v>200</v>
      </c>
      <c r="BJ257" s="96" t="str">
        <f t="shared" si="141"/>
        <v/>
      </c>
      <c r="BK257" s="101">
        <f t="shared" si="142"/>
        <v>33.371428571428574</v>
      </c>
      <c r="BL257" s="101"/>
      <c r="BM257" s="117" t="str">
        <f t="shared" si="143"/>
        <v>143-33-9</v>
      </c>
      <c r="BN257" s="204" t="str">
        <f t="shared" si="144"/>
        <v>Sodium Cyanide</v>
      </c>
      <c r="BO257" s="204"/>
      <c r="BP257" s="200">
        <f t="shared" si="156"/>
        <v>78.213742563295696</v>
      </c>
      <c r="BQ257" s="100" t="str">
        <f t="shared" si="162"/>
        <v>N</v>
      </c>
      <c r="BR257" s="205">
        <f t="shared" si="157"/>
        <v>2335.8846476717199</v>
      </c>
      <c r="BS257" s="100" t="str">
        <f t="shared" si="163"/>
        <v>N</v>
      </c>
      <c r="BT257" s="200">
        <f t="shared" si="158"/>
        <v>1297.7457346732178</v>
      </c>
      <c r="BU257" s="100" t="str">
        <f t="shared" si="164"/>
        <v>N</v>
      </c>
      <c r="BV257" s="200">
        <f t="shared" si="159"/>
        <v>9.3857142857142843</v>
      </c>
      <c r="BW257" s="100" t="str">
        <f t="shared" si="165"/>
        <v>N</v>
      </c>
      <c r="BX257" s="200">
        <f t="shared" si="166"/>
        <v>200</v>
      </c>
      <c r="BY257" s="100" t="str">
        <f t="shared" si="167"/>
        <v>mcl</v>
      </c>
      <c r="BZ257" s="200"/>
      <c r="CA257" s="200"/>
      <c r="CB257" s="200"/>
    </row>
    <row r="258" spans="1:80" s="96" customFormat="1" ht="23" x14ac:dyDescent="0.5">
      <c r="A258" s="255" t="s">
        <v>1214</v>
      </c>
      <c r="B258" s="117" t="s">
        <v>1951</v>
      </c>
      <c r="D258" s="201"/>
      <c r="E258" s="201">
        <v>2.0000000000000001E-4</v>
      </c>
      <c r="F258" s="203" t="s">
        <v>791</v>
      </c>
      <c r="G258" s="202"/>
      <c r="H258" s="100" t="s">
        <v>74</v>
      </c>
      <c r="I258" s="203"/>
      <c r="J258" s="203" t="s">
        <v>74</v>
      </c>
      <c r="K258" s="203"/>
      <c r="L258" s="113"/>
      <c r="M258" s="113">
        <v>1</v>
      </c>
      <c r="N258" s="111"/>
      <c r="P258" s="95" t="s">
        <v>1197</v>
      </c>
      <c r="Q258" s="96" t="s">
        <v>47</v>
      </c>
      <c r="R258" s="96" t="s">
        <v>1197</v>
      </c>
      <c r="S258" s="208" t="s">
        <v>1197</v>
      </c>
      <c r="T258" s="96" t="s">
        <v>1197</v>
      </c>
      <c r="U258" s="96" t="s">
        <v>1197</v>
      </c>
      <c r="W258" s="96">
        <f t="shared" si="126"/>
        <v>0</v>
      </c>
      <c r="X258" s="96" t="s">
        <v>1197</v>
      </c>
      <c r="Y258" s="99" t="str">
        <f t="shared" si="127"/>
        <v/>
      </c>
      <c r="Z258" s="96" t="str">
        <f t="shared" si="128"/>
        <v/>
      </c>
      <c r="AA258" s="96" t="str">
        <f t="shared" si="129"/>
        <v/>
      </c>
      <c r="AC258" s="96" t="str">
        <f t="shared" si="160"/>
        <v/>
      </c>
      <c r="AD258" s="96" t="str">
        <f t="shared" si="130"/>
        <v/>
      </c>
      <c r="AE258" s="96" t="str">
        <f t="shared" si="131"/>
        <v/>
      </c>
      <c r="AF258" s="96" t="str">
        <f t="shared" si="145"/>
        <v/>
      </c>
      <c r="AH258" s="101" t="str">
        <f t="shared" si="132"/>
        <v/>
      </c>
      <c r="AI258" s="101" t="str">
        <f t="shared" si="133"/>
        <v/>
      </c>
      <c r="AJ258" s="101">
        <f t="shared" si="161"/>
        <v>15.642857142857146</v>
      </c>
      <c r="AK258" s="96">
        <f t="shared" si="146"/>
        <v>15.642857142857148</v>
      </c>
      <c r="AM258" s="96" t="str">
        <f t="shared" si="134"/>
        <v/>
      </c>
      <c r="AN258" s="96" t="str">
        <f t="shared" si="147"/>
        <v/>
      </c>
      <c r="AO258" s="96" t="str">
        <f t="shared" si="148"/>
        <v/>
      </c>
      <c r="AQ258" s="96" t="str">
        <f t="shared" si="135"/>
        <v/>
      </c>
      <c r="AR258" s="96">
        <f t="shared" si="149"/>
        <v>467.20000000000005</v>
      </c>
      <c r="AS258" s="96">
        <f t="shared" si="150"/>
        <v>467.20000000000005</v>
      </c>
      <c r="AU258" s="96" t="str">
        <f t="shared" si="136"/>
        <v/>
      </c>
      <c r="AV258" s="96" t="str">
        <f t="shared" si="151"/>
        <v/>
      </c>
      <c r="AW258" s="96" t="str">
        <f t="shared" si="152"/>
        <v/>
      </c>
      <c r="AX258" s="96" t="str">
        <f t="shared" si="153"/>
        <v/>
      </c>
      <c r="AZ258" s="101" t="str">
        <f t="shared" si="137"/>
        <v/>
      </c>
      <c r="BA258" s="101" t="str">
        <f t="shared" si="138"/>
        <v/>
      </c>
      <c r="BB258" s="101">
        <f t="shared" si="154"/>
        <v>259.5555555555556</v>
      </c>
      <c r="BC258" s="96">
        <f t="shared" si="155"/>
        <v>259.5555555555556</v>
      </c>
      <c r="BE258" s="96" t="str">
        <f t="shared" si="139"/>
        <v/>
      </c>
      <c r="BF258" s="96" t="str">
        <f t="shared" si="140"/>
        <v/>
      </c>
      <c r="BH258" s="118"/>
      <c r="BI258" s="96" t="s">
        <v>74</v>
      </c>
      <c r="BJ258" s="96" t="str">
        <f t="shared" si="141"/>
        <v/>
      </c>
      <c r="BK258" s="101">
        <f t="shared" si="142"/>
        <v>6.6742857142857144</v>
      </c>
      <c r="BL258" s="101"/>
      <c r="BM258" s="117" t="str">
        <f t="shared" si="143"/>
        <v>E1790664</v>
      </c>
      <c r="BN258" s="204" t="str">
        <f t="shared" si="144"/>
        <v>Thiocyanates</v>
      </c>
      <c r="BO258" s="204"/>
      <c r="BP258" s="200">
        <f t="shared" si="156"/>
        <v>15.642857142857148</v>
      </c>
      <c r="BQ258" s="100" t="str">
        <f t="shared" si="162"/>
        <v>N</v>
      </c>
      <c r="BR258" s="205">
        <f t="shared" si="157"/>
        <v>467.20000000000005</v>
      </c>
      <c r="BS258" s="100" t="str">
        <f t="shared" si="163"/>
        <v>N</v>
      </c>
      <c r="BT258" s="200">
        <f t="shared" si="158"/>
        <v>259.5555555555556</v>
      </c>
      <c r="BU258" s="100" t="str">
        <f t="shared" si="164"/>
        <v>N</v>
      </c>
      <c r="BV258" s="200" t="str">
        <f t="shared" si="159"/>
        <v/>
      </c>
      <c r="BW258" s="100" t="str">
        <f t="shared" si="165"/>
        <v/>
      </c>
      <c r="BX258" s="200">
        <f t="shared" si="166"/>
        <v>6.6742857142857144</v>
      </c>
      <c r="BY258" s="100" t="str">
        <f t="shared" si="167"/>
        <v>N</v>
      </c>
      <c r="BZ258" s="200"/>
      <c r="CA258" s="200"/>
      <c r="CB258" s="200"/>
    </row>
    <row r="259" spans="1:80" s="96" customFormat="1" ht="23" x14ac:dyDescent="0.5">
      <c r="A259" s="255" t="s">
        <v>1215</v>
      </c>
      <c r="B259" s="117" t="s">
        <v>845</v>
      </c>
      <c r="D259" s="201"/>
      <c r="E259" s="96">
        <v>2.0000000000000001E-4</v>
      </c>
      <c r="F259" s="203" t="s">
        <v>1198</v>
      </c>
      <c r="G259" s="202"/>
      <c r="H259" s="100" t="s">
        <v>74</v>
      </c>
      <c r="I259" s="203"/>
      <c r="J259" s="203" t="s">
        <v>74</v>
      </c>
      <c r="K259" s="203"/>
      <c r="L259" s="113"/>
      <c r="M259" s="113">
        <v>1</v>
      </c>
      <c r="N259" s="111"/>
      <c r="P259" s="95">
        <v>59.09</v>
      </c>
      <c r="Q259" s="96" t="s">
        <v>47</v>
      </c>
      <c r="R259" s="96" t="s">
        <v>1197</v>
      </c>
      <c r="S259" s="208" t="s">
        <v>1197</v>
      </c>
      <c r="T259" s="96">
        <v>0.1214751</v>
      </c>
      <c r="U259" s="96">
        <v>1.4100000000000001E-5</v>
      </c>
      <c r="W259" s="96">
        <f t="shared" si="126"/>
        <v>0</v>
      </c>
      <c r="X259" s="96" t="s">
        <v>1197</v>
      </c>
      <c r="Y259" s="99" t="str">
        <f t="shared" si="127"/>
        <v/>
      </c>
      <c r="Z259" s="96" t="str">
        <f t="shared" si="128"/>
        <v/>
      </c>
      <c r="AA259" s="96" t="str">
        <f t="shared" si="129"/>
        <v/>
      </c>
      <c r="AC259" s="96" t="str">
        <f t="shared" si="160"/>
        <v/>
      </c>
      <c r="AD259" s="96" t="str">
        <f t="shared" si="130"/>
        <v/>
      </c>
      <c r="AE259" s="96" t="str">
        <f t="shared" si="131"/>
        <v/>
      </c>
      <c r="AF259" s="96" t="str">
        <f t="shared" si="145"/>
        <v/>
      </c>
      <c r="AH259" s="101" t="str">
        <f t="shared" si="132"/>
        <v/>
      </c>
      <c r="AI259" s="101" t="str">
        <f t="shared" si="133"/>
        <v/>
      </c>
      <c r="AJ259" s="101">
        <f t="shared" si="161"/>
        <v>15.642857142857146</v>
      </c>
      <c r="AK259" s="96">
        <f t="shared" si="146"/>
        <v>15.642857142857148</v>
      </c>
      <c r="AM259" s="96" t="str">
        <f t="shared" si="134"/>
        <v/>
      </c>
      <c r="AN259" s="96" t="str">
        <f t="shared" si="147"/>
        <v/>
      </c>
      <c r="AO259" s="96" t="str">
        <f t="shared" si="148"/>
        <v/>
      </c>
      <c r="AQ259" s="96" t="str">
        <f t="shared" si="135"/>
        <v/>
      </c>
      <c r="AR259" s="96">
        <f t="shared" si="149"/>
        <v>467.20000000000005</v>
      </c>
      <c r="AS259" s="96">
        <f t="shared" si="150"/>
        <v>467.20000000000005</v>
      </c>
      <c r="AU259" s="96" t="str">
        <f t="shared" si="136"/>
        <v/>
      </c>
      <c r="AV259" s="96" t="str">
        <f t="shared" si="151"/>
        <v/>
      </c>
      <c r="AW259" s="96" t="str">
        <f t="shared" si="152"/>
        <v/>
      </c>
      <c r="AX259" s="96" t="str">
        <f t="shared" si="153"/>
        <v/>
      </c>
      <c r="AZ259" s="101" t="str">
        <f t="shared" si="137"/>
        <v/>
      </c>
      <c r="BA259" s="101" t="str">
        <f t="shared" si="138"/>
        <v/>
      </c>
      <c r="BB259" s="101">
        <f t="shared" si="154"/>
        <v>259.5555555555556</v>
      </c>
      <c r="BC259" s="96">
        <f t="shared" si="155"/>
        <v>259.5555555555556</v>
      </c>
      <c r="BE259" s="96" t="str">
        <f t="shared" si="139"/>
        <v/>
      </c>
      <c r="BF259" s="96" t="str">
        <f t="shared" si="140"/>
        <v/>
      </c>
      <c r="BH259" s="118"/>
      <c r="BI259" s="96" t="s">
        <v>74</v>
      </c>
      <c r="BJ259" s="96" t="str">
        <f t="shared" si="141"/>
        <v/>
      </c>
      <c r="BK259" s="101">
        <f t="shared" si="142"/>
        <v>6.6742857142857144</v>
      </c>
      <c r="BL259" s="101"/>
      <c r="BM259" s="117" t="str">
        <f t="shared" si="143"/>
        <v>463-56-9</v>
      </c>
      <c r="BN259" s="204" t="str">
        <f t="shared" si="144"/>
        <v>Thiocyanic Acid</v>
      </c>
      <c r="BO259" s="204"/>
      <c r="BP259" s="200">
        <f t="shared" si="156"/>
        <v>15.642857142857148</v>
      </c>
      <c r="BQ259" s="100" t="str">
        <f t="shared" si="162"/>
        <v>N</v>
      </c>
      <c r="BR259" s="205">
        <f t="shared" si="157"/>
        <v>467.20000000000005</v>
      </c>
      <c r="BS259" s="100" t="str">
        <f t="shared" si="163"/>
        <v>N</v>
      </c>
      <c r="BT259" s="200">
        <f t="shared" si="158"/>
        <v>259.5555555555556</v>
      </c>
      <c r="BU259" s="100" t="str">
        <f t="shared" si="164"/>
        <v>N</v>
      </c>
      <c r="BV259" s="200" t="str">
        <f t="shared" si="159"/>
        <v/>
      </c>
      <c r="BW259" s="100" t="str">
        <f t="shared" si="165"/>
        <v/>
      </c>
      <c r="BX259" s="200">
        <f t="shared" si="166"/>
        <v>6.6742857142857144</v>
      </c>
      <c r="BY259" s="100" t="str">
        <f t="shared" si="167"/>
        <v>N</v>
      </c>
      <c r="BZ259" s="200"/>
      <c r="CA259" s="200"/>
      <c r="CB259" s="200"/>
    </row>
    <row r="260" spans="1:80" s="96" customFormat="1" ht="23" x14ac:dyDescent="0.5">
      <c r="A260" s="255" t="s">
        <v>1216</v>
      </c>
      <c r="B260" s="117" t="s">
        <v>236</v>
      </c>
      <c r="D260" s="201"/>
      <c r="E260" s="201">
        <v>0.05</v>
      </c>
      <c r="F260" s="203" t="s">
        <v>790</v>
      </c>
      <c r="G260" s="202"/>
      <c r="H260" s="100" t="s">
        <v>74</v>
      </c>
      <c r="I260" s="203"/>
      <c r="J260" s="203" t="s">
        <v>74</v>
      </c>
      <c r="K260" s="203"/>
      <c r="L260" s="113"/>
      <c r="M260" s="113">
        <v>1</v>
      </c>
      <c r="N260" s="111"/>
      <c r="P260" s="95">
        <v>117.41</v>
      </c>
      <c r="Q260" s="96" t="s">
        <v>47</v>
      </c>
      <c r="R260" s="96" t="s">
        <v>1197</v>
      </c>
      <c r="S260" s="208" t="s">
        <v>1197</v>
      </c>
      <c r="T260" s="96" t="s">
        <v>1197</v>
      </c>
      <c r="U260" s="96" t="s">
        <v>1197</v>
      </c>
      <c r="W260" s="96">
        <f t="shared" si="126"/>
        <v>0</v>
      </c>
      <c r="X260" s="96">
        <v>4.7</v>
      </c>
      <c r="Y260" s="99" t="str">
        <f t="shared" si="127"/>
        <v/>
      </c>
      <c r="Z260" s="96" t="str">
        <f t="shared" si="128"/>
        <v/>
      </c>
      <c r="AA260" s="96" t="str">
        <f t="shared" si="129"/>
        <v/>
      </c>
      <c r="AC260" s="96" t="str">
        <f t="shared" si="160"/>
        <v/>
      </c>
      <c r="AD260" s="96" t="str">
        <f t="shared" si="130"/>
        <v/>
      </c>
      <c r="AE260" s="96" t="str">
        <f t="shared" si="131"/>
        <v/>
      </c>
      <c r="AF260" s="96" t="str">
        <f t="shared" si="145"/>
        <v/>
      </c>
      <c r="AH260" s="101" t="str">
        <f t="shared" si="132"/>
        <v/>
      </c>
      <c r="AI260" s="101" t="str">
        <f t="shared" si="133"/>
        <v/>
      </c>
      <c r="AJ260" s="101">
        <f t="shared" si="161"/>
        <v>3910.7142857142853</v>
      </c>
      <c r="AK260" s="96">
        <f t="shared" si="146"/>
        <v>3910.7142857142858</v>
      </c>
      <c r="AM260" s="96" t="str">
        <f t="shared" si="134"/>
        <v/>
      </c>
      <c r="AN260" s="96" t="str">
        <f t="shared" si="147"/>
        <v/>
      </c>
      <c r="AO260" s="96" t="str">
        <f t="shared" si="148"/>
        <v/>
      </c>
      <c r="AQ260" s="96" t="str">
        <f t="shared" si="135"/>
        <v/>
      </c>
      <c r="AR260" s="96">
        <f t="shared" si="149"/>
        <v>116800</v>
      </c>
      <c r="AS260" s="96">
        <f t="shared" si="150"/>
        <v>116800.00000000001</v>
      </c>
      <c r="AU260" s="96" t="str">
        <f t="shared" si="136"/>
        <v/>
      </c>
      <c r="AV260" s="96" t="str">
        <f t="shared" si="151"/>
        <v/>
      </c>
      <c r="AW260" s="96" t="str">
        <f t="shared" si="152"/>
        <v/>
      </c>
      <c r="AX260" s="96" t="str">
        <f t="shared" si="153"/>
        <v/>
      </c>
      <c r="AZ260" s="101" t="str">
        <f t="shared" si="137"/>
        <v/>
      </c>
      <c r="BA260" s="101" t="str">
        <f t="shared" si="138"/>
        <v/>
      </c>
      <c r="BB260" s="101">
        <f t="shared" si="154"/>
        <v>64888.888888888891</v>
      </c>
      <c r="BC260" s="96">
        <f t="shared" si="155"/>
        <v>64888.888888888891</v>
      </c>
      <c r="BE260" s="96" t="str">
        <f t="shared" si="139"/>
        <v/>
      </c>
      <c r="BF260" s="96" t="str">
        <f t="shared" si="140"/>
        <v/>
      </c>
      <c r="BH260" s="118"/>
      <c r="BI260" s="96" t="s">
        <v>74</v>
      </c>
      <c r="BJ260" s="96" t="str">
        <f t="shared" si="141"/>
        <v/>
      </c>
      <c r="BK260" s="101">
        <f t="shared" si="142"/>
        <v>1668.5714285714287</v>
      </c>
      <c r="BL260" s="101"/>
      <c r="BM260" s="117" t="str">
        <f t="shared" si="143"/>
        <v>557-21-1</v>
      </c>
      <c r="BN260" s="204" t="str">
        <f t="shared" si="144"/>
        <v>Zinc Cyanide</v>
      </c>
      <c r="BO260" s="204"/>
      <c r="BP260" s="200">
        <f t="shared" si="156"/>
        <v>3910.7142857142858</v>
      </c>
      <c r="BQ260" s="100" t="str">
        <f t="shared" si="162"/>
        <v>N</v>
      </c>
      <c r="BR260" s="205">
        <f t="shared" si="157"/>
        <v>100000</v>
      </c>
      <c r="BS260" s="100" t="str">
        <f t="shared" si="163"/>
        <v>max</v>
      </c>
      <c r="BT260" s="200">
        <f t="shared" si="158"/>
        <v>64888.888888888891</v>
      </c>
      <c r="BU260" s="100" t="str">
        <f t="shared" si="164"/>
        <v>N</v>
      </c>
      <c r="BV260" s="200" t="str">
        <f t="shared" si="159"/>
        <v/>
      </c>
      <c r="BW260" s="100" t="str">
        <f t="shared" si="165"/>
        <v/>
      </c>
      <c r="BX260" s="200">
        <f t="shared" si="166"/>
        <v>1668.5714285714287</v>
      </c>
      <c r="BY260" s="100" t="str">
        <f t="shared" si="167"/>
        <v>N</v>
      </c>
      <c r="BZ260" s="200"/>
      <c r="CA260" s="200"/>
      <c r="CB260" s="200"/>
    </row>
    <row r="261" spans="1:80" s="96" customFormat="1" ht="23" x14ac:dyDescent="0.5">
      <c r="A261" s="206" t="s">
        <v>237</v>
      </c>
      <c r="B261" s="117" t="s">
        <v>238</v>
      </c>
      <c r="D261" s="201"/>
      <c r="E261" s="201"/>
      <c r="F261" s="203" t="s">
        <v>74</v>
      </c>
      <c r="G261" s="202"/>
      <c r="H261" s="100" t="s">
        <v>74</v>
      </c>
      <c r="I261" s="203">
        <v>6</v>
      </c>
      <c r="J261" s="203" t="s">
        <v>790</v>
      </c>
      <c r="K261" s="203"/>
      <c r="L261" s="113" t="s">
        <v>1199</v>
      </c>
      <c r="M261" s="113">
        <v>1</v>
      </c>
      <c r="N261" s="111">
        <v>0.1</v>
      </c>
      <c r="P261" s="95">
        <v>84.162999999999997</v>
      </c>
      <c r="Q261" s="96" t="s">
        <v>47</v>
      </c>
      <c r="R261" s="96">
        <v>0.15</v>
      </c>
      <c r="S261" s="208">
        <v>6.1324611999999998</v>
      </c>
      <c r="T261" s="96">
        <v>7.99729E-2</v>
      </c>
      <c r="U261" s="96">
        <v>9.1076999999999992E-6</v>
      </c>
      <c r="V261" s="96">
        <v>145.80000000000001</v>
      </c>
      <c r="W261" s="96">
        <f t="shared" si="126"/>
        <v>0.87480000000000013</v>
      </c>
      <c r="X261" s="96">
        <v>55</v>
      </c>
      <c r="Y261" s="99">
        <f t="shared" si="127"/>
        <v>1.2234141999504853E-2</v>
      </c>
      <c r="Z261" s="96">
        <f t="shared" si="128"/>
        <v>1042.8309150622299</v>
      </c>
      <c r="AA261" s="96">
        <f t="shared" si="129"/>
        <v>117.46487746289307</v>
      </c>
      <c r="AC261" s="96" t="str">
        <f t="shared" si="160"/>
        <v/>
      </c>
      <c r="AD261" s="96" t="str">
        <f t="shared" si="130"/>
        <v/>
      </c>
      <c r="AE261" s="96" t="str">
        <f t="shared" si="131"/>
        <v/>
      </c>
      <c r="AF261" s="96" t="str">
        <f t="shared" si="145"/>
        <v/>
      </c>
      <c r="AH261" s="101">
        <f t="shared" si="132"/>
        <v>6525.142011389381</v>
      </c>
      <c r="AI261" s="101" t="str">
        <f t="shared" si="133"/>
        <v/>
      </c>
      <c r="AJ261" s="101" t="str">
        <f t="shared" si="161"/>
        <v/>
      </c>
      <c r="AK261" s="96">
        <f t="shared" si="146"/>
        <v>6525.142011389381</v>
      </c>
      <c r="AM261" s="96" t="str">
        <f t="shared" si="134"/>
        <v/>
      </c>
      <c r="AN261" s="96" t="str">
        <f t="shared" si="147"/>
        <v/>
      </c>
      <c r="AO261" s="96" t="str">
        <f t="shared" si="148"/>
        <v/>
      </c>
      <c r="AQ261" s="96">
        <f t="shared" si="135"/>
        <v>27405.596447835404</v>
      </c>
      <c r="AR261" s="96" t="str">
        <f t="shared" si="149"/>
        <v/>
      </c>
      <c r="AS261" s="96">
        <f t="shared" si="150"/>
        <v>27405.596447835404</v>
      </c>
      <c r="AU261" s="96" t="str">
        <f t="shared" si="136"/>
        <v/>
      </c>
      <c r="AV261" s="96" t="str">
        <f t="shared" si="151"/>
        <v/>
      </c>
      <c r="AW261" s="96" t="str">
        <f t="shared" si="152"/>
        <v/>
      </c>
      <c r="AX261" s="96" t="str">
        <f t="shared" si="153"/>
        <v/>
      </c>
      <c r="AZ261" s="101">
        <f t="shared" si="137"/>
        <v>30450.662719817115</v>
      </c>
      <c r="BA261" s="101" t="str">
        <f t="shared" si="138"/>
        <v/>
      </c>
      <c r="BB261" s="101" t="str">
        <f t="shared" si="154"/>
        <v/>
      </c>
      <c r="BC261" s="96">
        <f t="shared" si="155"/>
        <v>30450.662719817112</v>
      </c>
      <c r="BE261" s="96" t="str">
        <f t="shared" si="139"/>
        <v/>
      </c>
      <c r="BF261" s="96">
        <f t="shared" si="140"/>
        <v>6257.1428571428569</v>
      </c>
      <c r="BH261" s="118"/>
      <c r="BI261" s="96" t="s">
        <v>74</v>
      </c>
      <c r="BJ261" s="96" t="str">
        <f t="shared" si="141"/>
        <v/>
      </c>
      <c r="BK261" s="101">
        <f t="shared" si="142"/>
        <v>12514.285714285716</v>
      </c>
      <c r="BL261" s="101"/>
      <c r="BM261" s="117" t="str">
        <f t="shared" si="143"/>
        <v>110-82-7</v>
      </c>
      <c r="BN261" s="204" t="str">
        <f t="shared" si="144"/>
        <v>Cyclohexane</v>
      </c>
      <c r="BO261" s="204"/>
      <c r="BP261" s="200">
        <f t="shared" si="156"/>
        <v>6525.142011389381</v>
      </c>
      <c r="BQ261" s="100" t="str">
        <f t="shared" si="162"/>
        <v>N</v>
      </c>
      <c r="BR261" s="205">
        <f t="shared" si="157"/>
        <v>27405.596447835404</v>
      </c>
      <c r="BS261" s="100" t="str">
        <f t="shared" si="163"/>
        <v>N</v>
      </c>
      <c r="BT261" s="200">
        <f t="shared" si="158"/>
        <v>30450.662719817112</v>
      </c>
      <c r="BU261" s="100" t="str">
        <f t="shared" si="164"/>
        <v>N</v>
      </c>
      <c r="BV261" s="200">
        <f t="shared" si="159"/>
        <v>6257.1428571428569</v>
      </c>
      <c r="BW261" s="100" t="str">
        <f t="shared" si="165"/>
        <v>N</v>
      </c>
      <c r="BX261" s="200">
        <f t="shared" si="166"/>
        <v>12514.285714285716</v>
      </c>
      <c r="BY261" s="100" t="str">
        <f t="shared" si="167"/>
        <v>N</v>
      </c>
      <c r="BZ261" s="200"/>
      <c r="CA261" s="200"/>
      <c r="CB261" s="200"/>
    </row>
    <row r="262" spans="1:80" s="96" customFormat="1" ht="23" x14ac:dyDescent="0.5">
      <c r="A262" s="206" t="s">
        <v>1048</v>
      </c>
      <c r="B262" s="117" t="s">
        <v>1049</v>
      </c>
      <c r="C262" s="96">
        <v>0.02</v>
      </c>
      <c r="D262" s="201" t="s">
        <v>1198</v>
      </c>
      <c r="E262" s="201">
        <v>0.02</v>
      </c>
      <c r="F262" s="203" t="s">
        <v>1198</v>
      </c>
      <c r="G262" s="202"/>
      <c r="H262" s="100" t="s">
        <v>74</v>
      </c>
      <c r="I262" s="203"/>
      <c r="J262" s="203" t="s">
        <v>74</v>
      </c>
      <c r="K262" s="203"/>
      <c r="L262" s="113"/>
      <c r="M262" s="113">
        <v>1</v>
      </c>
      <c r="N262" s="111">
        <v>0.1</v>
      </c>
      <c r="P262" s="95">
        <v>513.09</v>
      </c>
      <c r="Q262" s="208"/>
      <c r="R262" s="96">
        <v>9.5900000000000005E-7</v>
      </c>
      <c r="S262" s="208">
        <v>3.9199999999999997E-5</v>
      </c>
      <c r="T262" s="96">
        <v>2.9645399999999999E-2</v>
      </c>
      <c r="U262" s="96">
        <v>3.4638000000000002E-6</v>
      </c>
      <c r="V262" s="96">
        <v>2807</v>
      </c>
      <c r="W262" s="96">
        <f t="shared" si="126"/>
        <v>16.841999999999999</v>
      </c>
      <c r="X262" s="96">
        <v>5.4960000000000002E-2</v>
      </c>
      <c r="Y262" s="99" t="str">
        <f t="shared" si="127"/>
        <v/>
      </c>
      <c r="Z262" s="96" t="str">
        <f t="shared" si="128"/>
        <v/>
      </c>
      <c r="AA262" s="96" t="str">
        <f t="shared" si="129"/>
        <v/>
      </c>
      <c r="AC262" s="96" t="str">
        <f t="shared" si="160"/>
        <v/>
      </c>
      <c r="AD262" s="96">
        <f t="shared" si="130"/>
        <v>123.56127285037235</v>
      </c>
      <c r="AE262" s="96">
        <f t="shared" si="131"/>
        <v>34.761904761904759</v>
      </c>
      <c r="AF262" s="96">
        <f t="shared" si="145"/>
        <v>27.129478222090079</v>
      </c>
      <c r="AH262" s="101" t="str">
        <f t="shared" si="132"/>
        <v/>
      </c>
      <c r="AI262" s="101">
        <f t="shared" si="133"/>
        <v>6592.0173379086136</v>
      </c>
      <c r="AJ262" s="101">
        <f t="shared" si="161"/>
        <v>1564.2857142857144</v>
      </c>
      <c r="AK262" s="96">
        <f t="shared" si="146"/>
        <v>1264.2735911142927</v>
      </c>
      <c r="AM262" s="96" t="str">
        <f t="shared" si="134"/>
        <v/>
      </c>
      <c r="AN262" s="96">
        <f t="shared" si="147"/>
        <v>327.03999999999996</v>
      </c>
      <c r="AO262" s="96">
        <f t="shared" si="148"/>
        <v>327.03999999999996</v>
      </c>
      <c r="AQ262" s="96" t="str">
        <f t="shared" si="135"/>
        <v/>
      </c>
      <c r="AR262" s="96">
        <f t="shared" si="149"/>
        <v>46720.000000000007</v>
      </c>
      <c r="AS262" s="96">
        <f t="shared" si="150"/>
        <v>46720.000000000007</v>
      </c>
      <c r="AU262" s="96" t="str">
        <f t="shared" si="136"/>
        <v/>
      </c>
      <c r="AV262" s="96">
        <f t="shared" si="151"/>
        <v>6024.167403477747</v>
      </c>
      <c r="AW262" s="96">
        <f t="shared" si="152"/>
        <v>181.68888888888887</v>
      </c>
      <c r="AX262" s="96">
        <f t="shared" si="153"/>
        <v>176.36958228710964</v>
      </c>
      <c r="AZ262" s="101" t="str">
        <f t="shared" si="137"/>
        <v/>
      </c>
      <c r="BA262" s="101">
        <f t="shared" si="138"/>
        <v>61325.856619307138</v>
      </c>
      <c r="BB262" s="101">
        <f t="shared" si="154"/>
        <v>25955.555555555558</v>
      </c>
      <c r="BC262" s="96">
        <f t="shared" si="155"/>
        <v>18236.949183240744</v>
      </c>
      <c r="BE262" s="96" t="str">
        <f t="shared" si="139"/>
        <v/>
      </c>
      <c r="BF262" s="96" t="str">
        <f t="shared" si="140"/>
        <v/>
      </c>
      <c r="BH262" s="118"/>
      <c r="BI262" s="96" t="s">
        <v>74</v>
      </c>
      <c r="BJ262" s="96">
        <f t="shared" si="141"/>
        <v>3.8954108858057617</v>
      </c>
      <c r="BK262" s="101">
        <f t="shared" si="142"/>
        <v>667.42857142857144</v>
      </c>
      <c r="BL262" s="101"/>
      <c r="BM262" s="117" t="str">
        <f t="shared" si="143"/>
        <v>87-84-3</v>
      </c>
      <c r="BN262" s="204" t="str">
        <f t="shared" si="144"/>
        <v>Cyclohexane, 1,2,3,4,5-pentabromo-6-chloro-</v>
      </c>
      <c r="BO262" s="204"/>
      <c r="BP262" s="200">
        <f t="shared" si="156"/>
        <v>27.129478222090079</v>
      </c>
      <c r="BQ262" s="100" t="str">
        <f t="shared" si="162"/>
        <v>C</v>
      </c>
      <c r="BR262" s="205">
        <f t="shared" si="157"/>
        <v>327.03999999999996</v>
      </c>
      <c r="BS262" s="100" t="str">
        <f t="shared" si="163"/>
        <v>C</v>
      </c>
      <c r="BT262" s="200">
        <f t="shared" si="158"/>
        <v>176.36958228710964</v>
      </c>
      <c r="BU262" s="100" t="str">
        <f t="shared" si="164"/>
        <v>C</v>
      </c>
      <c r="BV262" s="200" t="str">
        <f t="shared" si="159"/>
        <v/>
      </c>
      <c r="BW262" s="100" t="str">
        <f t="shared" si="165"/>
        <v/>
      </c>
      <c r="BX262" s="200">
        <f t="shared" si="166"/>
        <v>3.8954108858057617</v>
      </c>
      <c r="BY262" s="100" t="str">
        <f t="shared" si="167"/>
        <v>C</v>
      </c>
      <c r="BZ262" s="200"/>
      <c r="CA262" s="200"/>
      <c r="CB262" s="200"/>
    </row>
    <row r="263" spans="1:80" s="96" customFormat="1" ht="23" x14ac:dyDescent="0.5">
      <c r="A263" s="206" t="s">
        <v>239</v>
      </c>
      <c r="B263" s="117" t="s">
        <v>240</v>
      </c>
      <c r="D263" s="201"/>
      <c r="E263" s="201">
        <v>5</v>
      </c>
      <c r="F263" s="203" t="s">
        <v>790</v>
      </c>
      <c r="G263" s="202"/>
      <c r="H263" s="100" t="s">
        <v>74</v>
      </c>
      <c r="I263" s="203">
        <v>0.7</v>
      </c>
      <c r="J263" s="203" t="s">
        <v>791</v>
      </c>
      <c r="K263" s="203"/>
      <c r="L263" s="113" t="s">
        <v>1199</v>
      </c>
      <c r="M263" s="113">
        <v>1</v>
      </c>
      <c r="N263" s="111"/>
      <c r="P263" s="95">
        <v>98.146000000000001</v>
      </c>
      <c r="Q263" s="208"/>
      <c r="R263" s="96">
        <v>9.0000000000000002E-6</v>
      </c>
      <c r="S263" s="208">
        <v>3.679E-4</v>
      </c>
      <c r="T263" s="96">
        <v>7.6759900000000006E-2</v>
      </c>
      <c r="U263" s="96">
        <v>9.3795000000000006E-6</v>
      </c>
      <c r="V263" s="96">
        <v>17.38</v>
      </c>
      <c r="W263" s="96">
        <f t="shared" si="126"/>
        <v>0.10428</v>
      </c>
      <c r="X263" s="96">
        <v>25000</v>
      </c>
      <c r="Y263" s="99">
        <f t="shared" si="127"/>
        <v>7.6539609146385978E-6</v>
      </c>
      <c r="Z263" s="96">
        <f t="shared" si="128"/>
        <v>41692.46145293078</v>
      </c>
      <c r="AA263" s="96">
        <f t="shared" si="129"/>
        <v>5108.7411619496861</v>
      </c>
      <c r="AC263" s="96" t="str">
        <f t="shared" si="160"/>
        <v/>
      </c>
      <c r="AD263" s="96" t="str">
        <f t="shared" si="130"/>
        <v/>
      </c>
      <c r="AE263" s="96" t="str">
        <f t="shared" si="131"/>
        <v/>
      </c>
      <c r="AF263" s="96" t="str">
        <f t="shared" si="145"/>
        <v/>
      </c>
      <c r="AH263" s="101">
        <f t="shared" si="132"/>
        <v>30435.496860639469</v>
      </c>
      <c r="AI263" s="101" t="str">
        <f t="shared" si="133"/>
        <v/>
      </c>
      <c r="AJ263" s="101">
        <f t="shared" si="161"/>
        <v>391071.42857142864</v>
      </c>
      <c r="AK263" s="96">
        <f t="shared" si="146"/>
        <v>28237.859257877746</v>
      </c>
      <c r="AM263" s="96" t="str">
        <f t="shared" si="134"/>
        <v/>
      </c>
      <c r="AN263" s="96" t="str">
        <f t="shared" si="147"/>
        <v/>
      </c>
      <c r="AO263" s="96" t="str">
        <f t="shared" si="148"/>
        <v/>
      </c>
      <c r="AQ263" s="96">
        <f t="shared" si="135"/>
        <v>127829.08681468575</v>
      </c>
      <c r="AR263" s="96">
        <f t="shared" si="149"/>
        <v>11680000.000000002</v>
      </c>
      <c r="AS263" s="96">
        <f t="shared" si="150"/>
        <v>126445.2358700508</v>
      </c>
      <c r="AU263" s="96" t="str">
        <f t="shared" si="136"/>
        <v/>
      </c>
      <c r="AV263" s="96" t="str">
        <f t="shared" si="151"/>
        <v/>
      </c>
      <c r="AW263" s="96" t="str">
        <f t="shared" si="152"/>
        <v/>
      </c>
      <c r="AX263" s="96" t="str">
        <f t="shared" si="153"/>
        <v/>
      </c>
      <c r="AZ263" s="101">
        <f t="shared" si="137"/>
        <v>142032.31868298419</v>
      </c>
      <c r="BA263" s="101" t="str">
        <f t="shared" si="138"/>
        <v/>
      </c>
      <c r="BB263" s="101">
        <f t="shared" si="154"/>
        <v>6488888.8888888899</v>
      </c>
      <c r="BC263" s="96">
        <f t="shared" si="155"/>
        <v>138990.02954713546</v>
      </c>
      <c r="BE263" s="96" t="str">
        <f t="shared" si="139"/>
        <v/>
      </c>
      <c r="BF263" s="96">
        <f t="shared" si="140"/>
        <v>729.99999999999989</v>
      </c>
      <c r="BH263" s="118"/>
      <c r="BI263" s="96" t="s">
        <v>74</v>
      </c>
      <c r="BJ263" s="96" t="str">
        <f t="shared" si="141"/>
        <v/>
      </c>
      <c r="BK263" s="101">
        <f t="shared" si="142"/>
        <v>1447.3358116480792</v>
      </c>
      <c r="BL263" s="101"/>
      <c r="BM263" s="117" t="str">
        <f t="shared" si="143"/>
        <v>108-94-1</v>
      </c>
      <c r="BN263" s="204" t="str">
        <f t="shared" si="144"/>
        <v>Cyclohexanone</v>
      </c>
      <c r="BO263" s="204"/>
      <c r="BP263" s="200">
        <f t="shared" si="156"/>
        <v>5108.7411619496861</v>
      </c>
      <c r="BQ263" s="100" t="str">
        <f t="shared" si="162"/>
        <v>sat</v>
      </c>
      <c r="BR263" s="205">
        <f t="shared" si="157"/>
        <v>5108.7411619496861</v>
      </c>
      <c r="BS263" s="100" t="str">
        <f t="shared" si="163"/>
        <v>sat</v>
      </c>
      <c r="BT263" s="200">
        <f t="shared" si="158"/>
        <v>5108.7411619496861</v>
      </c>
      <c r="BU263" s="100" t="str">
        <f t="shared" si="164"/>
        <v>sat</v>
      </c>
      <c r="BV263" s="200">
        <f t="shared" si="159"/>
        <v>729.99999999999989</v>
      </c>
      <c r="BW263" s="100" t="str">
        <f t="shared" si="165"/>
        <v>N</v>
      </c>
      <c r="BX263" s="200">
        <f t="shared" si="166"/>
        <v>1447.3358116480792</v>
      </c>
      <c r="BY263" s="100" t="str">
        <f t="shared" si="167"/>
        <v>N</v>
      </c>
      <c r="BZ263" s="200"/>
      <c r="CA263" s="200"/>
      <c r="CB263" s="200"/>
    </row>
    <row r="264" spans="1:80" s="96" customFormat="1" ht="23" x14ac:dyDescent="0.5">
      <c r="A264" s="206" t="s">
        <v>1050</v>
      </c>
      <c r="B264" s="117" t="s">
        <v>1051</v>
      </c>
      <c r="D264" s="201"/>
      <c r="E264" s="201">
        <v>5.0000000000000001E-3</v>
      </c>
      <c r="F264" s="203" t="s">
        <v>791</v>
      </c>
      <c r="G264" s="202"/>
      <c r="H264" s="100" t="s">
        <v>74</v>
      </c>
      <c r="I264" s="203">
        <v>1</v>
      </c>
      <c r="J264" s="203" t="s">
        <v>1198</v>
      </c>
      <c r="K264" s="203"/>
      <c r="L264" s="113" t="s">
        <v>1199</v>
      </c>
      <c r="M264" s="113">
        <v>1</v>
      </c>
      <c r="N264" s="111"/>
      <c r="P264" s="95">
        <v>82.147000000000006</v>
      </c>
      <c r="Q264" s="208"/>
      <c r="R264" s="96">
        <v>4.5499999999999999E-2</v>
      </c>
      <c r="S264" s="208">
        <v>1.8601799000000001</v>
      </c>
      <c r="T264" s="96">
        <v>8.31876E-2</v>
      </c>
      <c r="U264" s="96">
        <v>9.4975000000000001E-6</v>
      </c>
      <c r="V264" s="96">
        <v>145.80000000000001</v>
      </c>
      <c r="W264" s="96">
        <f t="shared" si="126"/>
        <v>0.87480000000000013</v>
      </c>
      <c r="X264" s="96">
        <v>213</v>
      </c>
      <c r="Y264" s="99">
        <f t="shared" si="127"/>
        <v>6.2130278079306663E-3</v>
      </c>
      <c r="Z264" s="96">
        <f t="shared" si="128"/>
        <v>1463.3526799859128</v>
      </c>
      <c r="AA264" s="96">
        <f t="shared" si="129"/>
        <v>282.63976725075474</v>
      </c>
      <c r="AC264" s="96" t="str">
        <f t="shared" si="160"/>
        <v/>
      </c>
      <c r="AD264" s="96" t="str">
        <f t="shared" si="130"/>
        <v/>
      </c>
      <c r="AE264" s="96" t="str">
        <f t="shared" si="131"/>
        <v/>
      </c>
      <c r="AF264" s="96" t="str">
        <f t="shared" si="145"/>
        <v/>
      </c>
      <c r="AH264" s="101">
        <f t="shared" si="132"/>
        <v>1526.0677948424518</v>
      </c>
      <c r="AI264" s="101" t="str">
        <f t="shared" si="133"/>
        <v/>
      </c>
      <c r="AJ264" s="101">
        <f t="shared" si="161"/>
        <v>391.07142857142861</v>
      </c>
      <c r="AK264" s="96">
        <f t="shared" si="146"/>
        <v>311.29795131057489</v>
      </c>
      <c r="AM264" s="96" t="str">
        <f t="shared" si="134"/>
        <v/>
      </c>
      <c r="AN264" s="96" t="str">
        <f t="shared" si="147"/>
        <v/>
      </c>
      <c r="AO264" s="96" t="str">
        <f t="shared" si="148"/>
        <v/>
      </c>
      <c r="AQ264" s="96">
        <f t="shared" si="135"/>
        <v>6409.4847383382985</v>
      </c>
      <c r="AR264" s="96">
        <f t="shared" si="149"/>
        <v>11680.000000000002</v>
      </c>
      <c r="AS264" s="96">
        <f t="shared" si="150"/>
        <v>4138.4695488384723</v>
      </c>
      <c r="AU264" s="96" t="str">
        <f t="shared" si="136"/>
        <v/>
      </c>
      <c r="AV264" s="96" t="str">
        <f t="shared" si="151"/>
        <v/>
      </c>
      <c r="AW264" s="96" t="str">
        <f t="shared" si="152"/>
        <v/>
      </c>
      <c r="AX264" s="96" t="str">
        <f t="shared" si="153"/>
        <v/>
      </c>
      <c r="AZ264" s="101">
        <f t="shared" si="137"/>
        <v>7121.649709264776</v>
      </c>
      <c r="BA264" s="101" t="str">
        <f t="shared" si="138"/>
        <v/>
      </c>
      <c r="BB264" s="101">
        <f t="shared" si="154"/>
        <v>6488.8888888888896</v>
      </c>
      <c r="BC264" s="96">
        <f t="shared" si="155"/>
        <v>3395.280306928913</v>
      </c>
      <c r="BE264" s="96" t="str">
        <f t="shared" si="139"/>
        <v/>
      </c>
      <c r="BF264" s="96">
        <f t="shared" si="140"/>
        <v>1042.8571428571429</v>
      </c>
      <c r="BH264" s="118"/>
      <c r="BI264" s="96" t="s">
        <v>74</v>
      </c>
      <c r="BJ264" s="96" t="str">
        <f t="shared" si="141"/>
        <v/>
      </c>
      <c r="BK264" s="101">
        <f t="shared" si="142"/>
        <v>154.49735449735451</v>
      </c>
      <c r="BL264" s="101"/>
      <c r="BM264" s="117" t="str">
        <f t="shared" si="143"/>
        <v>110-83-8</v>
      </c>
      <c r="BN264" s="204" t="str">
        <f t="shared" si="144"/>
        <v>Cyclohexene</v>
      </c>
      <c r="BO264" s="204"/>
      <c r="BP264" s="200">
        <f t="shared" si="156"/>
        <v>282.63976725075474</v>
      </c>
      <c r="BQ264" s="100" t="str">
        <f t="shared" si="162"/>
        <v>sat</v>
      </c>
      <c r="BR264" s="205">
        <f t="shared" si="157"/>
        <v>282.63976725075474</v>
      </c>
      <c r="BS264" s="100" t="str">
        <f t="shared" si="163"/>
        <v>sat</v>
      </c>
      <c r="BT264" s="200">
        <f t="shared" si="158"/>
        <v>282.63976725075474</v>
      </c>
      <c r="BU264" s="100" t="str">
        <f t="shared" si="164"/>
        <v>sat</v>
      </c>
      <c r="BV264" s="200">
        <f t="shared" si="159"/>
        <v>1042.8571428571429</v>
      </c>
      <c r="BW264" s="100" t="str">
        <f t="shared" si="165"/>
        <v>N</v>
      </c>
      <c r="BX264" s="200">
        <f t="shared" si="166"/>
        <v>154.49735449735451</v>
      </c>
      <c r="BY264" s="100" t="str">
        <f t="shared" si="167"/>
        <v>N</v>
      </c>
      <c r="BZ264" s="200"/>
      <c r="CA264" s="200"/>
      <c r="CB264" s="200"/>
    </row>
    <row r="265" spans="1:80" s="96" customFormat="1" ht="23" x14ac:dyDescent="0.5">
      <c r="A265" s="206" t="s">
        <v>1052</v>
      </c>
      <c r="B265" s="117" t="s">
        <v>1053</v>
      </c>
      <c r="D265" s="201"/>
      <c r="E265" s="201">
        <v>0.2</v>
      </c>
      <c r="F265" s="203" t="s">
        <v>790</v>
      </c>
      <c r="G265" s="202"/>
      <c r="H265" s="100" t="s">
        <v>74</v>
      </c>
      <c r="I265" s="203"/>
      <c r="J265" s="203" t="s">
        <v>74</v>
      </c>
      <c r="K265" s="203"/>
      <c r="L265" s="113" t="s">
        <v>1199</v>
      </c>
      <c r="M265" s="113">
        <v>1</v>
      </c>
      <c r="N265" s="111"/>
      <c r="P265" s="95">
        <v>99.177000000000007</v>
      </c>
      <c r="Q265" s="96" t="s">
        <v>47</v>
      </c>
      <c r="R265" s="96">
        <v>4.16E-6</v>
      </c>
      <c r="S265" s="208">
        <v>1.7009999999999999E-4</v>
      </c>
      <c r="T265" s="96">
        <v>7.1294499999999997E-2</v>
      </c>
      <c r="U265" s="96">
        <v>8.5393999999999999E-6</v>
      </c>
      <c r="V265" s="96">
        <v>32.17</v>
      </c>
      <c r="W265" s="96">
        <f t="shared" ref="W265:W328" si="168">IF(V265="",,V265*Foc)</f>
        <v>0.19302000000000002</v>
      </c>
      <c r="X265" s="96">
        <v>1000000</v>
      </c>
      <c r="Y265" s="99">
        <f t="shared" ref="Y265:Y328" si="169">IF(ISBLANK(L265),"",((THETA_AIR^(10/3)*T265*S265+THETA_WATER^(10/3)*U265)/(n^2))/(Pb*W265+THETA_WATER+THETA_AIR*S265))</f>
        <v>2.3897109056782144E-6</v>
      </c>
      <c r="Z265" s="96">
        <f t="shared" ref="Z265:Z328" si="170">IF(Y265="","",(QC*(PI()*Y265*T)^0.5*0.0001)/(2*Pb*Y265))</f>
        <v>74615.314389087886</v>
      </c>
      <c r="AA265" s="96">
        <f t="shared" ref="AA265:AA328" si="171">IF(Y265="","",X265/Pb*(W265*Pb+THETA_WATER+S265*THETA_AIR))</f>
        <v>293052.20132075477</v>
      </c>
      <c r="AC265" s="96" t="str">
        <f t="shared" si="160"/>
        <v/>
      </c>
      <c r="AD265" s="96" t="str">
        <f t="shared" ref="AD265:AD328" si="172">IF(C265="","",IF(N265="","",(TR*AT*365)/(EF_R*IF(K265="M",SFS_MADJ,SFS_ADJ)*N265*C265*0.000001)))</f>
        <v/>
      </c>
      <c r="AE265" s="96" t="str">
        <f t="shared" ref="AE265:AE328" si="173">IF(C265="","",(TR*AT*365)/(EF_R*IF(K265="M",IFS_MADJ,IFS_ADJ)*M265*C265*0.000001))</f>
        <v/>
      </c>
      <c r="AF265" s="96" t="str">
        <f t="shared" si="145"/>
        <v/>
      </c>
      <c r="AH265" s="101" t="str">
        <f t="shared" ref="AH265:AH328" si="174">IF(L265="n/a","",IF(AND(L265=1,Z265=""),"",IF(I265="","",(THQ*ED_C*365*24/((24*EF_R*ED_C*((1/I265)*(1/IF(L265="V",Z265,PEF)))))))))</f>
        <v/>
      </c>
      <c r="AI265" s="101" t="str">
        <f t="shared" ref="AI265:AI328" si="175">IF(E265="","",IF(N265="","",(THQ*BW_C*ED_C*365/((EF_R*ED_C*((1/E265)*(SA_CHILD*AF_CHILD*N265)*0.000001))))))</f>
        <v/>
      </c>
      <c r="AJ265" s="101">
        <f t="shared" si="161"/>
        <v>15642.857142857141</v>
      </c>
      <c r="AK265" s="96">
        <f t="shared" si="146"/>
        <v>15642.857142857143</v>
      </c>
      <c r="AM265" s="96" t="str">
        <f t="shared" ref="AM265:AM328" si="176">IF(AND(L265=1,Z265=""),"",IF(G265="","",(TR*AT*365*24)/(ET_I*EF_O*ED_O*G265*1000/IF(L265="V",Z265,PEF))))</f>
        <v/>
      </c>
      <c r="AN265" s="96" t="str">
        <f t="shared" si="147"/>
        <v/>
      </c>
      <c r="AO265" s="96" t="str">
        <f t="shared" si="148"/>
        <v/>
      </c>
      <c r="AQ265" s="96" t="str">
        <f t="shared" ref="AQ265:AQ328" si="177">IF(AND(L265=1,Z265=""),"",IF(I265="","",(THQ*ED_O*365*24/((ET_I*EF_O*ED_O*((1/I265)*(1/IF(L265="V",Z265,PEF))))))))</f>
        <v/>
      </c>
      <c r="AR265" s="96">
        <f t="shared" si="149"/>
        <v>467200</v>
      </c>
      <c r="AS265" s="96">
        <f t="shared" si="150"/>
        <v>467200.00000000006</v>
      </c>
      <c r="AU265" s="96" t="str">
        <f t="shared" ref="AU265:AU328" si="178">IF(AND(L265=1,Z265=""),"",IF(G265="","",(TR*AT*24*365)/(ET_I*EF_OUT*ED_O*G265*1000/IF(L265="V",Z265,PEF))))</f>
        <v/>
      </c>
      <c r="AV265" s="96" t="str">
        <f t="shared" si="151"/>
        <v/>
      </c>
      <c r="AW265" s="96" t="str">
        <f t="shared" si="152"/>
        <v/>
      </c>
      <c r="AX265" s="96" t="str">
        <f t="shared" si="153"/>
        <v/>
      </c>
      <c r="AZ265" s="101" t="str">
        <f t="shared" ref="AZ265:AZ328" si="179">IF(AND(L265=1,Z265=""),"",IF(I265="","",(THQ*ED_O*365*24)/((ET_I*EF_OUT*ED_O*((1/I265)*(1/IF(L265="V",Z265,PEF)))))))</f>
        <v/>
      </c>
      <c r="BA265" s="101" t="str">
        <f t="shared" ref="BA265:BA328" si="180">IF(E265="","",IF(N265="","",(THQ*BW_A*ED_O*365/((EF_OUT*ED_O*((1/E265)*(SA_WORK*AF_WORK*N265*0.000001)))))))</f>
        <v/>
      </c>
      <c r="BB265" s="101">
        <f t="shared" si="154"/>
        <v>259555.55555555556</v>
      </c>
      <c r="BC265" s="96">
        <f t="shared" si="155"/>
        <v>259555.55555555556</v>
      </c>
      <c r="BE265" s="96" t="str">
        <f t="shared" ref="BE265:BE328" si="181">IF(G265="","",TR*AT*365*24/(24*EF_R*IF(K265="M",ED_m,(ED_A+ED_C))*G265))</f>
        <v/>
      </c>
      <c r="BF265" s="96" t="str">
        <f t="shared" ref="BF265:BF328" si="182">IF(I265="","",(THQ*I265*365*24*ED_C*1000)/(24*EF_R*ED_C))</f>
        <v/>
      </c>
      <c r="BH265" s="118"/>
      <c r="BI265" s="96" t="s">
        <v>74</v>
      </c>
      <c r="BJ265" s="96" t="str">
        <f t="shared" ref="BJ265:BJ328" si="183">IF(C265="",IF(G265="","",IF(L265=0,"",(TR*AT*365)/(EF_R*IF(K265="M",ED_m,(ED_A+ED_C))*(IF(L265=0,0,(VF_W*G265)))))),(TR*AT*365)/(EF_R*((IF(K265="M",IFW_MADJ,IFW_ADJ)*C265*0.001)+(IF(OR(L265=0,G265=""),0,(IF(K265="M",ED_m,(ED_A+ED_C))*VF_W*G265))))))</f>
        <v/>
      </c>
      <c r="BK265" s="101">
        <f t="shared" ref="BK265:BK328" si="184">IF(E265="",IF(I265="","",IF(L265=0,"",(THQ*ED_A*365*1000)/(EF_R*ED_A*((IF(L265=0,0,(VF_W/I265))))))),(THQ*ED_A*365*1000)/(EF_R*ED_A*((IRW_ADULT/(BW_A*E265))+IF(OR(L265=0,I265=""),0,(VF_W/I265)))))</f>
        <v>6674.2857142857147</v>
      </c>
      <c r="BL265" s="101"/>
      <c r="BM265" s="117" t="str">
        <f t="shared" ref="BM265:BM328" si="185">B265</f>
        <v>108-91-8</v>
      </c>
      <c r="BN265" s="204" t="str">
        <f t="shared" ref="BN265:BN328" si="186">A265</f>
        <v>Cyclohexylamine</v>
      </c>
      <c r="BO265" s="204"/>
      <c r="BP265" s="200">
        <f t="shared" si="156"/>
        <v>15642.857142857143</v>
      </c>
      <c r="BQ265" s="100" t="str">
        <f t="shared" si="162"/>
        <v>N</v>
      </c>
      <c r="BR265" s="205">
        <f t="shared" si="157"/>
        <v>100000</v>
      </c>
      <c r="BS265" s="100" t="str">
        <f t="shared" si="163"/>
        <v>max</v>
      </c>
      <c r="BT265" s="200">
        <f t="shared" si="158"/>
        <v>100000</v>
      </c>
      <c r="BU265" s="100" t="str">
        <f t="shared" si="164"/>
        <v>max</v>
      </c>
      <c r="BV265" s="200" t="str">
        <f t="shared" si="159"/>
        <v/>
      </c>
      <c r="BW265" s="100" t="str">
        <f t="shared" si="165"/>
        <v/>
      </c>
      <c r="BX265" s="200">
        <f t="shared" si="166"/>
        <v>6674.2857142857147</v>
      </c>
      <c r="BY265" s="100" t="str">
        <f t="shared" si="167"/>
        <v>N</v>
      </c>
      <c r="BZ265" s="200"/>
      <c r="CA265" s="200"/>
      <c r="CB265" s="200"/>
    </row>
    <row r="266" spans="1:80" s="96" customFormat="1" ht="23" x14ac:dyDescent="0.5">
      <c r="A266" s="206" t="s">
        <v>1054</v>
      </c>
      <c r="B266" s="117" t="s">
        <v>119</v>
      </c>
      <c r="D266" s="201"/>
      <c r="E266" s="201">
        <v>2.5000000000000001E-2</v>
      </c>
      <c r="F266" s="203" t="s">
        <v>790</v>
      </c>
      <c r="G266" s="202"/>
      <c r="H266" s="100" t="s">
        <v>74</v>
      </c>
      <c r="I266" s="203"/>
      <c r="J266" s="203" t="s">
        <v>74</v>
      </c>
      <c r="K266" s="203"/>
      <c r="L266" s="113"/>
      <c r="M266" s="113">
        <v>1</v>
      </c>
      <c r="N266" s="111">
        <v>0.1</v>
      </c>
      <c r="P266" s="95">
        <v>434.3</v>
      </c>
      <c r="Q266" s="96" t="s">
        <v>47</v>
      </c>
      <c r="R266" s="96">
        <v>2.9000000000000002E-8</v>
      </c>
      <c r="S266" s="208">
        <v>1.1855999999999999E-6</v>
      </c>
      <c r="T266" s="96">
        <v>3.3130399999999997E-2</v>
      </c>
      <c r="U266" s="96">
        <v>3.8709999999999999E-6</v>
      </c>
      <c r="V266" s="96">
        <v>130600</v>
      </c>
      <c r="W266" s="96">
        <f t="shared" si="168"/>
        <v>783.6</v>
      </c>
      <c r="X266" s="96">
        <v>3.0000000000000001E-3</v>
      </c>
      <c r="Y266" s="99" t="str">
        <f t="shared" si="169"/>
        <v/>
      </c>
      <c r="Z266" s="96" t="str">
        <f t="shared" si="170"/>
        <v/>
      </c>
      <c r="AA266" s="96" t="str">
        <f t="shared" si="171"/>
        <v/>
      </c>
      <c r="AC266" s="96" t="str">
        <f t="shared" si="160"/>
        <v/>
      </c>
      <c r="AD266" s="96" t="str">
        <f t="shared" si="172"/>
        <v/>
      </c>
      <c r="AE266" s="96" t="str">
        <f t="shared" si="173"/>
        <v/>
      </c>
      <c r="AF266" s="96" t="str">
        <f t="shared" ref="AF266:AF329" si="187">IF(AND(G266="",C266=""),"",(1/(IF(AC266="",0,(1/AC266))+IF(AD266="",0,(1/AD266))+IF(AE266="",0,(1/AE266)))))</f>
        <v/>
      </c>
      <c r="AH266" s="101" t="str">
        <f t="shared" si="174"/>
        <v/>
      </c>
      <c r="AI266" s="101">
        <f t="shared" si="175"/>
        <v>8240.0216723857684</v>
      </c>
      <c r="AJ266" s="101">
        <f t="shared" si="161"/>
        <v>1955.3571428571427</v>
      </c>
      <c r="AK266" s="96">
        <f t="shared" ref="AK266:AK329" si="188">IF(AND(E266="",I266=""),"",IF(AND(AH266="",AI266="",AJ266=""),"",(1/(IF(AH266="",0,(1/AH266))+IF(AI266="",0,(1/AI266))+IF(AJ266="",0,(1/AJ266))))))</f>
        <v>1580.3419888928656</v>
      </c>
      <c r="AM266" s="96" t="str">
        <f t="shared" si="176"/>
        <v/>
      </c>
      <c r="AN266" s="96" t="str">
        <f t="shared" ref="AN266:AN329" si="189">IF(C266="","",(TR*BW_A*AT*365)/(EF_O*ED_O*IRS_WORK*M266*C266*0.000001))</f>
        <v/>
      </c>
      <c r="AO266" s="96" t="str">
        <f t="shared" ref="AO266:AO329" si="190">IF(AND(AM266="",AN266=""),"",IF(AND(G266="",C266=""),"",(1/(IF(AM266="",0,(1/AM266))+IF(AN266="",0,(1/AN266))))))</f>
        <v/>
      </c>
      <c r="AQ266" s="96" t="str">
        <f t="shared" si="177"/>
        <v/>
      </c>
      <c r="AR266" s="96">
        <f t="shared" ref="AR266:AR329" si="191">IF(E266="","",(THQ*BW_A*ED_O*365)/((EF_O*ED_O*M266*((1/E266)*(IRS_WORK*0.000001)))))</f>
        <v>58400</v>
      </c>
      <c r="AS266" s="96">
        <f t="shared" ref="AS266:AS329" si="192">IF(AND(AQ266="",AR266=""),"",IF(AND(E266="",I266=""),"",(1/(IF(AQ266="",0,(1/AQ266))+IF(AR266="",0,(1/AR266))))))</f>
        <v>58400.000000000007</v>
      </c>
      <c r="AU266" s="96" t="str">
        <f t="shared" si="178"/>
        <v/>
      </c>
      <c r="AV266" s="96" t="str">
        <f t="shared" ref="AV266:AV329" si="193">IF(C266="","",IF(N266="","",(TR*BW_A*AT*365*24)/(EF_OUT*ED_O*SA_ADULT*AF_WORK*N266*C266*0.000001)))</f>
        <v/>
      </c>
      <c r="AW266" s="96" t="str">
        <f t="shared" ref="AW266:AW329" si="194">IF(C266="","",(TR*BW_A*AT*365)/(EF_OUT*ED_O*IRS_ADULT*M266*C266*0.000001))</f>
        <v/>
      </c>
      <c r="AX266" s="96" t="str">
        <f t="shared" ref="AX266:AX329" si="195">IF(AND(AU266="",AV266="",AW266=""),"",IF(AND(G266="",C266=""),"",(1/(IF(AU266="",0,(1/AU266))+IF(AV266="",0,(1/AV266))+IF(AW266="",0,(1/AW266))))))</f>
        <v/>
      </c>
      <c r="AZ266" s="101" t="str">
        <f t="shared" si="179"/>
        <v/>
      </c>
      <c r="BA266" s="101">
        <f t="shared" si="180"/>
        <v>76657.320774133928</v>
      </c>
      <c r="BB266" s="101">
        <f t="shared" ref="BB266:BB329" si="196">IF(E266="","",(THQ*BW_A*ED_O*365)/((EF_OUT*ED_O*M266*((1/E266)*(IRS_ADULT*0.000001)))))</f>
        <v>32444.444444444445</v>
      </c>
      <c r="BC266" s="96">
        <f t="shared" ref="BC266:BC329" si="197">IF(AND(E266="",I266=""),"",IF(AND(AZ266="",BA266="",BB266=""),"",(1/(IF(AZ266="",0,(1/AZ266))+IF(BA266="",0,(1/BA266))+IF(BB266="",0,(1/BB266))))))</f>
        <v>22796.186479050928</v>
      </c>
      <c r="BE266" s="96" t="str">
        <f t="shared" si="181"/>
        <v/>
      </c>
      <c r="BF266" s="96" t="str">
        <f t="shared" si="182"/>
        <v/>
      </c>
      <c r="BH266" s="118"/>
      <c r="BI266" s="96" t="s">
        <v>74</v>
      </c>
      <c r="BJ266" s="96" t="str">
        <f t="shared" si="183"/>
        <v/>
      </c>
      <c r="BK266" s="101">
        <f t="shared" si="184"/>
        <v>834.28571428571433</v>
      </c>
      <c r="BL266" s="101"/>
      <c r="BM266" s="117" t="str">
        <f t="shared" si="185"/>
        <v>68359-37-5</v>
      </c>
      <c r="BN266" s="204" t="str">
        <f t="shared" si="186"/>
        <v>Cyfluthrin</v>
      </c>
      <c r="BO266" s="204"/>
      <c r="BP266" s="200">
        <f t="shared" si="156"/>
        <v>1580.3419888928656</v>
      </c>
      <c r="BQ266" s="100" t="str">
        <f t="shared" si="162"/>
        <v>N</v>
      </c>
      <c r="BR266" s="205">
        <f t="shared" si="157"/>
        <v>58400.000000000007</v>
      </c>
      <c r="BS266" s="100" t="str">
        <f t="shared" si="163"/>
        <v>N</v>
      </c>
      <c r="BT266" s="200">
        <f t="shared" si="158"/>
        <v>22796.186479050928</v>
      </c>
      <c r="BU266" s="100" t="str">
        <f t="shared" si="164"/>
        <v>N</v>
      </c>
      <c r="BV266" s="200" t="str">
        <f t="shared" si="159"/>
        <v/>
      </c>
      <c r="BW266" s="100" t="str">
        <f t="shared" si="165"/>
        <v/>
      </c>
      <c r="BX266" s="200">
        <f t="shared" si="166"/>
        <v>834.28571428571433</v>
      </c>
      <c r="BY266" s="100" t="str">
        <f t="shared" si="167"/>
        <v>N</v>
      </c>
      <c r="BZ266" s="200"/>
      <c r="CA266" s="200"/>
      <c r="CB266" s="200"/>
    </row>
    <row r="267" spans="1:80" s="96" customFormat="1" ht="23" x14ac:dyDescent="0.5">
      <c r="A267" s="206" t="s">
        <v>1055</v>
      </c>
      <c r="B267" s="117" t="s">
        <v>241</v>
      </c>
      <c r="D267" s="201"/>
      <c r="E267" s="201">
        <v>1E-3</v>
      </c>
      <c r="F267" s="203" t="s">
        <v>1966</v>
      </c>
      <c r="G267" s="202"/>
      <c r="H267" s="100" t="s">
        <v>74</v>
      </c>
      <c r="I267" s="203"/>
      <c r="J267" s="203" t="s">
        <v>74</v>
      </c>
      <c r="K267" s="203"/>
      <c r="L267" s="113"/>
      <c r="M267" s="113">
        <v>1</v>
      </c>
      <c r="N267" s="111">
        <v>0.1</v>
      </c>
      <c r="P267" s="95">
        <v>449.86</v>
      </c>
      <c r="Q267" s="96" t="s">
        <v>47</v>
      </c>
      <c r="R267" s="96">
        <v>1.48E-6</v>
      </c>
      <c r="S267" s="208">
        <v>6.05E-5</v>
      </c>
      <c r="T267" s="96">
        <v>3.2362000000000002E-2</v>
      </c>
      <c r="U267" s="96">
        <v>3.7811999999999999E-6</v>
      </c>
      <c r="V267" s="96">
        <v>341300</v>
      </c>
      <c r="W267" s="96">
        <f t="shared" si="168"/>
        <v>2047.8</v>
      </c>
      <c r="X267" s="96">
        <v>5.0000000000000001E-3</v>
      </c>
      <c r="Y267" s="99" t="str">
        <f t="shared" si="169"/>
        <v/>
      </c>
      <c r="Z267" s="96" t="str">
        <f t="shared" si="170"/>
        <v/>
      </c>
      <c r="AA267" s="96" t="str">
        <f t="shared" si="171"/>
        <v/>
      </c>
      <c r="AC267" s="96" t="str">
        <f t="shared" si="160"/>
        <v/>
      </c>
      <c r="AD267" s="96" t="str">
        <f t="shared" si="172"/>
        <v/>
      </c>
      <c r="AE267" s="96" t="str">
        <f t="shared" si="173"/>
        <v/>
      </c>
      <c r="AF267" s="96" t="str">
        <f t="shared" si="187"/>
        <v/>
      </c>
      <c r="AH267" s="101" t="str">
        <f t="shared" si="174"/>
        <v/>
      </c>
      <c r="AI267" s="101">
        <f t="shared" si="175"/>
        <v>329.60086689543073</v>
      </c>
      <c r="AJ267" s="101">
        <f t="shared" si="161"/>
        <v>78.214285714285722</v>
      </c>
      <c r="AK267" s="96">
        <f t="shared" si="188"/>
        <v>63.213679555714634</v>
      </c>
      <c r="AM267" s="96" t="str">
        <f t="shared" si="176"/>
        <v/>
      </c>
      <c r="AN267" s="96" t="str">
        <f t="shared" si="189"/>
        <v/>
      </c>
      <c r="AO267" s="96" t="str">
        <f t="shared" si="190"/>
        <v/>
      </c>
      <c r="AQ267" s="96" t="str">
        <f t="shared" si="177"/>
        <v/>
      </c>
      <c r="AR267" s="96">
        <f t="shared" si="191"/>
        <v>2336</v>
      </c>
      <c r="AS267" s="96">
        <f t="shared" si="192"/>
        <v>2336</v>
      </c>
      <c r="AU267" s="96" t="str">
        <f t="shared" si="178"/>
        <v/>
      </c>
      <c r="AV267" s="96" t="str">
        <f t="shared" si="193"/>
        <v/>
      </c>
      <c r="AW267" s="96" t="str">
        <f t="shared" si="194"/>
        <v/>
      </c>
      <c r="AX267" s="96" t="str">
        <f t="shared" si="195"/>
        <v/>
      </c>
      <c r="AZ267" s="101" t="str">
        <f t="shared" si="179"/>
        <v/>
      </c>
      <c r="BA267" s="101">
        <f t="shared" si="180"/>
        <v>3066.2928309653571</v>
      </c>
      <c r="BB267" s="101">
        <f t="shared" si="196"/>
        <v>1297.7777777777778</v>
      </c>
      <c r="BC267" s="96">
        <f t="shared" si="197"/>
        <v>911.84745916203713</v>
      </c>
      <c r="BE267" s="96" t="str">
        <f t="shared" si="181"/>
        <v/>
      </c>
      <c r="BF267" s="96" t="str">
        <f t="shared" si="182"/>
        <v/>
      </c>
      <c r="BH267" s="118"/>
      <c r="BI267" s="96" t="s">
        <v>74</v>
      </c>
      <c r="BJ267" s="96" t="str">
        <f t="shared" si="183"/>
        <v/>
      </c>
      <c r="BK267" s="101">
        <f t="shared" si="184"/>
        <v>33.371428571428574</v>
      </c>
      <c r="BL267" s="101"/>
      <c r="BM267" s="117" t="str">
        <f t="shared" si="185"/>
        <v>68085-85-8</v>
      </c>
      <c r="BN267" s="204" t="str">
        <f t="shared" si="186"/>
        <v>Cyhalothrin</v>
      </c>
      <c r="BO267" s="204"/>
      <c r="BP267" s="200">
        <f t="shared" ref="BP267:BP330" si="198">IF(AND(AA267="",AF267="",AK267=""),"",IF(Q267="S", MIN(AF267,AK267,100000),MIN(AA267,AF267,AK267,100000)))</f>
        <v>63.213679555714634</v>
      </c>
      <c r="BQ267" s="100" t="str">
        <f t="shared" si="162"/>
        <v>N</v>
      </c>
      <c r="BR267" s="205">
        <f t="shared" ref="BR267:BR330" si="199">IF(AND(AA267="",AO267="",AS267=""),"",IF(Q267="S", MIN(AO267,AS267,100000),MIN(AA267,AO267,AS267,100000)))</f>
        <v>2336</v>
      </c>
      <c r="BS267" s="100" t="str">
        <f t="shared" si="163"/>
        <v>N</v>
      </c>
      <c r="BT267" s="200">
        <f t="shared" ref="BT267:BT330" si="200">IF(AND(AA267="",AX267="",BC267=""),"",IF(Q267="S",MIN(AX267,BC267,100000),MIN(AA267,AX267,BC267,100000)))</f>
        <v>911.84745916203713</v>
      </c>
      <c r="BU267" s="100" t="str">
        <f t="shared" si="164"/>
        <v>N</v>
      </c>
      <c r="BV267" s="200" t="str">
        <f t="shared" ref="BV267:BV330" si="201">IF(AND(G267="",I267=""),"",MIN(BE267,BF267))</f>
        <v/>
      </c>
      <c r="BW267" s="100" t="str">
        <f t="shared" si="165"/>
        <v/>
      </c>
      <c r="BX267" s="200">
        <f t="shared" si="166"/>
        <v>33.371428571428574</v>
      </c>
      <c r="BY267" s="100" t="str">
        <f t="shared" si="167"/>
        <v>N</v>
      </c>
      <c r="BZ267" s="200"/>
      <c r="CA267" s="200"/>
      <c r="CB267" s="200"/>
    </row>
    <row r="268" spans="1:80" s="96" customFormat="1" ht="23" x14ac:dyDescent="0.5">
      <c r="A268" s="206" t="s">
        <v>242</v>
      </c>
      <c r="B268" s="117" t="s">
        <v>243</v>
      </c>
      <c r="D268" s="201"/>
      <c r="E268" s="201">
        <v>0.01</v>
      </c>
      <c r="F268" s="203" t="s">
        <v>790</v>
      </c>
      <c r="G268" s="202"/>
      <c r="H268" s="100" t="s">
        <v>74</v>
      </c>
      <c r="I268" s="203"/>
      <c r="J268" s="203" t="s">
        <v>74</v>
      </c>
      <c r="K268" s="203"/>
      <c r="L268" s="113"/>
      <c r="M268" s="113">
        <v>1</v>
      </c>
      <c r="N268" s="111">
        <v>0.1</v>
      </c>
      <c r="P268" s="95">
        <v>416.31</v>
      </c>
      <c r="Q268" s="96" t="s">
        <v>47</v>
      </c>
      <c r="R268" s="96">
        <v>4.2E-7</v>
      </c>
      <c r="S268" s="208">
        <v>1.7200000000000001E-5</v>
      </c>
      <c r="T268" s="96">
        <v>1.8904600000000001E-2</v>
      </c>
      <c r="U268" s="96">
        <v>4.6534000000000002E-6</v>
      </c>
      <c r="V268" s="96">
        <v>79750</v>
      </c>
      <c r="W268" s="96">
        <f t="shared" si="168"/>
        <v>478.5</v>
      </c>
      <c r="X268" s="96">
        <v>4.0000000000000001E-3</v>
      </c>
      <c r="Y268" s="99" t="str">
        <f t="shared" si="169"/>
        <v/>
      </c>
      <c r="Z268" s="96" t="str">
        <f t="shared" si="170"/>
        <v/>
      </c>
      <c r="AA268" s="96" t="str">
        <f t="shared" si="171"/>
        <v/>
      </c>
      <c r="AC268" s="96" t="str">
        <f t="shared" si="160"/>
        <v/>
      </c>
      <c r="AD268" s="96" t="str">
        <f t="shared" si="172"/>
        <v/>
      </c>
      <c r="AE268" s="96" t="str">
        <f t="shared" si="173"/>
        <v/>
      </c>
      <c r="AF268" s="96" t="str">
        <f t="shared" si="187"/>
        <v/>
      </c>
      <c r="AH268" s="101" t="str">
        <f t="shared" si="174"/>
        <v/>
      </c>
      <c r="AI268" s="101">
        <f t="shared" si="175"/>
        <v>3296.0086689543068</v>
      </c>
      <c r="AJ268" s="101">
        <f t="shared" si="161"/>
        <v>782.14285714285722</v>
      </c>
      <c r="AK268" s="96">
        <f t="shared" si="188"/>
        <v>632.13679555714634</v>
      </c>
      <c r="AM268" s="96" t="str">
        <f t="shared" si="176"/>
        <v/>
      </c>
      <c r="AN268" s="96" t="str">
        <f t="shared" si="189"/>
        <v/>
      </c>
      <c r="AO268" s="96" t="str">
        <f t="shared" si="190"/>
        <v/>
      </c>
      <c r="AQ268" s="96" t="str">
        <f t="shared" si="177"/>
        <v/>
      </c>
      <c r="AR268" s="96">
        <f t="shared" si="191"/>
        <v>23360.000000000004</v>
      </c>
      <c r="AS268" s="96">
        <f t="shared" si="192"/>
        <v>23360.000000000004</v>
      </c>
      <c r="AU268" s="96" t="str">
        <f t="shared" si="178"/>
        <v/>
      </c>
      <c r="AV268" s="96" t="str">
        <f t="shared" si="193"/>
        <v/>
      </c>
      <c r="AW268" s="96" t="str">
        <f t="shared" si="194"/>
        <v/>
      </c>
      <c r="AX268" s="96" t="str">
        <f t="shared" si="195"/>
        <v/>
      </c>
      <c r="AZ268" s="101" t="str">
        <f t="shared" si="179"/>
        <v/>
      </c>
      <c r="BA268" s="101">
        <f t="shared" si="180"/>
        <v>30662.928309653569</v>
      </c>
      <c r="BB268" s="101">
        <f t="shared" si="196"/>
        <v>12977.777777777779</v>
      </c>
      <c r="BC268" s="96">
        <f t="shared" si="197"/>
        <v>9118.4745916203719</v>
      </c>
      <c r="BE268" s="96" t="str">
        <f t="shared" si="181"/>
        <v/>
      </c>
      <c r="BF268" s="96" t="str">
        <f t="shared" si="182"/>
        <v/>
      </c>
      <c r="BH268" s="118"/>
      <c r="BJ268" s="96" t="str">
        <f t="shared" si="183"/>
        <v/>
      </c>
      <c r="BK268" s="101">
        <f t="shared" si="184"/>
        <v>333.71428571428572</v>
      </c>
      <c r="BL268" s="101"/>
      <c r="BM268" s="117" t="str">
        <f t="shared" si="185"/>
        <v>52315-07-8</v>
      </c>
      <c r="BN268" s="204" t="str">
        <f t="shared" si="186"/>
        <v>Cypermethrin</v>
      </c>
      <c r="BO268" s="204"/>
      <c r="BP268" s="200">
        <f t="shared" si="198"/>
        <v>632.13679555714634</v>
      </c>
      <c r="BQ268" s="100" t="str">
        <f t="shared" si="162"/>
        <v>N</v>
      </c>
      <c r="BR268" s="205">
        <f t="shared" si="199"/>
        <v>23360.000000000004</v>
      </c>
      <c r="BS268" s="100" t="str">
        <f t="shared" si="163"/>
        <v>N</v>
      </c>
      <c r="BT268" s="200">
        <f t="shared" si="200"/>
        <v>9118.4745916203719</v>
      </c>
      <c r="BU268" s="100" t="str">
        <f t="shared" si="164"/>
        <v>N</v>
      </c>
      <c r="BV268" s="200" t="str">
        <f t="shared" si="201"/>
        <v/>
      </c>
      <c r="BW268" s="100" t="str">
        <f t="shared" si="165"/>
        <v/>
      </c>
      <c r="BX268" s="200">
        <f t="shared" si="166"/>
        <v>333.71428571428572</v>
      </c>
      <c r="BY268" s="100" t="str">
        <f t="shared" si="167"/>
        <v>N</v>
      </c>
      <c r="BZ268" s="200"/>
      <c r="CA268" s="200"/>
      <c r="CB268" s="200"/>
    </row>
    <row r="269" spans="1:80" s="96" customFormat="1" ht="23" x14ac:dyDescent="0.5">
      <c r="A269" s="206" t="s">
        <v>1056</v>
      </c>
      <c r="B269" s="117" t="s">
        <v>1057</v>
      </c>
      <c r="D269" s="201"/>
      <c r="E269" s="201">
        <v>0.5</v>
      </c>
      <c r="F269" s="203" t="s">
        <v>1966</v>
      </c>
      <c r="G269" s="202"/>
      <c r="H269" s="100" t="s">
        <v>74</v>
      </c>
      <c r="I269" s="203"/>
      <c r="J269" s="203" t="s">
        <v>74</v>
      </c>
      <c r="K269" s="203"/>
      <c r="L269" s="113"/>
      <c r="M269" s="113">
        <v>1</v>
      </c>
      <c r="N269" s="111">
        <v>0.1</v>
      </c>
      <c r="P269" s="95">
        <v>166.19</v>
      </c>
      <c r="Q269" s="96" t="s">
        <v>47</v>
      </c>
      <c r="R269" s="96">
        <v>5.6499999999999999E-14</v>
      </c>
      <c r="S269" s="208">
        <v>2.3100000000000001E-12</v>
      </c>
      <c r="T269" s="96">
        <v>6.2856499999999996E-2</v>
      </c>
      <c r="U269" s="96">
        <v>7.3443000000000001E-6</v>
      </c>
      <c r="V269" s="96">
        <v>28.73</v>
      </c>
      <c r="W269" s="96">
        <f t="shared" si="168"/>
        <v>0.17238000000000001</v>
      </c>
      <c r="X269" s="96">
        <v>13000</v>
      </c>
      <c r="Y269" s="99" t="str">
        <f t="shared" si="169"/>
        <v/>
      </c>
      <c r="Z269" s="96" t="str">
        <f t="shared" si="170"/>
        <v/>
      </c>
      <c r="AA269" s="96" t="str">
        <f t="shared" si="171"/>
        <v/>
      </c>
      <c r="AC269" s="96" t="str">
        <f t="shared" si="160"/>
        <v/>
      </c>
      <c r="AD269" s="96" t="str">
        <f t="shared" si="172"/>
        <v/>
      </c>
      <c r="AE269" s="96" t="str">
        <f t="shared" si="173"/>
        <v/>
      </c>
      <c r="AF269" s="96" t="str">
        <f t="shared" si="187"/>
        <v/>
      </c>
      <c r="AH269" s="101" t="str">
        <f t="shared" si="174"/>
        <v/>
      </c>
      <c r="AI269" s="101">
        <f t="shared" si="175"/>
        <v>164800.43344771536</v>
      </c>
      <c r="AJ269" s="101">
        <f t="shared" si="161"/>
        <v>39107.142857142855</v>
      </c>
      <c r="AK269" s="96">
        <f t="shared" si="188"/>
        <v>31606.839777857313</v>
      </c>
      <c r="AM269" s="96" t="str">
        <f t="shared" si="176"/>
        <v/>
      </c>
      <c r="AN269" s="96" t="str">
        <f t="shared" si="189"/>
        <v/>
      </c>
      <c r="AO269" s="96" t="str">
        <f t="shared" si="190"/>
        <v/>
      </c>
      <c r="AQ269" s="96" t="str">
        <f t="shared" si="177"/>
        <v/>
      </c>
      <c r="AR269" s="96">
        <f t="shared" si="191"/>
        <v>1168000</v>
      </c>
      <c r="AS269" s="96">
        <f t="shared" si="192"/>
        <v>1168000</v>
      </c>
      <c r="AU269" s="96" t="str">
        <f t="shared" si="178"/>
        <v/>
      </c>
      <c r="AV269" s="96" t="str">
        <f t="shared" si="193"/>
        <v/>
      </c>
      <c r="AW269" s="96" t="str">
        <f t="shared" si="194"/>
        <v/>
      </c>
      <c r="AX269" s="96" t="str">
        <f t="shared" si="195"/>
        <v/>
      </c>
      <c r="AZ269" s="101" t="str">
        <f t="shared" si="179"/>
        <v/>
      </c>
      <c r="BA269" s="101">
        <f t="shared" si="180"/>
        <v>1533146.4154826785</v>
      </c>
      <c r="BB269" s="101">
        <f t="shared" si="196"/>
        <v>648888.88888888888</v>
      </c>
      <c r="BC269" s="96">
        <f t="shared" si="197"/>
        <v>455923.72958101856</v>
      </c>
      <c r="BE269" s="96" t="str">
        <f t="shared" si="181"/>
        <v/>
      </c>
      <c r="BF269" s="96" t="str">
        <f t="shared" si="182"/>
        <v/>
      </c>
      <c r="BH269" s="118"/>
      <c r="BI269" s="96" t="s">
        <v>74</v>
      </c>
      <c r="BJ269" s="96" t="str">
        <f t="shared" si="183"/>
        <v/>
      </c>
      <c r="BK269" s="101">
        <f t="shared" si="184"/>
        <v>16685.714285714286</v>
      </c>
      <c r="BL269" s="101"/>
      <c r="BM269" s="117" t="str">
        <f t="shared" si="185"/>
        <v>66215-27-8</v>
      </c>
      <c r="BN269" s="204" t="str">
        <f t="shared" si="186"/>
        <v>Cyromazine</v>
      </c>
      <c r="BO269" s="204"/>
      <c r="BP269" s="200">
        <f t="shared" si="198"/>
        <v>31606.839777857313</v>
      </c>
      <c r="BQ269" s="100" t="str">
        <f t="shared" si="162"/>
        <v>N</v>
      </c>
      <c r="BR269" s="205">
        <f t="shared" si="199"/>
        <v>100000</v>
      </c>
      <c r="BS269" s="100" t="str">
        <f t="shared" si="163"/>
        <v>max</v>
      </c>
      <c r="BT269" s="200">
        <f t="shared" si="200"/>
        <v>100000</v>
      </c>
      <c r="BU269" s="100" t="str">
        <f t="shared" si="164"/>
        <v>max</v>
      </c>
      <c r="BV269" s="200" t="str">
        <f t="shared" si="201"/>
        <v/>
      </c>
      <c r="BW269" s="100" t="str">
        <f t="shared" si="165"/>
        <v/>
      </c>
      <c r="BX269" s="200">
        <f t="shared" si="166"/>
        <v>16685.714285714286</v>
      </c>
      <c r="BY269" s="100" t="str">
        <f t="shared" si="167"/>
        <v>N</v>
      </c>
      <c r="BZ269" s="200"/>
      <c r="CA269" s="200"/>
      <c r="CB269" s="200"/>
    </row>
    <row r="270" spans="1:80" s="96" customFormat="1" ht="23" x14ac:dyDescent="0.5">
      <c r="A270" s="206" t="s">
        <v>247</v>
      </c>
      <c r="B270" s="117" t="s">
        <v>248</v>
      </c>
      <c r="C270" s="96">
        <v>0.24</v>
      </c>
      <c r="D270" s="203" t="s">
        <v>790</v>
      </c>
      <c r="E270" s="201">
        <v>5.0000000000000001E-4</v>
      </c>
      <c r="F270" s="203" t="s">
        <v>109</v>
      </c>
      <c r="G270" s="202">
        <v>6.8999999999999997E-5</v>
      </c>
      <c r="H270" s="100" t="s">
        <v>793</v>
      </c>
      <c r="I270" s="203"/>
      <c r="J270" s="203" t="s">
        <v>74</v>
      </c>
      <c r="K270" s="203"/>
      <c r="L270" s="113"/>
      <c r="M270" s="113">
        <v>1</v>
      </c>
      <c r="N270" s="111">
        <v>0.1</v>
      </c>
      <c r="P270" s="95">
        <v>320.05</v>
      </c>
      <c r="Q270" s="208"/>
      <c r="R270" s="96">
        <v>6.6000000000000003E-6</v>
      </c>
      <c r="S270" s="208">
        <v>2.698E-4</v>
      </c>
      <c r="T270" s="96">
        <v>4.0607699999999997E-2</v>
      </c>
      <c r="U270" s="96">
        <v>4.7446999999999997E-6</v>
      </c>
      <c r="V270" s="96">
        <v>117500</v>
      </c>
      <c r="W270" s="96">
        <f t="shared" si="168"/>
        <v>705</v>
      </c>
      <c r="X270" s="96">
        <v>0.09</v>
      </c>
      <c r="Y270" s="99" t="str">
        <f t="shared" si="169"/>
        <v/>
      </c>
      <c r="Z270" s="96" t="str">
        <f t="shared" si="170"/>
        <v/>
      </c>
      <c r="AA270" s="96" t="str">
        <f t="shared" si="171"/>
        <v/>
      </c>
      <c r="AC270" s="96">
        <f t="shared" si="160"/>
        <v>48829.431438127089</v>
      </c>
      <c r="AD270" s="96">
        <f t="shared" si="172"/>
        <v>10.296772737531029</v>
      </c>
      <c r="AE270" s="96">
        <f t="shared" si="173"/>
        <v>2.8968253968253963</v>
      </c>
      <c r="AF270" s="96">
        <f t="shared" si="187"/>
        <v>2.2606851827105889</v>
      </c>
      <c r="AH270" s="101" t="str">
        <f t="shared" si="174"/>
        <v/>
      </c>
      <c r="AI270" s="101">
        <f t="shared" si="175"/>
        <v>164.80043344771536</v>
      </c>
      <c r="AJ270" s="101">
        <f t="shared" si="161"/>
        <v>39.107142857142861</v>
      </c>
      <c r="AK270" s="96">
        <f t="shared" si="188"/>
        <v>31.606839777857317</v>
      </c>
      <c r="AM270" s="96">
        <f t="shared" si="176"/>
        <v>213286.95652173916</v>
      </c>
      <c r="AN270" s="96">
        <f t="shared" si="189"/>
        <v>27.25333333333333</v>
      </c>
      <c r="AO270" s="96">
        <f t="shared" si="190"/>
        <v>27.24985140787566</v>
      </c>
      <c r="AQ270" s="96" t="str">
        <f t="shared" si="177"/>
        <v/>
      </c>
      <c r="AR270" s="96">
        <f t="shared" si="191"/>
        <v>1168</v>
      </c>
      <c r="AS270" s="96">
        <f t="shared" si="192"/>
        <v>1168</v>
      </c>
      <c r="AU270" s="96">
        <f t="shared" si="178"/>
        <v>236985.50724637683</v>
      </c>
      <c r="AV270" s="96">
        <f t="shared" si="193"/>
        <v>502.01395028981233</v>
      </c>
      <c r="AW270" s="96">
        <f t="shared" si="194"/>
        <v>15.140740740740739</v>
      </c>
      <c r="AX270" s="96">
        <f t="shared" si="195"/>
        <v>14.696553733645452</v>
      </c>
      <c r="AZ270" s="101" t="str">
        <f t="shared" si="179"/>
        <v/>
      </c>
      <c r="BA270" s="101">
        <f t="shared" si="180"/>
        <v>1533.1464154826785</v>
      </c>
      <c r="BB270" s="101">
        <f t="shared" si="196"/>
        <v>648.88888888888891</v>
      </c>
      <c r="BC270" s="96">
        <f t="shared" si="197"/>
        <v>455.92372958101856</v>
      </c>
      <c r="BE270" s="96">
        <f t="shared" si="181"/>
        <v>4.0691192865105905E-2</v>
      </c>
      <c r="BF270" s="96" t="str">
        <f t="shared" si="182"/>
        <v/>
      </c>
      <c r="BH270" s="118"/>
      <c r="BI270" s="96" t="s">
        <v>74</v>
      </c>
      <c r="BJ270" s="96">
        <f t="shared" si="183"/>
        <v>0.3246175738171469</v>
      </c>
      <c r="BK270" s="101">
        <f t="shared" si="184"/>
        <v>16.685714285714287</v>
      </c>
      <c r="BL270" s="101"/>
      <c r="BM270" s="117" t="str">
        <f t="shared" si="185"/>
        <v>72-54-8</v>
      </c>
      <c r="BN270" s="204" t="str">
        <f t="shared" si="186"/>
        <v>DDD</v>
      </c>
      <c r="BO270" s="204"/>
      <c r="BP270" s="200">
        <f t="shared" si="198"/>
        <v>2.2606851827105889</v>
      </c>
      <c r="BQ270" s="100" t="str">
        <f t="shared" si="162"/>
        <v>C</v>
      </c>
      <c r="BR270" s="205">
        <f t="shared" si="199"/>
        <v>27.24985140787566</v>
      </c>
      <c r="BS270" s="100" t="str">
        <f t="shared" si="163"/>
        <v>C</v>
      </c>
      <c r="BT270" s="200">
        <f t="shared" si="200"/>
        <v>14.696553733645452</v>
      </c>
      <c r="BU270" s="100" t="str">
        <f t="shared" si="164"/>
        <v>C</v>
      </c>
      <c r="BV270" s="200">
        <f t="shared" si="201"/>
        <v>4.0691192865105905E-2</v>
      </c>
      <c r="BW270" s="100" t="str">
        <f t="shared" si="165"/>
        <v>C</v>
      </c>
      <c r="BX270" s="200">
        <f t="shared" si="166"/>
        <v>0.3246175738171469</v>
      </c>
      <c r="BY270" s="100" t="str">
        <f t="shared" si="167"/>
        <v>C</v>
      </c>
      <c r="BZ270" s="200">
        <v>0.8</v>
      </c>
      <c r="CA270" s="200"/>
      <c r="CB270" s="200">
        <f>BZ270*20</f>
        <v>16</v>
      </c>
    </row>
    <row r="271" spans="1:80" s="96" customFormat="1" ht="23" x14ac:dyDescent="0.5">
      <c r="A271" s="206" t="s">
        <v>1887</v>
      </c>
      <c r="B271" s="117" t="s">
        <v>249</v>
      </c>
      <c r="C271" s="96">
        <v>0.34</v>
      </c>
      <c r="D271" s="203" t="s">
        <v>790</v>
      </c>
      <c r="E271" s="201">
        <v>5.0000000000000001E-4</v>
      </c>
      <c r="F271" s="203" t="s">
        <v>109</v>
      </c>
      <c r="G271" s="202">
        <v>9.7E-5</v>
      </c>
      <c r="H271" s="100" t="s">
        <v>793</v>
      </c>
      <c r="I271" s="203"/>
      <c r="J271" s="203" t="s">
        <v>74</v>
      </c>
      <c r="K271" s="203"/>
      <c r="L271" s="113" t="s">
        <v>1199</v>
      </c>
      <c r="M271" s="113">
        <v>1</v>
      </c>
      <c r="N271" s="111"/>
      <c r="P271" s="95">
        <v>318.02999999999997</v>
      </c>
      <c r="Q271" s="96" t="s">
        <v>47</v>
      </c>
      <c r="R271" s="96">
        <v>4.1600000000000002E-5</v>
      </c>
      <c r="S271" s="208">
        <v>1.7007000000000001E-3</v>
      </c>
      <c r="T271" s="96">
        <v>2.29959E-2</v>
      </c>
      <c r="U271" s="96">
        <v>5.8591999999999997E-6</v>
      </c>
      <c r="V271" s="96">
        <v>117500</v>
      </c>
      <c r="W271" s="96">
        <f t="shared" si="168"/>
        <v>705</v>
      </c>
      <c r="X271" s="96">
        <v>0.04</v>
      </c>
      <c r="Y271" s="99">
        <f t="shared" si="169"/>
        <v>3.0078187054767931E-9</v>
      </c>
      <c r="Z271" s="96">
        <f t="shared" si="170"/>
        <v>2103172.1780466186</v>
      </c>
      <c r="AA271" s="96">
        <f t="shared" si="171"/>
        <v>28.204012878256606</v>
      </c>
      <c r="AC271" s="96">
        <f t="shared" si="160"/>
        <v>60.876910784061522</v>
      </c>
      <c r="AD271" s="96" t="str">
        <f t="shared" si="172"/>
        <v/>
      </c>
      <c r="AE271" s="96">
        <f t="shared" si="173"/>
        <v>2.0448179271708682</v>
      </c>
      <c r="AF271" s="96">
        <f t="shared" si="187"/>
        <v>1.9783658375522155</v>
      </c>
      <c r="AH271" s="101" t="str">
        <f t="shared" si="174"/>
        <v/>
      </c>
      <c r="AI271" s="101" t="str">
        <f t="shared" si="175"/>
        <v/>
      </c>
      <c r="AJ271" s="101">
        <f t="shared" si="161"/>
        <v>39.107142857142861</v>
      </c>
      <c r="AK271" s="96">
        <f t="shared" si="188"/>
        <v>39.107142857142861</v>
      </c>
      <c r="AM271" s="96">
        <f t="shared" si="176"/>
        <v>265.91034630478072</v>
      </c>
      <c r="AN271" s="96">
        <f t="shared" si="189"/>
        <v>19.237647058823523</v>
      </c>
      <c r="AO271" s="96">
        <f t="shared" si="190"/>
        <v>17.939769910910552</v>
      </c>
      <c r="AQ271" s="96" t="str">
        <f t="shared" si="177"/>
        <v/>
      </c>
      <c r="AR271" s="96">
        <f t="shared" si="191"/>
        <v>1168</v>
      </c>
      <c r="AS271" s="96">
        <f t="shared" si="192"/>
        <v>1168</v>
      </c>
      <c r="AU271" s="96">
        <f t="shared" si="178"/>
        <v>295.45594033864523</v>
      </c>
      <c r="AV271" s="96" t="str">
        <f t="shared" si="193"/>
        <v/>
      </c>
      <c r="AW271" s="96">
        <f t="shared" si="194"/>
        <v>10.687581699346403</v>
      </c>
      <c r="AX271" s="96">
        <f t="shared" si="195"/>
        <v>10.31447433512777</v>
      </c>
      <c r="AZ271" s="101" t="str">
        <f t="shared" si="179"/>
        <v/>
      </c>
      <c r="BA271" s="101" t="str">
        <f t="shared" si="180"/>
        <v/>
      </c>
      <c r="BB271" s="101">
        <f t="shared" si="196"/>
        <v>648.88888888888891</v>
      </c>
      <c r="BC271" s="96">
        <f t="shared" si="197"/>
        <v>648.88888888888891</v>
      </c>
      <c r="BE271" s="96">
        <f t="shared" si="181"/>
        <v>2.8945281522601111E-2</v>
      </c>
      <c r="BF271" s="96" t="str">
        <f t="shared" si="182"/>
        <v/>
      </c>
      <c r="BH271" s="118"/>
      <c r="BI271" s="96" t="s">
        <v>74</v>
      </c>
      <c r="BJ271" s="96">
        <f t="shared" si="183"/>
        <v>4.6214816596816866E-2</v>
      </c>
      <c r="BK271" s="101">
        <f t="shared" si="184"/>
        <v>16.685714285714287</v>
      </c>
      <c r="BL271" s="101"/>
      <c r="BM271" s="117" t="str">
        <f t="shared" si="185"/>
        <v>72-55-9</v>
      </c>
      <c r="BN271" s="204" t="str">
        <f t="shared" si="186"/>
        <v>DDE</v>
      </c>
      <c r="BO271" s="204"/>
      <c r="BP271" s="200">
        <f t="shared" si="198"/>
        <v>1.9783658375522155</v>
      </c>
      <c r="BQ271" s="100" t="str">
        <f t="shared" si="162"/>
        <v>C</v>
      </c>
      <c r="BR271" s="205">
        <f t="shared" si="199"/>
        <v>17.939769910910552</v>
      </c>
      <c r="BS271" s="100" t="str">
        <f t="shared" si="163"/>
        <v>C</v>
      </c>
      <c r="BT271" s="200">
        <f t="shared" si="200"/>
        <v>10.31447433512777</v>
      </c>
      <c r="BU271" s="100" t="str">
        <f t="shared" si="164"/>
        <v>C</v>
      </c>
      <c r="BV271" s="200">
        <f t="shared" si="201"/>
        <v>2.8945281522601111E-2</v>
      </c>
      <c r="BW271" s="100" t="str">
        <f t="shared" si="165"/>
        <v>C</v>
      </c>
      <c r="BX271" s="200">
        <f t="shared" si="166"/>
        <v>4.6214816596816866E-2</v>
      </c>
      <c r="BY271" s="100" t="str">
        <f t="shared" si="167"/>
        <v>C</v>
      </c>
      <c r="BZ271" s="200">
        <v>3</v>
      </c>
      <c r="CA271" s="200"/>
      <c r="CB271" s="200">
        <f>BZ271*20</f>
        <v>60</v>
      </c>
    </row>
    <row r="272" spans="1:80" s="96" customFormat="1" ht="23" x14ac:dyDescent="0.5">
      <c r="A272" s="206" t="s">
        <v>250</v>
      </c>
      <c r="B272" s="117" t="s">
        <v>251</v>
      </c>
      <c r="C272" s="96">
        <v>0.34</v>
      </c>
      <c r="D272" s="203" t="s">
        <v>790</v>
      </c>
      <c r="E272" s="201">
        <v>5.0000000000000001E-4</v>
      </c>
      <c r="F272" s="203" t="s">
        <v>790</v>
      </c>
      <c r="G272" s="202">
        <v>9.7E-5</v>
      </c>
      <c r="H272" s="100" t="s">
        <v>790</v>
      </c>
      <c r="I272" s="203"/>
      <c r="J272" s="203" t="s">
        <v>74</v>
      </c>
      <c r="K272" s="203"/>
      <c r="L272" s="113"/>
      <c r="M272" s="113">
        <v>1</v>
      </c>
      <c r="N272" s="111">
        <v>0.03</v>
      </c>
      <c r="P272" s="95">
        <v>354.49</v>
      </c>
      <c r="Q272" s="96" t="s">
        <v>47</v>
      </c>
      <c r="R272" s="96">
        <v>8.32E-6</v>
      </c>
      <c r="S272" s="208">
        <v>3.4010000000000003E-4</v>
      </c>
      <c r="T272" s="96">
        <v>3.7933000000000001E-2</v>
      </c>
      <c r="U272" s="96">
        <v>4.4321999999999997E-6</v>
      </c>
      <c r="V272" s="96">
        <v>168600</v>
      </c>
      <c r="W272" s="96">
        <f t="shared" si="168"/>
        <v>1011.6</v>
      </c>
      <c r="X272" s="96">
        <v>5.4999999999999997E-3</v>
      </c>
      <c r="Y272" s="99" t="str">
        <f t="shared" si="169"/>
        <v/>
      </c>
      <c r="Z272" s="96" t="str">
        <f t="shared" si="170"/>
        <v/>
      </c>
      <c r="AA272" s="96" t="str">
        <f t="shared" si="171"/>
        <v/>
      </c>
      <c r="AC272" s="96">
        <f t="shared" si="160"/>
        <v>34734.33782712133</v>
      </c>
      <c r="AD272" s="96">
        <f t="shared" si="172"/>
        <v>24.227700558896537</v>
      </c>
      <c r="AE272" s="96">
        <f t="shared" si="173"/>
        <v>2.0448179271708682</v>
      </c>
      <c r="AF272" s="96">
        <f t="shared" si="187"/>
        <v>1.8855652190533865</v>
      </c>
      <c r="AH272" s="101" t="str">
        <f t="shared" si="174"/>
        <v/>
      </c>
      <c r="AI272" s="101">
        <f t="shared" si="175"/>
        <v>549.33477815905121</v>
      </c>
      <c r="AJ272" s="101">
        <f t="shared" si="161"/>
        <v>39.107142857142861</v>
      </c>
      <c r="AK272" s="96">
        <f t="shared" si="188"/>
        <v>36.508129143422607</v>
      </c>
      <c r="AM272" s="96">
        <f t="shared" si="176"/>
        <v>151719.58762886599</v>
      </c>
      <c r="AN272" s="96">
        <f t="shared" si="189"/>
        <v>19.237647058823523</v>
      </c>
      <c r="AO272" s="96">
        <f t="shared" si="190"/>
        <v>19.235208084726505</v>
      </c>
      <c r="AQ272" s="96" t="str">
        <f t="shared" si="177"/>
        <v/>
      </c>
      <c r="AR272" s="96">
        <f t="shared" si="191"/>
        <v>1168</v>
      </c>
      <c r="AS272" s="96">
        <f t="shared" si="192"/>
        <v>1168</v>
      </c>
      <c r="AU272" s="96">
        <f t="shared" si="178"/>
        <v>168577.31958762885</v>
      </c>
      <c r="AV272" s="96">
        <f t="shared" si="193"/>
        <v>1181.2092947995584</v>
      </c>
      <c r="AW272" s="96">
        <f t="shared" si="194"/>
        <v>10.687581699346403</v>
      </c>
      <c r="AX272" s="96">
        <f t="shared" si="195"/>
        <v>10.5910821274945</v>
      </c>
      <c r="AZ272" s="101" t="str">
        <f t="shared" si="179"/>
        <v/>
      </c>
      <c r="BA272" s="101">
        <f t="shared" si="180"/>
        <v>5110.4880516089297</v>
      </c>
      <c r="BB272" s="101">
        <f t="shared" si="196"/>
        <v>648.88888888888891</v>
      </c>
      <c r="BC272" s="96">
        <f t="shared" si="197"/>
        <v>575.78084361358492</v>
      </c>
      <c r="BE272" s="96">
        <f t="shared" si="181"/>
        <v>2.8945281522601111E-2</v>
      </c>
      <c r="BF272" s="96" t="str">
        <f t="shared" si="182"/>
        <v/>
      </c>
      <c r="BH272" s="118"/>
      <c r="BI272" s="96" t="s">
        <v>74</v>
      </c>
      <c r="BJ272" s="96">
        <f t="shared" si="183"/>
        <v>0.22914181681210363</v>
      </c>
      <c r="BK272" s="101">
        <f t="shared" si="184"/>
        <v>16.685714285714287</v>
      </c>
      <c r="BL272" s="101"/>
      <c r="BM272" s="117" t="str">
        <f t="shared" si="185"/>
        <v>50-29-3</v>
      </c>
      <c r="BN272" s="204" t="str">
        <f t="shared" si="186"/>
        <v>DDT</v>
      </c>
      <c r="BO272" s="204"/>
      <c r="BP272" s="200">
        <f t="shared" si="198"/>
        <v>1.8855652190533865</v>
      </c>
      <c r="BQ272" s="100" t="str">
        <f t="shared" si="162"/>
        <v>C</v>
      </c>
      <c r="BR272" s="205">
        <f t="shared" si="199"/>
        <v>19.235208084726505</v>
      </c>
      <c r="BS272" s="100" t="str">
        <f t="shared" si="163"/>
        <v>C</v>
      </c>
      <c r="BT272" s="200">
        <f t="shared" si="200"/>
        <v>10.5910821274945</v>
      </c>
      <c r="BU272" s="100" t="str">
        <f t="shared" si="164"/>
        <v>C</v>
      </c>
      <c r="BV272" s="200">
        <f t="shared" si="201"/>
        <v>2.8945281522601111E-2</v>
      </c>
      <c r="BW272" s="100" t="str">
        <f t="shared" si="165"/>
        <v>C</v>
      </c>
      <c r="BX272" s="200">
        <f t="shared" si="166"/>
        <v>0.22914181681210363</v>
      </c>
      <c r="BY272" s="100" t="str">
        <f t="shared" si="167"/>
        <v>C</v>
      </c>
      <c r="BZ272" s="200">
        <v>2</v>
      </c>
      <c r="CA272" s="200"/>
      <c r="CB272" s="200">
        <f>BZ272*20</f>
        <v>40</v>
      </c>
    </row>
    <row r="273" spans="1:80" s="96" customFormat="1" ht="23" x14ac:dyDescent="0.5">
      <c r="A273" s="206" t="s">
        <v>245</v>
      </c>
      <c r="B273" s="117" t="s">
        <v>246</v>
      </c>
      <c r="D273" s="201"/>
      <c r="E273" s="201">
        <v>0.03</v>
      </c>
      <c r="F273" s="203" t="s">
        <v>790</v>
      </c>
      <c r="G273" s="202"/>
      <c r="H273" s="100" t="s">
        <v>74</v>
      </c>
      <c r="I273" s="203"/>
      <c r="J273" s="203" t="s">
        <v>74</v>
      </c>
      <c r="K273" s="203"/>
      <c r="L273" s="113"/>
      <c r="M273" s="113">
        <v>1</v>
      </c>
      <c r="N273" s="111">
        <v>0.1</v>
      </c>
      <c r="P273" s="95">
        <v>142.97</v>
      </c>
      <c r="Q273" s="96" t="s">
        <v>47</v>
      </c>
      <c r="R273" s="96">
        <v>5.6599999999999997E-8</v>
      </c>
      <c r="S273" s="208">
        <v>2.3140000000000002E-6</v>
      </c>
      <c r="T273" s="96">
        <v>6.0081299999999997E-2</v>
      </c>
      <c r="U273" s="96">
        <v>9.4134000000000004E-6</v>
      </c>
      <c r="V273" s="96">
        <v>3.2309999999999999</v>
      </c>
      <c r="W273" s="96">
        <f t="shared" si="168"/>
        <v>1.9386E-2</v>
      </c>
      <c r="X273" s="96">
        <v>502000</v>
      </c>
      <c r="Y273" s="99" t="str">
        <f t="shared" si="169"/>
        <v/>
      </c>
      <c r="Z273" s="96" t="str">
        <f t="shared" si="170"/>
        <v/>
      </c>
      <c r="AA273" s="96" t="str">
        <f t="shared" si="171"/>
        <v/>
      </c>
      <c r="AC273" s="96" t="str">
        <f t="shared" si="160"/>
        <v/>
      </c>
      <c r="AD273" s="96" t="str">
        <f t="shared" si="172"/>
        <v/>
      </c>
      <c r="AE273" s="96" t="str">
        <f t="shared" si="173"/>
        <v/>
      </c>
      <c r="AF273" s="96" t="str">
        <f t="shared" si="187"/>
        <v/>
      </c>
      <c r="AH273" s="101" t="str">
        <f t="shared" si="174"/>
        <v/>
      </c>
      <c r="AI273" s="101">
        <f t="shared" si="175"/>
        <v>9888.0260068629213</v>
      </c>
      <c r="AJ273" s="101">
        <f t="shared" si="161"/>
        <v>2346.4285714285716</v>
      </c>
      <c r="AK273" s="96">
        <f t="shared" si="188"/>
        <v>1896.4103866714388</v>
      </c>
      <c r="AM273" s="96" t="str">
        <f t="shared" si="176"/>
        <v/>
      </c>
      <c r="AN273" s="96" t="str">
        <f t="shared" si="189"/>
        <v/>
      </c>
      <c r="AO273" s="96" t="str">
        <f t="shared" si="190"/>
        <v/>
      </c>
      <c r="AQ273" s="96" t="str">
        <f t="shared" si="177"/>
        <v/>
      </c>
      <c r="AR273" s="96">
        <f t="shared" si="191"/>
        <v>70080</v>
      </c>
      <c r="AS273" s="96">
        <f t="shared" si="192"/>
        <v>70080</v>
      </c>
      <c r="AU273" s="96" t="str">
        <f t="shared" si="178"/>
        <v/>
      </c>
      <c r="AV273" s="96" t="str">
        <f t="shared" si="193"/>
        <v/>
      </c>
      <c r="AW273" s="96" t="str">
        <f t="shared" si="194"/>
        <v/>
      </c>
      <c r="AX273" s="96" t="str">
        <f t="shared" si="195"/>
        <v/>
      </c>
      <c r="AZ273" s="101" t="str">
        <f t="shared" si="179"/>
        <v/>
      </c>
      <c r="BA273" s="101">
        <f t="shared" si="180"/>
        <v>91988.784928960697</v>
      </c>
      <c r="BB273" s="101">
        <f t="shared" si="196"/>
        <v>38933.333333333336</v>
      </c>
      <c r="BC273" s="96">
        <f t="shared" si="197"/>
        <v>27355.423774861116</v>
      </c>
      <c r="BE273" s="96" t="str">
        <f t="shared" si="181"/>
        <v/>
      </c>
      <c r="BF273" s="96" t="str">
        <f t="shared" si="182"/>
        <v/>
      </c>
      <c r="BH273" s="118"/>
      <c r="BI273" s="96">
        <v>200</v>
      </c>
      <c r="BJ273" s="96" t="str">
        <f t="shared" si="183"/>
        <v/>
      </c>
      <c r="BK273" s="101">
        <f t="shared" si="184"/>
        <v>1001.1428571428571</v>
      </c>
      <c r="BL273" s="101"/>
      <c r="BM273" s="117" t="str">
        <f t="shared" si="185"/>
        <v>75-99-0</v>
      </c>
      <c r="BN273" s="204" t="str">
        <f t="shared" si="186"/>
        <v>Dalapon</v>
      </c>
      <c r="BO273" s="204"/>
      <c r="BP273" s="200">
        <f t="shared" si="198"/>
        <v>1896.4103866714388</v>
      </c>
      <c r="BQ273" s="100" t="str">
        <f t="shared" si="162"/>
        <v>N</v>
      </c>
      <c r="BR273" s="205">
        <f t="shared" si="199"/>
        <v>70080</v>
      </c>
      <c r="BS273" s="100" t="str">
        <f t="shared" si="163"/>
        <v>N</v>
      </c>
      <c r="BT273" s="200">
        <f t="shared" si="200"/>
        <v>27355.423774861116</v>
      </c>
      <c r="BU273" s="100" t="str">
        <f t="shared" si="164"/>
        <v>N</v>
      </c>
      <c r="BV273" s="200" t="str">
        <f t="shared" si="201"/>
        <v/>
      </c>
      <c r="BW273" s="100" t="str">
        <f t="shared" si="165"/>
        <v/>
      </c>
      <c r="BX273" s="200">
        <f t="shared" si="166"/>
        <v>200</v>
      </c>
      <c r="BY273" s="100" t="str">
        <f t="shared" si="167"/>
        <v>mcl</v>
      </c>
      <c r="BZ273" s="200"/>
      <c r="CA273" s="200"/>
      <c r="CB273" s="200"/>
    </row>
    <row r="274" spans="1:80" s="96" customFormat="1" ht="23" x14ac:dyDescent="0.5">
      <c r="A274" s="206" t="s">
        <v>1058</v>
      </c>
      <c r="B274" s="117" t="s">
        <v>89</v>
      </c>
      <c r="C274" s="96">
        <v>1.7999999999999999E-2</v>
      </c>
      <c r="D274" s="203" t="s">
        <v>793</v>
      </c>
      <c r="E274" s="201">
        <v>0.15</v>
      </c>
      <c r="F274" s="203" t="s">
        <v>790</v>
      </c>
      <c r="G274" s="202">
        <v>5.1000000000000003E-6</v>
      </c>
      <c r="H274" s="100" t="s">
        <v>793</v>
      </c>
      <c r="I274" s="203"/>
      <c r="J274" s="203" t="s">
        <v>74</v>
      </c>
      <c r="K274" s="203"/>
      <c r="L274" s="113"/>
      <c r="M274" s="113">
        <v>1</v>
      </c>
      <c r="N274" s="111">
        <v>0.1</v>
      </c>
      <c r="P274" s="95">
        <v>160.16999999999999</v>
      </c>
      <c r="Q274" s="96" t="s">
        <v>47</v>
      </c>
      <c r="R274" s="96">
        <v>4.2299999999999999E-10</v>
      </c>
      <c r="S274" s="208">
        <v>1.7293999999999999E-8</v>
      </c>
      <c r="T274" s="96">
        <v>6.4421800000000001E-2</v>
      </c>
      <c r="U274" s="96">
        <v>7.5271999999999997E-6</v>
      </c>
      <c r="V274" s="96">
        <v>10</v>
      </c>
      <c r="W274" s="96">
        <f t="shared" si="168"/>
        <v>0.06</v>
      </c>
      <c r="X274" s="96">
        <v>100000</v>
      </c>
      <c r="Y274" s="99" t="str">
        <f t="shared" si="169"/>
        <v/>
      </c>
      <c r="Z274" s="96" t="str">
        <f t="shared" si="170"/>
        <v/>
      </c>
      <c r="AA274" s="96" t="str">
        <f t="shared" si="171"/>
        <v/>
      </c>
      <c r="AC274" s="96">
        <f t="shared" si="160"/>
        <v>660633.48416289582</v>
      </c>
      <c r="AD274" s="96">
        <f t="shared" si="172"/>
        <v>137.29030316708037</v>
      </c>
      <c r="AE274" s="96">
        <f t="shared" si="173"/>
        <v>38.62433862433862</v>
      </c>
      <c r="AF274" s="96">
        <f t="shared" si="187"/>
        <v>30.142489327803904</v>
      </c>
      <c r="AH274" s="101" t="str">
        <f t="shared" si="174"/>
        <v/>
      </c>
      <c r="AI274" s="101">
        <f t="shared" si="175"/>
        <v>49440.130034314592</v>
      </c>
      <c r="AJ274" s="101">
        <f t="shared" si="161"/>
        <v>11732.142857142859</v>
      </c>
      <c r="AK274" s="96">
        <f t="shared" si="188"/>
        <v>9482.0519333571956</v>
      </c>
      <c r="AM274" s="96">
        <f t="shared" si="176"/>
        <v>2885647.0588235292</v>
      </c>
      <c r="AN274" s="96">
        <f t="shared" si="189"/>
        <v>363.37777777777774</v>
      </c>
      <c r="AO274" s="96">
        <f t="shared" si="190"/>
        <v>363.33202485612918</v>
      </c>
      <c r="AQ274" s="96" t="str">
        <f t="shared" si="177"/>
        <v/>
      </c>
      <c r="AR274" s="96">
        <f t="shared" si="191"/>
        <v>350400</v>
      </c>
      <c r="AS274" s="96">
        <f t="shared" si="192"/>
        <v>350400</v>
      </c>
      <c r="AU274" s="96">
        <f t="shared" si="178"/>
        <v>3206274.5098039214</v>
      </c>
      <c r="AV274" s="96">
        <f t="shared" si="193"/>
        <v>6693.5193371974983</v>
      </c>
      <c r="AW274" s="96">
        <f t="shared" si="194"/>
        <v>201.8765432098765</v>
      </c>
      <c r="AX274" s="96">
        <f t="shared" si="195"/>
        <v>195.95422589812154</v>
      </c>
      <c r="AZ274" s="101" t="str">
        <f t="shared" si="179"/>
        <v/>
      </c>
      <c r="BA274" s="101">
        <f t="shared" si="180"/>
        <v>459943.92464480351</v>
      </c>
      <c r="BB274" s="101">
        <f t="shared" si="196"/>
        <v>194666.66666666666</v>
      </c>
      <c r="BC274" s="96">
        <f t="shared" si="197"/>
        <v>136777.11887430557</v>
      </c>
      <c r="BE274" s="96">
        <f t="shared" si="181"/>
        <v>0.55052790346907987</v>
      </c>
      <c r="BF274" s="96" t="str">
        <f t="shared" si="182"/>
        <v/>
      </c>
      <c r="BH274" s="118"/>
      <c r="BI274" s="96" t="s">
        <v>74</v>
      </c>
      <c r="BJ274" s="96">
        <f t="shared" si="183"/>
        <v>4.3282343175619582</v>
      </c>
      <c r="BK274" s="101">
        <f t="shared" si="184"/>
        <v>5005.7142857142853</v>
      </c>
      <c r="BL274" s="101"/>
      <c r="BM274" s="117" t="str">
        <f t="shared" si="185"/>
        <v>1596-84-5</v>
      </c>
      <c r="BN274" s="204" t="str">
        <f t="shared" si="186"/>
        <v>Daminozide</v>
      </c>
      <c r="BO274" s="204"/>
      <c r="BP274" s="200">
        <f t="shared" si="198"/>
        <v>30.142489327803904</v>
      </c>
      <c r="BQ274" s="100" t="str">
        <f t="shared" si="162"/>
        <v>C</v>
      </c>
      <c r="BR274" s="205">
        <f t="shared" si="199"/>
        <v>363.33202485612918</v>
      </c>
      <c r="BS274" s="100" t="str">
        <f t="shared" si="163"/>
        <v>C</v>
      </c>
      <c r="BT274" s="200">
        <f t="shared" si="200"/>
        <v>195.95422589812154</v>
      </c>
      <c r="BU274" s="100" t="str">
        <f t="shared" si="164"/>
        <v>C</v>
      </c>
      <c r="BV274" s="200">
        <f t="shared" si="201"/>
        <v>0.55052790346907987</v>
      </c>
      <c r="BW274" s="100" t="str">
        <f t="shared" si="165"/>
        <v>C</v>
      </c>
      <c r="BX274" s="200">
        <f t="shared" si="166"/>
        <v>4.3282343175619582</v>
      </c>
      <c r="BY274" s="100" t="str">
        <f t="shared" si="167"/>
        <v>C</v>
      </c>
      <c r="BZ274" s="200"/>
      <c r="CA274" s="200"/>
      <c r="CB274" s="200"/>
    </row>
    <row r="275" spans="1:80" s="96" customFormat="1" ht="23" x14ac:dyDescent="0.5">
      <c r="A275" s="206" t="s">
        <v>1059</v>
      </c>
      <c r="B275" s="117" t="s">
        <v>1060</v>
      </c>
      <c r="C275" s="96">
        <v>6.9999999999999999E-4</v>
      </c>
      <c r="D275" s="203" t="s">
        <v>790</v>
      </c>
      <c r="E275" s="201">
        <v>7.0000000000000001E-3</v>
      </c>
      <c r="F275" s="203" t="s">
        <v>790</v>
      </c>
      <c r="G275" s="202"/>
      <c r="H275" s="100" t="s">
        <v>74</v>
      </c>
      <c r="I275" s="203"/>
      <c r="J275" s="203" t="s">
        <v>74</v>
      </c>
      <c r="K275" s="203"/>
      <c r="L275" s="113"/>
      <c r="M275" s="113">
        <v>1</v>
      </c>
      <c r="N275" s="111">
        <v>0.1</v>
      </c>
      <c r="P275" s="95">
        <v>959.17</v>
      </c>
      <c r="Q275" s="96" t="s">
        <v>47</v>
      </c>
      <c r="R275" s="96">
        <v>1.1900000000000001E-8</v>
      </c>
      <c r="S275" s="208">
        <v>4.8650999999999998E-7</v>
      </c>
      <c r="T275" s="96">
        <v>1.8924099999999999E-2</v>
      </c>
      <c r="U275" s="96">
        <v>4.7688E-6</v>
      </c>
      <c r="V275" s="96">
        <v>276200</v>
      </c>
      <c r="W275" s="96">
        <f t="shared" si="168"/>
        <v>1657.2</v>
      </c>
      <c r="X275" s="96">
        <v>1E-4</v>
      </c>
      <c r="Y275" s="99" t="str">
        <f t="shared" si="169"/>
        <v/>
      </c>
      <c r="Z275" s="96" t="str">
        <f t="shared" si="170"/>
        <v/>
      </c>
      <c r="AA275" s="96" t="str">
        <f t="shared" si="171"/>
        <v/>
      </c>
      <c r="AC275" s="96" t="str">
        <f t="shared" si="160"/>
        <v/>
      </c>
      <c r="AD275" s="96">
        <f t="shared" si="172"/>
        <v>3530.3220814392098</v>
      </c>
      <c r="AE275" s="96">
        <f t="shared" si="173"/>
        <v>993.19727891156435</v>
      </c>
      <c r="AF275" s="96">
        <f t="shared" si="187"/>
        <v>775.12794920257363</v>
      </c>
      <c r="AH275" s="101" t="str">
        <f t="shared" si="174"/>
        <v/>
      </c>
      <c r="AI275" s="101">
        <f t="shared" si="175"/>
        <v>2307.2060682680149</v>
      </c>
      <c r="AJ275" s="101">
        <f t="shared" si="161"/>
        <v>547.5</v>
      </c>
      <c r="AK275" s="96">
        <f t="shared" si="188"/>
        <v>442.49575689000244</v>
      </c>
      <c r="AM275" s="96" t="str">
        <f t="shared" si="176"/>
        <v/>
      </c>
      <c r="AN275" s="96">
        <f t="shared" si="189"/>
        <v>9344</v>
      </c>
      <c r="AO275" s="96">
        <f t="shared" si="190"/>
        <v>9344</v>
      </c>
      <c r="AQ275" s="96" t="str">
        <f t="shared" si="177"/>
        <v/>
      </c>
      <c r="AR275" s="96">
        <f t="shared" si="191"/>
        <v>16352.000000000002</v>
      </c>
      <c r="AS275" s="96">
        <f t="shared" si="192"/>
        <v>16352</v>
      </c>
      <c r="AU275" s="96" t="str">
        <f t="shared" si="178"/>
        <v/>
      </c>
      <c r="AV275" s="96">
        <f t="shared" si="193"/>
        <v>172119.0686707928</v>
      </c>
      <c r="AW275" s="96">
        <f t="shared" si="194"/>
        <v>5191.1111111111104</v>
      </c>
      <c r="AX275" s="96">
        <f t="shared" si="195"/>
        <v>5039.1309224888473</v>
      </c>
      <c r="AZ275" s="101" t="str">
        <f t="shared" si="179"/>
        <v/>
      </c>
      <c r="BA275" s="101">
        <f t="shared" si="180"/>
        <v>21464.049816757499</v>
      </c>
      <c r="BB275" s="101">
        <f t="shared" si="196"/>
        <v>9084.4444444444434</v>
      </c>
      <c r="BC275" s="96">
        <f t="shared" si="197"/>
        <v>6382.93221413426</v>
      </c>
      <c r="BE275" s="96" t="str">
        <f t="shared" si="181"/>
        <v/>
      </c>
      <c r="BF275" s="96" t="str">
        <f t="shared" si="182"/>
        <v/>
      </c>
      <c r="BH275" s="118"/>
      <c r="BI275" s="96" t="s">
        <v>74</v>
      </c>
      <c r="BJ275" s="96">
        <f t="shared" si="183"/>
        <v>111.29745388016464</v>
      </c>
      <c r="BK275" s="101">
        <f t="shared" si="184"/>
        <v>233.60000000000002</v>
      </c>
      <c r="BL275" s="101"/>
      <c r="BM275" s="117" t="str">
        <f t="shared" si="185"/>
        <v>1163-19-5</v>
      </c>
      <c r="BN275" s="204" t="str">
        <f t="shared" si="186"/>
        <v>Decabromodiphenyl ether, 2,2',3,3',4,4',5,5',6,6'- (BDE-209)</v>
      </c>
      <c r="BO275" s="204"/>
      <c r="BP275" s="200">
        <f t="shared" si="198"/>
        <v>442.49575689000244</v>
      </c>
      <c r="BQ275" s="100" t="str">
        <f t="shared" si="162"/>
        <v>N</v>
      </c>
      <c r="BR275" s="205">
        <f t="shared" si="199"/>
        <v>9344</v>
      </c>
      <c r="BS275" s="100" t="str">
        <f t="shared" si="163"/>
        <v>C</v>
      </c>
      <c r="BT275" s="200">
        <f t="shared" si="200"/>
        <v>5039.1309224888473</v>
      </c>
      <c r="BU275" s="100" t="str">
        <f t="shared" si="164"/>
        <v>C</v>
      </c>
      <c r="BV275" s="200" t="str">
        <f t="shared" si="201"/>
        <v/>
      </c>
      <c r="BW275" s="100" t="str">
        <f t="shared" si="165"/>
        <v/>
      </c>
      <c r="BX275" s="200">
        <f t="shared" si="166"/>
        <v>111.29745388016464</v>
      </c>
      <c r="BY275" s="100" t="str">
        <f t="shared" si="167"/>
        <v>C</v>
      </c>
      <c r="BZ275" s="200"/>
      <c r="CA275" s="200"/>
      <c r="CB275" s="200"/>
    </row>
    <row r="276" spans="1:80" s="96" customFormat="1" ht="23" x14ac:dyDescent="0.5">
      <c r="A276" s="206" t="s">
        <v>1061</v>
      </c>
      <c r="B276" s="117" t="s">
        <v>1062</v>
      </c>
      <c r="D276" s="201"/>
      <c r="E276" s="201">
        <v>4.0000000000000003E-5</v>
      </c>
      <c r="F276" s="203" t="s">
        <v>790</v>
      </c>
      <c r="G276" s="202"/>
      <c r="H276" s="100" t="s">
        <v>74</v>
      </c>
      <c r="I276" s="203"/>
      <c r="J276" s="203" t="s">
        <v>74</v>
      </c>
      <c r="K276" s="203"/>
      <c r="L276" s="113"/>
      <c r="M276" s="113">
        <v>1</v>
      </c>
      <c r="N276" s="111">
        <v>0.1</v>
      </c>
      <c r="P276" s="95">
        <v>516.67999999999995</v>
      </c>
      <c r="Q276" s="96" t="s">
        <v>47</v>
      </c>
      <c r="R276" s="96">
        <v>3.8199999999999998E-6</v>
      </c>
      <c r="S276" s="208">
        <v>1.562E-4</v>
      </c>
      <c r="T276" s="96">
        <v>1.5964200000000001E-2</v>
      </c>
      <c r="U276" s="96">
        <v>3.8271000000000002E-6</v>
      </c>
      <c r="W276" s="96">
        <f t="shared" si="168"/>
        <v>0</v>
      </c>
      <c r="X276" s="96">
        <v>666</v>
      </c>
      <c r="Y276" s="99" t="str">
        <f t="shared" si="169"/>
        <v/>
      </c>
      <c r="Z276" s="96" t="str">
        <f t="shared" si="170"/>
        <v/>
      </c>
      <c r="AA276" s="96" t="str">
        <f t="shared" si="171"/>
        <v/>
      </c>
      <c r="AC276" s="96" t="str">
        <f t="shared" si="160"/>
        <v/>
      </c>
      <c r="AD276" s="96" t="str">
        <f t="shared" si="172"/>
        <v/>
      </c>
      <c r="AE276" s="96" t="str">
        <f t="shared" si="173"/>
        <v/>
      </c>
      <c r="AF276" s="96" t="str">
        <f t="shared" si="187"/>
        <v/>
      </c>
      <c r="AH276" s="101" t="str">
        <f t="shared" si="174"/>
        <v/>
      </c>
      <c r="AI276" s="101">
        <f t="shared" si="175"/>
        <v>13.184034675817232</v>
      </c>
      <c r="AJ276" s="101">
        <f t="shared" si="161"/>
        <v>3.128571428571429</v>
      </c>
      <c r="AK276" s="96">
        <f t="shared" si="188"/>
        <v>2.5285471822285857</v>
      </c>
      <c r="AM276" s="96" t="str">
        <f t="shared" si="176"/>
        <v/>
      </c>
      <c r="AN276" s="96" t="str">
        <f t="shared" si="189"/>
        <v/>
      </c>
      <c r="AO276" s="96" t="str">
        <f t="shared" si="190"/>
        <v/>
      </c>
      <c r="AQ276" s="96" t="str">
        <f t="shared" si="177"/>
        <v/>
      </c>
      <c r="AR276" s="96">
        <f t="shared" si="191"/>
        <v>93.440000000000026</v>
      </c>
      <c r="AS276" s="96">
        <f t="shared" si="192"/>
        <v>93.440000000000026</v>
      </c>
      <c r="AU276" s="96" t="str">
        <f t="shared" si="178"/>
        <v/>
      </c>
      <c r="AV276" s="96" t="str">
        <f t="shared" si="193"/>
        <v/>
      </c>
      <c r="AW276" s="96" t="str">
        <f t="shared" si="194"/>
        <v/>
      </c>
      <c r="AX276" s="96" t="str">
        <f t="shared" si="195"/>
        <v/>
      </c>
      <c r="AZ276" s="101" t="str">
        <f t="shared" si="179"/>
        <v/>
      </c>
      <c r="BA276" s="101">
        <f t="shared" si="180"/>
        <v>122.65171323861429</v>
      </c>
      <c r="BB276" s="101">
        <f t="shared" si="196"/>
        <v>51.911111111111119</v>
      </c>
      <c r="BC276" s="96">
        <f t="shared" si="197"/>
        <v>36.473898366481492</v>
      </c>
      <c r="BE276" s="96" t="str">
        <f t="shared" si="181"/>
        <v/>
      </c>
      <c r="BF276" s="96" t="str">
        <f t="shared" si="182"/>
        <v/>
      </c>
      <c r="BH276" s="118"/>
      <c r="BI276" s="96" t="s">
        <v>74</v>
      </c>
      <c r="BJ276" s="96" t="str">
        <f t="shared" si="183"/>
        <v/>
      </c>
      <c r="BK276" s="101">
        <f t="shared" si="184"/>
        <v>1.334857142857143</v>
      </c>
      <c r="BL276" s="101"/>
      <c r="BM276" s="117" t="str">
        <f t="shared" si="185"/>
        <v>8065-48-3</v>
      </c>
      <c r="BN276" s="204" t="str">
        <f t="shared" si="186"/>
        <v>Demeton</v>
      </c>
      <c r="BO276" s="204"/>
      <c r="BP276" s="200">
        <f t="shared" si="198"/>
        <v>2.5285471822285857</v>
      </c>
      <c r="BQ276" s="100" t="str">
        <f t="shared" si="162"/>
        <v>N</v>
      </c>
      <c r="BR276" s="205">
        <f t="shared" si="199"/>
        <v>93.440000000000026</v>
      </c>
      <c r="BS276" s="100" t="str">
        <f t="shared" si="163"/>
        <v>N</v>
      </c>
      <c r="BT276" s="200">
        <f t="shared" si="200"/>
        <v>36.473898366481492</v>
      </c>
      <c r="BU276" s="100" t="str">
        <f t="shared" si="164"/>
        <v>N</v>
      </c>
      <c r="BV276" s="200" t="str">
        <f t="shared" si="201"/>
        <v/>
      </c>
      <c r="BW276" s="100" t="str">
        <f t="shared" si="165"/>
        <v/>
      </c>
      <c r="BX276" s="200">
        <f t="shared" si="166"/>
        <v>1.334857142857143</v>
      </c>
      <c r="BY276" s="100" t="str">
        <f t="shared" si="167"/>
        <v>N</v>
      </c>
      <c r="BZ276" s="200"/>
      <c r="CA276" s="200"/>
      <c r="CB276" s="200"/>
    </row>
    <row r="277" spans="1:80" s="96" customFormat="1" ht="23" x14ac:dyDescent="0.5">
      <c r="A277" s="206" t="s">
        <v>292</v>
      </c>
      <c r="B277" s="117" t="s">
        <v>293</v>
      </c>
      <c r="C277" s="96">
        <v>1.1999999999999999E-3</v>
      </c>
      <c r="D277" s="203" t="s">
        <v>790</v>
      </c>
      <c r="E277" s="201">
        <v>0.6</v>
      </c>
      <c r="F277" s="203" t="s">
        <v>790</v>
      </c>
      <c r="G277" s="202"/>
      <c r="H277" s="100" t="s">
        <v>74</v>
      </c>
      <c r="I277" s="203"/>
      <c r="J277" s="203" t="s">
        <v>74</v>
      </c>
      <c r="K277" s="203"/>
      <c r="L277" s="113"/>
      <c r="M277" s="113">
        <v>1</v>
      </c>
      <c r="N277" s="111">
        <v>0.1</v>
      </c>
      <c r="P277" s="95">
        <v>370.58</v>
      </c>
      <c r="Q277" s="96" t="s">
        <v>47</v>
      </c>
      <c r="R277" s="96">
        <v>4.34E-7</v>
      </c>
      <c r="S277" s="208">
        <v>1.77E-5</v>
      </c>
      <c r="T277" s="96">
        <v>1.7290799999999999E-2</v>
      </c>
      <c r="U277" s="96">
        <v>4.1570000000000002E-6</v>
      </c>
      <c r="V277" s="96">
        <v>36000</v>
      </c>
      <c r="W277" s="96">
        <f t="shared" si="168"/>
        <v>216</v>
      </c>
      <c r="X277" s="96">
        <v>0.78</v>
      </c>
      <c r="Y277" s="99" t="str">
        <f t="shared" si="169"/>
        <v/>
      </c>
      <c r="Z277" s="96" t="str">
        <f t="shared" si="170"/>
        <v/>
      </c>
      <c r="AA277" s="96" t="str">
        <f t="shared" si="171"/>
        <v/>
      </c>
      <c r="AC277" s="96" t="str">
        <f t="shared" si="160"/>
        <v/>
      </c>
      <c r="AD277" s="96">
        <f t="shared" si="172"/>
        <v>2059.354547506206</v>
      </c>
      <c r="AE277" s="96">
        <f t="shared" si="173"/>
        <v>579.3650793650794</v>
      </c>
      <c r="AF277" s="96">
        <f t="shared" si="187"/>
        <v>452.15797036816809</v>
      </c>
      <c r="AH277" s="101" t="str">
        <f t="shared" si="174"/>
        <v/>
      </c>
      <c r="AI277" s="101">
        <f t="shared" si="175"/>
        <v>197760.52013725837</v>
      </c>
      <c r="AJ277" s="101">
        <f t="shared" si="161"/>
        <v>46928.571428571435</v>
      </c>
      <c r="AK277" s="96">
        <f t="shared" si="188"/>
        <v>37928.207733428782</v>
      </c>
      <c r="AM277" s="96" t="str">
        <f t="shared" si="176"/>
        <v/>
      </c>
      <c r="AN277" s="96">
        <f t="shared" si="189"/>
        <v>5450.666666666667</v>
      </c>
      <c r="AO277" s="96">
        <f t="shared" si="190"/>
        <v>5450.666666666667</v>
      </c>
      <c r="AQ277" s="96" t="str">
        <f t="shared" si="177"/>
        <v/>
      </c>
      <c r="AR277" s="96">
        <f t="shared" si="191"/>
        <v>1401600</v>
      </c>
      <c r="AS277" s="96">
        <f t="shared" si="192"/>
        <v>1401600</v>
      </c>
      <c r="AU277" s="96" t="str">
        <f t="shared" si="178"/>
        <v/>
      </c>
      <c r="AV277" s="96">
        <f t="shared" si="193"/>
        <v>100402.79005796247</v>
      </c>
      <c r="AW277" s="96">
        <f t="shared" si="194"/>
        <v>3028.1481481481483</v>
      </c>
      <c r="AX277" s="96">
        <f t="shared" si="195"/>
        <v>2939.493038118494</v>
      </c>
      <c r="AZ277" s="101" t="str">
        <f t="shared" si="179"/>
        <v/>
      </c>
      <c r="BA277" s="101">
        <f t="shared" si="180"/>
        <v>1839775.698579214</v>
      </c>
      <c r="BB277" s="101">
        <f t="shared" si="196"/>
        <v>778666.66666666663</v>
      </c>
      <c r="BC277" s="96">
        <f t="shared" si="197"/>
        <v>547108.47549722227</v>
      </c>
      <c r="BE277" s="96" t="str">
        <f t="shared" si="181"/>
        <v/>
      </c>
      <c r="BF277" s="96" t="str">
        <f t="shared" si="182"/>
        <v/>
      </c>
      <c r="BH277" s="118"/>
      <c r="BI277" s="96">
        <v>400</v>
      </c>
      <c r="BJ277" s="96">
        <f t="shared" si="183"/>
        <v>64.923514763429381</v>
      </c>
      <c r="BK277" s="101">
        <f t="shared" si="184"/>
        <v>20022.857142857141</v>
      </c>
      <c r="BL277" s="101"/>
      <c r="BM277" s="117" t="str">
        <f t="shared" si="185"/>
        <v>103-23-1</v>
      </c>
      <c r="BN277" s="204" t="str">
        <f t="shared" si="186"/>
        <v>Di(2-ethylhexyl)adipate</v>
      </c>
      <c r="BO277" s="204"/>
      <c r="BP277" s="200">
        <f t="shared" si="198"/>
        <v>452.15797036816809</v>
      </c>
      <c r="BQ277" s="100" t="str">
        <f t="shared" si="162"/>
        <v>C</v>
      </c>
      <c r="BR277" s="205">
        <f t="shared" si="199"/>
        <v>5450.666666666667</v>
      </c>
      <c r="BS277" s="100" t="str">
        <f t="shared" si="163"/>
        <v>C</v>
      </c>
      <c r="BT277" s="200">
        <f t="shared" si="200"/>
        <v>2939.493038118494</v>
      </c>
      <c r="BU277" s="100" t="str">
        <f t="shared" si="164"/>
        <v>C</v>
      </c>
      <c r="BV277" s="200" t="str">
        <f t="shared" si="201"/>
        <v/>
      </c>
      <c r="BW277" s="100" t="str">
        <f t="shared" si="165"/>
        <v/>
      </c>
      <c r="BX277" s="200">
        <f t="shared" si="166"/>
        <v>400</v>
      </c>
      <c r="BY277" s="100" t="str">
        <f t="shared" si="167"/>
        <v>mcl</v>
      </c>
      <c r="BZ277" s="200"/>
      <c r="CA277" s="200"/>
      <c r="CB277" s="200"/>
    </row>
    <row r="278" spans="1:80" s="96" customFormat="1" ht="23" x14ac:dyDescent="0.5">
      <c r="A278" s="206" t="s">
        <v>1063</v>
      </c>
      <c r="B278" s="117" t="s">
        <v>1064</v>
      </c>
      <c r="C278" s="96">
        <v>6.0999999999999999E-2</v>
      </c>
      <c r="D278" s="203" t="s">
        <v>41</v>
      </c>
      <c r="E278" s="201"/>
      <c r="F278" s="203" t="s">
        <v>74</v>
      </c>
      <c r="G278" s="202"/>
      <c r="H278" s="100" t="s">
        <v>74</v>
      </c>
      <c r="I278" s="203"/>
      <c r="J278" s="203" t="s">
        <v>74</v>
      </c>
      <c r="K278" s="203"/>
      <c r="L278" s="113"/>
      <c r="M278" s="113">
        <v>1</v>
      </c>
      <c r="N278" s="111">
        <v>0.1</v>
      </c>
      <c r="P278" s="95">
        <v>270.22000000000003</v>
      </c>
      <c r="Q278" s="96" t="s">
        <v>47</v>
      </c>
      <c r="R278" s="96">
        <v>3.8E-6</v>
      </c>
      <c r="S278" s="208">
        <v>1.5540000000000001E-4</v>
      </c>
      <c r="T278" s="96">
        <v>4.54578E-2</v>
      </c>
      <c r="U278" s="96">
        <v>5.3113999999999997E-6</v>
      </c>
      <c r="V278" s="96">
        <v>644.29999999999995</v>
      </c>
      <c r="W278" s="96">
        <f t="shared" si="168"/>
        <v>3.8657999999999997</v>
      </c>
      <c r="X278" s="96">
        <v>14</v>
      </c>
      <c r="Y278" s="99" t="str">
        <f t="shared" si="169"/>
        <v/>
      </c>
      <c r="Z278" s="96" t="str">
        <f t="shared" si="170"/>
        <v/>
      </c>
      <c r="AA278" s="96" t="str">
        <f t="shared" si="171"/>
        <v/>
      </c>
      <c r="AC278" s="96" t="str">
        <f t="shared" si="160"/>
        <v/>
      </c>
      <c r="AD278" s="96">
        <f t="shared" si="172"/>
        <v>40.511892737826997</v>
      </c>
      <c r="AE278" s="96">
        <f t="shared" si="173"/>
        <v>11.39734582357533</v>
      </c>
      <c r="AF278" s="96">
        <f t="shared" si="187"/>
        <v>8.8949108924885518</v>
      </c>
      <c r="AH278" s="101" t="str">
        <f t="shared" si="174"/>
        <v/>
      </c>
      <c r="AI278" s="101" t="str">
        <f t="shared" si="175"/>
        <v/>
      </c>
      <c r="AJ278" s="101" t="str">
        <f t="shared" si="161"/>
        <v/>
      </c>
      <c r="AK278" s="96" t="str">
        <f t="shared" si="188"/>
        <v/>
      </c>
      <c r="AM278" s="96" t="str">
        <f t="shared" si="176"/>
        <v/>
      </c>
      <c r="AN278" s="96">
        <f t="shared" si="189"/>
        <v>107.2262295081967</v>
      </c>
      <c r="AO278" s="96">
        <f t="shared" si="190"/>
        <v>107.2262295081967</v>
      </c>
      <c r="AQ278" s="96" t="str">
        <f t="shared" si="177"/>
        <v/>
      </c>
      <c r="AR278" s="96" t="str">
        <f t="shared" si="191"/>
        <v/>
      </c>
      <c r="AS278" s="96" t="str">
        <f t="shared" si="192"/>
        <v/>
      </c>
      <c r="AU278" s="96" t="str">
        <f t="shared" si="178"/>
        <v/>
      </c>
      <c r="AV278" s="96">
        <f t="shared" si="193"/>
        <v>1975.1368535992617</v>
      </c>
      <c r="AW278" s="96">
        <f t="shared" si="194"/>
        <v>59.570127504553732</v>
      </c>
      <c r="AX278" s="96">
        <f t="shared" si="195"/>
        <v>57.826092553150701</v>
      </c>
      <c r="AZ278" s="101" t="str">
        <f t="shared" si="179"/>
        <v/>
      </c>
      <c r="BA278" s="101" t="str">
        <f t="shared" si="180"/>
        <v/>
      </c>
      <c r="BB278" s="101" t="str">
        <f t="shared" si="196"/>
        <v/>
      </c>
      <c r="BC278" s="96" t="str">
        <f t="shared" si="197"/>
        <v/>
      </c>
      <c r="BE278" s="96" t="str">
        <f t="shared" si="181"/>
        <v/>
      </c>
      <c r="BF278" s="96" t="str">
        <f t="shared" si="182"/>
        <v/>
      </c>
      <c r="BH278" s="118"/>
      <c r="BI278" s="96" t="s">
        <v>74</v>
      </c>
      <c r="BJ278" s="96">
        <f t="shared" si="183"/>
        <v>1.2771838969854958</v>
      </c>
      <c r="BK278" s="101" t="str">
        <f t="shared" si="184"/>
        <v/>
      </c>
      <c r="BL278" s="101"/>
      <c r="BM278" s="117" t="str">
        <f t="shared" si="185"/>
        <v>2303-16-4</v>
      </c>
      <c r="BN278" s="204" t="str">
        <f t="shared" si="186"/>
        <v>Diallate</v>
      </c>
      <c r="BO278" s="204"/>
      <c r="BP278" s="200">
        <f t="shared" si="198"/>
        <v>8.8949108924885518</v>
      </c>
      <c r="BQ278" s="100" t="str">
        <f t="shared" si="162"/>
        <v>C</v>
      </c>
      <c r="BR278" s="205">
        <f t="shared" si="199"/>
        <v>107.2262295081967</v>
      </c>
      <c r="BS278" s="100" t="str">
        <f t="shared" si="163"/>
        <v>C</v>
      </c>
      <c r="BT278" s="200">
        <f t="shared" si="200"/>
        <v>57.826092553150701</v>
      </c>
      <c r="BU278" s="100" t="str">
        <f t="shared" si="164"/>
        <v>C</v>
      </c>
      <c r="BV278" s="200" t="str">
        <f t="shared" si="201"/>
        <v/>
      </c>
      <c r="BW278" s="100" t="str">
        <f t="shared" si="165"/>
        <v/>
      </c>
      <c r="BX278" s="200">
        <f t="shared" si="166"/>
        <v>1.2771838969854958</v>
      </c>
      <c r="BY278" s="100" t="str">
        <f t="shared" si="167"/>
        <v>C</v>
      </c>
      <c r="BZ278" s="200"/>
      <c r="CA278" s="200"/>
      <c r="CB278" s="200"/>
    </row>
    <row r="279" spans="1:80" s="96" customFormat="1" ht="23" x14ac:dyDescent="0.5">
      <c r="A279" s="206" t="s">
        <v>252</v>
      </c>
      <c r="B279" s="117" t="s">
        <v>253</v>
      </c>
      <c r="D279" s="201"/>
      <c r="E279" s="201">
        <v>6.9999999999999999E-4</v>
      </c>
      <c r="F279" s="203" t="s">
        <v>109</v>
      </c>
      <c r="G279" s="202"/>
      <c r="H279" s="100" t="s">
        <v>74</v>
      </c>
      <c r="I279" s="203"/>
      <c r="J279" s="203" t="s">
        <v>74</v>
      </c>
      <c r="K279" s="203"/>
      <c r="L279" s="113"/>
      <c r="M279" s="113">
        <v>1</v>
      </c>
      <c r="N279" s="111">
        <v>0.1</v>
      </c>
      <c r="P279" s="95">
        <v>304.35000000000002</v>
      </c>
      <c r="Q279" s="208"/>
      <c r="R279" s="96">
        <v>1.1300000000000001E-7</v>
      </c>
      <c r="S279" s="208">
        <v>4.6198000000000002E-6</v>
      </c>
      <c r="T279" s="96">
        <v>2.1026400000000001E-2</v>
      </c>
      <c r="U279" s="96">
        <v>5.2259000000000002E-6</v>
      </c>
      <c r="V279" s="96">
        <v>3034</v>
      </c>
      <c r="W279" s="96">
        <f t="shared" si="168"/>
        <v>18.204000000000001</v>
      </c>
      <c r="X279" s="96">
        <v>40</v>
      </c>
      <c r="Y279" s="99" t="str">
        <f t="shared" si="169"/>
        <v/>
      </c>
      <c r="Z279" s="96" t="str">
        <f t="shared" si="170"/>
        <v/>
      </c>
      <c r="AA279" s="96" t="str">
        <f t="shared" si="171"/>
        <v/>
      </c>
      <c r="AC279" s="96" t="str">
        <f t="shared" si="160"/>
        <v/>
      </c>
      <c r="AD279" s="96" t="str">
        <f t="shared" si="172"/>
        <v/>
      </c>
      <c r="AE279" s="96" t="str">
        <f t="shared" si="173"/>
        <v/>
      </c>
      <c r="AF279" s="96" t="str">
        <f t="shared" si="187"/>
        <v/>
      </c>
      <c r="AH279" s="101" t="str">
        <f t="shared" si="174"/>
        <v/>
      </c>
      <c r="AI279" s="101">
        <f t="shared" si="175"/>
        <v>230.72060682680149</v>
      </c>
      <c r="AJ279" s="101">
        <f t="shared" si="161"/>
        <v>54.75</v>
      </c>
      <c r="AK279" s="96">
        <f t="shared" si="188"/>
        <v>44.249575689000238</v>
      </c>
      <c r="AM279" s="96" t="str">
        <f t="shared" si="176"/>
        <v/>
      </c>
      <c r="AN279" s="96" t="str">
        <f t="shared" si="189"/>
        <v/>
      </c>
      <c r="AO279" s="96" t="str">
        <f t="shared" si="190"/>
        <v/>
      </c>
      <c r="AQ279" s="96" t="str">
        <f t="shared" si="177"/>
        <v/>
      </c>
      <c r="AR279" s="96">
        <f t="shared" si="191"/>
        <v>1635.2</v>
      </c>
      <c r="AS279" s="96">
        <f t="shared" si="192"/>
        <v>1635.2</v>
      </c>
      <c r="AU279" s="96" t="str">
        <f t="shared" si="178"/>
        <v/>
      </c>
      <c r="AV279" s="96" t="str">
        <f t="shared" si="193"/>
        <v/>
      </c>
      <c r="AW279" s="96" t="str">
        <f t="shared" si="194"/>
        <v/>
      </c>
      <c r="AX279" s="96" t="str">
        <f t="shared" si="195"/>
        <v/>
      </c>
      <c r="AZ279" s="101" t="str">
        <f t="shared" si="179"/>
        <v/>
      </c>
      <c r="BA279" s="101">
        <f t="shared" si="180"/>
        <v>2146.4049816757497</v>
      </c>
      <c r="BB279" s="101">
        <f t="shared" si="196"/>
        <v>908.44444444444446</v>
      </c>
      <c r="BC279" s="96">
        <f t="shared" si="197"/>
        <v>638.29322141342595</v>
      </c>
      <c r="BE279" s="96" t="str">
        <f t="shared" si="181"/>
        <v/>
      </c>
      <c r="BF279" s="96" t="str">
        <f t="shared" si="182"/>
        <v/>
      </c>
      <c r="BH279" s="118"/>
      <c r="BI279" s="96" t="s">
        <v>74</v>
      </c>
      <c r="BJ279" s="96" t="str">
        <f t="shared" si="183"/>
        <v/>
      </c>
      <c r="BK279" s="101">
        <f t="shared" si="184"/>
        <v>23.36</v>
      </c>
      <c r="BL279" s="101"/>
      <c r="BM279" s="117" t="str">
        <f t="shared" si="185"/>
        <v>333-41-5</v>
      </c>
      <c r="BN279" s="204" t="str">
        <f t="shared" si="186"/>
        <v>Diazinon</v>
      </c>
      <c r="BO279" s="204"/>
      <c r="BP279" s="200">
        <f t="shared" si="198"/>
        <v>44.249575689000238</v>
      </c>
      <c r="BQ279" s="100" t="str">
        <f t="shared" si="162"/>
        <v>N</v>
      </c>
      <c r="BR279" s="205">
        <f t="shared" si="199"/>
        <v>1635.2</v>
      </c>
      <c r="BS279" s="100" t="str">
        <f t="shared" si="163"/>
        <v>N</v>
      </c>
      <c r="BT279" s="200">
        <f t="shared" si="200"/>
        <v>638.29322141342595</v>
      </c>
      <c r="BU279" s="100" t="str">
        <f t="shared" si="164"/>
        <v>N</v>
      </c>
      <c r="BV279" s="200" t="str">
        <f t="shared" si="201"/>
        <v/>
      </c>
      <c r="BW279" s="100" t="str">
        <f t="shared" si="165"/>
        <v/>
      </c>
      <c r="BX279" s="200">
        <f t="shared" si="166"/>
        <v>23.36</v>
      </c>
      <c r="BY279" s="100" t="str">
        <f t="shared" si="167"/>
        <v>N</v>
      </c>
      <c r="BZ279" s="200"/>
      <c r="CA279" s="200"/>
      <c r="CB279" s="200"/>
    </row>
    <row r="280" spans="1:80" s="96" customFormat="1" ht="23" x14ac:dyDescent="0.5">
      <c r="A280" s="206" t="s">
        <v>1065</v>
      </c>
      <c r="B280" s="117" t="s">
        <v>1066</v>
      </c>
      <c r="D280" s="201"/>
      <c r="E280" s="201">
        <v>0.01</v>
      </c>
      <c r="F280" s="203" t="s">
        <v>1198</v>
      </c>
      <c r="G280" s="202"/>
      <c r="H280" s="100" t="s">
        <v>74</v>
      </c>
      <c r="I280" s="203"/>
      <c r="J280" s="203" t="s">
        <v>74</v>
      </c>
      <c r="K280" s="203"/>
      <c r="L280" s="113" t="s">
        <v>1199</v>
      </c>
      <c r="M280" s="113">
        <v>1</v>
      </c>
      <c r="N280" s="111"/>
      <c r="P280" s="95">
        <v>184.26</v>
      </c>
      <c r="Q280" s="208"/>
      <c r="R280" s="96">
        <v>3.3800000000000002E-5</v>
      </c>
      <c r="S280" s="208">
        <v>1.3818000000000001E-3</v>
      </c>
      <c r="T280" s="96">
        <v>3.5547500000000003E-2</v>
      </c>
      <c r="U280" s="96">
        <v>7.5958000000000002E-6</v>
      </c>
      <c r="V280" s="96">
        <v>9161</v>
      </c>
      <c r="W280" s="96">
        <f t="shared" si="168"/>
        <v>54.966000000000001</v>
      </c>
      <c r="X280" s="96">
        <v>1.47</v>
      </c>
      <c r="Y280" s="99">
        <f t="shared" si="169"/>
        <v>4.839920220004086E-8</v>
      </c>
      <c r="Z280" s="96">
        <f t="shared" si="170"/>
        <v>524302.04846641363</v>
      </c>
      <c r="AA280" s="96">
        <f t="shared" si="171"/>
        <v>80.94740453147547</v>
      </c>
      <c r="AC280" s="96" t="str">
        <f t="shared" si="160"/>
        <v/>
      </c>
      <c r="AD280" s="96" t="str">
        <f t="shared" si="172"/>
        <v/>
      </c>
      <c r="AE280" s="96" t="str">
        <f t="shared" si="173"/>
        <v/>
      </c>
      <c r="AF280" s="96" t="str">
        <f t="shared" si="187"/>
        <v/>
      </c>
      <c r="AH280" s="101" t="str">
        <f t="shared" si="174"/>
        <v/>
      </c>
      <c r="AI280" s="101" t="str">
        <f t="shared" si="175"/>
        <v/>
      </c>
      <c r="AJ280" s="101">
        <f t="shared" si="161"/>
        <v>782.14285714285722</v>
      </c>
      <c r="AK280" s="96">
        <f t="shared" si="188"/>
        <v>782.14285714285734</v>
      </c>
      <c r="AM280" s="96" t="str">
        <f t="shared" si="176"/>
        <v/>
      </c>
      <c r="AN280" s="96" t="str">
        <f t="shared" si="189"/>
        <v/>
      </c>
      <c r="AO280" s="96" t="str">
        <f t="shared" si="190"/>
        <v/>
      </c>
      <c r="AQ280" s="96" t="str">
        <f t="shared" si="177"/>
        <v/>
      </c>
      <c r="AR280" s="96">
        <f t="shared" si="191"/>
        <v>23360.000000000004</v>
      </c>
      <c r="AS280" s="96">
        <f t="shared" si="192"/>
        <v>23360.000000000004</v>
      </c>
      <c r="AU280" s="96" t="str">
        <f t="shared" si="178"/>
        <v/>
      </c>
      <c r="AV280" s="96" t="str">
        <f t="shared" si="193"/>
        <v/>
      </c>
      <c r="AW280" s="96" t="str">
        <f t="shared" si="194"/>
        <v/>
      </c>
      <c r="AX280" s="96" t="str">
        <f t="shared" si="195"/>
        <v/>
      </c>
      <c r="AZ280" s="101" t="str">
        <f t="shared" si="179"/>
        <v/>
      </c>
      <c r="BA280" s="101" t="str">
        <f t="shared" si="180"/>
        <v/>
      </c>
      <c r="BB280" s="101">
        <f t="shared" si="196"/>
        <v>12977.777777777779</v>
      </c>
      <c r="BC280" s="96">
        <f t="shared" si="197"/>
        <v>12977.777777777777</v>
      </c>
      <c r="BE280" s="96" t="str">
        <f t="shared" si="181"/>
        <v/>
      </c>
      <c r="BF280" s="96" t="str">
        <f t="shared" si="182"/>
        <v/>
      </c>
      <c r="BH280" s="118"/>
      <c r="BI280" s="96" t="s">
        <v>74</v>
      </c>
      <c r="BJ280" s="96" t="str">
        <f t="shared" si="183"/>
        <v/>
      </c>
      <c r="BK280" s="101">
        <f t="shared" si="184"/>
        <v>333.71428571428572</v>
      </c>
      <c r="BL280" s="101"/>
      <c r="BM280" s="117" t="str">
        <f t="shared" si="185"/>
        <v>132-65-0</v>
      </c>
      <c r="BN280" s="204" t="str">
        <f t="shared" si="186"/>
        <v>Dibenzothiophene</v>
      </c>
      <c r="BO280" s="204"/>
      <c r="BP280" s="200">
        <f t="shared" si="198"/>
        <v>80.94740453147547</v>
      </c>
      <c r="BQ280" s="100" t="str">
        <f t="shared" si="162"/>
        <v>sat</v>
      </c>
      <c r="BR280" s="205">
        <f t="shared" si="199"/>
        <v>80.94740453147547</v>
      </c>
      <c r="BS280" s="100" t="str">
        <f t="shared" si="163"/>
        <v>sat</v>
      </c>
      <c r="BT280" s="200">
        <f t="shared" si="200"/>
        <v>80.94740453147547</v>
      </c>
      <c r="BU280" s="100" t="str">
        <f t="shared" si="164"/>
        <v>sat</v>
      </c>
      <c r="BV280" s="200" t="str">
        <f t="shared" si="201"/>
        <v/>
      </c>
      <c r="BW280" s="100" t="str">
        <f t="shared" si="165"/>
        <v/>
      </c>
      <c r="BX280" s="200">
        <f t="shared" si="166"/>
        <v>333.71428571428572</v>
      </c>
      <c r="BY280" s="100" t="str">
        <f t="shared" si="167"/>
        <v>N</v>
      </c>
      <c r="BZ280" s="200"/>
      <c r="CA280" s="200"/>
      <c r="CB280" s="200"/>
    </row>
    <row r="281" spans="1:80" s="96" customFormat="1" ht="23" x14ac:dyDescent="0.5">
      <c r="A281" s="206" t="s">
        <v>1067</v>
      </c>
      <c r="B281" s="117" t="s">
        <v>258</v>
      </c>
      <c r="C281" s="96">
        <v>0.8</v>
      </c>
      <c r="D281" s="203" t="s">
        <v>791</v>
      </c>
      <c r="E281" s="201">
        <v>2.0000000000000001E-4</v>
      </c>
      <c r="F281" s="203" t="s">
        <v>791</v>
      </c>
      <c r="G281" s="202">
        <v>6.0000000000000001E-3</v>
      </c>
      <c r="H281" s="100" t="s">
        <v>791</v>
      </c>
      <c r="I281" s="203">
        <v>2.0000000000000001E-4</v>
      </c>
      <c r="J281" s="203" t="s">
        <v>790</v>
      </c>
      <c r="K281" s="203" t="s">
        <v>1949</v>
      </c>
      <c r="L281" s="113" t="s">
        <v>1199</v>
      </c>
      <c r="M281" s="113">
        <v>1</v>
      </c>
      <c r="N281" s="111"/>
      <c r="P281" s="95">
        <v>236.33</v>
      </c>
      <c r="Q281" s="208"/>
      <c r="R281" s="96">
        <v>1.47E-4</v>
      </c>
      <c r="S281" s="208">
        <v>6.0098E-3</v>
      </c>
      <c r="T281" s="96">
        <v>3.21351E-2</v>
      </c>
      <c r="U281" s="96">
        <v>8.9047999999999999E-6</v>
      </c>
      <c r="V281" s="96">
        <v>115.8</v>
      </c>
      <c r="W281" s="96">
        <f t="shared" si="168"/>
        <v>0.69479999999999997</v>
      </c>
      <c r="X281" s="96">
        <v>1230</v>
      </c>
      <c r="Y281" s="99">
        <f t="shared" si="169"/>
        <v>1.2998113102635478E-5</v>
      </c>
      <c r="Z281" s="96">
        <f t="shared" si="170"/>
        <v>31993.407683954709</v>
      </c>
      <c r="AA281" s="96">
        <f t="shared" si="171"/>
        <v>979.00337626037742</v>
      </c>
      <c r="AC281" s="96">
        <f t="shared" si="160"/>
        <v>5.4062934280756795E-3</v>
      </c>
      <c r="AD281" s="96" t="str">
        <f t="shared" si="172"/>
        <v/>
      </c>
      <c r="AE281" s="96">
        <f t="shared" si="173"/>
        <v>0.19143357025841298</v>
      </c>
      <c r="AF281" s="96">
        <f t="shared" si="187"/>
        <v>5.2578072013375506E-3</v>
      </c>
      <c r="AH281" s="101">
        <f t="shared" si="174"/>
        <v>6.6729107455105527</v>
      </c>
      <c r="AI281" s="101" t="str">
        <f t="shared" si="175"/>
        <v/>
      </c>
      <c r="AJ281" s="101">
        <f t="shared" si="161"/>
        <v>15.642857142857146</v>
      </c>
      <c r="AK281" s="96">
        <f t="shared" si="188"/>
        <v>4.6775620736523598</v>
      </c>
      <c r="AM281" s="96">
        <f t="shared" si="176"/>
        <v>6.5394525306003426E-2</v>
      </c>
      <c r="AN281" s="96">
        <f t="shared" si="189"/>
        <v>8.1759999999999984</v>
      </c>
      <c r="AO281" s="96">
        <f t="shared" si="190"/>
        <v>6.4875627208495018E-2</v>
      </c>
      <c r="AQ281" s="96">
        <f t="shared" si="177"/>
        <v>28.026225131144322</v>
      </c>
      <c r="AR281" s="96">
        <f t="shared" si="191"/>
        <v>467.20000000000005</v>
      </c>
      <c r="AS281" s="96">
        <f t="shared" si="192"/>
        <v>26.440143346211425</v>
      </c>
      <c r="AU281" s="96">
        <f t="shared" si="178"/>
        <v>7.2660583673337137E-2</v>
      </c>
      <c r="AV281" s="96" t="str">
        <f t="shared" si="193"/>
        <v/>
      </c>
      <c r="AW281" s="96">
        <f t="shared" si="194"/>
        <v>4.5422222222222217</v>
      </c>
      <c r="AX281" s="96">
        <f t="shared" si="195"/>
        <v>7.1516554530710721E-2</v>
      </c>
      <c r="AZ281" s="101">
        <f t="shared" si="179"/>
        <v>31.140250145715914</v>
      </c>
      <c r="BA281" s="101" t="str">
        <f t="shared" si="180"/>
        <v/>
      </c>
      <c r="BB281" s="101">
        <f t="shared" si="196"/>
        <v>259.5555555555556</v>
      </c>
      <c r="BC281" s="96">
        <f t="shared" si="197"/>
        <v>27.804408485398767</v>
      </c>
      <c r="BE281" s="96">
        <f t="shared" si="181"/>
        <v>1.6898148148148146E-4</v>
      </c>
      <c r="BF281" s="96">
        <f t="shared" si="182"/>
        <v>0.20857142857142857</v>
      </c>
      <c r="BH281" s="118"/>
      <c r="BI281" s="96">
        <v>0.2</v>
      </c>
      <c r="BJ281" s="96">
        <f t="shared" si="183"/>
        <v>3.3435441201257535E-4</v>
      </c>
      <c r="BK281" s="101">
        <f t="shared" si="184"/>
        <v>0.39260504201680674</v>
      </c>
      <c r="BL281" s="101"/>
      <c r="BM281" s="117" t="str">
        <f t="shared" si="185"/>
        <v>96-12-8</v>
      </c>
      <c r="BN281" s="204" t="str">
        <f t="shared" si="186"/>
        <v>Dibromo-3-chloropropane, 1,2-</v>
      </c>
      <c r="BO281" s="204"/>
      <c r="BP281" s="200">
        <f t="shared" si="198"/>
        <v>5.2578072013375506E-3</v>
      </c>
      <c r="BQ281" s="100" t="str">
        <f t="shared" si="162"/>
        <v>C</v>
      </c>
      <c r="BR281" s="205">
        <f t="shared" si="199"/>
        <v>6.4875627208495018E-2</v>
      </c>
      <c r="BS281" s="100" t="str">
        <f t="shared" si="163"/>
        <v>C</v>
      </c>
      <c r="BT281" s="200">
        <f t="shared" si="200"/>
        <v>7.1516554530710721E-2</v>
      </c>
      <c r="BU281" s="100" t="str">
        <f t="shared" si="164"/>
        <v>C</v>
      </c>
      <c r="BV281" s="200">
        <f t="shared" si="201"/>
        <v>1.6898148148148146E-4</v>
      </c>
      <c r="BW281" s="100" t="str">
        <f t="shared" si="165"/>
        <v>C</v>
      </c>
      <c r="BX281" s="200">
        <f t="shared" si="166"/>
        <v>0.2</v>
      </c>
      <c r="BY281" s="100" t="str">
        <f t="shared" si="167"/>
        <v>mcl</v>
      </c>
      <c r="BZ281" s="200"/>
      <c r="CA281" s="200"/>
      <c r="CB281" s="200"/>
    </row>
    <row r="282" spans="1:80" s="96" customFormat="1" ht="23" x14ac:dyDescent="0.5">
      <c r="A282" s="206" t="s">
        <v>1068</v>
      </c>
      <c r="B282" s="117" t="s">
        <v>1069</v>
      </c>
      <c r="D282" s="201"/>
      <c r="E282" s="201">
        <v>4.0000000000000002E-4</v>
      </c>
      <c r="F282" s="203" t="s">
        <v>1198</v>
      </c>
      <c r="G282" s="202"/>
      <c r="H282" s="100" t="s">
        <v>74</v>
      </c>
      <c r="I282" s="203"/>
      <c r="J282" s="203" t="s">
        <v>74</v>
      </c>
      <c r="K282" s="203"/>
      <c r="L282" s="113" t="s">
        <v>1199</v>
      </c>
      <c r="M282" s="113">
        <v>1</v>
      </c>
      <c r="N282" s="111"/>
      <c r="P282" s="95">
        <v>235.91</v>
      </c>
      <c r="Q282" s="208"/>
      <c r="R282" s="96">
        <v>1.24E-3</v>
      </c>
      <c r="S282" s="208">
        <v>5.0700000000000002E-2</v>
      </c>
      <c r="T282" s="96">
        <v>3.1185399999999999E-2</v>
      </c>
      <c r="U282" s="96">
        <v>8.5498000000000007E-6</v>
      </c>
      <c r="V282" s="96">
        <v>375.3</v>
      </c>
      <c r="W282" s="96">
        <f t="shared" si="168"/>
        <v>2.2518000000000002</v>
      </c>
      <c r="X282" s="96">
        <v>67.5</v>
      </c>
      <c r="Y282" s="99">
        <f t="shared" si="169"/>
        <v>3.56952210918011E-5</v>
      </c>
      <c r="Z282" s="96">
        <f t="shared" si="170"/>
        <v>19306.147408371318</v>
      </c>
      <c r="AA282" s="96">
        <f t="shared" si="171"/>
        <v>159.39435990566039</v>
      </c>
      <c r="AC282" s="96" t="str">
        <f t="shared" si="160"/>
        <v/>
      </c>
      <c r="AD282" s="96" t="str">
        <f t="shared" si="172"/>
        <v/>
      </c>
      <c r="AE282" s="96" t="str">
        <f t="shared" si="173"/>
        <v/>
      </c>
      <c r="AF282" s="96" t="str">
        <f t="shared" si="187"/>
        <v/>
      </c>
      <c r="AH282" s="101" t="str">
        <f t="shared" si="174"/>
        <v/>
      </c>
      <c r="AI282" s="101" t="str">
        <f t="shared" si="175"/>
        <v/>
      </c>
      <c r="AJ282" s="101">
        <f t="shared" si="161"/>
        <v>31.285714285714292</v>
      </c>
      <c r="AK282" s="96">
        <f t="shared" si="188"/>
        <v>31.285714285714295</v>
      </c>
      <c r="AM282" s="96" t="str">
        <f t="shared" si="176"/>
        <v/>
      </c>
      <c r="AN282" s="96" t="str">
        <f t="shared" si="189"/>
        <v/>
      </c>
      <c r="AO282" s="96" t="str">
        <f t="shared" si="190"/>
        <v/>
      </c>
      <c r="AQ282" s="96" t="str">
        <f t="shared" si="177"/>
        <v/>
      </c>
      <c r="AR282" s="96">
        <f t="shared" si="191"/>
        <v>934.40000000000009</v>
      </c>
      <c r="AS282" s="96">
        <f t="shared" si="192"/>
        <v>934.40000000000009</v>
      </c>
      <c r="AU282" s="96" t="str">
        <f t="shared" si="178"/>
        <v/>
      </c>
      <c r="AV282" s="96" t="str">
        <f t="shared" si="193"/>
        <v/>
      </c>
      <c r="AW282" s="96" t="str">
        <f t="shared" si="194"/>
        <v/>
      </c>
      <c r="AX282" s="96" t="str">
        <f t="shared" si="195"/>
        <v/>
      </c>
      <c r="AZ282" s="101" t="str">
        <f t="shared" si="179"/>
        <v/>
      </c>
      <c r="BA282" s="101" t="str">
        <f t="shared" si="180"/>
        <v/>
      </c>
      <c r="BB282" s="101">
        <f t="shared" si="196"/>
        <v>519.1111111111112</v>
      </c>
      <c r="BC282" s="96">
        <f t="shared" si="197"/>
        <v>519.1111111111112</v>
      </c>
      <c r="BE282" s="96" t="str">
        <f t="shared" si="181"/>
        <v/>
      </c>
      <c r="BF282" s="96" t="str">
        <f t="shared" si="182"/>
        <v/>
      </c>
      <c r="BH282" s="118"/>
      <c r="BI282" s="96" t="s">
        <v>74</v>
      </c>
      <c r="BJ282" s="96" t="str">
        <f t="shared" si="183"/>
        <v/>
      </c>
      <c r="BK282" s="101">
        <f t="shared" si="184"/>
        <v>13.348571428571429</v>
      </c>
      <c r="BL282" s="101"/>
      <c r="BM282" s="117" t="str">
        <f t="shared" si="185"/>
        <v>108-36-1</v>
      </c>
      <c r="BN282" s="204" t="str">
        <f t="shared" si="186"/>
        <v>Dibromobenzene, 1,3-</v>
      </c>
      <c r="BO282" s="204"/>
      <c r="BP282" s="200">
        <f t="shared" si="198"/>
        <v>31.285714285714295</v>
      </c>
      <c r="BQ282" s="100" t="str">
        <f t="shared" si="162"/>
        <v>N</v>
      </c>
      <c r="BR282" s="205">
        <f t="shared" si="199"/>
        <v>159.39435990566039</v>
      </c>
      <c r="BS282" s="100" t="str">
        <f t="shared" si="163"/>
        <v>sat</v>
      </c>
      <c r="BT282" s="200">
        <f t="shared" si="200"/>
        <v>159.39435990566039</v>
      </c>
      <c r="BU282" s="100" t="str">
        <f t="shared" si="164"/>
        <v>sat</v>
      </c>
      <c r="BV282" s="200" t="str">
        <f t="shared" si="201"/>
        <v/>
      </c>
      <c r="BW282" s="100" t="str">
        <f t="shared" si="165"/>
        <v/>
      </c>
      <c r="BX282" s="200">
        <f t="shared" si="166"/>
        <v>13.348571428571429</v>
      </c>
      <c r="BY282" s="100" t="str">
        <f t="shared" si="167"/>
        <v>N</v>
      </c>
      <c r="BZ282" s="200"/>
      <c r="CA282" s="200"/>
      <c r="CB282" s="200"/>
    </row>
    <row r="283" spans="1:80" s="96" customFormat="1" ht="23" x14ac:dyDescent="0.5">
      <c r="A283" s="206" t="s">
        <v>1070</v>
      </c>
      <c r="B283" s="117" t="s">
        <v>255</v>
      </c>
      <c r="D283" s="201"/>
      <c r="E283" s="201">
        <v>0.01</v>
      </c>
      <c r="F283" s="203" t="s">
        <v>790</v>
      </c>
      <c r="G283" s="202"/>
      <c r="H283" s="100" t="s">
        <v>74</v>
      </c>
      <c r="I283" s="203"/>
      <c r="J283" s="203" t="s">
        <v>74</v>
      </c>
      <c r="K283" s="203"/>
      <c r="L283" s="113" t="s">
        <v>1199</v>
      </c>
      <c r="M283" s="113">
        <v>1</v>
      </c>
      <c r="N283" s="111"/>
      <c r="P283" s="95">
        <v>235.91</v>
      </c>
      <c r="Q283" s="208"/>
      <c r="R283" s="96">
        <v>8.9300000000000002E-4</v>
      </c>
      <c r="S283" s="208">
        <v>3.6508600000000002E-2</v>
      </c>
      <c r="T283" s="96">
        <v>3.32755E-2</v>
      </c>
      <c r="U283" s="96">
        <v>9.3369000000000003E-6</v>
      </c>
      <c r="V283" s="96">
        <v>375.3</v>
      </c>
      <c r="W283" s="96">
        <f t="shared" si="168"/>
        <v>2.2518000000000002</v>
      </c>
      <c r="X283" s="96">
        <v>20</v>
      </c>
      <c r="Y283" s="99">
        <f t="shared" si="169"/>
        <v>2.7465198405974063E-5</v>
      </c>
      <c r="Z283" s="96">
        <f t="shared" si="170"/>
        <v>22009.454847382643</v>
      </c>
      <c r="AA283" s="96">
        <f t="shared" si="171"/>
        <v>47.174227529559751</v>
      </c>
      <c r="AC283" s="96" t="str">
        <f t="shared" si="160"/>
        <v/>
      </c>
      <c r="AD283" s="96" t="str">
        <f t="shared" si="172"/>
        <v/>
      </c>
      <c r="AE283" s="96" t="str">
        <f t="shared" si="173"/>
        <v/>
      </c>
      <c r="AF283" s="96" t="str">
        <f t="shared" si="187"/>
        <v/>
      </c>
      <c r="AH283" s="101" t="str">
        <f t="shared" si="174"/>
        <v/>
      </c>
      <c r="AI283" s="101" t="str">
        <f t="shared" si="175"/>
        <v/>
      </c>
      <c r="AJ283" s="101">
        <f t="shared" si="161"/>
        <v>782.14285714285722</v>
      </c>
      <c r="AK283" s="96">
        <f t="shared" si="188"/>
        <v>782.14285714285734</v>
      </c>
      <c r="AM283" s="96" t="str">
        <f t="shared" si="176"/>
        <v/>
      </c>
      <c r="AN283" s="96" t="str">
        <f t="shared" si="189"/>
        <v/>
      </c>
      <c r="AO283" s="96" t="str">
        <f t="shared" si="190"/>
        <v/>
      </c>
      <c r="AQ283" s="96" t="str">
        <f t="shared" si="177"/>
        <v/>
      </c>
      <c r="AR283" s="96">
        <f t="shared" si="191"/>
        <v>23360.000000000004</v>
      </c>
      <c r="AS283" s="96">
        <f t="shared" si="192"/>
        <v>23360.000000000004</v>
      </c>
      <c r="AU283" s="96" t="str">
        <f t="shared" si="178"/>
        <v/>
      </c>
      <c r="AV283" s="96" t="str">
        <f t="shared" si="193"/>
        <v/>
      </c>
      <c r="AW283" s="96" t="str">
        <f t="shared" si="194"/>
        <v/>
      </c>
      <c r="AX283" s="96" t="str">
        <f t="shared" si="195"/>
        <v/>
      </c>
      <c r="AZ283" s="101" t="str">
        <f t="shared" si="179"/>
        <v/>
      </c>
      <c r="BA283" s="101" t="str">
        <f t="shared" si="180"/>
        <v/>
      </c>
      <c r="BB283" s="101">
        <f t="shared" si="196"/>
        <v>12977.777777777779</v>
      </c>
      <c r="BC283" s="96">
        <f t="shared" si="197"/>
        <v>12977.777777777777</v>
      </c>
      <c r="BE283" s="96" t="str">
        <f t="shared" si="181"/>
        <v/>
      </c>
      <c r="BF283" s="96" t="str">
        <f t="shared" si="182"/>
        <v/>
      </c>
      <c r="BH283" s="118"/>
      <c r="BI283" s="96" t="s">
        <v>74</v>
      </c>
      <c r="BJ283" s="96" t="str">
        <f t="shared" si="183"/>
        <v/>
      </c>
      <c r="BK283" s="101">
        <f t="shared" si="184"/>
        <v>333.71428571428572</v>
      </c>
      <c r="BL283" s="101"/>
      <c r="BM283" s="117" t="str">
        <f t="shared" si="185"/>
        <v>106-37-6</v>
      </c>
      <c r="BN283" s="204" t="str">
        <f t="shared" si="186"/>
        <v>Dibromobenzene, 1,4-</v>
      </c>
      <c r="BO283" s="204"/>
      <c r="BP283" s="200">
        <f t="shared" si="198"/>
        <v>47.174227529559751</v>
      </c>
      <c r="BQ283" s="100" t="str">
        <f t="shared" si="162"/>
        <v>sat</v>
      </c>
      <c r="BR283" s="205">
        <f t="shared" si="199"/>
        <v>47.174227529559751</v>
      </c>
      <c r="BS283" s="100" t="str">
        <f t="shared" si="163"/>
        <v>sat</v>
      </c>
      <c r="BT283" s="200">
        <f t="shared" si="200"/>
        <v>47.174227529559751</v>
      </c>
      <c r="BU283" s="100" t="str">
        <f t="shared" si="164"/>
        <v>sat</v>
      </c>
      <c r="BV283" s="200" t="str">
        <f t="shared" si="201"/>
        <v/>
      </c>
      <c r="BW283" s="100" t="str">
        <f t="shared" si="165"/>
        <v/>
      </c>
      <c r="BX283" s="200">
        <f t="shared" si="166"/>
        <v>333.71428571428572</v>
      </c>
      <c r="BY283" s="100" t="str">
        <f t="shared" si="167"/>
        <v>N</v>
      </c>
      <c r="BZ283" s="200"/>
      <c r="CA283" s="200"/>
      <c r="CB283" s="200"/>
    </row>
    <row r="284" spans="1:80" s="96" customFormat="1" ht="23" x14ac:dyDescent="0.5">
      <c r="A284" s="206" t="s">
        <v>256</v>
      </c>
      <c r="B284" s="117" t="s">
        <v>257</v>
      </c>
      <c r="C284" s="96">
        <v>8.4000000000000005E-2</v>
      </c>
      <c r="D284" s="203" t="s">
        <v>790</v>
      </c>
      <c r="E284" s="201">
        <v>0.02</v>
      </c>
      <c r="F284" s="203" t="s">
        <v>790</v>
      </c>
      <c r="G284" s="202"/>
      <c r="H284" s="100" t="s">
        <v>74</v>
      </c>
      <c r="I284" s="203"/>
      <c r="J284" s="203" t="s">
        <v>74</v>
      </c>
      <c r="K284" s="203"/>
      <c r="L284" s="113" t="s">
        <v>1199</v>
      </c>
      <c r="M284" s="113">
        <v>1</v>
      </c>
      <c r="N284" s="111"/>
      <c r="P284" s="95">
        <v>208.28</v>
      </c>
      <c r="Q284" s="208"/>
      <c r="R284" s="96">
        <v>7.8299999999999995E-4</v>
      </c>
      <c r="S284" s="208">
        <v>3.2011400000000002E-2</v>
      </c>
      <c r="T284" s="96">
        <v>3.6635599999999997E-2</v>
      </c>
      <c r="U284" s="96">
        <v>1.06E-5</v>
      </c>
      <c r="V284" s="96">
        <v>31.82</v>
      </c>
      <c r="W284" s="96">
        <f t="shared" si="168"/>
        <v>0.19092000000000001</v>
      </c>
      <c r="X284" s="96">
        <v>2700</v>
      </c>
      <c r="Y284" s="99">
        <f t="shared" si="169"/>
        <v>2.1061459053496812E-4</v>
      </c>
      <c r="Z284" s="96">
        <f t="shared" si="170"/>
        <v>7947.9738388212063</v>
      </c>
      <c r="AA284" s="96">
        <f t="shared" si="171"/>
        <v>801.84605332075466</v>
      </c>
      <c r="AC284" s="96" t="str">
        <f t="shared" si="160"/>
        <v/>
      </c>
      <c r="AD284" s="96" t="str">
        <f t="shared" si="172"/>
        <v/>
      </c>
      <c r="AE284" s="96">
        <f t="shared" si="173"/>
        <v>8.2766439909297045</v>
      </c>
      <c r="AF284" s="96">
        <f t="shared" si="187"/>
        <v>8.2766439909297045</v>
      </c>
      <c r="AH284" s="101" t="str">
        <f t="shared" si="174"/>
        <v/>
      </c>
      <c r="AI284" s="101" t="str">
        <f t="shared" si="175"/>
        <v/>
      </c>
      <c r="AJ284" s="101">
        <f t="shared" si="161"/>
        <v>1564.2857142857144</v>
      </c>
      <c r="AK284" s="96">
        <f t="shared" si="188"/>
        <v>1564.2857142857147</v>
      </c>
      <c r="AM284" s="96" t="str">
        <f t="shared" si="176"/>
        <v/>
      </c>
      <c r="AN284" s="96">
        <f t="shared" si="189"/>
        <v>77.86666666666666</v>
      </c>
      <c r="AO284" s="96">
        <f t="shared" si="190"/>
        <v>77.86666666666666</v>
      </c>
      <c r="AQ284" s="96" t="str">
        <f t="shared" si="177"/>
        <v/>
      </c>
      <c r="AR284" s="96">
        <f t="shared" si="191"/>
        <v>46720.000000000007</v>
      </c>
      <c r="AS284" s="96">
        <f t="shared" si="192"/>
        <v>46720.000000000007</v>
      </c>
      <c r="AU284" s="96" t="str">
        <f t="shared" si="178"/>
        <v/>
      </c>
      <c r="AV284" s="96" t="str">
        <f t="shared" si="193"/>
        <v/>
      </c>
      <c r="AW284" s="96">
        <f t="shared" si="194"/>
        <v>43.259259259259252</v>
      </c>
      <c r="AX284" s="96">
        <f t="shared" si="195"/>
        <v>43.259259259259252</v>
      </c>
      <c r="AZ284" s="101" t="str">
        <f t="shared" si="179"/>
        <v/>
      </c>
      <c r="BA284" s="101" t="str">
        <f t="shared" si="180"/>
        <v/>
      </c>
      <c r="BB284" s="101">
        <f t="shared" si="196"/>
        <v>25955.555555555558</v>
      </c>
      <c r="BC284" s="96">
        <f t="shared" si="197"/>
        <v>25955.555555555555</v>
      </c>
      <c r="BE284" s="96" t="str">
        <f t="shared" si="181"/>
        <v/>
      </c>
      <c r="BF284" s="96" t="str">
        <f t="shared" si="182"/>
        <v/>
      </c>
      <c r="BH284" s="118"/>
      <c r="BI284" s="96">
        <v>80</v>
      </c>
      <c r="BJ284" s="96">
        <f t="shared" si="183"/>
        <v>0.92747878233470515</v>
      </c>
      <c r="BK284" s="101">
        <f t="shared" si="184"/>
        <v>667.42857142857144</v>
      </c>
      <c r="BL284" s="101"/>
      <c r="BM284" s="117" t="str">
        <f t="shared" si="185"/>
        <v>124-48-1</v>
      </c>
      <c r="BN284" s="204" t="str">
        <f t="shared" si="186"/>
        <v>Dibromochloromethane</v>
      </c>
      <c r="BO284" s="204"/>
      <c r="BP284" s="200">
        <f t="shared" si="198"/>
        <v>8.2766439909297045</v>
      </c>
      <c r="BQ284" s="100" t="str">
        <f t="shared" si="162"/>
        <v>C</v>
      </c>
      <c r="BR284" s="205">
        <f t="shared" si="199"/>
        <v>77.86666666666666</v>
      </c>
      <c r="BS284" s="100" t="str">
        <f t="shared" si="163"/>
        <v>C</v>
      </c>
      <c r="BT284" s="200">
        <f t="shared" si="200"/>
        <v>43.259259259259252</v>
      </c>
      <c r="BU284" s="100" t="str">
        <f t="shared" si="164"/>
        <v>C</v>
      </c>
      <c r="BV284" s="200" t="str">
        <f t="shared" si="201"/>
        <v/>
      </c>
      <c r="BW284" s="100" t="str">
        <f t="shared" si="165"/>
        <v/>
      </c>
      <c r="BX284" s="200">
        <f t="shared" si="166"/>
        <v>80</v>
      </c>
      <c r="BY284" s="100" t="str">
        <f t="shared" si="167"/>
        <v>mcl</v>
      </c>
      <c r="BZ284" s="200">
        <v>0.02</v>
      </c>
      <c r="CA284" s="200"/>
      <c r="CB284" s="200">
        <f>BZ284*20</f>
        <v>0.4</v>
      </c>
    </row>
    <row r="285" spans="1:80" s="96" customFormat="1" ht="23" x14ac:dyDescent="0.5">
      <c r="A285" s="206" t="s">
        <v>1071</v>
      </c>
      <c r="B285" s="117" t="s">
        <v>259</v>
      </c>
      <c r="C285" s="96">
        <v>2</v>
      </c>
      <c r="D285" s="203" t="s">
        <v>790</v>
      </c>
      <c r="E285" s="201">
        <v>8.9999999999999993E-3</v>
      </c>
      <c r="F285" s="203" t="s">
        <v>790</v>
      </c>
      <c r="G285" s="202">
        <v>5.9999999999999995E-4</v>
      </c>
      <c r="H285" s="100" t="s">
        <v>790</v>
      </c>
      <c r="I285" s="203">
        <v>8.9999999999999993E-3</v>
      </c>
      <c r="J285" s="203" t="s">
        <v>790</v>
      </c>
      <c r="K285" s="203"/>
      <c r="L285" s="113" t="s">
        <v>1199</v>
      </c>
      <c r="M285" s="113">
        <v>1</v>
      </c>
      <c r="N285" s="111"/>
      <c r="P285" s="95">
        <v>187.86</v>
      </c>
      <c r="Q285" s="208"/>
      <c r="R285" s="96">
        <v>6.4999999999999997E-4</v>
      </c>
      <c r="S285" s="208">
        <v>2.6574E-2</v>
      </c>
      <c r="T285" s="96">
        <v>4.3034799999999998E-2</v>
      </c>
      <c r="U285" s="96">
        <v>1.04E-5</v>
      </c>
      <c r="V285" s="96">
        <v>39.6</v>
      </c>
      <c r="W285" s="96">
        <f t="shared" si="168"/>
        <v>0.23760000000000001</v>
      </c>
      <c r="X285" s="96">
        <v>3910</v>
      </c>
      <c r="Y285" s="99">
        <f t="shared" si="169"/>
        <v>1.7801682679028871E-4</v>
      </c>
      <c r="Z285" s="96">
        <f t="shared" si="170"/>
        <v>8645.1021315615781</v>
      </c>
      <c r="AA285" s="96">
        <f t="shared" si="171"/>
        <v>1339.6859410943396</v>
      </c>
      <c r="AC285" s="96">
        <f t="shared" si="160"/>
        <v>4.0454644589999693E-2</v>
      </c>
      <c r="AD285" s="96" t="str">
        <f t="shared" si="172"/>
        <v/>
      </c>
      <c r="AE285" s="96">
        <f t="shared" si="173"/>
        <v>0.34761904761904761</v>
      </c>
      <c r="AF285" s="96">
        <f t="shared" si="187"/>
        <v>3.623746032381759E-2</v>
      </c>
      <c r="AH285" s="101">
        <f t="shared" si="174"/>
        <v>81.140458577656517</v>
      </c>
      <c r="AI285" s="101" t="str">
        <f t="shared" si="175"/>
        <v/>
      </c>
      <c r="AJ285" s="101">
        <f t="shared" si="161"/>
        <v>703.92857142857144</v>
      </c>
      <c r="AK285" s="96">
        <f t="shared" si="188"/>
        <v>72.754222760737122</v>
      </c>
      <c r="AM285" s="96">
        <f t="shared" si="176"/>
        <v>0.17670588756911865</v>
      </c>
      <c r="AN285" s="96">
        <f t="shared" si="189"/>
        <v>3.2703999999999995</v>
      </c>
      <c r="AO285" s="96">
        <f t="shared" si="190"/>
        <v>0.16764757264639091</v>
      </c>
      <c r="AQ285" s="96">
        <f t="shared" si="177"/>
        <v>340.78992602615739</v>
      </c>
      <c r="AR285" s="96">
        <f t="shared" si="191"/>
        <v>21024</v>
      </c>
      <c r="AS285" s="96">
        <f t="shared" si="192"/>
        <v>335.35398333338895</v>
      </c>
      <c r="AU285" s="96">
        <f t="shared" si="178"/>
        <v>0.19633987507679851</v>
      </c>
      <c r="AV285" s="96" t="str">
        <f t="shared" si="193"/>
        <v/>
      </c>
      <c r="AW285" s="96">
        <f t="shared" si="194"/>
        <v>1.8168888888888886</v>
      </c>
      <c r="AX285" s="96">
        <f t="shared" si="195"/>
        <v>0.17719185412897648</v>
      </c>
      <c r="AZ285" s="101">
        <f t="shared" si="179"/>
        <v>378.65547336239712</v>
      </c>
      <c r="BA285" s="101" t="str">
        <f t="shared" si="180"/>
        <v/>
      </c>
      <c r="BB285" s="101">
        <f t="shared" si="196"/>
        <v>11680.000000000002</v>
      </c>
      <c r="BC285" s="96">
        <f t="shared" si="197"/>
        <v>366.76526157020947</v>
      </c>
      <c r="BE285" s="96">
        <f t="shared" si="181"/>
        <v>4.6794871794871799E-3</v>
      </c>
      <c r="BF285" s="96">
        <f t="shared" si="182"/>
        <v>9.3857142857142843</v>
      </c>
      <c r="BH285" s="118"/>
      <c r="BI285" s="96">
        <v>0.05</v>
      </c>
      <c r="BJ285" s="96">
        <f t="shared" si="183"/>
        <v>7.5459995865205694E-3</v>
      </c>
      <c r="BK285" s="101">
        <f t="shared" si="184"/>
        <v>17.667226890756304</v>
      </c>
      <c r="BL285" s="101"/>
      <c r="BM285" s="117" t="str">
        <f t="shared" si="185"/>
        <v>106-93-4</v>
      </c>
      <c r="BN285" s="204" t="str">
        <f t="shared" si="186"/>
        <v>Dibromoethane, 1,2-</v>
      </c>
      <c r="BO285" s="204"/>
      <c r="BP285" s="200">
        <f t="shared" si="198"/>
        <v>3.623746032381759E-2</v>
      </c>
      <c r="BQ285" s="100" t="str">
        <f t="shared" si="162"/>
        <v>C</v>
      </c>
      <c r="BR285" s="205">
        <f t="shared" si="199"/>
        <v>0.16764757264639091</v>
      </c>
      <c r="BS285" s="100" t="str">
        <f t="shared" si="163"/>
        <v>C</v>
      </c>
      <c r="BT285" s="200">
        <f t="shared" si="200"/>
        <v>0.17719185412897648</v>
      </c>
      <c r="BU285" s="100" t="str">
        <f t="shared" si="164"/>
        <v>C</v>
      </c>
      <c r="BV285" s="200">
        <f t="shared" si="201"/>
        <v>4.6794871794871799E-3</v>
      </c>
      <c r="BW285" s="100" t="str">
        <f t="shared" si="165"/>
        <v>C</v>
      </c>
      <c r="BX285" s="200">
        <f t="shared" si="166"/>
        <v>0.05</v>
      </c>
      <c r="BY285" s="100" t="str">
        <f t="shared" si="167"/>
        <v>mcl</v>
      </c>
      <c r="BZ285" s="200"/>
      <c r="CA285" s="200"/>
      <c r="CB285" s="200"/>
    </row>
    <row r="286" spans="1:80" s="96" customFormat="1" ht="23" x14ac:dyDescent="0.5">
      <c r="A286" s="206" t="s">
        <v>1072</v>
      </c>
      <c r="B286" s="117" t="s">
        <v>458</v>
      </c>
      <c r="C286" s="201"/>
      <c r="D286" s="201"/>
      <c r="F286" s="203" t="s">
        <v>74</v>
      </c>
      <c r="G286" s="202"/>
      <c r="H286" s="100" t="s">
        <v>74</v>
      </c>
      <c r="I286" s="203">
        <v>4.0000000000000001E-3</v>
      </c>
      <c r="J286" s="203" t="s">
        <v>1198</v>
      </c>
      <c r="K286" s="203"/>
      <c r="L286" s="113" t="s">
        <v>1199</v>
      </c>
      <c r="M286" s="113">
        <v>1</v>
      </c>
      <c r="N286" s="111">
        <v>0.1</v>
      </c>
      <c r="P286" s="95">
        <v>173.84</v>
      </c>
      <c r="Q286" s="96" t="s">
        <v>47</v>
      </c>
      <c r="R286" s="96">
        <v>8.2200000000000003E-4</v>
      </c>
      <c r="S286" s="208">
        <v>3.3605900000000001E-2</v>
      </c>
      <c r="T286" s="96">
        <v>5.51373E-2</v>
      </c>
      <c r="U286" s="96">
        <v>1.19E-5</v>
      </c>
      <c r="V286" s="96">
        <v>21.73</v>
      </c>
      <c r="W286" s="96">
        <f t="shared" si="168"/>
        <v>0.13038</v>
      </c>
      <c r="X286" s="96">
        <v>11900</v>
      </c>
      <c r="Y286" s="99">
        <f t="shared" si="169"/>
        <v>4.1730962066385173E-4</v>
      </c>
      <c r="Z286" s="96">
        <f t="shared" si="170"/>
        <v>5646.3976133141769</v>
      </c>
      <c r="AA286" s="96">
        <f t="shared" si="171"/>
        <v>2817.2282724591196</v>
      </c>
      <c r="AC286" s="96" t="str">
        <f t="shared" si="160"/>
        <v/>
      </c>
      <c r="AD286" s="96" t="str">
        <f t="shared" si="172"/>
        <v/>
      </c>
      <c r="AE286" s="96" t="str">
        <f t="shared" si="173"/>
        <v/>
      </c>
      <c r="AF286" s="96" t="str">
        <f t="shared" si="187"/>
        <v/>
      </c>
      <c r="AH286" s="101">
        <f t="shared" si="174"/>
        <v>23.553544329824852</v>
      </c>
      <c r="AI286" s="101" t="str">
        <f t="shared" si="175"/>
        <v/>
      </c>
      <c r="AJ286" s="101" t="str">
        <f t="shared" si="161"/>
        <v/>
      </c>
      <c r="AK286" s="96">
        <f t="shared" si="188"/>
        <v>23.553544329824852</v>
      </c>
      <c r="AM286" s="96" t="str">
        <f t="shared" si="176"/>
        <v/>
      </c>
      <c r="AN286" s="96" t="str">
        <f t="shared" si="189"/>
        <v/>
      </c>
      <c r="AO286" s="96" t="str">
        <f t="shared" si="190"/>
        <v/>
      </c>
      <c r="AQ286" s="96">
        <f t="shared" si="177"/>
        <v>98.92488618526437</v>
      </c>
      <c r="AR286" s="96" t="str">
        <f t="shared" si="191"/>
        <v/>
      </c>
      <c r="AS286" s="96">
        <f t="shared" si="192"/>
        <v>98.92488618526437</v>
      </c>
      <c r="AU286" s="96" t="str">
        <f t="shared" si="178"/>
        <v/>
      </c>
      <c r="AV286" s="96" t="str">
        <f t="shared" si="193"/>
        <v/>
      </c>
      <c r="AW286" s="96" t="str">
        <f t="shared" si="194"/>
        <v/>
      </c>
      <c r="AX286" s="96" t="str">
        <f t="shared" si="195"/>
        <v/>
      </c>
      <c r="AZ286" s="101">
        <f t="shared" si="179"/>
        <v>109.91654020584932</v>
      </c>
      <c r="BA286" s="101" t="str">
        <f t="shared" si="180"/>
        <v/>
      </c>
      <c r="BB286" s="101" t="str">
        <f t="shared" si="196"/>
        <v/>
      </c>
      <c r="BC286" s="96">
        <f t="shared" si="197"/>
        <v>109.91654020584932</v>
      </c>
      <c r="BE286" s="96" t="str">
        <f t="shared" si="181"/>
        <v/>
      </c>
      <c r="BF286" s="96">
        <f t="shared" si="182"/>
        <v>4.1714285714285717</v>
      </c>
      <c r="BH286" s="118"/>
      <c r="BI286" s="96" t="s">
        <v>74</v>
      </c>
      <c r="BJ286" s="96" t="str">
        <f t="shared" si="183"/>
        <v/>
      </c>
      <c r="BK286" s="101">
        <f t="shared" si="184"/>
        <v>8.3428571428571434</v>
      </c>
      <c r="BL286" s="101"/>
      <c r="BM286" s="117" t="str">
        <f t="shared" si="185"/>
        <v>74-95-3</v>
      </c>
      <c r="BN286" s="204" t="str">
        <f t="shared" si="186"/>
        <v>Dibromomethane (Methylene Bromide)</v>
      </c>
      <c r="BO286" s="204"/>
      <c r="BP286" s="200">
        <f t="shared" si="198"/>
        <v>23.553544329824852</v>
      </c>
      <c r="BQ286" s="100" t="str">
        <f t="shared" si="162"/>
        <v>N</v>
      </c>
      <c r="BR286" s="205">
        <f t="shared" si="199"/>
        <v>98.92488618526437</v>
      </c>
      <c r="BS286" s="100" t="str">
        <f t="shared" si="163"/>
        <v>N</v>
      </c>
      <c r="BT286" s="200">
        <f t="shared" si="200"/>
        <v>109.91654020584932</v>
      </c>
      <c r="BU286" s="100" t="str">
        <f t="shared" si="164"/>
        <v>N</v>
      </c>
      <c r="BV286" s="200">
        <f t="shared" si="201"/>
        <v>4.1714285714285717</v>
      </c>
      <c r="BW286" s="100" t="str">
        <f t="shared" si="165"/>
        <v>N</v>
      </c>
      <c r="BX286" s="200">
        <f t="shared" si="166"/>
        <v>8.3428571428571434</v>
      </c>
      <c r="BY286" s="100" t="str">
        <f t="shared" si="167"/>
        <v>N</v>
      </c>
      <c r="BZ286" s="200"/>
      <c r="CA286" s="200"/>
      <c r="CB286" s="200"/>
    </row>
    <row r="287" spans="1:80" s="96" customFormat="1" ht="23" x14ac:dyDescent="0.5">
      <c r="A287" s="206" t="s">
        <v>1073</v>
      </c>
      <c r="B287" s="117" t="s">
        <v>1952</v>
      </c>
      <c r="C287" s="201"/>
      <c r="D287" s="201"/>
      <c r="E287" s="96">
        <v>2.9999999999999997E-4</v>
      </c>
      <c r="F287" s="203" t="s">
        <v>791</v>
      </c>
      <c r="G287" s="202"/>
      <c r="H287" s="100" t="s">
        <v>74</v>
      </c>
      <c r="I287" s="203"/>
      <c r="J287" s="203" t="s">
        <v>74</v>
      </c>
      <c r="K287" s="203"/>
      <c r="L287" s="113"/>
      <c r="M287" s="113">
        <v>1</v>
      </c>
      <c r="N287" s="111">
        <v>0.1</v>
      </c>
      <c r="P287" s="95" t="s">
        <v>1197</v>
      </c>
      <c r="Q287" s="96" t="s">
        <v>47</v>
      </c>
      <c r="R287" s="96" t="s">
        <v>1197</v>
      </c>
      <c r="S287" s="208" t="s">
        <v>1197</v>
      </c>
      <c r="T287" s="96" t="s">
        <v>1197</v>
      </c>
      <c r="U287" s="96" t="s">
        <v>1197</v>
      </c>
      <c r="W287" s="96">
        <f t="shared" si="168"/>
        <v>0</v>
      </c>
      <c r="X287" s="96" t="s">
        <v>1197</v>
      </c>
      <c r="Y287" s="99" t="str">
        <f t="shared" si="169"/>
        <v/>
      </c>
      <c r="Z287" s="96" t="str">
        <f t="shared" si="170"/>
        <v/>
      </c>
      <c r="AA287" s="96" t="str">
        <f t="shared" si="171"/>
        <v/>
      </c>
      <c r="AC287" s="96" t="str">
        <f t="shared" si="160"/>
        <v/>
      </c>
      <c r="AD287" s="96" t="str">
        <f t="shared" si="172"/>
        <v/>
      </c>
      <c r="AE287" s="96" t="str">
        <f t="shared" si="173"/>
        <v/>
      </c>
      <c r="AF287" s="96" t="str">
        <f t="shared" si="187"/>
        <v/>
      </c>
      <c r="AH287" s="101" t="str">
        <f t="shared" si="174"/>
        <v/>
      </c>
      <c r="AI287" s="101">
        <f t="shared" si="175"/>
        <v>98.880260068629198</v>
      </c>
      <c r="AJ287" s="101">
        <f t="shared" si="161"/>
        <v>23.464285714285715</v>
      </c>
      <c r="AK287" s="96">
        <f t="shared" si="188"/>
        <v>18.964103866714389</v>
      </c>
      <c r="AM287" s="96" t="str">
        <f t="shared" si="176"/>
        <v/>
      </c>
      <c r="AN287" s="96" t="str">
        <f t="shared" si="189"/>
        <v/>
      </c>
      <c r="AO287" s="96" t="str">
        <f t="shared" si="190"/>
        <v/>
      </c>
      <c r="AQ287" s="96" t="str">
        <f t="shared" si="177"/>
        <v/>
      </c>
      <c r="AR287" s="96">
        <f t="shared" si="191"/>
        <v>700.80000000000007</v>
      </c>
      <c r="AS287" s="96">
        <f t="shared" si="192"/>
        <v>700.80000000000007</v>
      </c>
      <c r="AU287" s="96" t="str">
        <f t="shared" si="178"/>
        <v/>
      </c>
      <c r="AV287" s="96" t="str">
        <f t="shared" si="193"/>
        <v/>
      </c>
      <c r="AW287" s="96" t="str">
        <f t="shared" si="194"/>
        <v/>
      </c>
      <c r="AX287" s="96" t="str">
        <f t="shared" si="195"/>
        <v/>
      </c>
      <c r="AZ287" s="101" t="str">
        <f t="shared" si="179"/>
        <v/>
      </c>
      <c r="BA287" s="101">
        <f t="shared" si="180"/>
        <v>919.88784928960706</v>
      </c>
      <c r="BB287" s="101">
        <f t="shared" si="196"/>
        <v>389.33333333333331</v>
      </c>
      <c r="BC287" s="96">
        <f t="shared" si="197"/>
        <v>273.55423774861111</v>
      </c>
      <c r="BE287" s="96" t="str">
        <f t="shared" si="181"/>
        <v/>
      </c>
      <c r="BF287" s="96" t="str">
        <f t="shared" si="182"/>
        <v/>
      </c>
      <c r="BH287" s="118"/>
      <c r="BI287" s="96" t="s">
        <v>74</v>
      </c>
      <c r="BJ287" s="96" t="str">
        <f t="shared" si="183"/>
        <v/>
      </c>
      <c r="BK287" s="101">
        <f t="shared" si="184"/>
        <v>10.011428571428571</v>
      </c>
      <c r="BL287" s="101"/>
      <c r="BM287" s="117" t="str">
        <f t="shared" si="185"/>
        <v>E1790660</v>
      </c>
      <c r="BN287" s="204" t="str">
        <f t="shared" si="186"/>
        <v>Dibutyltin Compounds</v>
      </c>
      <c r="BO287" s="204"/>
      <c r="BP287" s="200">
        <f t="shared" si="198"/>
        <v>18.964103866714389</v>
      </c>
      <c r="BQ287" s="100" t="str">
        <f t="shared" si="162"/>
        <v>N</v>
      </c>
      <c r="BR287" s="205">
        <f t="shared" si="199"/>
        <v>700.80000000000007</v>
      </c>
      <c r="BS287" s="100" t="str">
        <f t="shared" si="163"/>
        <v>N</v>
      </c>
      <c r="BT287" s="200">
        <f t="shared" si="200"/>
        <v>273.55423774861111</v>
      </c>
      <c r="BU287" s="100" t="str">
        <f t="shared" si="164"/>
        <v>N</v>
      </c>
      <c r="BV287" s="200" t="str">
        <f t="shared" si="201"/>
        <v/>
      </c>
      <c r="BW287" s="100" t="str">
        <f t="shared" si="165"/>
        <v/>
      </c>
      <c r="BX287" s="200">
        <f t="shared" si="166"/>
        <v>10.011428571428571</v>
      </c>
      <c r="BY287" s="100" t="str">
        <f t="shared" si="167"/>
        <v>N</v>
      </c>
      <c r="BZ287" s="200"/>
      <c r="CA287" s="200"/>
      <c r="CB287" s="200"/>
    </row>
    <row r="288" spans="1:80" s="96" customFormat="1" ht="23" x14ac:dyDescent="0.5">
      <c r="A288" s="206" t="s">
        <v>261</v>
      </c>
      <c r="B288" s="117" t="s">
        <v>262</v>
      </c>
      <c r="C288" s="201"/>
      <c r="D288" s="201"/>
      <c r="E288" s="201">
        <v>0.03</v>
      </c>
      <c r="F288" s="203" t="s">
        <v>790</v>
      </c>
      <c r="G288" s="202"/>
      <c r="H288" s="100" t="s">
        <v>74</v>
      </c>
      <c r="I288" s="203"/>
      <c r="J288" s="203" t="s">
        <v>74</v>
      </c>
      <c r="K288" s="203"/>
      <c r="L288" s="113"/>
      <c r="M288" s="113">
        <v>1</v>
      </c>
      <c r="N288" s="111">
        <v>0.1</v>
      </c>
      <c r="P288" s="95">
        <v>221.04</v>
      </c>
      <c r="Q288" s="208"/>
      <c r="R288" s="96">
        <v>2.1799999999999999E-9</v>
      </c>
      <c r="S288" s="208">
        <v>8.9124999999999999E-8</v>
      </c>
      <c r="T288" s="96">
        <v>2.9224300000000002E-2</v>
      </c>
      <c r="U288" s="96">
        <v>7.8005999999999995E-6</v>
      </c>
      <c r="V288" s="96">
        <v>29.01</v>
      </c>
      <c r="W288" s="96">
        <f t="shared" si="168"/>
        <v>0.17406000000000002</v>
      </c>
      <c r="X288" s="96">
        <v>8310</v>
      </c>
      <c r="Y288" s="99" t="str">
        <f t="shared" si="169"/>
        <v/>
      </c>
      <c r="Z288" s="96" t="str">
        <f t="shared" si="170"/>
        <v/>
      </c>
      <c r="AA288" s="96" t="str">
        <f t="shared" si="171"/>
        <v/>
      </c>
      <c r="AC288" s="96" t="str">
        <f t="shared" si="160"/>
        <v/>
      </c>
      <c r="AD288" s="96" t="str">
        <f t="shared" si="172"/>
        <v/>
      </c>
      <c r="AE288" s="96" t="str">
        <f t="shared" si="173"/>
        <v/>
      </c>
      <c r="AF288" s="96" t="str">
        <f t="shared" si="187"/>
        <v/>
      </c>
      <c r="AH288" s="101" t="str">
        <f t="shared" si="174"/>
        <v/>
      </c>
      <c r="AI288" s="101">
        <f t="shared" si="175"/>
        <v>9888.0260068629213</v>
      </c>
      <c r="AJ288" s="101">
        <f t="shared" si="161"/>
        <v>2346.4285714285716</v>
      </c>
      <c r="AK288" s="96">
        <f t="shared" si="188"/>
        <v>1896.4103866714388</v>
      </c>
      <c r="AM288" s="96" t="str">
        <f t="shared" si="176"/>
        <v/>
      </c>
      <c r="AN288" s="96" t="str">
        <f t="shared" si="189"/>
        <v/>
      </c>
      <c r="AO288" s="96" t="str">
        <f t="shared" si="190"/>
        <v/>
      </c>
      <c r="AQ288" s="96" t="str">
        <f t="shared" si="177"/>
        <v/>
      </c>
      <c r="AR288" s="96">
        <f t="shared" si="191"/>
        <v>70080</v>
      </c>
      <c r="AS288" s="96">
        <f t="shared" si="192"/>
        <v>70080</v>
      </c>
      <c r="AU288" s="96" t="str">
        <f t="shared" si="178"/>
        <v/>
      </c>
      <c r="AV288" s="96" t="str">
        <f t="shared" si="193"/>
        <v/>
      </c>
      <c r="AW288" s="96" t="str">
        <f t="shared" si="194"/>
        <v/>
      </c>
      <c r="AX288" s="96" t="str">
        <f t="shared" si="195"/>
        <v/>
      </c>
      <c r="AZ288" s="101" t="str">
        <f t="shared" si="179"/>
        <v/>
      </c>
      <c r="BA288" s="101">
        <f t="shared" si="180"/>
        <v>91988.784928960697</v>
      </c>
      <c r="BB288" s="101">
        <f t="shared" si="196"/>
        <v>38933.333333333336</v>
      </c>
      <c r="BC288" s="96">
        <f t="shared" si="197"/>
        <v>27355.423774861116</v>
      </c>
      <c r="BE288" s="96" t="str">
        <f t="shared" si="181"/>
        <v/>
      </c>
      <c r="BF288" s="96" t="str">
        <f t="shared" si="182"/>
        <v/>
      </c>
      <c r="BH288" s="118"/>
      <c r="BI288" s="96" t="s">
        <v>74</v>
      </c>
      <c r="BJ288" s="96" t="str">
        <f t="shared" si="183"/>
        <v/>
      </c>
      <c r="BK288" s="101">
        <f t="shared" si="184"/>
        <v>1001.1428571428571</v>
      </c>
      <c r="BL288" s="101"/>
      <c r="BM288" s="117" t="str">
        <f t="shared" si="185"/>
        <v>1918-00-9</v>
      </c>
      <c r="BN288" s="204" t="str">
        <f t="shared" si="186"/>
        <v>Dicamba</v>
      </c>
      <c r="BO288" s="204"/>
      <c r="BP288" s="200">
        <f t="shared" si="198"/>
        <v>1896.4103866714388</v>
      </c>
      <c r="BQ288" s="100" t="str">
        <f t="shared" si="162"/>
        <v>N</v>
      </c>
      <c r="BR288" s="205">
        <f t="shared" si="199"/>
        <v>70080</v>
      </c>
      <c r="BS288" s="100" t="str">
        <f t="shared" si="163"/>
        <v>N</v>
      </c>
      <c r="BT288" s="200">
        <f t="shared" si="200"/>
        <v>27355.423774861116</v>
      </c>
      <c r="BU288" s="100" t="str">
        <f t="shared" si="164"/>
        <v>N</v>
      </c>
      <c r="BV288" s="200" t="str">
        <f t="shared" si="201"/>
        <v/>
      </c>
      <c r="BW288" s="100" t="str">
        <f t="shared" si="165"/>
        <v/>
      </c>
      <c r="BX288" s="200">
        <f t="shared" si="166"/>
        <v>1001.1428571428571</v>
      </c>
      <c r="BY288" s="100" t="str">
        <f t="shared" si="167"/>
        <v>N</v>
      </c>
      <c r="BZ288" s="200"/>
      <c r="CA288" s="200"/>
      <c r="CB288" s="200"/>
    </row>
    <row r="289" spans="1:80" s="96" customFormat="1" ht="23" x14ac:dyDescent="0.5">
      <c r="A289" s="206" t="s">
        <v>1074</v>
      </c>
      <c r="B289" s="117" t="s">
        <v>267</v>
      </c>
      <c r="C289" s="201"/>
      <c r="D289" s="201"/>
      <c r="E289" s="201"/>
      <c r="F289" s="203" t="s">
        <v>74</v>
      </c>
      <c r="G289" s="202">
        <v>4.1999999999999997E-3</v>
      </c>
      <c r="H289" s="100" t="s">
        <v>791</v>
      </c>
      <c r="I289" s="203"/>
      <c r="J289" s="203" t="s">
        <v>74</v>
      </c>
      <c r="K289" s="203"/>
      <c r="L289" s="113" t="s">
        <v>1199</v>
      </c>
      <c r="M289" s="113">
        <v>1</v>
      </c>
      <c r="N289" s="111"/>
      <c r="P289" s="95">
        <v>125</v>
      </c>
      <c r="Q289" s="208"/>
      <c r="R289" s="96">
        <v>8.5100000000000002E-3</v>
      </c>
      <c r="S289" s="208">
        <v>0.34791499999999997</v>
      </c>
      <c r="T289" s="96">
        <v>6.65047E-2</v>
      </c>
      <c r="U289" s="96">
        <v>9.2900000000000008E-6</v>
      </c>
      <c r="V289" s="96">
        <v>131.5</v>
      </c>
      <c r="W289" s="96">
        <f t="shared" si="168"/>
        <v>0.78900000000000003</v>
      </c>
      <c r="X289" s="96">
        <v>580</v>
      </c>
      <c r="Y289" s="99">
        <f t="shared" si="169"/>
        <v>1.2910568774486706E-3</v>
      </c>
      <c r="Z289" s="96">
        <f t="shared" si="170"/>
        <v>3210.1695299108915</v>
      </c>
      <c r="AA289" s="96">
        <f t="shared" si="171"/>
        <v>553.82062937106912</v>
      </c>
      <c r="AC289" s="96">
        <f t="shared" si="160"/>
        <v>2.1459924513140575E-3</v>
      </c>
      <c r="AD289" s="96" t="str">
        <f t="shared" si="172"/>
        <v/>
      </c>
      <c r="AE289" s="96" t="str">
        <f t="shared" si="173"/>
        <v/>
      </c>
      <c r="AF289" s="96">
        <f t="shared" si="187"/>
        <v>2.1459924513140575E-3</v>
      </c>
      <c r="AH289" s="101" t="str">
        <f t="shared" si="174"/>
        <v/>
      </c>
      <c r="AI289" s="101" t="str">
        <f t="shared" si="175"/>
        <v/>
      </c>
      <c r="AJ289" s="101" t="str">
        <f t="shared" si="161"/>
        <v/>
      </c>
      <c r="AK289" s="96" t="str">
        <f t="shared" si="188"/>
        <v/>
      </c>
      <c r="AM289" s="96">
        <f t="shared" si="176"/>
        <v>9.3736950273398019E-3</v>
      </c>
      <c r="AN289" s="96" t="str">
        <f t="shared" si="189"/>
        <v/>
      </c>
      <c r="AO289" s="96">
        <f t="shared" si="190"/>
        <v>9.3736950273398019E-3</v>
      </c>
      <c r="AQ289" s="96" t="str">
        <f t="shared" si="177"/>
        <v/>
      </c>
      <c r="AR289" s="96" t="str">
        <f t="shared" si="191"/>
        <v/>
      </c>
      <c r="AS289" s="96" t="str">
        <f t="shared" si="192"/>
        <v/>
      </c>
      <c r="AU289" s="96">
        <f t="shared" si="178"/>
        <v>1.0415216697044226E-2</v>
      </c>
      <c r="AV289" s="96" t="str">
        <f t="shared" si="193"/>
        <v/>
      </c>
      <c r="AW289" s="96" t="str">
        <f t="shared" si="194"/>
        <v/>
      </c>
      <c r="AX289" s="96">
        <f t="shared" si="195"/>
        <v>1.0415216697044226E-2</v>
      </c>
      <c r="AZ289" s="101" t="str">
        <f t="shared" si="179"/>
        <v/>
      </c>
      <c r="BA289" s="101" t="str">
        <f t="shared" si="180"/>
        <v/>
      </c>
      <c r="BB289" s="101" t="str">
        <f t="shared" si="196"/>
        <v/>
      </c>
      <c r="BC289" s="96" t="str">
        <f t="shared" si="197"/>
        <v/>
      </c>
      <c r="BE289" s="96">
        <f t="shared" si="181"/>
        <v>6.6849816849816844E-4</v>
      </c>
      <c r="BF289" s="96" t="str">
        <f t="shared" si="182"/>
        <v/>
      </c>
      <c r="BH289" s="118"/>
      <c r="BI289" s="96" t="s">
        <v>74</v>
      </c>
      <c r="BJ289" s="96">
        <f t="shared" si="183"/>
        <v>1.3369963369963369E-3</v>
      </c>
      <c r="BK289" s="101" t="str">
        <f t="shared" si="184"/>
        <v/>
      </c>
      <c r="BL289" s="101"/>
      <c r="BM289" s="117" t="str">
        <f t="shared" si="185"/>
        <v>764-41-0</v>
      </c>
      <c r="BN289" s="204" t="str">
        <f t="shared" si="186"/>
        <v>Dichloro-2-butene, 1,4-</v>
      </c>
      <c r="BO289" s="204"/>
      <c r="BP289" s="200">
        <f t="shared" si="198"/>
        <v>2.1459924513140575E-3</v>
      </c>
      <c r="BQ289" s="100" t="str">
        <f t="shared" si="162"/>
        <v>C</v>
      </c>
      <c r="BR289" s="205">
        <f t="shared" si="199"/>
        <v>9.3736950273398019E-3</v>
      </c>
      <c r="BS289" s="100" t="str">
        <f t="shared" si="163"/>
        <v>C</v>
      </c>
      <c r="BT289" s="200">
        <f t="shared" si="200"/>
        <v>1.0415216697044226E-2</v>
      </c>
      <c r="BU289" s="100" t="str">
        <f t="shared" si="164"/>
        <v>C</v>
      </c>
      <c r="BV289" s="200">
        <f t="shared" si="201"/>
        <v>6.6849816849816844E-4</v>
      </c>
      <c r="BW289" s="100" t="str">
        <f t="shared" si="165"/>
        <v>C</v>
      </c>
      <c r="BX289" s="200">
        <f t="shared" si="166"/>
        <v>1.3369963369963369E-3</v>
      </c>
      <c r="BY289" s="100" t="str">
        <f t="shared" si="167"/>
        <v>C</v>
      </c>
      <c r="BZ289" s="200"/>
      <c r="CA289" s="200"/>
      <c r="CB289" s="200"/>
    </row>
    <row r="290" spans="1:80" s="96" customFormat="1" ht="23" x14ac:dyDescent="0.5">
      <c r="A290" s="206" t="s">
        <v>1075</v>
      </c>
      <c r="B290" s="117" t="s">
        <v>1076</v>
      </c>
      <c r="C290" s="201"/>
      <c r="D290" s="201"/>
      <c r="E290" s="201"/>
      <c r="F290" s="203" t="s">
        <v>74</v>
      </c>
      <c r="G290" s="202">
        <v>4.1999999999999997E-3</v>
      </c>
      <c r="H290" s="100" t="s">
        <v>791</v>
      </c>
      <c r="I290" s="203"/>
      <c r="J290" s="203" t="s">
        <v>74</v>
      </c>
      <c r="K290" s="203"/>
      <c r="L290" s="113" t="s">
        <v>1199</v>
      </c>
      <c r="M290" s="113">
        <v>1</v>
      </c>
      <c r="N290" s="111"/>
      <c r="P290" s="95">
        <v>125</v>
      </c>
      <c r="Q290" s="208"/>
      <c r="R290" s="96">
        <v>6.6399999999999999E-4</v>
      </c>
      <c r="S290" s="208">
        <v>2.7146400000000001E-2</v>
      </c>
      <c r="T290" s="96">
        <v>6.65047E-2</v>
      </c>
      <c r="U290" s="96">
        <v>9.2900000000000008E-6</v>
      </c>
      <c r="V290" s="96">
        <v>131.5</v>
      </c>
      <c r="W290" s="96">
        <f t="shared" si="168"/>
        <v>0.78900000000000003</v>
      </c>
      <c r="X290" s="96">
        <v>580.20000000000005</v>
      </c>
      <c r="Y290" s="99">
        <f t="shared" si="169"/>
        <v>1.0763808629954824E-4</v>
      </c>
      <c r="Z290" s="96">
        <f t="shared" si="170"/>
        <v>11117.769661464463</v>
      </c>
      <c r="AA290" s="96">
        <f t="shared" si="171"/>
        <v>518.77946838067919</v>
      </c>
      <c r="AC290" s="96">
        <f t="shared" si="160"/>
        <v>7.4322086564734954E-3</v>
      </c>
      <c r="AD290" s="96" t="str">
        <f t="shared" si="172"/>
        <v/>
      </c>
      <c r="AE290" s="96" t="str">
        <f t="shared" si="173"/>
        <v/>
      </c>
      <c r="AF290" s="96">
        <f t="shared" si="187"/>
        <v>7.4322086564734954E-3</v>
      </c>
      <c r="AH290" s="101" t="str">
        <f t="shared" si="174"/>
        <v/>
      </c>
      <c r="AI290" s="101" t="str">
        <f t="shared" si="175"/>
        <v/>
      </c>
      <c r="AJ290" s="101" t="str">
        <f t="shared" si="161"/>
        <v/>
      </c>
      <c r="AK290" s="96" t="str">
        <f t="shared" si="188"/>
        <v/>
      </c>
      <c r="AM290" s="96">
        <f t="shared" si="176"/>
        <v>3.2463887411476232E-2</v>
      </c>
      <c r="AN290" s="96" t="str">
        <f t="shared" si="189"/>
        <v/>
      </c>
      <c r="AO290" s="96">
        <f t="shared" si="190"/>
        <v>3.2463887411476232E-2</v>
      </c>
      <c r="AQ290" s="96" t="str">
        <f t="shared" si="177"/>
        <v/>
      </c>
      <c r="AR290" s="96" t="str">
        <f t="shared" si="191"/>
        <v/>
      </c>
      <c r="AS290" s="96" t="str">
        <f t="shared" si="192"/>
        <v/>
      </c>
      <c r="AU290" s="96">
        <f t="shared" si="178"/>
        <v>3.6070986012751369E-2</v>
      </c>
      <c r="AV290" s="96" t="str">
        <f t="shared" si="193"/>
        <v/>
      </c>
      <c r="AW290" s="96" t="str">
        <f t="shared" si="194"/>
        <v/>
      </c>
      <c r="AX290" s="96">
        <f t="shared" si="195"/>
        <v>3.6070986012751369E-2</v>
      </c>
      <c r="AZ290" s="101" t="str">
        <f t="shared" si="179"/>
        <v/>
      </c>
      <c r="BA290" s="101" t="str">
        <f t="shared" si="180"/>
        <v/>
      </c>
      <c r="BB290" s="101" t="str">
        <f t="shared" si="196"/>
        <v/>
      </c>
      <c r="BC290" s="96" t="str">
        <f t="shared" si="197"/>
        <v/>
      </c>
      <c r="BE290" s="96">
        <f t="shared" si="181"/>
        <v>6.6849816849816844E-4</v>
      </c>
      <c r="BF290" s="96" t="str">
        <f t="shared" si="182"/>
        <v/>
      </c>
      <c r="BH290" s="118"/>
      <c r="BI290" s="96" t="s">
        <v>74</v>
      </c>
      <c r="BJ290" s="96">
        <f t="shared" si="183"/>
        <v>1.3369963369963369E-3</v>
      </c>
      <c r="BK290" s="101" t="str">
        <f t="shared" si="184"/>
        <v/>
      </c>
      <c r="BL290" s="101"/>
      <c r="BM290" s="117" t="str">
        <f t="shared" si="185"/>
        <v>1476-11-5</v>
      </c>
      <c r="BN290" s="204" t="str">
        <f t="shared" si="186"/>
        <v>Dichloro-2-butene, cis-1,4-</v>
      </c>
      <c r="BO290" s="204"/>
      <c r="BP290" s="200">
        <f t="shared" si="198"/>
        <v>7.4322086564734954E-3</v>
      </c>
      <c r="BQ290" s="100" t="str">
        <f t="shared" si="162"/>
        <v>C</v>
      </c>
      <c r="BR290" s="205">
        <f t="shared" si="199"/>
        <v>3.2463887411476232E-2</v>
      </c>
      <c r="BS290" s="100" t="str">
        <f t="shared" si="163"/>
        <v>C</v>
      </c>
      <c r="BT290" s="200">
        <f t="shared" si="200"/>
        <v>3.6070986012751369E-2</v>
      </c>
      <c r="BU290" s="100" t="str">
        <f t="shared" si="164"/>
        <v>C</v>
      </c>
      <c r="BV290" s="200">
        <f t="shared" si="201"/>
        <v>6.6849816849816844E-4</v>
      </c>
      <c r="BW290" s="100" t="str">
        <f t="shared" si="165"/>
        <v>C</v>
      </c>
      <c r="BX290" s="200">
        <f t="shared" si="166"/>
        <v>1.3369963369963369E-3</v>
      </c>
      <c r="BY290" s="100" t="str">
        <f t="shared" si="167"/>
        <v>C</v>
      </c>
      <c r="BZ290" s="200"/>
      <c r="CA290" s="200"/>
      <c r="CB290" s="200"/>
    </row>
    <row r="291" spans="1:80" s="96" customFormat="1" ht="23" x14ac:dyDescent="0.5">
      <c r="A291" s="206" t="s">
        <v>1077</v>
      </c>
      <c r="B291" s="117" t="s">
        <v>1078</v>
      </c>
      <c r="C291" s="201"/>
      <c r="D291" s="201"/>
      <c r="E291" s="201"/>
      <c r="F291" s="203" t="s">
        <v>74</v>
      </c>
      <c r="G291" s="202">
        <v>4.1999999999999997E-3</v>
      </c>
      <c r="H291" s="100" t="s">
        <v>791</v>
      </c>
      <c r="I291" s="203"/>
      <c r="J291" s="203" t="s">
        <v>74</v>
      </c>
      <c r="K291" s="203"/>
      <c r="L291" s="113" t="s">
        <v>1199</v>
      </c>
      <c r="M291" s="113">
        <v>1</v>
      </c>
      <c r="N291" s="111">
        <v>0.1</v>
      </c>
      <c r="P291" s="95">
        <v>125</v>
      </c>
      <c r="Q291" s="96" t="s">
        <v>47</v>
      </c>
      <c r="R291" s="96">
        <v>6.6399999999999999E-4</v>
      </c>
      <c r="S291" s="208">
        <v>2.7146400000000001E-2</v>
      </c>
      <c r="T291" s="96">
        <v>6.6381800000000005E-2</v>
      </c>
      <c r="U291" s="96">
        <v>9.2665000000000001E-6</v>
      </c>
      <c r="V291" s="96">
        <v>131.5</v>
      </c>
      <c r="W291" s="96">
        <f t="shared" si="168"/>
        <v>0.78900000000000003</v>
      </c>
      <c r="X291" s="96">
        <v>850</v>
      </c>
      <c r="Y291" s="99">
        <f t="shared" si="169"/>
        <v>1.0743912726944536E-4</v>
      </c>
      <c r="Z291" s="96">
        <f t="shared" si="170"/>
        <v>11128.059011437947</v>
      </c>
      <c r="AA291" s="96">
        <f t="shared" si="171"/>
        <v>760.01818015094329</v>
      </c>
      <c r="AC291" s="96">
        <f t="shared" si="160"/>
        <v>7.4390870680858066E-3</v>
      </c>
      <c r="AD291" s="96" t="str">
        <f t="shared" si="172"/>
        <v/>
      </c>
      <c r="AE291" s="96" t="str">
        <f t="shared" si="173"/>
        <v/>
      </c>
      <c r="AF291" s="96">
        <f t="shared" si="187"/>
        <v>7.4390870680858057E-3</v>
      </c>
      <c r="AH291" s="101" t="str">
        <f t="shared" si="174"/>
        <v/>
      </c>
      <c r="AI291" s="101" t="str">
        <f t="shared" si="175"/>
        <v/>
      </c>
      <c r="AJ291" s="101" t="str">
        <f t="shared" si="161"/>
        <v/>
      </c>
      <c r="AK291" s="96" t="str">
        <f t="shared" si="188"/>
        <v/>
      </c>
      <c r="AM291" s="96">
        <f t="shared" si="176"/>
        <v>3.2493932313398803E-2</v>
      </c>
      <c r="AN291" s="96" t="str">
        <f t="shared" si="189"/>
        <v/>
      </c>
      <c r="AO291" s="96">
        <f t="shared" si="190"/>
        <v>3.2493932313398803E-2</v>
      </c>
      <c r="AQ291" s="96" t="str">
        <f t="shared" si="177"/>
        <v/>
      </c>
      <c r="AR291" s="96" t="str">
        <f t="shared" si="191"/>
        <v/>
      </c>
      <c r="AS291" s="96" t="str">
        <f t="shared" si="192"/>
        <v/>
      </c>
      <c r="AU291" s="96">
        <f t="shared" si="178"/>
        <v>3.6104369237109774E-2</v>
      </c>
      <c r="AV291" s="96" t="str">
        <f t="shared" si="193"/>
        <v/>
      </c>
      <c r="AW291" s="96" t="str">
        <f t="shared" si="194"/>
        <v/>
      </c>
      <c r="AX291" s="96">
        <f t="shared" si="195"/>
        <v>3.6104369237109774E-2</v>
      </c>
      <c r="AZ291" s="101" t="str">
        <f t="shared" si="179"/>
        <v/>
      </c>
      <c r="BA291" s="101" t="str">
        <f t="shared" si="180"/>
        <v/>
      </c>
      <c r="BB291" s="101" t="str">
        <f t="shared" si="196"/>
        <v/>
      </c>
      <c r="BC291" s="96" t="str">
        <f t="shared" si="197"/>
        <v/>
      </c>
      <c r="BE291" s="96">
        <f t="shared" si="181"/>
        <v>6.6849816849816844E-4</v>
      </c>
      <c r="BF291" s="96" t="str">
        <f t="shared" si="182"/>
        <v/>
      </c>
      <c r="BH291" s="118"/>
      <c r="BI291" s="96" t="s">
        <v>74</v>
      </c>
      <c r="BJ291" s="96">
        <f t="shared" si="183"/>
        <v>1.3369963369963369E-3</v>
      </c>
      <c r="BK291" s="101" t="str">
        <f t="shared" si="184"/>
        <v/>
      </c>
      <c r="BL291" s="101"/>
      <c r="BM291" s="117" t="str">
        <f t="shared" si="185"/>
        <v>110-57-6</v>
      </c>
      <c r="BN291" s="204" t="str">
        <f t="shared" si="186"/>
        <v>Dichloro-2-butene, trans-1,4-</v>
      </c>
      <c r="BO291" s="204"/>
      <c r="BP291" s="200">
        <f t="shared" si="198"/>
        <v>7.4390870680858057E-3</v>
      </c>
      <c r="BQ291" s="100" t="str">
        <f t="shared" si="162"/>
        <v>C</v>
      </c>
      <c r="BR291" s="205">
        <f t="shared" si="199"/>
        <v>3.2493932313398803E-2</v>
      </c>
      <c r="BS291" s="100" t="str">
        <f t="shared" si="163"/>
        <v>C</v>
      </c>
      <c r="BT291" s="200">
        <f t="shared" si="200"/>
        <v>3.6104369237109774E-2</v>
      </c>
      <c r="BU291" s="100" t="str">
        <f t="shared" si="164"/>
        <v>C</v>
      </c>
      <c r="BV291" s="200">
        <f t="shared" si="201"/>
        <v>6.6849816849816844E-4</v>
      </c>
      <c r="BW291" s="100" t="str">
        <f t="shared" si="165"/>
        <v>C</v>
      </c>
      <c r="BX291" s="200">
        <f t="shared" si="166"/>
        <v>1.3369963369963369E-3</v>
      </c>
      <c r="BY291" s="100" t="str">
        <f t="shared" si="167"/>
        <v>C</v>
      </c>
      <c r="BZ291" s="200"/>
      <c r="CA291" s="200"/>
      <c r="CB291" s="200"/>
    </row>
    <row r="292" spans="1:80" s="96" customFormat="1" ht="23" x14ac:dyDescent="0.5">
      <c r="A292" s="206" t="s">
        <v>1079</v>
      </c>
      <c r="B292" s="117" t="s">
        <v>1080</v>
      </c>
      <c r="C292" s="201">
        <v>0.05</v>
      </c>
      <c r="D292" s="203" t="s">
        <v>790</v>
      </c>
      <c r="E292" s="201">
        <v>4.0000000000000001E-3</v>
      </c>
      <c r="F292" s="203" t="s">
        <v>790</v>
      </c>
      <c r="G292" s="202"/>
      <c r="H292" s="100" t="s">
        <v>74</v>
      </c>
      <c r="I292" s="203"/>
      <c r="J292" s="203" t="s">
        <v>74</v>
      </c>
      <c r="K292" s="203"/>
      <c r="L292" s="113"/>
      <c r="M292" s="113">
        <v>1</v>
      </c>
      <c r="N292" s="111">
        <v>0.1</v>
      </c>
      <c r="P292" s="95">
        <v>128.94</v>
      </c>
      <c r="Q292" s="208"/>
      <c r="R292" s="96">
        <v>8.3799999999999996E-9</v>
      </c>
      <c r="S292" s="208">
        <v>3.4260000000000001E-7</v>
      </c>
      <c r="T292" s="96">
        <v>7.2234300000000001E-2</v>
      </c>
      <c r="U292" s="96">
        <v>1.08E-5</v>
      </c>
      <c r="V292" s="96">
        <v>2.2519999999999998</v>
      </c>
      <c r="W292" s="96">
        <f t="shared" si="168"/>
        <v>1.3512E-2</v>
      </c>
      <c r="X292" s="96">
        <v>1000000</v>
      </c>
      <c r="Y292" s="99" t="str">
        <f t="shared" si="169"/>
        <v/>
      </c>
      <c r="Z292" s="96" t="str">
        <f t="shared" si="170"/>
        <v/>
      </c>
      <c r="AA292" s="96" t="str">
        <f t="shared" si="171"/>
        <v/>
      </c>
      <c r="AC292" s="96" t="str">
        <f t="shared" si="160"/>
        <v/>
      </c>
      <c r="AD292" s="96">
        <f t="shared" si="172"/>
        <v>49.424509140148928</v>
      </c>
      <c r="AE292" s="96">
        <f t="shared" si="173"/>
        <v>13.904761904761903</v>
      </c>
      <c r="AF292" s="96">
        <f t="shared" si="187"/>
        <v>10.851791288836031</v>
      </c>
      <c r="AH292" s="101" t="str">
        <f t="shared" si="174"/>
        <v/>
      </c>
      <c r="AI292" s="101">
        <f t="shared" si="175"/>
        <v>1318.4034675817229</v>
      </c>
      <c r="AJ292" s="101">
        <f t="shared" si="161"/>
        <v>312.85714285714289</v>
      </c>
      <c r="AK292" s="96">
        <f t="shared" si="188"/>
        <v>252.85471822285854</v>
      </c>
      <c r="AM292" s="96" t="str">
        <f t="shared" si="176"/>
        <v/>
      </c>
      <c r="AN292" s="96">
        <f t="shared" si="189"/>
        <v>130.81599999999997</v>
      </c>
      <c r="AO292" s="96">
        <f t="shared" si="190"/>
        <v>130.81599999999997</v>
      </c>
      <c r="AQ292" s="96" t="str">
        <f t="shared" si="177"/>
        <v/>
      </c>
      <c r="AR292" s="96">
        <f t="shared" si="191"/>
        <v>9344</v>
      </c>
      <c r="AS292" s="96">
        <f t="shared" si="192"/>
        <v>9344</v>
      </c>
      <c r="AU292" s="96" t="str">
        <f t="shared" si="178"/>
        <v/>
      </c>
      <c r="AV292" s="96">
        <f t="shared" si="193"/>
        <v>2409.666961391099</v>
      </c>
      <c r="AW292" s="96">
        <f t="shared" si="194"/>
        <v>72.675555555555547</v>
      </c>
      <c r="AX292" s="96">
        <f t="shared" si="195"/>
        <v>70.547832914843866</v>
      </c>
      <c r="AZ292" s="101" t="str">
        <f t="shared" si="179"/>
        <v/>
      </c>
      <c r="BA292" s="101">
        <f t="shared" si="180"/>
        <v>12265.171323861428</v>
      </c>
      <c r="BB292" s="101">
        <f t="shared" si="196"/>
        <v>5191.1111111111113</v>
      </c>
      <c r="BC292" s="96">
        <f t="shared" si="197"/>
        <v>3647.3898366481485</v>
      </c>
      <c r="BE292" s="96" t="str">
        <f t="shared" si="181"/>
        <v/>
      </c>
      <c r="BF292" s="96" t="str">
        <f t="shared" si="182"/>
        <v/>
      </c>
      <c r="BH292" s="118"/>
      <c r="BI292" s="96">
        <v>60</v>
      </c>
      <c r="BJ292" s="96">
        <f t="shared" si="183"/>
        <v>1.5581643543223052</v>
      </c>
      <c r="BK292" s="101">
        <f t="shared" si="184"/>
        <v>133.48571428571429</v>
      </c>
      <c r="BL292" s="101"/>
      <c r="BM292" s="117" t="str">
        <f t="shared" si="185"/>
        <v>79-43-6</v>
      </c>
      <c r="BN292" s="204" t="str">
        <f t="shared" si="186"/>
        <v>Dichloroacetic Acid</v>
      </c>
      <c r="BO292" s="204"/>
      <c r="BP292" s="200">
        <f t="shared" si="198"/>
        <v>10.851791288836031</v>
      </c>
      <c r="BQ292" s="100" t="str">
        <f t="shared" si="162"/>
        <v>C</v>
      </c>
      <c r="BR292" s="205">
        <f t="shared" si="199"/>
        <v>130.81599999999997</v>
      </c>
      <c r="BS292" s="100" t="str">
        <f t="shared" si="163"/>
        <v>C</v>
      </c>
      <c r="BT292" s="200">
        <f t="shared" si="200"/>
        <v>70.547832914843866</v>
      </c>
      <c r="BU292" s="100" t="str">
        <f t="shared" si="164"/>
        <v>C</v>
      </c>
      <c r="BV292" s="200" t="str">
        <f t="shared" si="201"/>
        <v/>
      </c>
      <c r="BW292" s="100" t="str">
        <f t="shared" si="165"/>
        <v/>
      </c>
      <c r="BX292" s="200">
        <f t="shared" si="166"/>
        <v>60</v>
      </c>
      <c r="BY292" s="100" t="str">
        <f t="shared" si="167"/>
        <v>mcl</v>
      </c>
      <c r="BZ292" s="200"/>
      <c r="CA292" s="200"/>
      <c r="CB292" s="200"/>
    </row>
    <row r="293" spans="1:80" s="96" customFormat="1" ht="23" x14ac:dyDescent="0.5">
      <c r="A293" s="206" t="s">
        <v>1081</v>
      </c>
      <c r="B293" s="117" t="s">
        <v>263</v>
      </c>
      <c r="C293" s="201"/>
      <c r="D293" s="201"/>
      <c r="E293" s="201">
        <v>0.09</v>
      </c>
      <c r="F293" s="203" t="s">
        <v>790</v>
      </c>
      <c r="G293" s="202"/>
      <c r="H293" s="100" t="s">
        <v>74</v>
      </c>
      <c r="I293" s="203">
        <v>0.2</v>
      </c>
      <c r="J293" s="203" t="s">
        <v>41</v>
      </c>
      <c r="K293" s="203"/>
      <c r="L293" s="113" t="s">
        <v>1199</v>
      </c>
      <c r="M293" s="113">
        <v>1</v>
      </c>
      <c r="N293" s="111"/>
      <c r="P293" s="95">
        <v>147</v>
      </c>
      <c r="Q293" s="208"/>
      <c r="R293" s="96">
        <v>1.92E-3</v>
      </c>
      <c r="S293" s="208">
        <v>7.8495499999999996E-2</v>
      </c>
      <c r="T293" s="96">
        <v>5.6170299999999999E-2</v>
      </c>
      <c r="U293" s="96">
        <v>8.9213000000000005E-6</v>
      </c>
      <c r="V293" s="96">
        <v>382.9</v>
      </c>
      <c r="W293" s="96">
        <f t="shared" si="168"/>
        <v>2.2974000000000001</v>
      </c>
      <c r="X293" s="96">
        <v>156</v>
      </c>
      <c r="Y293" s="99">
        <f t="shared" si="169"/>
        <v>9.7403003929123034E-5</v>
      </c>
      <c r="Z293" s="96">
        <f t="shared" si="170"/>
        <v>11687.307764485262</v>
      </c>
      <c r="AA293" s="96">
        <f t="shared" si="171"/>
        <v>376.31253503018871</v>
      </c>
      <c r="AC293" s="96" t="str">
        <f t="shared" si="160"/>
        <v/>
      </c>
      <c r="AD293" s="96" t="str">
        <f t="shared" si="172"/>
        <v/>
      </c>
      <c r="AE293" s="96" t="str">
        <f t="shared" si="173"/>
        <v/>
      </c>
      <c r="AF293" s="96" t="str">
        <f t="shared" si="187"/>
        <v/>
      </c>
      <c r="AH293" s="101">
        <f t="shared" si="174"/>
        <v>2437.6384765926405</v>
      </c>
      <c r="AI293" s="101" t="str">
        <f t="shared" si="175"/>
        <v/>
      </c>
      <c r="AJ293" s="101">
        <f t="shared" si="161"/>
        <v>7039.2857142857156</v>
      </c>
      <c r="AK293" s="96">
        <f t="shared" si="188"/>
        <v>1810.6332138213916</v>
      </c>
      <c r="AM293" s="96" t="str">
        <f t="shared" si="176"/>
        <v/>
      </c>
      <c r="AN293" s="96" t="str">
        <f t="shared" si="189"/>
        <v/>
      </c>
      <c r="AO293" s="96" t="str">
        <f t="shared" si="190"/>
        <v/>
      </c>
      <c r="AQ293" s="96">
        <f t="shared" si="177"/>
        <v>10238.081601689089</v>
      </c>
      <c r="AR293" s="96">
        <f t="shared" si="191"/>
        <v>210240.00000000006</v>
      </c>
      <c r="AS293" s="96">
        <f t="shared" si="192"/>
        <v>9762.6678366500455</v>
      </c>
      <c r="AU293" s="96" t="str">
        <f t="shared" si="178"/>
        <v/>
      </c>
      <c r="AV293" s="96" t="str">
        <f t="shared" si="193"/>
        <v/>
      </c>
      <c r="AW293" s="96" t="str">
        <f t="shared" si="194"/>
        <v/>
      </c>
      <c r="AX293" s="96" t="str">
        <f t="shared" si="195"/>
        <v/>
      </c>
      <c r="AZ293" s="101">
        <f t="shared" si="179"/>
        <v>11375.646224098989</v>
      </c>
      <c r="BA293" s="101" t="str">
        <f t="shared" si="180"/>
        <v/>
      </c>
      <c r="BB293" s="101">
        <f t="shared" si="196"/>
        <v>116800.00000000001</v>
      </c>
      <c r="BC293" s="96">
        <f t="shared" si="197"/>
        <v>10366.052507757518</v>
      </c>
      <c r="BE293" s="96" t="str">
        <f t="shared" si="181"/>
        <v/>
      </c>
      <c r="BF293" s="96">
        <f t="shared" si="182"/>
        <v>208.57142857142858</v>
      </c>
      <c r="BH293" s="118"/>
      <c r="BI293" s="96">
        <v>600</v>
      </c>
      <c r="BJ293" s="96" t="str">
        <f t="shared" si="183"/>
        <v/>
      </c>
      <c r="BK293" s="101">
        <f t="shared" si="184"/>
        <v>366.27177700348432</v>
      </c>
      <c r="BL293" s="101"/>
      <c r="BM293" s="117" t="str">
        <f t="shared" si="185"/>
        <v>95-50-1</v>
      </c>
      <c r="BN293" s="204" t="str">
        <f t="shared" si="186"/>
        <v>Dichlorobenzene, 1,2-</v>
      </c>
      <c r="BO293" s="204"/>
      <c r="BP293" s="200">
        <f t="shared" si="198"/>
        <v>376.31253503018871</v>
      </c>
      <c r="BQ293" s="100" t="str">
        <f t="shared" si="162"/>
        <v>sat</v>
      </c>
      <c r="BR293" s="205">
        <f t="shared" si="199"/>
        <v>376.31253503018871</v>
      </c>
      <c r="BS293" s="100" t="str">
        <f t="shared" si="163"/>
        <v>sat</v>
      </c>
      <c r="BT293" s="200">
        <f t="shared" si="200"/>
        <v>376.31253503018871</v>
      </c>
      <c r="BU293" s="100" t="str">
        <f t="shared" si="164"/>
        <v>sat</v>
      </c>
      <c r="BV293" s="200">
        <f t="shared" si="201"/>
        <v>208.57142857142858</v>
      </c>
      <c r="BW293" s="100" t="str">
        <f t="shared" si="165"/>
        <v>N</v>
      </c>
      <c r="BX293" s="200">
        <f t="shared" si="166"/>
        <v>600</v>
      </c>
      <c r="BY293" s="100" t="str">
        <f t="shared" si="167"/>
        <v>mcl</v>
      </c>
      <c r="BZ293" s="200">
        <v>0.9</v>
      </c>
      <c r="CA293" s="200"/>
      <c r="CB293" s="200">
        <f>BZ293*20</f>
        <v>18</v>
      </c>
    </row>
    <row r="294" spans="1:80" s="96" customFormat="1" ht="23" x14ac:dyDescent="0.5">
      <c r="A294" s="206" t="s">
        <v>1217</v>
      </c>
      <c r="B294" s="117" t="s">
        <v>264</v>
      </c>
      <c r="D294" s="201" t="s">
        <v>74</v>
      </c>
      <c r="E294" s="201">
        <v>3.0000000000000001E-3</v>
      </c>
      <c r="F294" s="203" t="s">
        <v>537</v>
      </c>
      <c r="G294" s="202"/>
      <c r="H294" s="100"/>
      <c r="I294" s="203">
        <v>0.2</v>
      </c>
      <c r="J294" s="203" t="s">
        <v>47</v>
      </c>
      <c r="K294" s="203"/>
      <c r="L294" s="113" t="s">
        <v>1199</v>
      </c>
      <c r="M294" s="113">
        <v>1</v>
      </c>
      <c r="N294" s="111"/>
      <c r="O294" s="96" t="s">
        <v>830</v>
      </c>
      <c r="P294" s="95">
        <v>147</v>
      </c>
      <c r="Q294" s="208"/>
      <c r="R294" s="96">
        <v>1.9E-3</v>
      </c>
      <c r="S294" s="96">
        <v>7.7899999999999997E-2</v>
      </c>
      <c r="T294" s="96">
        <v>6.9000000000000006E-2</v>
      </c>
      <c r="U294" s="96">
        <v>7.9000000000000006E-6</v>
      </c>
      <c r="V294" s="96">
        <v>379</v>
      </c>
      <c r="W294" s="96">
        <f t="shared" si="168"/>
        <v>2.274</v>
      </c>
      <c r="X294" s="96">
        <v>156</v>
      </c>
      <c r="Y294" s="99">
        <f t="shared" si="169"/>
        <v>1.1990372216021822E-4</v>
      </c>
      <c r="Z294" s="96">
        <f t="shared" si="170"/>
        <v>10533.781931764621</v>
      </c>
      <c r="AA294" s="96">
        <f t="shared" si="171"/>
        <v>372.64454867924525</v>
      </c>
      <c r="AC294" s="96" t="str">
        <f t="shared" si="160"/>
        <v/>
      </c>
      <c r="AD294" s="96" t="str">
        <f t="shared" si="172"/>
        <v/>
      </c>
      <c r="AE294" s="96" t="str">
        <f t="shared" si="173"/>
        <v/>
      </c>
      <c r="AF294" s="96" t="str">
        <f t="shared" si="187"/>
        <v/>
      </c>
      <c r="AH294" s="101">
        <f t="shared" si="174"/>
        <v>2197.0459457680499</v>
      </c>
      <c r="AI294" s="101" t="str">
        <f t="shared" si="175"/>
        <v/>
      </c>
      <c r="AJ294" s="101">
        <f t="shared" si="161"/>
        <v>234.6428571428572</v>
      </c>
      <c r="AK294" s="96">
        <f t="shared" si="188"/>
        <v>212.00127967527342</v>
      </c>
      <c r="AM294" s="96" t="str">
        <f t="shared" si="176"/>
        <v/>
      </c>
      <c r="AN294" s="96" t="str">
        <f t="shared" si="189"/>
        <v/>
      </c>
      <c r="AO294" s="96" t="str">
        <f t="shared" si="190"/>
        <v/>
      </c>
      <c r="AQ294" s="96">
        <f t="shared" si="177"/>
        <v>9227.5929722258079</v>
      </c>
      <c r="AR294" s="96">
        <f t="shared" si="191"/>
        <v>7008.0000000000018</v>
      </c>
      <c r="AS294" s="96">
        <f t="shared" si="192"/>
        <v>3983.0372478531649</v>
      </c>
      <c r="AU294" s="96" t="str">
        <f t="shared" si="178"/>
        <v/>
      </c>
      <c r="AV294" s="96" t="str">
        <f t="shared" si="193"/>
        <v/>
      </c>
      <c r="AW294" s="96" t="str">
        <f t="shared" si="194"/>
        <v/>
      </c>
      <c r="AX294" s="96" t="str">
        <f t="shared" si="195"/>
        <v/>
      </c>
      <c r="AZ294" s="101">
        <f t="shared" si="179"/>
        <v>10252.881080250898</v>
      </c>
      <c r="BA294" s="101" t="str">
        <f t="shared" si="180"/>
        <v/>
      </c>
      <c r="BB294" s="101">
        <f t="shared" si="196"/>
        <v>3893.3333333333339</v>
      </c>
      <c r="BC294" s="96">
        <f t="shared" si="197"/>
        <v>2821.8067749709367</v>
      </c>
      <c r="BE294" s="96" t="str">
        <f t="shared" si="181"/>
        <v/>
      </c>
      <c r="BF294" s="96">
        <f t="shared" si="182"/>
        <v>208.57142857142858</v>
      </c>
      <c r="BH294" s="118"/>
      <c r="BJ294" s="96" t="str">
        <f t="shared" si="183"/>
        <v/>
      </c>
      <c r="BK294" s="101">
        <f t="shared" si="184"/>
        <v>80.737327188940085</v>
      </c>
      <c r="BL294" s="101"/>
      <c r="BM294" s="117" t="str">
        <f t="shared" si="185"/>
        <v>541-73-1</v>
      </c>
      <c r="BN294" s="204" t="str">
        <f t="shared" si="186"/>
        <v>Dichlorobenzene, 1,3-</v>
      </c>
      <c r="BO294" s="204"/>
      <c r="BP294" s="200">
        <f t="shared" si="198"/>
        <v>212.00127967527342</v>
      </c>
      <c r="BQ294" s="100" t="str">
        <f>IF(BP294="","",IF(BP294=AA294,"sat", IF(BP294=AF294,"C", IF(BP294=AK294,"N", IF(BP294=100000,"max")))))</f>
        <v>N</v>
      </c>
      <c r="BR294" s="205">
        <f t="shared" si="199"/>
        <v>372.64454867924525</v>
      </c>
      <c r="BS294" s="100" t="str">
        <f>IF(BR294="","",IF(BR294=AA294,"sat", IF(BR294=AO294,"C", IF(BR294=AS294,"N", IF(BR294=100000,"max")))))</f>
        <v>sat</v>
      </c>
      <c r="BT294" s="200">
        <f t="shared" si="200"/>
        <v>372.64454867924525</v>
      </c>
      <c r="BU294" s="100" t="str">
        <f>IF(BT294="","", IF(BT294=AA294,"sat", IF(BT294=AX294,"C", IF(BT294=BC294,"N", IF(BT294=100000,"max")))))</f>
        <v>sat</v>
      </c>
      <c r="BV294" s="200">
        <f t="shared" si="201"/>
        <v>208.57142857142858</v>
      </c>
      <c r="BW294" s="100" t="str">
        <f>IF(BV294="","", IF(BV294=BE294,"C", IF(BV294=BF294,"N")))</f>
        <v>N</v>
      </c>
      <c r="BX294" s="200">
        <f>IF(BI294="",(IF(AND(BJ294="",BK294=""),"",MIN(BJ294,BK294))),BI294)</f>
        <v>80.737327188940085</v>
      </c>
      <c r="BY294" s="100" t="str">
        <f>IF(BX294="","", IF(BX294=BJ294,"C", IF(BX294=BK294,"N",IF(BX294=BI294,"mcl"))))</f>
        <v>N</v>
      </c>
      <c r="BZ294" s="200"/>
      <c r="CA294" s="200"/>
      <c r="CB294" s="200"/>
    </row>
    <row r="295" spans="1:80" s="96" customFormat="1" ht="23" x14ac:dyDescent="0.5">
      <c r="A295" s="206" t="s">
        <v>1082</v>
      </c>
      <c r="B295" s="117" t="s">
        <v>265</v>
      </c>
      <c r="C295" s="96">
        <v>5.4000000000000003E-3</v>
      </c>
      <c r="D295" s="203" t="s">
        <v>793</v>
      </c>
      <c r="E295" s="201">
        <v>7.0000000000000007E-2</v>
      </c>
      <c r="F295" s="203" t="s">
        <v>109</v>
      </c>
      <c r="G295" s="202">
        <v>1.1E-5</v>
      </c>
      <c r="H295" s="100" t="s">
        <v>793</v>
      </c>
      <c r="I295" s="203">
        <v>0.8</v>
      </c>
      <c r="J295" s="203" t="s">
        <v>790</v>
      </c>
      <c r="K295" s="203"/>
      <c r="L295" s="113" t="s">
        <v>1199</v>
      </c>
      <c r="M295" s="113">
        <v>1</v>
      </c>
      <c r="N295" s="111">
        <v>0.1</v>
      </c>
      <c r="P295" s="95">
        <v>147</v>
      </c>
      <c r="Q295" s="96" t="s">
        <v>47</v>
      </c>
      <c r="R295" s="96">
        <v>2.4099999999999998E-3</v>
      </c>
      <c r="S295" s="208">
        <v>9.8528199999999996E-2</v>
      </c>
      <c r="T295" s="96">
        <v>5.5042899999999999E-2</v>
      </c>
      <c r="U295" s="96">
        <v>8.6796999999999992E-6</v>
      </c>
      <c r="V295" s="96">
        <v>375.3</v>
      </c>
      <c r="W295" s="96">
        <f t="shared" si="168"/>
        <v>2.2518000000000002</v>
      </c>
      <c r="X295" s="96">
        <v>81.3</v>
      </c>
      <c r="Y295" s="99">
        <f t="shared" si="169"/>
        <v>1.2191403582978956E-4</v>
      </c>
      <c r="Z295" s="96">
        <f t="shared" si="170"/>
        <v>10446.571998535526</v>
      </c>
      <c r="AA295" s="96">
        <f t="shared" si="171"/>
        <v>192.71776335890564</v>
      </c>
      <c r="AC295" s="96">
        <f t="shared" si="160"/>
        <v>2.6664327129129135</v>
      </c>
      <c r="AD295" s="96">
        <f t="shared" si="172"/>
        <v>457.63434389026793</v>
      </c>
      <c r="AE295" s="96">
        <f t="shared" si="173"/>
        <v>128.74779541446208</v>
      </c>
      <c r="AF295" s="96">
        <f t="shared" si="187"/>
        <v>2.5975026072855276</v>
      </c>
      <c r="AH295" s="101">
        <f t="shared" si="174"/>
        <v>8715.4257816353529</v>
      </c>
      <c r="AI295" s="101">
        <f t="shared" si="175"/>
        <v>23072.060682680149</v>
      </c>
      <c r="AJ295" s="101">
        <f t="shared" si="161"/>
        <v>5475.0000000000009</v>
      </c>
      <c r="AK295" s="96">
        <f t="shared" si="188"/>
        <v>2934.875509325419</v>
      </c>
      <c r="AM295" s="96">
        <f t="shared" si="176"/>
        <v>11.646978090003611</v>
      </c>
      <c r="AN295" s="96">
        <f t="shared" si="189"/>
        <v>1211.2592592592591</v>
      </c>
      <c r="AO295" s="96">
        <f t="shared" si="190"/>
        <v>11.536052088903919</v>
      </c>
      <c r="AQ295" s="96">
        <f t="shared" si="177"/>
        <v>36604.788282868481</v>
      </c>
      <c r="AR295" s="96">
        <f t="shared" si="191"/>
        <v>163520.00000000003</v>
      </c>
      <c r="AS295" s="96">
        <f t="shared" si="192"/>
        <v>29909.413178512521</v>
      </c>
      <c r="AU295" s="96">
        <f t="shared" si="178"/>
        <v>12.941086766670674</v>
      </c>
      <c r="AV295" s="96">
        <f t="shared" si="193"/>
        <v>22311.731123991656</v>
      </c>
      <c r="AW295" s="96">
        <f t="shared" si="194"/>
        <v>672.92181069958838</v>
      </c>
      <c r="AX295" s="96">
        <f t="shared" si="195"/>
        <v>12.689688778554682</v>
      </c>
      <c r="AZ295" s="101">
        <f t="shared" si="179"/>
        <v>40671.986980964983</v>
      </c>
      <c r="BA295" s="101">
        <f t="shared" si="180"/>
        <v>214640.49816757499</v>
      </c>
      <c r="BB295" s="101">
        <f t="shared" si="196"/>
        <v>90844.444444444453</v>
      </c>
      <c r="BC295" s="96">
        <f t="shared" si="197"/>
        <v>24842.41949637291</v>
      </c>
      <c r="BE295" s="96">
        <f t="shared" si="181"/>
        <v>0.25524475524475521</v>
      </c>
      <c r="BF295" s="96">
        <f t="shared" si="182"/>
        <v>834.28571428571433</v>
      </c>
      <c r="BH295" s="118"/>
      <c r="BI295" s="96">
        <v>75</v>
      </c>
      <c r="BJ295" s="96">
        <f t="shared" si="183"/>
        <v>0.49304402680538528</v>
      </c>
      <c r="BK295" s="101">
        <f t="shared" si="184"/>
        <v>973.33333333333337</v>
      </c>
      <c r="BL295" s="101"/>
      <c r="BM295" s="117" t="str">
        <f t="shared" si="185"/>
        <v>106-46-7</v>
      </c>
      <c r="BN295" s="204" t="str">
        <f t="shared" si="186"/>
        <v>Dichlorobenzene, 1,4-</v>
      </c>
      <c r="BO295" s="204"/>
      <c r="BP295" s="200">
        <f t="shared" si="198"/>
        <v>2.5975026072855276</v>
      </c>
      <c r="BQ295" s="100" t="str">
        <f t="shared" si="162"/>
        <v>C</v>
      </c>
      <c r="BR295" s="205">
        <f t="shared" si="199"/>
        <v>11.536052088903919</v>
      </c>
      <c r="BS295" s="100" t="str">
        <f t="shared" si="163"/>
        <v>C</v>
      </c>
      <c r="BT295" s="200">
        <f t="shared" si="200"/>
        <v>12.689688778554682</v>
      </c>
      <c r="BU295" s="100" t="str">
        <f t="shared" si="164"/>
        <v>C</v>
      </c>
      <c r="BV295" s="200">
        <f t="shared" si="201"/>
        <v>0.25524475524475521</v>
      </c>
      <c r="BW295" s="100" t="str">
        <f t="shared" si="165"/>
        <v>C</v>
      </c>
      <c r="BX295" s="200">
        <f t="shared" si="166"/>
        <v>75</v>
      </c>
      <c r="BY295" s="100" t="str">
        <f t="shared" si="167"/>
        <v>mcl</v>
      </c>
      <c r="BZ295" s="200">
        <v>0.1</v>
      </c>
      <c r="CA295" s="200"/>
      <c r="CB295" s="200">
        <f>BZ295*20</f>
        <v>2</v>
      </c>
    </row>
    <row r="296" spans="1:80" s="96" customFormat="1" ht="23" x14ac:dyDescent="0.5">
      <c r="A296" s="206" t="s">
        <v>1083</v>
      </c>
      <c r="B296" s="117" t="s">
        <v>266</v>
      </c>
      <c r="C296" s="96">
        <v>0.45</v>
      </c>
      <c r="D296" s="203" t="s">
        <v>790</v>
      </c>
      <c r="E296" s="201"/>
      <c r="F296" s="203" t="s">
        <v>74</v>
      </c>
      <c r="G296" s="202">
        <v>3.4000000000000002E-4</v>
      </c>
      <c r="H296" s="100" t="s">
        <v>793</v>
      </c>
      <c r="I296" s="203"/>
      <c r="J296" s="203" t="s">
        <v>74</v>
      </c>
      <c r="K296" s="203"/>
      <c r="L296" s="113"/>
      <c r="M296" s="113">
        <v>1</v>
      </c>
      <c r="N296" s="111">
        <v>0.1</v>
      </c>
      <c r="P296" s="95">
        <v>253.13</v>
      </c>
      <c r="Q296" s="96" t="s">
        <v>47</v>
      </c>
      <c r="R296" s="96">
        <v>2.84E-11</v>
      </c>
      <c r="S296" s="208">
        <v>1.1611000000000001E-9</v>
      </c>
      <c r="T296" s="96">
        <v>4.7481500000000003E-2</v>
      </c>
      <c r="U296" s="96">
        <v>5.5477999999999996E-6</v>
      </c>
      <c r="V296" s="96">
        <v>3190</v>
      </c>
      <c r="W296" s="96">
        <f t="shared" si="168"/>
        <v>19.14</v>
      </c>
      <c r="X296" s="96">
        <v>3.1</v>
      </c>
      <c r="Y296" s="99" t="str">
        <f t="shared" si="169"/>
        <v/>
      </c>
      <c r="Z296" s="96" t="str">
        <f t="shared" si="170"/>
        <v/>
      </c>
      <c r="AA296" s="96" t="str">
        <f t="shared" si="171"/>
        <v/>
      </c>
      <c r="AC296" s="96">
        <f t="shared" si="160"/>
        <v>9909.5022624434387</v>
      </c>
      <c r="AD296" s="96">
        <f t="shared" si="172"/>
        <v>5.491612126683215</v>
      </c>
      <c r="AE296" s="96">
        <f t="shared" si="173"/>
        <v>1.5449735449735447</v>
      </c>
      <c r="AF296" s="96">
        <f t="shared" si="187"/>
        <v>1.2056078933736154</v>
      </c>
      <c r="AH296" s="101" t="str">
        <f t="shared" si="174"/>
        <v/>
      </c>
      <c r="AI296" s="101" t="str">
        <f t="shared" si="175"/>
        <v/>
      </c>
      <c r="AJ296" s="101" t="str">
        <f t="shared" si="161"/>
        <v/>
      </c>
      <c r="AK296" s="96" t="str">
        <f t="shared" si="188"/>
        <v/>
      </c>
      <c r="AM296" s="96">
        <f t="shared" si="176"/>
        <v>43284.705882352944</v>
      </c>
      <c r="AN296" s="96">
        <f t="shared" si="189"/>
        <v>14.535111111111108</v>
      </c>
      <c r="AO296" s="96">
        <f t="shared" si="190"/>
        <v>14.5302318233877</v>
      </c>
      <c r="AQ296" s="96" t="str">
        <f t="shared" si="177"/>
        <v/>
      </c>
      <c r="AR296" s="96" t="str">
        <f t="shared" si="191"/>
        <v/>
      </c>
      <c r="AS296" s="96" t="str">
        <f t="shared" si="192"/>
        <v/>
      </c>
      <c r="AU296" s="96">
        <f t="shared" si="178"/>
        <v>48094.117647058818</v>
      </c>
      <c r="AV296" s="96">
        <f t="shared" si="193"/>
        <v>267.7407734878999</v>
      </c>
      <c r="AW296" s="96">
        <f t="shared" si="194"/>
        <v>8.0750617283950596</v>
      </c>
      <c r="AX296" s="96">
        <f t="shared" si="195"/>
        <v>7.8373707231642404</v>
      </c>
      <c r="AZ296" s="101" t="str">
        <f t="shared" si="179"/>
        <v/>
      </c>
      <c r="BA296" s="101" t="str">
        <f t="shared" si="180"/>
        <v/>
      </c>
      <c r="BB296" s="101" t="str">
        <f t="shared" si="196"/>
        <v/>
      </c>
      <c r="BC296" s="96" t="str">
        <f t="shared" si="197"/>
        <v/>
      </c>
      <c r="BE296" s="96">
        <f t="shared" si="181"/>
        <v>8.2579185520361992E-3</v>
      </c>
      <c r="BF296" s="96" t="str">
        <f t="shared" si="182"/>
        <v/>
      </c>
      <c r="BH296" s="118"/>
      <c r="BI296" s="96" t="s">
        <v>74</v>
      </c>
      <c r="BJ296" s="96">
        <f t="shared" si="183"/>
        <v>0.17312937270247833</v>
      </c>
      <c r="BK296" s="101" t="str">
        <f t="shared" si="184"/>
        <v/>
      </c>
      <c r="BL296" s="101"/>
      <c r="BM296" s="117" t="str">
        <f t="shared" si="185"/>
        <v>91-94-1</v>
      </c>
      <c r="BN296" s="204" t="str">
        <f t="shared" si="186"/>
        <v>Dichlorobenzidine, 3,3'-</v>
      </c>
      <c r="BO296" s="204"/>
      <c r="BP296" s="200">
        <f t="shared" si="198"/>
        <v>1.2056078933736154</v>
      </c>
      <c r="BQ296" s="100" t="str">
        <f t="shared" si="162"/>
        <v>C</v>
      </c>
      <c r="BR296" s="205">
        <f t="shared" si="199"/>
        <v>14.5302318233877</v>
      </c>
      <c r="BS296" s="100" t="str">
        <f t="shared" si="163"/>
        <v>C</v>
      </c>
      <c r="BT296" s="200">
        <f t="shared" si="200"/>
        <v>7.8373707231642404</v>
      </c>
      <c r="BU296" s="100" t="str">
        <f t="shared" si="164"/>
        <v>C</v>
      </c>
      <c r="BV296" s="200">
        <f t="shared" si="201"/>
        <v>8.2579185520361992E-3</v>
      </c>
      <c r="BW296" s="100" t="str">
        <f t="shared" si="165"/>
        <v>C</v>
      </c>
      <c r="BX296" s="200">
        <f t="shared" si="166"/>
        <v>0.17312937270247833</v>
      </c>
      <c r="BY296" s="100" t="str">
        <f t="shared" si="167"/>
        <v>C</v>
      </c>
      <c r="BZ296" s="200">
        <v>3.0000000000000003E-4</v>
      </c>
      <c r="CA296" s="200"/>
      <c r="CB296" s="200">
        <f>BZ296*20</f>
        <v>6.0000000000000001E-3</v>
      </c>
    </row>
    <row r="297" spans="1:80" s="96" customFormat="1" ht="23" x14ac:dyDescent="0.5">
      <c r="A297" s="206" t="s">
        <v>1222</v>
      </c>
      <c r="B297" s="117" t="s">
        <v>794</v>
      </c>
      <c r="C297" s="201"/>
      <c r="D297" s="201"/>
      <c r="E297" s="96">
        <v>2.9999999999999997E-4</v>
      </c>
      <c r="F297" s="203" t="s">
        <v>792</v>
      </c>
      <c r="G297" s="202"/>
      <c r="H297" s="100"/>
      <c r="I297" s="203"/>
      <c r="J297" s="203"/>
      <c r="K297" s="203"/>
      <c r="L297" s="113"/>
      <c r="M297" s="113">
        <v>1</v>
      </c>
      <c r="N297" s="111"/>
      <c r="P297" s="95"/>
      <c r="Q297" s="96" t="s">
        <v>47</v>
      </c>
      <c r="W297" s="96">
        <f t="shared" si="168"/>
        <v>0</v>
      </c>
      <c r="Y297" s="99" t="str">
        <f t="shared" si="169"/>
        <v/>
      </c>
      <c r="Z297" s="96" t="str">
        <f t="shared" si="170"/>
        <v/>
      </c>
      <c r="AA297" s="96" t="str">
        <f t="shared" si="171"/>
        <v/>
      </c>
      <c r="AC297" s="96" t="str">
        <f t="shared" si="160"/>
        <v/>
      </c>
      <c r="AD297" s="96" t="str">
        <f t="shared" si="172"/>
        <v/>
      </c>
      <c r="AE297" s="96" t="str">
        <f t="shared" si="173"/>
        <v/>
      </c>
      <c r="AF297" s="96" t="str">
        <f t="shared" si="187"/>
        <v/>
      </c>
      <c r="AH297" s="101" t="str">
        <f t="shared" si="174"/>
        <v/>
      </c>
      <c r="AI297" s="101" t="str">
        <f t="shared" si="175"/>
        <v/>
      </c>
      <c r="AJ297" s="101">
        <f t="shared" si="161"/>
        <v>23.464285714285715</v>
      </c>
      <c r="AK297" s="96">
        <f t="shared" si="188"/>
        <v>23.464285714285715</v>
      </c>
      <c r="AM297" s="96" t="str">
        <f t="shared" si="176"/>
        <v/>
      </c>
      <c r="AN297" s="96" t="str">
        <f t="shared" si="189"/>
        <v/>
      </c>
      <c r="AO297" s="96" t="str">
        <f t="shared" si="190"/>
        <v/>
      </c>
      <c r="AQ297" s="96" t="str">
        <f t="shared" si="177"/>
        <v/>
      </c>
      <c r="AR297" s="96">
        <f t="shared" si="191"/>
        <v>700.80000000000007</v>
      </c>
      <c r="AS297" s="96">
        <f t="shared" si="192"/>
        <v>700.80000000000007</v>
      </c>
      <c r="AU297" s="96" t="str">
        <f t="shared" si="178"/>
        <v/>
      </c>
      <c r="AV297" s="96" t="str">
        <f t="shared" si="193"/>
        <v/>
      </c>
      <c r="AW297" s="96" t="str">
        <f t="shared" si="194"/>
        <v/>
      </c>
      <c r="AX297" s="96" t="str">
        <f t="shared" si="195"/>
        <v/>
      </c>
      <c r="AZ297" s="101" t="str">
        <f t="shared" si="179"/>
        <v/>
      </c>
      <c r="BA297" s="101" t="str">
        <f t="shared" si="180"/>
        <v/>
      </c>
      <c r="BB297" s="101">
        <f t="shared" si="196"/>
        <v>389.33333333333331</v>
      </c>
      <c r="BC297" s="96">
        <f t="shared" si="197"/>
        <v>389.33333333333331</v>
      </c>
      <c r="BE297" s="96" t="str">
        <f t="shared" si="181"/>
        <v/>
      </c>
      <c r="BF297" s="96" t="str">
        <f t="shared" si="182"/>
        <v/>
      </c>
      <c r="BH297" s="118"/>
      <c r="BJ297" s="96" t="str">
        <f t="shared" si="183"/>
        <v/>
      </c>
      <c r="BK297" s="101">
        <f t="shared" si="184"/>
        <v>10.011428571428571</v>
      </c>
      <c r="BL297" s="101"/>
      <c r="BM297" s="117" t="str">
        <f t="shared" si="185"/>
        <v>3457-46-3</v>
      </c>
      <c r="BN297" s="204" t="str">
        <f t="shared" si="186"/>
        <v>Dichlorobenzil, 4,4-</v>
      </c>
      <c r="BO297" s="204"/>
      <c r="BP297" s="200">
        <f t="shared" si="198"/>
        <v>23.464285714285715</v>
      </c>
      <c r="BQ297" s="100" t="str">
        <f>IF(BP297="","",IF(BP297=AA297,"sat", IF(BP297=AF297,"C", IF(BP297=AK297,"N", IF(BP297=100000,"max")))))</f>
        <v>N</v>
      </c>
      <c r="BR297" s="205">
        <f t="shared" si="199"/>
        <v>700.80000000000007</v>
      </c>
      <c r="BS297" s="100" t="str">
        <f>IF(BR297="","",IF(BR297=AA297,"sat", IF(BR297=AO297,"C", IF(BR297=AS297,"N", IF(BR297=100000,"max")))))</f>
        <v>N</v>
      </c>
      <c r="BT297" s="200">
        <f t="shared" si="200"/>
        <v>389.33333333333331</v>
      </c>
      <c r="BU297" s="100" t="str">
        <f>IF(BT297="","", IF(BT297=AA297,"sat", IF(BT297=AX297,"C", IF(BT297=BC297,"N", IF(BT297=100000,"max")))))</f>
        <v>N</v>
      </c>
      <c r="BV297" s="200" t="str">
        <f t="shared" si="201"/>
        <v/>
      </c>
      <c r="BW297" s="100" t="str">
        <f>IF(BV297="","", IF(BV297=BE297,"C", IF(BV297=BF297,"N")))</f>
        <v/>
      </c>
      <c r="BX297" s="200">
        <f>IF(BI297="",(IF(AND(BJ297="",BK297=""),"",MIN(BJ297,BK297))),BI297)</f>
        <v>10.011428571428571</v>
      </c>
      <c r="BY297" s="100" t="str">
        <f>IF(BX297="","", IF(BX297=BJ297,"C", IF(BX297=BK297,"N",IF(BX297=BI297,"mcl"))))</f>
        <v>N</v>
      </c>
      <c r="BZ297" s="200">
        <v>3.0000000000000003E-4</v>
      </c>
      <c r="CA297" s="200"/>
      <c r="CB297" s="200">
        <f>BZ297*20</f>
        <v>6.0000000000000001E-3</v>
      </c>
    </row>
    <row r="298" spans="1:80" s="96" customFormat="1" ht="23" x14ac:dyDescent="0.5">
      <c r="A298" s="206" t="s">
        <v>1084</v>
      </c>
      <c r="B298" s="117" t="s">
        <v>1085</v>
      </c>
      <c r="D298" s="201"/>
      <c r="E298" s="201">
        <v>8.9999999999999993E-3</v>
      </c>
      <c r="F298" s="203" t="s">
        <v>1198</v>
      </c>
      <c r="G298" s="202"/>
      <c r="H298" s="100" t="s">
        <v>74</v>
      </c>
      <c r="I298" s="203"/>
      <c r="J298" s="203" t="s">
        <v>74</v>
      </c>
      <c r="K298" s="203"/>
      <c r="L298" s="113"/>
      <c r="M298" s="113">
        <v>1</v>
      </c>
      <c r="N298" s="111">
        <v>0.1</v>
      </c>
      <c r="P298" s="95">
        <v>251.11</v>
      </c>
      <c r="Q298" s="208"/>
      <c r="R298" s="96">
        <v>1.0699999999999999E-6</v>
      </c>
      <c r="S298" s="208">
        <v>4.3699999999999998E-5</v>
      </c>
      <c r="T298" s="96">
        <v>2.63929E-2</v>
      </c>
      <c r="U298" s="96">
        <v>6.8893000000000003E-6</v>
      </c>
      <c r="V298" s="96">
        <v>2927</v>
      </c>
      <c r="W298" s="96">
        <f t="shared" si="168"/>
        <v>17.562000000000001</v>
      </c>
      <c r="X298" s="96">
        <v>0.82930000000000004</v>
      </c>
      <c r="Y298" s="99" t="str">
        <f t="shared" si="169"/>
        <v/>
      </c>
      <c r="Z298" s="96" t="str">
        <f t="shared" si="170"/>
        <v/>
      </c>
      <c r="AA298" s="96" t="str">
        <f t="shared" si="171"/>
        <v/>
      </c>
      <c r="AC298" s="96" t="str">
        <f t="shared" si="160"/>
        <v/>
      </c>
      <c r="AD298" s="96" t="str">
        <f t="shared" si="172"/>
        <v/>
      </c>
      <c r="AE298" s="96" t="str">
        <f t="shared" si="173"/>
        <v/>
      </c>
      <c r="AF298" s="96" t="str">
        <f t="shared" si="187"/>
        <v/>
      </c>
      <c r="AH298" s="101" t="str">
        <f t="shared" si="174"/>
        <v/>
      </c>
      <c r="AI298" s="101">
        <f t="shared" si="175"/>
        <v>2966.4078020588763</v>
      </c>
      <c r="AJ298" s="101">
        <f t="shared" si="161"/>
        <v>703.92857142857144</v>
      </c>
      <c r="AK298" s="96">
        <f t="shared" si="188"/>
        <v>568.92311600143159</v>
      </c>
      <c r="AM298" s="96" t="str">
        <f t="shared" si="176"/>
        <v/>
      </c>
      <c r="AN298" s="96" t="str">
        <f t="shared" si="189"/>
        <v/>
      </c>
      <c r="AO298" s="96" t="str">
        <f t="shared" si="190"/>
        <v/>
      </c>
      <c r="AQ298" s="96" t="str">
        <f t="shared" si="177"/>
        <v/>
      </c>
      <c r="AR298" s="96">
        <f t="shared" si="191"/>
        <v>21024</v>
      </c>
      <c r="AS298" s="96">
        <f t="shared" si="192"/>
        <v>21024</v>
      </c>
      <c r="AU298" s="96" t="str">
        <f t="shared" si="178"/>
        <v/>
      </c>
      <c r="AV298" s="96" t="str">
        <f t="shared" si="193"/>
        <v/>
      </c>
      <c r="AW298" s="96" t="str">
        <f t="shared" si="194"/>
        <v/>
      </c>
      <c r="AX298" s="96" t="str">
        <f t="shared" si="195"/>
        <v/>
      </c>
      <c r="AZ298" s="101" t="str">
        <f t="shared" si="179"/>
        <v/>
      </c>
      <c r="BA298" s="101">
        <f t="shared" si="180"/>
        <v>27596.635478688211</v>
      </c>
      <c r="BB298" s="101">
        <f t="shared" si="196"/>
        <v>11680.000000000002</v>
      </c>
      <c r="BC298" s="96">
        <f t="shared" si="197"/>
        <v>8206.627132458334</v>
      </c>
      <c r="BE298" s="96" t="str">
        <f t="shared" si="181"/>
        <v/>
      </c>
      <c r="BF298" s="96" t="str">
        <f t="shared" si="182"/>
        <v/>
      </c>
      <c r="BH298" s="118"/>
      <c r="BI298" s="96" t="s">
        <v>74</v>
      </c>
      <c r="BJ298" s="96" t="str">
        <f t="shared" si="183"/>
        <v/>
      </c>
      <c r="BK298" s="101">
        <f t="shared" si="184"/>
        <v>300.34285714285716</v>
      </c>
      <c r="BL298" s="101"/>
      <c r="BM298" s="117" t="str">
        <f t="shared" si="185"/>
        <v>90-98-2</v>
      </c>
      <c r="BN298" s="204" t="str">
        <f t="shared" si="186"/>
        <v>Dichlorobenzophenone, 4,4'-</v>
      </c>
      <c r="BO298" s="204"/>
      <c r="BP298" s="200">
        <f t="shared" si="198"/>
        <v>568.92311600143159</v>
      </c>
      <c r="BQ298" s="100" t="str">
        <f t="shared" si="162"/>
        <v>N</v>
      </c>
      <c r="BR298" s="205">
        <f t="shared" si="199"/>
        <v>21024</v>
      </c>
      <c r="BS298" s="100" t="str">
        <f t="shared" si="163"/>
        <v>N</v>
      </c>
      <c r="BT298" s="200">
        <f t="shared" si="200"/>
        <v>8206.627132458334</v>
      </c>
      <c r="BU298" s="100" t="str">
        <f t="shared" si="164"/>
        <v>N</v>
      </c>
      <c r="BV298" s="200" t="str">
        <f t="shared" si="201"/>
        <v/>
      </c>
      <c r="BW298" s="100" t="str">
        <f t="shared" si="165"/>
        <v/>
      </c>
      <c r="BX298" s="200">
        <f t="shared" si="166"/>
        <v>300.34285714285716</v>
      </c>
      <c r="BY298" s="100" t="str">
        <f t="shared" si="167"/>
        <v>N</v>
      </c>
      <c r="BZ298" s="200"/>
      <c r="CA298" s="200"/>
      <c r="CB298" s="200"/>
    </row>
    <row r="299" spans="1:80" s="96" customFormat="1" ht="23" x14ac:dyDescent="0.5">
      <c r="A299" s="206" t="s">
        <v>268</v>
      </c>
      <c r="B299" s="117" t="s">
        <v>269</v>
      </c>
      <c r="D299" s="201"/>
      <c r="E299" s="201">
        <v>0.2</v>
      </c>
      <c r="F299" s="203" t="s">
        <v>790</v>
      </c>
      <c r="G299" s="202"/>
      <c r="H299" s="100" t="s">
        <v>74</v>
      </c>
      <c r="I299" s="203">
        <v>0.1</v>
      </c>
      <c r="J299" s="203" t="s">
        <v>1198</v>
      </c>
      <c r="K299" s="203"/>
      <c r="L299" s="113" t="s">
        <v>1199</v>
      </c>
      <c r="M299" s="113">
        <v>1</v>
      </c>
      <c r="N299" s="111"/>
      <c r="P299" s="95">
        <v>120.91</v>
      </c>
      <c r="Q299" s="208"/>
      <c r="R299" s="96">
        <v>0.34300000000000003</v>
      </c>
      <c r="S299" s="208">
        <v>14.022895</v>
      </c>
      <c r="T299" s="96">
        <v>7.6029299999999994E-2</v>
      </c>
      <c r="U299" s="96">
        <v>1.08E-5</v>
      </c>
      <c r="V299" s="96">
        <v>43.89</v>
      </c>
      <c r="W299" s="96">
        <f t="shared" si="168"/>
        <v>0.26334000000000002</v>
      </c>
      <c r="X299" s="96">
        <v>280</v>
      </c>
      <c r="Y299" s="99">
        <f t="shared" si="169"/>
        <v>1.8820962740912561E-2</v>
      </c>
      <c r="Z299" s="96">
        <f t="shared" si="170"/>
        <v>840.77490088940567</v>
      </c>
      <c r="AA299" s="96">
        <f t="shared" si="171"/>
        <v>845.03682930817604</v>
      </c>
      <c r="AC299" s="96" t="str">
        <f t="shared" ref="AC299:AC362" si="202">IF(AND(L299="V",Z299=""),"",IF(G299="","",(TR*AT*365*24)/(ET_R*EF_R*IF(K299="M",ED_m,(ED_A+ED_C))*G299*1000/IF(L299="V",Z299,PEF))))</f>
        <v/>
      </c>
      <c r="AD299" s="96" t="str">
        <f t="shared" si="172"/>
        <v/>
      </c>
      <c r="AE299" s="96" t="str">
        <f t="shared" si="173"/>
        <v/>
      </c>
      <c r="AF299" s="96" t="str">
        <f t="shared" si="187"/>
        <v/>
      </c>
      <c r="AH299" s="101">
        <f t="shared" si="174"/>
        <v>87.680811092752293</v>
      </c>
      <c r="AI299" s="101" t="str">
        <f t="shared" si="175"/>
        <v/>
      </c>
      <c r="AJ299" s="101">
        <f t="shared" ref="AJ299:AJ362" si="203">IF(E299="","",(THQ*BW_C*ED_C*365/((EF_R*ED_C*M299*((1/E299)*(IRS_CHILD*0.000001))))))</f>
        <v>15642.857142857141</v>
      </c>
      <c r="AK299" s="96">
        <f t="shared" si="188"/>
        <v>87.192084982024937</v>
      </c>
      <c r="AM299" s="96" t="str">
        <f t="shared" si="176"/>
        <v/>
      </c>
      <c r="AN299" s="96" t="str">
        <f t="shared" si="189"/>
        <v/>
      </c>
      <c r="AO299" s="96" t="str">
        <f t="shared" si="190"/>
        <v/>
      </c>
      <c r="AQ299" s="96">
        <f t="shared" si="177"/>
        <v>368.2594065895596</v>
      </c>
      <c r="AR299" s="96">
        <f t="shared" si="191"/>
        <v>467200</v>
      </c>
      <c r="AS299" s="96">
        <f t="shared" si="192"/>
        <v>367.96936339733389</v>
      </c>
      <c r="AU299" s="96" t="str">
        <f t="shared" si="178"/>
        <v/>
      </c>
      <c r="AV299" s="96" t="str">
        <f t="shared" si="193"/>
        <v/>
      </c>
      <c r="AW299" s="96" t="str">
        <f t="shared" si="194"/>
        <v/>
      </c>
      <c r="AX299" s="96" t="str">
        <f t="shared" si="195"/>
        <v/>
      </c>
      <c r="AZ299" s="101">
        <f t="shared" si="179"/>
        <v>409.17711843284405</v>
      </c>
      <c r="BA299" s="101" t="str">
        <f t="shared" si="180"/>
        <v/>
      </c>
      <c r="BB299" s="101">
        <f t="shared" si="196"/>
        <v>259555.55555555556</v>
      </c>
      <c r="BC299" s="96">
        <f t="shared" si="197"/>
        <v>408.53308524985471</v>
      </c>
      <c r="BE299" s="96" t="str">
        <f t="shared" si="181"/>
        <v/>
      </c>
      <c r="BF299" s="96">
        <f t="shared" si="182"/>
        <v>104.28571428571429</v>
      </c>
      <c r="BH299" s="118"/>
      <c r="BI299" s="96" t="s">
        <v>74</v>
      </c>
      <c r="BJ299" s="96" t="str">
        <f t="shared" si="183"/>
        <v/>
      </c>
      <c r="BK299" s="101">
        <f t="shared" si="184"/>
        <v>202.25108225108224</v>
      </c>
      <c r="BL299" s="101"/>
      <c r="BM299" s="117" t="str">
        <f t="shared" si="185"/>
        <v>75-71-8</v>
      </c>
      <c r="BN299" s="204" t="str">
        <f t="shared" si="186"/>
        <v>Dichlorodifluoromethane</v>
      </c>
      <c r="BO299" s="204"/>
      <c r="BP299" s="200">
        <f t="shared" si="198"/>
        <v>87.192084982024937</v>
      </c>
      <c r="BQ299" s="100" t="str">
        <f t="shared" si="162"/>
        <v>N</v>
      </c>
      <c r="BR299" s="205">
        <f t="shared" si="199"/>
        <v>367.96936339733389</v>
      </c>
      <c r="BS299" s="100" t="str">
        <f t="shared" si="163"/>
        <v>N</v>
      </c>
      <c r="BT299" s="200">
        <f t="shared" si="200"/>
        <v>408.53308524985471</v>
      </c>
      <c r="BU299" s="100" t="str">
        <f t="shared" si="164"/>
        <v>N</v>
      </c>
      <c r="BV299" s="200">
        <f t="shared" si="201"/>
        <v>104.28571428571429</v>
      </c>
      <c r="BW299" s="100" t="str">
        <f t="shared" si="165"/>
        <v>N</v>
      </c>
      <c r="BX299" s="200">
        <f t="shared" si="166"/>
        <v>202.25108225108224</v>
      </c>
      <c r="BY299" s="100" t="str">
        <f t="shared" si="167"/>
        <v>N</v>
      </c>
      <c r="BZ299" s="200"/>
      <c r="CA299" s="200"/>
      <c r="CB299" s="200"/>
    </row>
    <row r="300" spans="1:80" s="96" customFormat="1" ht="23" x14ac:dyDescent="0.5">
      <c r="A300" s="206" t="s">
        <v>1086</v>
      </c>
      <c r="B300" s="117" t="s">
        <v>270</v>
      </c>
      <c r="C300" s="96">
        <v>5.7000000000000002E-3</v>
      </c>
      <c r="D300" s="203" t="s">
        <v>793</v>
      </c>
      <c r="E300" s="201">
        <v>0.2</v>
      </c>
      <c r="F300" s="203" t="s">
        <v>791</v>
      </c>
      <c r="G300" s="202">
        <v>1.5999999999999999E-6</v>
      </c>
      <c r="H300" s="100" t="s">
        <v>793</v>
      </c>
      <c r="I300" s="203"/>
      <c r="J300" s="203" t="s">
        <v>74</v>
      </c>
      <c r="K300" s="203"/>
      <c r="L300" s="113" t="s">
        <v>1199</v>
      </c>
      <c r="M300" s="113">
        <v>1</v>
      </c>
      <c r="N300" s="111"/>
      <c r="P300" s="95">
        <v>98.96</v>
      </c>
      <c r="Q300" s="208"/>
      <c r="R300" s="96">
        <v>5.62E-3</v>
      </c>
      <c r="S300" s="208">
        <v>0.22976289999999999</v>
      </c>
      <c r="T300" s="96">
        <v>8.36446E-2</v>
      </c>
      <c r="U300" s="96">
        <v>1.06E-5</v>
      </c>
      <c r="V300" s="96">
        <v>31.82</v>
      </c>
      <c r="W300" s="96">
        <f t="shared" si="168"/>
        <v>0.19092000000000001</v>
      </c>
      <c r="X300" s="96">
        <v>5040</v>
      </c>
      <c r="Y300" s="99">
        <f t="shared" si="169"/>
        <v>3.0619602865208637E-3</v>
      </c>
      <c r="Z300" s="96">
        <f t="shared" si="170"/>
        <v>2084.4951028374494</v>
      </c>
      <c r="AA300" s="96">
        <f t="shared" si="171"/>
        <v>1685.4566174943395</v>
      </c>
      <c r="AC300" s="96">
        <f t="shared" si="202"/>
        <v>3.6578880410368706</v>
      </c>
      <c r="AD300" s="96" t="str">
        <f t="shared" si="172"/>
        <v/>
      </c>
      <c r="AE300" s="96">
        <f t="shared" si="173"/>
        <v>121.97159565580617</v>
      </c>
      <c r="AF300" s="96">
        <f t="shared" si="187"/>
        <v>3.5513832260282521</v>
      </c>
      <c r="AH300" s="101" t="str">
        <f t="shared" si="174"/>
        <v/>
      </c>
      <c r="AI300" s="101" t="str">
        <f t="shared" si="175"/>
        <v/>
      </c>
      <c r="AJ300" s="101">
        <f t="shared" si="203"/>
        <v>15642.857142857141</v>
      </c>
      <c r="AK300" s="96">
        <f t="shared" si="188"/>
        <v>15642.857142857143</v>
      </c>
      <c r="AM300" s="96">
        <f t="shared" si="176"/>
        <v>15.97765496324905</v>
      </c>
      <c r="AN300" s="96">
        <f t="shared" si="189"/>
        <v>1147.5087719298244</v>
      </c>
      <c r="AO300" s="96">
        <f t="shared" si="190"/>
        <v>15.758240750737484</v>
      </c>
      <c r="AQ300" s="96" t="str">
        <f t="shared" si="177"/>
        <v/>
      </c>
      <c r="AR300" s="96">
        <f t="shared" si="191"/>
        <v>467200</v>
      </c>
      <c r="AS300" s="96">
        <f t="shared" si="192"/>
        <v>467200.00000000006</v>
      </c>
      <c r="AU300" s="96">
        <f t="shared" si="178"/>
        <v>17.752949959165612</v>
      </c>
      <c r="AV300" s="96" t="str">
        <f t="shared" si="193"/>
        <v/>
      </c>
      <c r="AW300" s="96">
        <f t="shared" si="194"/>
        <v>637.50487329434691</v>
      </c>
      <c r="AX300" s="96">
        <f t="shared" si="195"/>
        <v>17.271967937939589</v>
      </c>
      <c r="AZ300" s="101" t="str">
        <f t="shared" si="179"/>
        <v/>
      </c>
      <c r="BA300" s="101" t="str">
        <f t="shared" si="180"/>
        <v/>
      </c>
      <c r="BB300" s="101">
        <f t="shared" si="196"/>
        <v>259555.55555555556</v>
      </c>
      <c r="BC300" s="96">
        <f t="shared" si="197"/>
        <v>259555.55555555556</v>
      </c>
      <c r="BE300" s="96">
        <f t="shared" si="181"/>
        <v>1.7548076923076923</v>
      </c>
      <c r="BF300" s="96" t="str">
        <f t="shared" si="182"/>
        <v/>
      </c>
      <c r="BH300" s="118"/>
      <c r="BI300" s="96" t="s">
        <v>74</v>
      </c>
      <c r="BJ300" s="96">
        <f t="shared" si="183"/>
        <v>2.7925587871878927</v>
      </c>
      <c r="BK300" s="101">
        <f t="shared" si="184"/>
        <v>6674.2857142857147</v>
      </c>
      <c r="BL300" s="101"/>
      <c r="BM300" s="117" t="str">
        <f t="shared" si="185"/>
        <v>75-34-3</v>
      </c>
      <c r="BN300" s="204" t="str">
        <f t="shared" si="186"/>
        <v>Dichloroethane, 1,1-</v>
      </c>
      <c r="BO300" s="204"/>
      <c r="BP300" s="200">
        <f t="shared" si="198"/>
        <v>3.5513832260282521</v>
      </c>
      <c r="BQ300" s="100" t="str">
        <f t="shared" si="162"/>
        <v>C</v>
      </c>
      <c r="BR300" s="205">
        <f t="shared" si="199"/>
        <v>15.758240750737484</v>
      </c>
      <c r="BS300" s="100" t="str">
        <f t="shared" si="163"/>
        <v>C</v>
      </c>
      <c r="BT300" s="200">
        <f t="shared" si="200"/>
        <v>17.271967937939589</v>
      </c>
      <c r="BU300" s="100" t="str">
        <f t="shared" si="164"/>
        <v>C</v>
      </c>
      <c r="BV300" s="200">
        <f t="shared" si="201"/>
        <v>1.7548076923076923</v>
      </c>
      <c r="BW300" s="100" t="str">
        <f t="shared" si="165"/>
        <v>C</v>
      </c>
      <c r="BX300" s="200">
        <f t="shared" si="166"/>
        <v>2.7925587871878927</v>
      </c>
      <c r="BY300" s="100" t="str">
        <f t="shared" si="167"/>
        <v>C</v>
      </c>
      <c r="BZ300" s="200">
        <v>1</v>
      </c>
      <c r="CA300" s="200"/>
      <c r="CB300" s="200">
        <f t="shared" ref="CB300:CB305" si="204">BZ300*20</f>
        <v>20</v>
      </c>
    </row>
    <row r="301" spans="1:80" s="96" customFormat="1" ht="23" x14ac:dyDescent="0.5">
      <c r="A301" s="206" t="s">
        <v>1087</v>
      </c>
      <c r="B301" s="117" t="s">
        <v>271</v>
      </c>
      <c r="C301" s="201">
        <v>9.0999999999999998E-2</v>
      </c>
      <c r="D301" s="203" t="s">
        <v>790</v>
      </c>
      <c r="E301" s="201">
        <v>6.0000000000000001E-3</v>
      </c>
      <c r="F301" s="203" t="s">
        <v>1198</v>
      </c>
      <c r="G301" s="202">
        <v>2.5999999999999998E-5</v>
      </c>
      <c r="H301" s="100" t="s">
        <v>790</v>
      </c>
      <c r="I301" s="203">
        <v>7.0000000000000001E-3</v>
      </c>
      <c r="J301" s="203" t="s">
        <v>791</v>
      </c>
      <c r="K301" s="203"/>
      <c r="L301" s="113" t="s">
        <v>1199</v>
      </c>
      <c r="M301" s="113">
        <v>1</v>
      </c>
      <c r="N301" s="111"/>
      <c r="P301" s="95">
        <v>98.96</v>
      </c>
      <c r="Q301" s="208"/>
      <c r="R301" s="96">
        <v>1.1800000000000001E-3</v>
      </c>
      <c r="S301" s="208">
        <v>4.8242E-2</v>
      </c>
      <c r="T301" s="96">
        <v>8.5722099999999996E-2</v>
      </c>
      <c r="U301" s="96">
        <v>1.1E-5</v>
      </c>
      <c r="V301" s="96">
        <v>39.6</v>
      </c>
      <c r="W301" s="96">
        <f t="shared" si="168"/>
        <v>0.23760000000000001</v>
      </c>
      <c r="X301" s="96">
        <v>8600</v>
      </c>
      <c r="Y301" s="99">
        <f t="shared" si="169"/>
        <v>6.3562546720663299E-4</v>
      </c>
      <c r="Z301" s="96">
        <f t="shared" si="170"/>
        <v>4575.0938915928855</v>
      </c>
      <c r="AA301" s="96">
        <f t="shared" si="171"/>
        <v>2981.9004032704402</v>
      </c>
      <c r="AC301" s="96">
        <f t="shared" si="202"/>
        <v>0.49405599716905418</v>
      </c>
      <c r="AD301" s="96" t="str">
        <f t="shared" si="172"/>
        <v/>
      </c>
      <c r="AE301" s="96">
        <f t="shared" si="173"/>
        <v>7.6399790685504962</v>
      </c>
      <c r="AF301" s="96">
        <f t="shared" si="187"/>
        <v>0.46404735737754188</v>
      </c>
      <c r="AH301" s="101">
        <f t="shared" si="174"/>
        <v>33.398185408628066</v>
      </c>
      <c r="AI301" s="101" t="str">
        <f t="shared" si="175"/>
        <v/>
      </c>
      <c r="AJ301" s="101">
        <f t="shared" si="203"/>
        <v>469.28571428571439</v>
      </c>
      <c r="AK301" s="96">
        <f t="shared" si="188"/>
        <v>31.179218799060219</v>
      </c>
      <c r="AM301" s="96">
        <f t="shared" si="176"/>
        <v>2.158036595634429</v>
      </c>
      <c r="AN301" s="96">
        <f t="shared" si="189"/>
        <v>71.876923076923063</v>
      </c>
      <c r="AO301" s="96">
        <f t="shared" si="190"/>
        <v>2.0951322330374209</v>
      </c>
      <c r="AQ301" s="96">
        <f t="shared" si="177"/>
        <v>140.27237871623788</v>
      </c>
      <c r="AR301" s="96">
        <f t="shared" si="191"/>
        <v>14016.000000000004</v>
      </c>
      <c r="AS301" s="96">
        <f t="shared" si="192"/>
        <v>138.88244076475465</v>
      </c>
      <c r="AU301" s="96">
        <f t="shared" si="178"/>
        <v>2.3978184395938094</v>
      </c>
      <c r="AV301" s="96" t="str">
        <f t="shared" si="193"/>
        <v/>
      </c>
      <c r="AW301" s="96">
        <f t="shared" si="194"/>
        <v>39.931623931623925</v>
      </c>
      <c r="AX301" s="96">
        <f t="shared" si="195"/>
        <v>2.261990208764916</v>
      </c>
      <c r="AZ301" s="101">
        <f t="shared" si="179"/>
        <v>155.85819857359763</v>
      </c>
      <c r="BA301" s="101" t="str">
        <f t="shared" si="180"/>
        <v/>
      </c>
      <c r="BB301" s="101">
        <f t="shared" si="196"/>
        <v>7786.6666666666679</v>
      </c>
      <c r="BC301" s="96">
        <f t="shared" si="197"/>
        <v>152.79975324610263</v>
      </c>
      <c r="BE301" s="96">
        <f t="shared" si="181"/>
        <v>0.10798816568047337</v>
      </c>
      <c r="BF301" s="96">
        <f t="shared" si="182"/>
        <v>7.3000000000000016</v>
      </c>
      <c r="BH301" s="118"/>
      <c r="BI301" s="96">
        <v>5</v>
      </c>
      <c r="BJ301" s="96">
        <f t="shared" si="183"/>
        <v>0.17246796939047929</v>
      </c>
      <c r="BK301" s="101">
        <f t="shared" si="184"/>
        <v>13.60776699029126</v>
      </c>
      <c r="BL301" s="101"/>
      <c r="BM301" s="117" t="str">
        <f t="shared" si="185"/>
        <v>107-06-2</v>
      </c>
      <c r="BN301" s="204" t="str">
        <f t="shared" si="186"/>
        <v>Dichloroethane, 1,2-</v>
      </c>
      <c r="BO301" s="204"/>
      <c r="BP301" s="200">
        <f t="shared" si="198"/>
        <v>0.46404735737754188</v>
      </c>
      <c r="BQ301" s="100" t="str">
        <f t="shared" si="162"/>
        <v>C</v>
      </c>
      <c r="BR301" s="205">
        <f t="shared" si="199"/>
        <v>2.0951322330374209</v>
      </c>
      <c r="BS301" s="100" t="str">
        <f t="shared" si="163"/>
        <v>C</v>
      </c>
      <c r="BT301" s="200">
        <f t="shared" si="200"/>
        <v>2.261990208764916</v>
      </c>
      <c r="BU301" s="100" t="str">
        <f t="shared" si="164"/>
        <v>C</v>
      </c>
      <c r="BV301" s="200">
        <f t="shared" si="201"/>
        <v>0.10798816568047337</v>
      </c>
      <c r="BW301" s="100" t="str">
        <f t="shared" si="165"/>
        <v>C</v>
      </c>
      <c r="BX301" s="200">
        <f t="shared" si="166"/>
        <v>5</v>
      </c>
      <c r="BY301" s="100" t="str">
        <f t="shared" si="167"/>
        <v>mcl</v>
      </c>
      <c r="BZ301" s="200">
        <v>1E-3</v>
      </c>
      <c r="CA301" s="200"/>
      <c r="CB301" s="200">
        <f t="shared" si="204"/>
        <v>0.02</v>
      </c>
    </row>
    <row r="302" spans="1:80" s="96" customFormat="1" ht="23" x14ac:dyDescent="0.5">
      <c r="A302" s="206" t="s">
        <v>1088</v>
      </c>
      <c r="B302" s="117" t="s">
        <v>272</v>
      </c>
      <c r="C302" s="201"/>
      <c r="D302" s="201"/>
      <c r="E302" s="96">
        <v>0.05</v>
      </c>
      <c r="F302" s="203" t="s">
        <v>790</v>
      </c>
      <c r="G302" s="202"/>
      <c r="H302" s="100" t="s">
        <v>74</v>
      </c>
      <c r="I302" s="203">
        <v>0.2</v>
      </c>
      <c r="J302" s="203" t="s">
        <v>790</v>
      </c>
      <c r="K302" s="203"/>
      <c r="L302" s="113" t="s">
        <v>1199</v>
      </c>
      <c r="M302" s="113">
        <v>1</v>
      </c>
      <c r="N302" s="111"/>
      <c r="P302" s="95">
        <v>96.944000000000003</v>
      </c>
      <c r="Q302" s="208"/>
      <c r="R302" s="96">
        <v>2.6100000000000002E-2</v>
      </c>
      <c r="S302" s="208">
        <v>1.0670481999999999</v>
      </c>
      <c r="T302" s="96">
        <v>8.6310700000000004E-2</v>
      </c>
      <c r="U302" s="96">
        <v>1.1E-5</v>
      </c>
      <c r="V302" s="96">
        <v>31.82</v>
      </c>
      <c r="W302" s="96">
        <f t="shared" si="168"/>
        <v>0.19092000000000001</v>
      </c>
      <c r="X302" s="96">
        <v>2420</v>
      </c>
      <c r="Y302" s="99">
        <f t="shared" si="169"/>
        <v>9.9544627075050674E-3</v>
      </c>
      <c r="Z302" s="96">
        <f t="shared" si="170"/>
        <v>1156.0902645578483</v>
      </c>
      <c r="AA302" s="96">
        <f t="shared" si="171"/>
        <v>1192.8686954993711</v>
      </c>
      <c r="AC302" s="96" t="str">
        <f t="shared" si="202"/>
        <v/>
      </c>
      <c r="AD302" s="96" t="str">
        <f t="shared" si="172"/>
        <v/>
      </c>
      <c r="AE302" s="96" t="str">
        <f t="shared" si="173"/>
        <v/>
      </c>
      <c r="AF302" s="96" t="str">
        <f t="shared" si="187"/>
        <v/>
      </c>
      <c r="AH302" s="101">
        <f t="shared" si="174"/>
        <v>241.12739803635122</v>
      </c>
      <c r="AI302" s="101" t="str">
        <f t="shared" si="175"/>
        <v/>
      </c>
      <c r="AJ302" s="101">
        <f t="shared" si="203"/>
        <v>3910.7142857142853</v>
      </c>
      <c r="AK302" s="96">
        <f t="shared" si="188"/>
        <v>227.12339053497246</v>
      </c>
      <c r="AM302" s="96" t="str">
        <f t="shared" si="176"/>
        <v/>
      </c>
      <c r="AN302" s="96" t="str">
        <f t="shared" si="189"/>
        <v/>
      </c>
      <c r="AO302" s="96" t="str">
        <f t="shared" si="190"/>
        <v/>
      </c>
      <c r="AQ302" s="96">
        <f t="shared" si="177"/>
        <v>1012.7350717526751</v>
      </c>
      <c r="AR302" s="96">
        <f t="shared" si="191"/>
        <v>116800</v>
      </c>
      <c r="AS302" s="96">
        <f t="shared" si="192"/>
        <v>1004.029456651445</v>
      </c>
      <c r="AU302" s="96" t="str">
        <f t="shared" si="178"/>
        <v/>
      </c>
      <c r="AV302" s="96" t="str">
        <f t="shared" si="193"/>
        <v/>
      </c>
      <c r="AW302" s="96" t="str">
        <f t="shared" si="194"/>
        <v/>
      </c>
      <c r="AX302" s="96" t="str">
        <f t="shared" si="195"/>
        <v/>
      </c>
      <c r="AZ302" s="101">
        <f t="shared" si="179"/>
        <v>1125.2611908363058</v>
      </c>
      <c r="BA302" s="101" t="str">
        <f t="shared" si="180"/>
        <v/>
      </c>
      <c r="BB302" s="101">
        <f t="shared" si="196"/>
        <v>64888.888888888891</v>
      </c>
      <c r="BC302" s="96">
        <f t="shared" si="197"/>
        <v>1106.0802615041378</v>
      </c>
      <c r="BE302" s="96" t="str">
        <f t="shared" si="181"/>
        <v/>
      </c>
      <c r="BF302" s="96">
        <f t="shared" si="182"/>
        <v>208.57142857142858</v>
      </c>
      <c r="BH302" s="118"/>
      <c r="BI302" s="96">
        <v>7</v>
      </c>
      <c r="BJ302" s="96" t="str">
        <f t="shared" si="183"/>
        <v/>
      </c>
      <c r="BK302" s="101">
        <f t="shared" si="184"/>
        <v>333.71428571428572</v>
      </c>
      <c r="BL302" s="101"/>
      <c r="BM302" s="117" t="str">
        <f t="shared" si="185"/>
        <v>75-35-4</v>
      </c>
      <c r="BN302" s="204" t="str">
        <f t="shared" si="186"/>
        <v>Dichloroethylene, 1,1-</v>
      </c>
      <c r="BO302" s="204"/>
      <c r="BP302" s="200">
        <f t="shared" si="198"/>
        <v>227.12339053497246</v>
      </c>
      <c r="BQ302" s="100" t="str">
        <f t="shared" si="162"/>
        <v>N</v>
      </c>
      <c r="BR302" s="205">
        <f t="shared" si="199"/>
        <v>1004.029456651445</v>
      </c>
      <c r="BS302" s="100" t="str">
        <f t="shared" si="163"/>
        <v>N</v>
      </c>
      <c r="BT302" s="200">
        <f t="shared" si="200"/>
        <v>1106.0802615041378</v>
      </c>
      <c r="BU302" s="100" t="str">
        <f t="shared" si="164"/>
        <v>N</v>
      </c>
      <c r="BV302" s="200">
        <f t="shared" si="201"/>
        <v>208.57142857142858</v>
      </c>
      <c r="BW302" s="100" t="str">
        <f t="shared" si="165"/>
        <v>N</v>
      </c>
      <c r="BX302" s="200">
        <f t="shared" si="166"/>
        <v>7</v>
      </c>
      <c r="BY302" s="100" t="str">
        <f t="shared" si="167"/>
        <v>mcl</v>
      </c>
      <c r="BZ302" s="200">
        <v>3.0000000000000001E-3</v>
      </c>
      <c r="CA302" s="200"/>
      <c r="CB302" s="200">
        <f t="shared" si="204"/>
        <v>0.06</v>
      </c>
    </row>
    <row r="303" spans="1:80" s="96" customFormat="1" ht="23" x14ac:dyDescent="0.5">
      <c r="A303" s="206" t="s">
        <v>1089</v>
      </c>
      <c r="B303" s="117" t="s">
        <v>273</v>
      </c>
      <c r="C303" s="201"/>
      <c r="D303" s="201"/>
      <c r="E303" s="96">
        <v>2E-3</v>
      </c>
      <c r="F303" s="203" t="s">
        <v>790</v>
      </c>
      <c r="G303" s="202"/>
      <c r="H303" s="100" t="s">
        <v>74</v>
      </c>
      <c r="I303" s="203">
        <v>0.04</v>
      </c>
      <c r="J303" s="203" t="s">
        <v>793</v>
      </c>
      <c r="K303" s="203"/>
      <c r="L303" s="113" t="s">
        <v>1199</v>
      </c>
      <c r="M303" s="113">
        <v>1</v>
      </c>
      <c r="N303" s="111"/>
      <c r="P303" s="95">
        <v>96.944000000000003</v>
      </c>
      <c r="Q303" s="208"/>
      <c r="R303" s="96">
        <v>4.0800000000000003E-3</v>
      </c>
      <c r="S303" s="208">
        <v>0.1668029</v>
      </c>
      <c r="T303" s="96">
        <v>8.8405600000000001E-2</v>
      </c>
      <c r="U303" s="96">
        <v>1.13E-5</v>
      </c>
      <c r="V303" s="96">
        <v>39.6</v>
      </c>
      <c r="W303" s="96">
        <f t="shared" si="168"/>
        <v>0.23760000000000001</v>
      </c>
      <c r="X303" s="96">
        <v>6410</v>
      </c>
      <c r="Y303" s="99">
        <f t="shared" si="169"/>
        <v>2.1282784672957029E-3</v>
      </c>
      <c r="Z303" s="96">
        <f t="shared" si="170"/>
        <v>2500.2672393276875</v>
      </c>
      <c r="AA303" s="96">
        <f t="shared" si="171"/>
        <v>2366.4255492383645</v>
      </c>
      <c r="AC303" s="96" t="str">
        <f t="shared" si="202"/>
        <v/>
      </c>
      <c r="AD303" s="96" t="str">
        <f t="shared" si="172"/>
        <v/>
      </c>
      <c r="AE303" s="96" t="str">
        <f t="shared" si="173"/>
        <v/>
      </c>
      <c r="AF303" s="96" t="str">
        <f t="shared" si="187"/>
        <v/>
      </c>
      <c r="AH303" s="101">
        <f t="shared" si="174"/>
        <v>104.29686198338355</v>
      </c>
      <c r="AI303" s="101" t="str">
        <f t="shared" si="175"/>
        <v/>
      </c>
      <c r="AJ303" s="101">
        <f t="shared" si="203"/>
        <v>156.42857142857144</v>
      </c>
      <c r="AK303" s="96">
        <f t="shared" si="188"/>
        <v>62.575441571000496</v>
      </c>
      <c r="AM303" s="96" t="str">
        <f t="shared" si="176"/>
        <v/>
      </c>
      <c r="AN303" s="96" t="str">
        <f t="shared" si="189"/>
        <v/>
      </c>
      <c r="AO303" s="96" t="str">
        <f t="shared" si="190"/>
        <v/>
      </c>
      <c r="AQ303" s="96">
        <f t="shared" si="177"/>
        <v>438.04682033021089</v>
      </c>
      <c r="AR303" s="96">
        <f t="shared" si="191"/>
        <v>4672</v>
      </c>
      <c r="AS303" s="96">
        <f t="shared" si="192"/>
        <v>400.49628047253333</v>
      </c>
      <c r="AU303" s="96" t="str">
        <f t="shared" si="178"/>
        <v/>
      </c>
      <c r="AV303" s="96" t="str">
        <f t="shared" si="193"/>
        <v/>
      </c>
      <c r="AW303" s="96" t="str">
        <f t="shared" si="194"/>
        <v/>
      </c>
      <c r="AX303" s="96" t="str">
        <f t="shared" si="195"/>
        <v/>
      </c>
      <c r="AZ303" s="101">
        <f t="shared" si="179"/>
        <v>486.71868925578985</v>
      </c>
      <c r="BA303" s="101" t="str">
        <f t="shared" si="180"/>
        <v/>
      </c>
      <c r="BB303" s="101">
        <f t="shared" si="196"/>
        <v>2595.5555555555557</v>
      </c>
      <c r="BC303" s="96">
        <f t="shared" si="197"/>
        <v>409.86145214599668</v>
      </c>
      <c r="BE303" s="96" t="str">
        <f t="shared" si="181"/>
        <v/>
      </c>
      <c r="BF303" s="96">
        <f t="shared" si="182"/>
        <v>41.714285714285708</v>
      </c>
      <c r="BH303" s="118"/>
      <c r="BI303" s="96">
        <v>70</v>
      </c>
      <c r="BJ303" s="96" t="str">
        <f t="shared" si="183"/>
        <v/>
      </c>
      <c r="BK303" s="101">
        <f t="shared" si="184"/>
        <v>37.079365079365083</v>
      </c>
      <c r="BL303" s="101"/>
      <c r="BM303" s="117" t="str">
        <f t="shared" si="185"/>
        <v>156-59-2</v>
      </c>
      <c r="BN303" s="204" t="str">
        <f t="shared" si="186"/>
        <v>Dichloroethylene, 1,2-cis-</v>
      </c>
      <c r="BO303" s="204"/>
      <c r="BP303" s="200">
        <f t="shared" si="198"/>
        <v>62.575441571000496</v>
      </c>
      <c r="BQ303" s="100" t="str">
        <f t="shared" ref="BQ303:BQ373" si="205">IF(BP303="","",IF(BP303=AA303,"sat", IF(BP303=AF303,"C", IF(BP303=AK303,"N", IF(BP303=100000,"max")))))</f>
        <v>N</v>
      </c>
      <c r="BR303" s="205">
        <f t="shared" si="199"/>
        <v>400.49628047253333</v>
      </c>
      <c r="BS303" s="100" t="str">
        <f t="shared" ref="BS303:BS373" si="206">IF(BR303="","",IF(BR303=AA303,"sat", IF(BR303=AO303,"C", IF(BR303=AS303,"N", IF(BR303=100000,"max")))))</f>
        <v>N</v>
      </c>
      <c r="BT303" s="200">
        <f t="shared" si="200"/>
        <v>409.86145214599668</v>
      </c>
      <c r="BU303" s="100" t="str">
        <f t="shared" ref="BU303:BU373" si="207">IF(BT303="","", IF(BT303=AA303,"sat", IF(BT303=AX303,"C", IF(BT303=BC303,"N", IF(BT303=100000,"max")))))</f>
        <v>N</v>
      </c>
      <c r="BV303" s="200">
        <f t="shared" si="201"/>
        <v>41.714285714285708</v>
      </c>
      <c r="BW303" s="100" t="str">
        <f t="shared" ref="BW303:BW373" si="208">IF(BV303="","", IF(BV303=BE303,"C", IF(BV303=BF303,"N")))</f>
        <v>N</v>
      </c>
      <c r="BX303" s="200">
        <f t="shared" ref="BX303:BX373" si="209">IF(BI303="",(IF(AND(BJ303="",BK303=""),"",MIN(BJ303,BK303))),BI303)</f>
        <v>70</v>
      </c>
      <c r="BY303" s="100" t="str">
        <f t="shared" ref="BY303:BY373" si="210">IF(BX303="","", IF(BX303=BJ303,"C", IF(BX303=BK303,"N",IF(BX303=BI303,"mcl"))))</f>
        <v>mcl</v>
      </c>
      <c r="BZ303" s="200">
        <v>0.02</v>
      </c>
      <c r="CA303" s="200"/>
      <c r="CB303" s="200">
        <f t="shared" si="204"/>
        <v>0.4</v>
      </c>
    </row>
    <row r="304" spans="1:80" s="96" customFormat="1" ht="23" x14ac:dyDescent="0.5">
      <c r="A304" s="206" t="s">
        <v>1090</v>
      </c>
      <c r="B304" s="117" t="s">
        <v>274</v>
      </c>
      <c r="C304" s="201"/>
      <c r="D304" s="201"/>
      <c r="E304" s="96">
        <v>0.02</v>
      </c>
      <c r="F304" s="203" t="s">
        <v>790</v>
      </c>
      <c r="G304" s="202"/>
      <c r="H304" s="100" t="s">
        <v>74</v>
      </c>
      <c r="I304" s="203">
        <v>0.04</v>
      </c>
      <c r="J304" s="203" t="s">
        <v>793</v>
      </c>
      <c r="K304" s="203"/>
      <c r="L304" s="113" t="s">
        <v>1199</v>
      </c>
      <c r="M304" s="113">
        <v>1</v>
      </c>
      <c r="N304" s="111"/>
      <c r="P304" s="95">
        <v>96.944000000000003</v>
      </c>
      <c r="Q304" s="96" t="s">
        <v>47</v>
      </c>
      <c r="R304" s="96">
        <v>9.3799999999999994E-3</v>
      </c>
      <c r="S304" s="208">
        <v>0.38348320000000002</v>
      </c>
      <c r="T304" s="96">
        <v>8.7609400000000004E-2</v>
      </c>
      <c r="U304" s="96">
        <v>1.1199999999999999E-5</v>
      </c>
      <c r="V304" s="96">
        <v>39.6</v>
      </c>
      <c r="W304" s="96">
        <f t="shared" si="168"/>
        <v>0.23760000000000001</v>
      </c>
      <c r="X304" s="96">
        <v>4520</v>
      </c>
      <c r="Y304" s="99">
        <f t="shared" si="169"/>
        <v>4.3637773702393792E-3</v>
      </c>
      <c r="Z304" s="96">
        <f t="shared" si="170"/>
        <v>1746.1010081126967</v>
      </c>
      <c r="AA304" s="96">
        <f t="shared" si="171"/>
        <v>1854.0882033106916</v>
      </c>
      <c r="AC304" s="96" t="str">
        <f t="shared" si="202"/>
        <v/>
      </c>
      <c r="AD304" s="96" t="str">
        <f t="shared" si="172"/>
        <v/>
      </c>
      <c r="AE304" s="96" t="str">
        <f t="shared" si="173"/>
        <v/>
      </c>
      <c r="AF304" s="96" t="str">
        <f t="shared" si="187"/>
        <v/>
      </c>
      <c r="AH304" s="101">
        <f t="shared" si="174"/>
        <v>72.837356338415347</v>
      </c>
      <c r="AI304" s="101" t="str">
        <f t="shared" si="175"/>
        <v/>
      </c>
      <c r="AJ304" s="101">
        <f t="shared" si="203"/>
        <v>1564.2857142857144</v>
      </c>
      <c r="AK304" s="96">
        <f t="shared" si="188"/>
        <v>69.59674445433339</v>
      </c>
      <c r="AM304" s="96" t="str">
        <f t="shared" si="176"/>
        <v/>
      </c>
      <c r="AN304" s="96" t="str">
        <f t="shared" si="189"/>
        <v/>
      </c>
      <c r="AO304" s="96" t="str">
        <f t="shared" si="190"/>
        <v/>
      </c>
      <c r="AQ304" s="96">
        <f t="shared" si="177"/>
        <v>305.91689662134445</v>
      </c>
      <c r="AR304" s="96">
        <f t="shared" si="191"/>
        <v>46720.000000000007</v>
      </c>
      <c r="AS304" s="96">
        <f t="shared" si="192"/>
        <v>303.9268206416636</v>
      </c>
      <c r="AU304" s="96" t="str">
        <f t="shared" si="178"/>
        <v/>
      </c>
      <c r="AV304" s="96" t="str">
        <f t="shared" si="193"/>
        <v/>
      </c>
      <c r="AW304" s="96" t="str">
        <f t="shared" si="194"/>
        <v/>
      </c>
      <c r="AX304" s="96" t="str">
        <f t="shared" si="195"/>
        <v/>
      </c>
      <c r="AZ304" s="101">
        <f t="shared" si="179"/>
        <v>339.90766291260491</v>
      </c>
      <c r="BA304" s="101" t="str">
        <f t="shared" si="180"/>
        <v/>
      </c>
      <c r="BB304" s="101">
        <f t="shared" si="196"/>
        <v>25955.555555555558</v>
      </c>
      <c r="BC304" s="96">
        <f t="shared" si="197"/>
        <v>335.51385481168643</v>
      </c>
      <c r="BE304" s="96" t="str">
        <f t="shared" si="181"/>
        <v/>
      </c>
      <c r="BF304" s="96">
        <f t="shared" si="182"/>
        <v>41.714285714285708</v>
      </c>
      <c r="BH304" s="118"/>
      <c r="BI304" s="96">
        <v>100</v>
      </c>
      <c r="BJ304" s="96" t="str">
        <f t="shared" si="183"/>
        <v/>
      </c>
      <c r="BK304" s="101">
        <f t="shared" si="184"/>
        <v>74.158730158730165</v>
      </c>
      <c r="BL304" s="101"/>
      <c r="BM304" s="117" t="str">
        <f t="shared" si="185"/>
        <v>156-60-5</v>
      </c>
      <c r="BN304" s="204" t="str">
        <f t="shared" si="186"/>
        <v>Dichloroethylene, 1,2-trans-</v>
      </c>
      <c r="BO304" s="204"/>
      <c r="BP304" s="200">
        <f t="shared" si="198"/>
        <v>69.59674445433339</v>
      </c>
      <c r="BQ304" s="100" t="str">
        <f t="shared" si="205"/>
        <v>N</v>
      </c>
      <c r="BR304" s="205">
        <f t="shared" si="199"/>
        <v>303.9268206416636</v>
      </c>
      <c r="BS304" s="100" t="str">
        <f t="shared" si="206"/>
        <v>N</v>
      </c>
      <c r="BT304" s="200">
        <f t="shared" si="200"/>
        <v>335.51385481168643</v>
      </c>
      <c r="BU304" s="100" t="str">
        <f t="shared" si="207"/>
        <v>N</v>
      </c>
      <c r="BV304" s="200">
        <f t="shared" si="201"/>
        <v>41.714285714285708</v>
      </c>
      <c r="BW304" s="100" t="str">
        <f t="shared" si="208"/>
        <v>N</v>
      </c>
      <c r="BX304" s="200">
        <f t="shared" si="209"/>
        <v>100</v>
      </c>
      <c r="BY304" s="100" t="str">
        <f t="shared" si="210"/>
        <v>mcl</v>
      </c>
      <c r="BZ304" s="200">
        <v>0.03</v>
      </c>
      <c r="CA304" s="200"/>
      <c r="CB304" s="200">
        <f t="shared" si="204"/>
        <v>0.6</v>
      </c>
    </row>
    <row r="305" spans="1:80" s="96" customFormat="1" ht="23" x14ac:dyDescent="0.5">
      <c r="A305" s="206" t="s">
        <v>1091</v>
      </c>
      <c r="B305" s="117" t="s">
        <v>275</v>
      </c>
      <c r="C305" s="201"/>
      <c r="D305" s="201"/>
      <c r="E305" s="96">
        <v>3.0000000000000001E-3</v>
      </c>
      <c r="F305" s="203" t="s">
        <v>790</v>
      </c>
      <c r="G305" s="202"/>
      <c r="H305" s="100" t="s">
        <v>74</v>
      </c>
      <c r="I305" s="203"/>
      <c r="J305" s="203" t="s">
        <v>74</v>
      </c>
      <c r="K305" s="203"/>
      <c r="L305" s="113"/>
      <c r="M305" s="113">
        <v>1</v>
      </c>
      <c r="N305" s="111">
        <v>0.1</v>
      </c>
      <c r="P305" s="95">
        <v>163</v>
      </c>
      <c r="Q305" s="96" t="s">
        <v>47</v>
      </c>
      <c r="R305" s="96">
        <v>4.2899999999999996E-6</v>
      </c>
      <c r="S305" s="208">
        <v>1.7540000000000001E-4</v>
      </c>
      <c r="T305" s="96">
        <v>4.8576800000000003E-2</v>
      </c>
      <c r="U305" s="96">
        <v>8.6787000000000004E-6</v>
      </c>
      <c r="V305" s="96">
        <v>147</v>
      </c>
      <c r="W305" s="96">
        <f t="shared" si="168"/>
        <v>0.88200000000000001</v>
      </c>
      <c r="X305" s="96">
        <v>5550</v>
      </c>
      <c r="Y305" s="99" t="str">
        <f t="shared" si="169"/>
        <v/>
      </c>
      <c r="Z305" s="96" t="str">
        <f t="shared" si="170"/>
        <v/>
      </c>
      <c r="AA305" s="96" t="str">
        <f t="shared" si="171"/>
        <v/>
      </c>
      <c r="AC305" s="96" t="str">
        <f t="shared" si="202"/>
        <v/>
      </c>
      <c r="AD305" s="96" t="str">
        <f t="shared" si="172"/>
        <v/>
      </c>
      <c r="AE305" s="96" t="str">
        <f t="shared" si="173"/>
        <v/>
      </c>
      <c r="AF305" s="96" t="str">
        <f t="shared" si="187"/>
        <v/>
      </c>
      <c r="AH305" s="101" t="str">
        <f t="shared" si="174"/>
        <v/>
      </c>
      <c r="AI305" s="101">
        <f t="shared" si="175"/>
        <v>988.80260068629218</v>
      </c>
      <c r="AJ305" s="101">
        <f t="shared" si="203"/>
        <v>234.6428571428572</v>
      </c>
      <c r="AK305" s="96">
        <f t="shared" si="188"/>
        <v>189.64103866714393</v>
      </c>
      <c r="AM305" s="96" t="str">
        <f t="shared" si="176"/>
        <v/>
      </c>
      <c r="AN305" s="96" t="str">
        <f t="shared" si="189"/>
        <v/>
      </c>
      <c r="AO305" s="96" t="str">
        <f t="shared" si="190"/>
        <v/>
      </c>
      <c r="AQ305" s="96" t="str">
        <f t="shared" si="177"/>
        <v/>
      </c>
      <c r="AR305" s="96">
        <f t="shared" si="191"/>
        <v>7008.0000000000018</v>
      </c>
      <c r="AS305" s="96">
        <f t="shared" si="192"/>
        <v>7008.0000000000018</v>
      </c>
      <c r="AU305" s="96" t="str">
        <f t="shared" si="178"/>
        <v/>
      </c>
      <c r="AV305" s="96" t="str">
        <f t="shared" si="193"/>
        <v/>
      </c>
      <c r="AW305" s="96" t="str">
        <f t="shared" si="194"/>
        <v/>
      </c>
      <c r="AX305" s="96" t="str">
        <f t="shared" si="195"/>
        <v/>
      </c>
      <c r="AZ305" s="101" t="str">
        <f t="shared" si="179"/>
        <v/>
      </c>
      <c r="BA305" s="101">
        <f t="shared" si="180"/>
        <v>9198.8784928960722</v>
      </c>
      <c r="BB305" s="101">
        <f t="shared" si="196"/>
        <v>3893.3333333333339</v>
      </c>
      <c r="BC305" s="96">
        <f t="shared" si="197"/>
        <v>2735.5423774861119</v>
      </c>
      <c r="BE305" s="96" t="str">
        <f t="shared" si="181"/>
        <v/>
      </c>
      <c r="BF305" s="96" t="str">
        <f t="shared" si="182"/>
        <v/>
      </c>
      <c r="BH305" s="118"/>
      <c r="BI305" s="96" t="s">
        <v>74</v>
      </c>
      <c r="BJ305" s="96" t="str">
        <f t="shared" si="183"/>
        <v/>
      </c>
      <c r="BK305" s="101">
        <f t="shared" si="184"/>
        <v>100.11428571428571</v>
      </c>
      <c r="BL305" s="101"/>
      <c r="BM305" s="117" t="str">
        <f t="shared" si="185"/>
        <v>120-83-2</v>
      </c>
      <c r="BN305" s="204" t="str">
        <f t="shared" si="186"/>
        <v>Dichlorophenol, 2,4-</v>
      </c>
      <c r="BO305" s="204"/>
      <c r="BP305" s="200">
        <f t="shared" si="198"/>
        <v>189.64103866714393</v>
      </c>
      <c r="BQ305" s="100" t="str">
        <f t="shared" si="205"/>
        <v>N</v>
      </c>
      <c r="BR305" s="205">
        <f t="shared" si="199"/>
        <v>7008.0000000000018</v>
      </c>
      <c r="BS305" s="100" t="str">
        <f t="shared" si="206"/>
        <v>N</v>
      </c>
      <c r="BT305" s="200">
        <f t="shared" si="200"/>
        <v>2735.5423774861119</v>
      </c>
      <c r="BU305" s="100" t="str">
        <f t="shared" si="207"/>
        <v>N</v>
      </c>
      <c r="BV305" s="200" t="str">
        <f t="shared" si="201"/>
        <v/>
      </c>
      <c r="BW305" s="100" t="str">
        <f t="shared" si="208"/>
        <v/>
      </c>
      <c r="BX305" s="200">
        <f t="shared" si="209"/>
        <v>100.11428571428571</v>
      </c>
      <c r="BY305" s="100" t="str">
        <f t="shared" si="210"/>
        <v>N</v>
      </c>
      <c r="BZ305" s="200">
        <v>0.05</v>
      </c>
      <c r="CA305" s="200"/>
      <c r="CB305" s="200">
        <f t="shared" si="204"/>
        <v>1</v>
      </c>
    </row>
    <row r="306" spans="1:80" s="96" customFormat="1" ht="23" x14ac:dyDescent="0.5">
      <c r="A306" s="206" t="s">
        <v>1092</v>
      </c>
      <c r="B306" s="117" t="s">
        <v>277</v>
      </c>
      <c r="D306" s="201"/>
      <c r="E306" s="201">
        <v>0.01</v>
      </c>
      <c r="F306" s="203" t="s">
        <v>790</v>
      </c>
      <c r="G306" s="202"/>
      <c r="H306" s="100" t="s">
        <v>74</v>
      </c>
      <c r="I306" s="203"/>
      <c r="J306" s="203" t="s">
        <v>74</v>
      </c>
      <c r="K306" s="203"/>
      <c r="L306" s="113"/>
      <c r="M306" s="113">
        <v>1</v>
      </c>
      <c r="N306" s="111">
        <v>0.05</v>
      </c>
      <c r="P306" s="95">
        <v>221.04</v>
      </c>
      <c r="Q306" s="96" t="s">
        <v>47</v>
      </c>
      <c r="R306" s="96">
        <v>3.5399999999999999E-8</v>
      </c>
      <c r="S306" s="208">
        <v>1.4473000000000001E-6</v>
      </c>
      <c r="T306" s="96">
        <v>2.7917899999999999E-2</v>
      </c>
      <c r="U306" s="96">
        <v>7.3444999999999997E-6</v>
      </c>
      <c r="V306" s="96">
        <v>29.63</v>
      </c>
      <c r="W306" s="96">
        <f t="shared" si="168"/>
        <v>0.17777999999999999</v>
      </c>
      <c r="X306" s="96">
        <v>677</v>
      </c>
      <c r="Y306" s="99" t="str">
        <f t="shared" si="169"/>
        <v/>
      </c>
      <c r="Z306" s="96" t="str">
        <f t="shared" si="170"/>
        <v/>
      </c>
      <c r="AA306" s="96" t="str">
        <f t="shared" si="171"/>
        <v/>
      </c>
      <c r="AC306" s="96" t="str">
        <f t="shared" si="202"/>
        <v/>
      </c>
      <c r="AD306" s="96" t="str">
        <f t="shared" si="172"/>
        <v/>
      </c>
      <c r="AE306" s="96" t="str">
        <f t="shared" si="173"/>
        <v/>
      </c>
      <c r="AF306" s="96" t="str">
        <f t="shared" si="187"/>
        <v/>
      </c>
      <c r="AH306" s="101" t="str">
        <f t="shared" si="174"/>
        <v/>
      </c>
      <c r="AI306" s="101">
        <f t="shared" si="175"/>
        <v>6592.0173379086136</v>
      </c>
      <c r="AJ306" s="101">
        <f t="shared" si="203"/>
        <v>782.14285714285722</v>
      </c>
      <c r="AK306" s="96">
        <f t="shared" si="188"/>
        <v>699.18460389117001</v>
      </c>
      <c r="AM306" s="96" t="str">
        <f t="shared" si="176"/>
        <v/>
      </c>
      <c r="AN306" s="96" t="str">
        <f t="shared" si="189"/>
        <v/>
      </c>
      <c r="AO306" s="96" t="str">
        <f t="shared" si="190"/>
        <v/>
      </c>
      <c r="AQ306" s="96" t="str">
        <f t="shared" si="177"/>
        <v/>
      </c>
      <c r="AR306" s="96">
        <f t="shared" si="191"/>
        <v>23360.000000000004</v>
      </c>
      <c r="AS306" s="96">
        <f t="shared" si="192"/>
        <v>23360.000000000004</v>
      </c>
      <c r="AU306" s="96" t="str">
        <f t="shared" si="178"/>
        <v/>
      </c>
      <c r="AV306" s="96" t="str">
        <f t="shared" si="193"/>
        <v/>
      </c>
      <c r="AW306" s="96" t="str">
        <f t="shared" si="194"/>
        <v/>
      </c>
      <c r="AX306" s="96" t="str">
        <f t="shared" si="195"/>
        <v/>
      </c>
      <c r="AZ306" s="101" t="str">
        <f t="shared" si="179"/>
        <v/>
      </c>
      <c r="BA306" s="101">
        <f t="shared" si="180"/>
        <v>61325.856619307138</v>
      </c>
      <c r="BB306" s="101">
        <f t="shared" si="196"/>
        <v>12977.777777777779</v>
      </c>
      <c r="BC306" s="96">
        <f t="shared" si="197"/>
        <v>10711.095704740577</v>
      </c>
      <c r="BE306" s="96" t="str">
        <f t="shared" si="181"/>
        <v/>
      </c>
      <c r="BF306" s="96" t="str">
        <f t="shared" si="182"/>
        <v/>
      </c>
      <c r="BH306" s="118"/>
      <c r="BI306" s="96">
        <v>70</v>
      </c>
      <c r="BJ306" s="96" t="str">
        <f t="shared" si="183"/>
        <v/>
      </c>
      <c r="BK306" s="101">
        <f t="shared" si="184"/>
        <v>333.71428571428572</v>
      </c>
      <c r="BL306" s="101"/>
      <c r="BM306" s="117" t="str">
        <f t="shared" si="185"/>
        <v>94-75-7</v>
      </c>
      <c r="BN306" s="204" t="str">
        <f t="shared" si="186"/>
        <v>Dichlorophenoxy Acetic Acid, 2,4-</v>
      </c>
      <c r="BO306" s="204"/>
      <c r="BP306" s="200">
        <f t="shared" si="198"/>
        <v>699.18460389117001</v>
      </c>
      <c r="BQ306" s="100" t="str">
        <f t="shared" si="205"/>
        <v>N</v>
      </c>
      <c r="BR306" s="205">
        <f t="shared" si="199"/>
        <v>23360.000000000004</v>
      </c>
      <c r="BS306" s="100" t="str">
        <f t="shared" si="206"/>
        <v>N</v>
      </c>
      <c r="BT306" s="200">
        <f t="shared" si="200"/>
        <v>10711.095704740577</v>
      </c>
      <c r="BU306" s="100" t="str">
        <f t="shared" si="207"/>
        <v>N</v>
      </c>
      <c r="BV306" s="200" t="str">
        <f t="shared" si="201"/>
        <v/>
      </c>
      <c r="BW306" s="100" t="str">
        <f t="shared" si="208"/>
        <v/>
      </c>
      <c r="BX306" s="200">
        <f t="shared" si="209"/>
        <v>70</v>
      </c>
      <c r="BY306" s="100" t="str">
        <f t="shared" si="210"/>
        <v>mcl</v>
      </c>
      <c r="BZ306" s="200"/>
      <c r="CA306" s="200"/>
      <c r="CB306" s="200"/>
    </row>
    <row r="307" spans="1:80" s="96" customFormat="1" ht="23" x14ac:dyDescent="0.5">
      <c r="A307" s="206" t="s">
        <v>1093</v>
      </c>
      <c r="B307" s="117" t="s">
        <v>276</v>
      </c>
      <c r="D307" s="201"/>
      <c r="E307" s="201">
        <v>0.03</v>
      </c>
      <c r="F307" s="203" t="s">
        <v>1966</v>
      </c>
      <c r="G307" s="202"/>
      <c r="H307" s="100" t="s">
        <v>74</v>
      </c>
      <c r="I307" s="203"/>
      <c r="J307" s="203" t="s">
        <v>74</v>
      </c>
      <c r="K307" s="203"/>
      <c r="L307" s="113"/>
      <c r="M307" s="113">
        <v>1</v>
      </c>
      <c r="N307" s="111">
        <v>0.1</v>
      </c>
      <c r="P307" s="95">
        <v>249.1</v>
      </c>
      <c r="Q307" s="208"/>
      <c r="R307" s="96">
        <v>2.2900000000000002E-9</v>
      </c>
      <c r="S307" s="208">
        <v>9.3622000000000003E-8</v>
      </c>
      <c r="T307" s="96">
        <v>2.58052E-2</v>
      </c>
      <c r="U307" s="96">
        <v>6.6879E-6</v>
      </c>
      <c r="V307" s="96">
        <v>370</v>
      </c>
      <c r="W307" s="96">
        <f t="shared" si="168"/>
        <v>2.2200000000000002</v>
      </c>
      <c r="X307" s="96">
        <v>46</v>
      </c>
      <c r="Y307" s="99" t="str">
        <f t="shared" si="169"/>
        <v/>
      </c>
      <c r="Z307" s="96" t="str">
        <f t="shared" si="170"/>
        <v/>
      </c>
      <c r="AA307" s="96" t="str">
        <f t="shared" si="171"/>
        <v/>
      </c>
      <c r="AC307" s="96" t="str">
        <f t="shared" si="202"/>
        <v/>
      </c>
      <c r="AD307" s="96" t="str">
        <f t="shared" si="172"/>
        <v/>
      </c>
      <c r="AE307" s="96" t="str">
        <f t="shared" si="173"/>
        <v/>
      </c>
      <c r="AF307" s="96" t="str">
        <f t="shared" si="187"/>
        <v/>
      </c>
      <c r="AH307" s="101" t="str">
        <f t="shared" si="174"/>
        <v/>
      </c>
      <c r="AI307" s="101">
        <f t="shared" si="175"/>
        <v>9888.0260068629213</v>
      </c>
      <c r="AJ307" s="101">
        <f t="shared" si="203"/>
        <v>2346.4285714285716</v>
      </c>
      <c r="AK307" s="96">
        <f t="shared" si="188"/>
        <v>1896.4103866714388</v>
      </c>
      <c r="AM307" s="96" t="str">
        <f t="shared" si="176"/>
        <v/>
      </c>
      <c r="AN307" s="96" t="str">
        <f t="shared" si="189"/>
        <v/>
      </c>
      <c r="AO307" s="96" t="str">
        <f t="shared" si="190"/>
        <v/>
      </c>
      <c r="AQ307" s="96" t="str">
        <f t="shared" si="177"/>
        <v/>
      </c>
      <c r="AR307" s="96">
        <f t="shared" si="191"/>
        <v>70080</v>
      </c>
      <c r="AS307" s="96">
        <f t="shared" si="192"/>
        <v>70080</v>
      </c>
      <c r="AU307" s="96" t="str">
        <f t="shared" si="178"/>
        <v/>
      </c>
      <c r="AV307" s="96" t="str">
        <f t="shared" si="193"/>
        <v/>
      </c>
      <c r="AW307" s="96" t="str">
        <f t="shared" si="194"/>
        <v/>
      </c>
      <c r="AX307" s="96" t="str">
        <f t="shared" si="195"/>
        <v/>
      </c>
      <c r="AZ307" s="101" t="str">
        <f t="shared" si="179"/>
        <v/>
      </c>
      <c r="BA307" s="101">
        <f t="shared" si="180"/>
        <v>91988.784928960697</v>
      </c>
      <c r="BB307" s="101">
        <f t="shared" si="196"/>
        <v>38933.333333333336</v>
      </c>
      <c r="BC307" s="96">
        <f t="shared" si="197"/>
        <v>27355.423774861116</v>
      </c>
      <c r="BE307" s="96" t="str">
        <f t="shared" si="181"/>
        <v/>
      </c>
      <c r="BF307" s="96" t="str">
        <f t="shared" si="182"/>
        <v/>
      </c>
      <c r="BH307" s="118"/>
      <c r="BI307" s="96" t="s">
        <v>74</v>
      </c>
      <c r="BJ307" s="96" t="str">
        <f t="shared" si="183"/>
        <v/>
      </c>
      <c r="BK307" s="101">
        <f t="shared" si="184"/>
        <v>1001.1428571428571</v>
      </c>
      <c r="BL307" s="101"/>
      <c r="BM307" s="117" t="str">
        <f t="shared" si="185"/>
        <v>94-82-6</v>
      </c>
      <c r="BN307" s="204" t="str">
        <f t="shared" si="186"/>
        <v>Dichlorophenoxy)butyric Acid, 4-(2,4-</v>
      </c>
      <c r="BO307" s="204"/>
      <c r="BP307" s="200">
        <f t="shared" si="198"/>
        <v>1896.4103866714388</v>
      </c>
      <c r="BQ307" s="100" t="str">
        <f t="shared" si="205"/>
        <v>N</v>
      </c>
      <c r="BR307" s="205">
        <f t="shared" si="199"/>
        <v>70080</v>
      </c>
      <c r="BS307" s="100" t="str">
        <f t="shared" si="206"/>
        <v>N</v>
      </c>
      <c r="BT307" s="200">
        <f t="shared" si="200"/>
        <v>27355.423774861116</v>
      </c>
      <c r="BU307" s="100" t="str">
        <f t="shared" si="207"/>
        <v>N</v>
      </c>
      <c r="BV307" s="200" t="str">
        <f t="shared" si="201"/>
        <v/>
      </c>
      <c r="BW307" s="100" t="str">
        <f t="shared" si="208"/>
        <v/>
      </c>
      <c r="BX307" s="200">
        <f t="shared" si="209"/>
        <v>1001.1428571428571</v>
      </c>
      <c r="BY307" s="100" t="str">
        <f t="shared" si="210"/>
        <v>N</v>
      </c>
      <c r="BZ307" s="200"/>
      <c r="CA307" s="200"/>
      <c r="CB307" s="200"/>
    </row>
    <row r="308" spans="1:80" s="96" customFormat="1" ht="23" x14ac:dyDescent="0.5">
      <c r="A308" s="206" t="s">
        <v>1094</v>
      </c>
      <c r="B308" s="117" t="s">
        <v>278</v>
      </c>
      <c r="C308" s="96">
        <v>3.6999999999999998E-2</v>
      </c>
      <c r="D308" s="201" t="s">
        <v>791</v>
      </c>
      <c r="E308" s="201">
        <v>0.04</v>
      </c>
      <c r="F308" s="203" t="s">
        <v>791</v>
      </c>
      <c r="G308" s="202">
        <v>3.7000000000000002E-6</v>
      </c>
      <c r="H308" s="100" t="s">
        <v>791</v>
      </c>
      <c r="I308" s="203">
        <v>4.0000000000000001E-3</v>
      </c>
      <c r="J308" s="203" t="s">
        <v>790</v>
      </c>
      <c r="K308" s="203"/>
      <c r="L308" s="113" t="s">
        <v>1199</v>
      </c>
      <c r="M308" s="113">
        <v>1</v>
      </c>
      <c r="N308" s="111"/>
      <c r="P308" s="95">
        <v>112.99</v>
      </c>
      <c r="Q308" s="208"/>
      <c r="R308" s="96">
        <v>2.82E-3</v>
      </c>
      <c r="S308" s="208">
        <v>0.1152903</v>
      </c>
      <c r="T308" s="96">
        <v>7.3340199999999994E-2</v>
      </c>
      <c r="U308" s="96">
        <v>9.7251999999999997E-6</v>
      </c>
      <c r="V308" s="96">
        <v>60.7</v>
      </c>
      <c r="W308" s="96">
        <f t="shared" si="168"/>
        <v>0.36420000000000002</v>
      </c>
      <c r="X308" s="96">
        <v>2800</v>
      </c>
      <c r="Y308" s="99">
        <f t="shared" si="169"/>
        <v>9.2699128836795967E-4</v>
      </c>
      <c r="Z308" s="96">
        <f t="shared" si="170"/>
        <v>3788.461076653688</v>
      </c>
      <c r="AA308" s="96">
        <f t="shared" si="171"/>
        <v>1360.8711099622644</v>
      </c>
      <c r="AC308" s="96">
        <f t="shared" si="202"/>
        <v>2.8748197359222369</v>
      </c>
      <c r="AD308" s="96" t="str">
        <f t="shared" si="172"/>
        <v/>
      </c>
      <c r="AE308" s="96">
        <f t="shared" si="173"/>
        <v>18.790218790218791</v>
      </c>
      <c r="AF308" s="96">
        <f t="shared" si="187"/>
        <v>2.4933485234858521</v>
      </c>
      <c r="AH308" s="101">
        <f t="shared" si="174"/>
        <v>15.803294776898243</v>
      </c>
      <c r="AI308" s="101" t="str">
        <f t="shared" si="175"/>
        <v/>
      </c>
      <c r="AJ308" s="101">
        <f t="shared" si="203"/>
        <v>3128.5714285714289</v>
      </c>
      <c r="AK308" s="96">
        <f t="shared" si="188"/>
        <v>15.723869088874777</v>
      </c>
      <c r="AM308" s="96">
        <f t="shared" si="176"/>
        <v>12.557212606508331</v>
      </c>
      <c r="AN308" s="96">
        <f t="shared" si="189"/>
        <v>176.77837837837833</v>
      </c>
      <c r="AO308" s="96">
        <f t="shared" si="190"/>
        <v>11.724386682841192</v>
      </c>
      <c r="AQ308" s="96">
        <f t="shared" si="177"/>
        <v>66.373838062972609</v>
      </c>
      <c r="AR308" s="96">
        <f t="shared" si="191"/>
        <v>93440.000000000015</v>
      </c>
      <c r="AS308" s="96">
        <f t="shared" si="192"/>
        <v>66.326723773343119</v>
      </c>
      <c r="AU308" s="96">
        <f t="shared" si="178"/>
        <v>13.952458451675923</v>
      </c>
      <c r="AV308" s="96" t="str">
        <f t="shared" si="193"/>
        <v/>
      </c>
      <c r="AW308" s="96">
        <f t="shared" si="194"/>
        <v>98.210210210210207</v>
      </c>
      <c r="AX308" s="96">
        <f t="shared" si="195"/>
        <v>12.216844462028636</v>
      </c>
      <c r="AZ308" s="101">
        <f t="shared" si="179"/>
        <v>73.748708958858458</v>
      </c>
      <c r="BA308" s="101" t="str">
        <f t="shared" si="180"/>
        <v/>
      </c>
      <c r="BB308" s="101">
        <f t="shared" si="196"/>
        <v>51911.111111111117</v>
      </c>
      <c r="BC308" s="96">
        <f t="shared" si="197"/>
        <v>73.644084803057652</v>
      </c>
      <c r="BE308" s="96">
        <f t="shared" si="181"/>
        <v>0.75883575883575882</v>
      </c>
      <c r="BF308" s="96">
        <f t="shared" si="182"/>
        <v>4.1714285714285717</v>
      </c>
      <c r="BH308" s="118"/>
      <c r="BI308" s="96">
        <v>5</v>
      </c>
      <c r="BJ308" s="96">
        <f t="shared" si="183"/>
        <v>0.88197271925479326</v>
      </c>
      <c r="BK308" s="101">
        <f t="shared" si="184"/>
        <v>8.2910381543921918</v>
      </c>
      <c r="BL308" s="101"/>
      <c r="BM308" s="117" t="str">
        <f t="shared" si="185"/>
        <v>78-87-5</v>
      </c>
      <c r="BN308" s="204" t="str">
        <f t="shared" si="186"/>
        <v>Dichloropropane, 1,2-</v>
      </c>
      <c r="BO308" s="204"/>
      <c r="BP308" s="200">
        <f t="shared" si="198"/>
        <v>2.4933485234858521</v>
      </c>
      <c r="BQ308" s="100" t="str">
        <f t="shared" si="205"/>
        <v>C</v>
      </c>
      <c r="BR308" s="205">
        <f t="shared" si="199"/>
        <v>11.724386682841192</v>
      </c>
      <c r="BS308" s="100" t="str">
        <f t="shared" si="206"/>
        <v>C</v>
      </c>
      <c r="BT308" s="200">
        <f t="shared" si="200"/>
        <v>12.216844462028636</v>
      </c>
      <c r="BU308" s="100" t="str">
        <f t="shared" si="207"/>
        <v>C</v>
      </c>
      <c r="BV308" s="200">
        <f t="shared" si="201"/>
        <v>0.75883575883575882</v>
      </c>
      <c r="BW308" s="100" t="str">
        <f t="shared" si="208"/>
        <v>C</v>
      </c>
      <c r="BX308" s="200">
        <f t="shared" si="209"/>
        <v>5</v>
      </c>
      <c r="BY308" s="100" t="str">
        <f t="shared" si="210"/>
        <v>mcl</v>
      </c>
      <c r="BZ308" s="200">
        <v>1E-3</v>
      </c>
      <c r="CA308" s="200"/>
      <c r="CB308" s="200">
        <f>BZ308*20</f>
        <v>0.02</v>
      </c>
    </row>
    <row r="309" spans="1:80" s="96" customFormat="1" ht="23" x14ac:dyDescent="0.5">
      <c r="A309" s="206" t="s">
        <v>1095</v>
      </c>
      <c r="B309" s="117" t="s">
        <v>279</v>
      </c>
      <c r="D309" s="201"/>
      <c r="E309" s="201">
        <v>0.02</v>
      </c>
      <c r="F309" s="203" t="s">
        <v>791</v>
      </c>
      <c r="G309" s="202"/>
      <c r="H309" s="100" t="s">
        <v>74</v>
      </c>
      <c r="I309" s="203"/>
      <c r="J309" s="203" t="s">
        <v>74</v>
      </c>
      <c r="K309" s="203"/>
      <c r="L309" s="113" t="s">
        <v>1199</v>
      </c>
      <c r="M309" s="113">
        <v>1</v>
      </c>
      <c r="N309" s="111"/>
      <c r="P309" s="95">
        <v>112.99</v>
      </c>
      <c r="Q309" s="96" t="s">
        <v>47</v>
      </c>
      <c r="R309" s="96">
        <v>9.7599999999999998E-4</v>
      </c>
      <c r="S309" s="208">
        <v>3.9901899999999997E-2</v>
      </c>
      <c r="T309" s="96">
        <v>7.3873800000000003E-2</v>
      </c>
      <c r="U309" s="96">
        <v>9.8230000000000006E-6</v>
      </c>
      <c r="V309" s="96">
        <v>72.17</v>
      </c>
      <c r="W309" s="96">
        <f t="shared" si="168"/>
        <v>0.43302000000000002</v>
      </c>
      <c r="X309" s="96">
        <v>2750</v>
      </c>
      <c r="Y309" s="99">
        <f t="shared" si="169"/>
        <v>2.90630848204138E-4</v>
      </c>
      <c r="Z309" s="96">
        <f t="shared" si="170"/>
        <v>6765.9658475757051</v>
      </c>
      <c r="AA309" s="96">
        <f t="shared" si="171"/>
        <v>1486.5778287578617</v>
      </c>
      <c r="AC309" s="96" t="str">
        <f t="shared" si="202"/>
        <v/>
      </c>
      <c r="AD309" s="96" t="str">
        <f t="shared" si="172"/>
        <v/>
      </c>
      <c r="AE309" s="96" t="str">
        <f t="shared" si="173"/>
        <v/>
      </c>
      <c r="AF309" s="96" t="str">
        <f t="shared" si="187"/>
        <v/>
      </c>
      <c r="AH309" s="101" t="str">
        <f t="shared" si="174"/>
        <v/>
      </c>
      <c r="AI309" s="101" t="str">
        <f t="shared" si="175"/>
        <v/>
      </c>
      <c r="AJ309" s="101">
        <f t="shared" si="203"/>
        <v>1564.2857142857144</v>
      </c>
      <c r="AK309" s="96">
        <f t="shared" si="188"/>
        <v>1564.2857142857147</v>
      </c>
      <c r="AM309" s="96" t="str">
        <f t="shared" si="176"/>
        <v/>
      </c>
      <c r="AN309" s="96" t="str">
        <f t="shared" si="189"/>
        <v/>
      </c>
      <c r="AO309" s="96" t="str">
        <f t="shared" si="190"/>
        <v/>
      </c>
      <c r="AQ309" s="96" t="str">
        <f t="shared" si="177"/>
        <v/>
      </c>
      <c r="AR309" s="96">
        <f t="shared" si="191"/>
        <v>46720.000000000007</v>
      </c>
      <c r="AS309" s="96">
        <f t="shared" si="192"/>
        <v>46720.000000000007</v>
      </c>
      <c r="AU309" s="96" t="str">
        <f t="shared" si="178"/>
        <v/>
      </c>
      <c r="AV309" s="96" t="str">
        <f t="shared" si="193"/>
        <v/>
      </c>
      <c r="AW309" s="96" t="str">
        <f t="shared" si="194"/>
        <v/>
      </c>
      <c r="AX309" s="96" t="str">
        <f t="shared" si="195"/>
        <v/>
      </c>
      <c r="AZ309" s="101" t="str">
        <f t="shared" si="179"/>
        <v/>
      </c>
      <c r="BA309" s="101" t="str">
        <f t="shared" si="180"/>
        <v/>
      </c>
      <c r="BB309" s="101">
        <f t="shared" si="196"/>
        <v>25955.555555555558</v>
      </c>
      <c r="BC309" s="96">
        <f t="shared" si="197"/>
        <v>25955.555555555555</v>
      </c>
      <c r="BE309" s="96" t="str">
        <f t="shared" si="181"/>
        <v/>
      </c>
      <c r="BF309" s="96" t="str">
        <f t="shared" si="182"/>
        <v/>
      </c>
      <c r="BH309" s="118"/>
      <c r="BI309" s="96" t="s">
        <v>74</v>
      </c>
      <c r="BJ309" s="96" t="str">
        <f t="shared" si="183"/>
        <v/>
      </c>
      <c r="BK309" s="101">
        <f t="shared" si="184"/>
        <v>667.42857142857144</v>
      </c>
      <c r="BL309" s="101"/>
      <c r="BM309" s="117" t="str">
        <f t="shared" si="185"/>
        <v>142-28-9</v>
      </c>
      <c r="BN309" s="204" t="str">
        <f t="shared" si="186"/>
        <v>Dichloropropane, 1,3-</v>
      </c>
      <c r="BO309" s="204"/>
      <c r="BP309" s="200">
        <f t="shared" si="198"/>
        <v>1564.2857142857147</v>
      </c>
      <c r="BQ309" s="100" t="str">
        <f t="shared" si="205"/>
        <v>N</v>
      </c>
      <c r="BR309" s="205">
        <f t="shared" si="199"/>
        <v>46720.000000000007</v>
      </c>
      <c r="BS309" s="100" t="str">
        <f t="shared" si="206"/>
        <v>N</v>
      </c>
      <c r="BT309" s="200">
        <f t="shared" si="200"/>
        <v>25955.555555555555</v>
      </c>
      <c r="BU309" s="100" t="str">
        <f t="shared" si="207"/>
        <v>N</v>
      </c>
      <c r="BV309" s="200" t="str">
        <f t="shared" si="201"/>
        <v/>
      </c>
      <c r="BW309" s="100" t="str">
        <f t="shared" si="208"/>
        <v/>
      </c>
      <c r="BX309" s="200">
        <f t="shared" si="209"/>
        <v>667.42857142857144</v>
      </c>
      <c r="BY309" s="100" t="str">
        <f t="shared" si="210"/>
        <v>N</v>
      </c>
      <c r="BZ309" s="200">
        <v>1E-3</v>
      </c>
      <c r="CA309" s="200"/>
      <c r="CB309" s="200">
        <f>BZ309*20</f>
        <v>0.02</v>
      </c>
    </row>
    <row r="310" spans="1:80" s="96" customFormat="1" ht="23" x14ac:dyDescent="0.5">
      <c r="A310" s="206" t="s">
        <v>1096</v>
      </c>
      <c r="B310" s="117" t="s">
        <v>281</v>
      </c>
      <c r="D310" s="201"/>
      <c r="E310" s="201">
        <v>3.0000000000000001E-3</v>
      </c>
      <c r="F310" s="203" t="s">
        <v>790</v>
      </c>
      <c r="G310" s="202"/>
      <c r="H310" s="100" t="s">
        <v>74</v>
      </c>
      <c r="I310" s="203"/>
      <c r="J310" s="203" t="s">
        <v>74</v>
      </c>
      <c r="K310" s="203"/>
      <c r="L310" s="113"/>
      <c r="M310" s="113">
        <v>1</v>
      </c>
      <c r="N310" s="111">
        <v>0.1</v>
      </c>
      <c r="P310" s="95">
        <v>128.99</v>
      </c>
      <c r="Q310" s="208"/>
      <c r="R310" s="96">
        <v>3.6E-9</v>
      </c>
      <c r="S310" s="208">
        <v>1.4718E-7</v>
      </c>
      <c r="T310" s="96">
        <v>6.8016599999999997E-2</v>
      </c>
      <c r="U310" s="96">
        <v>9.8900000000000002E-6</v>
      </c>
      <c r="V310" s="96">
        <v>5.5679999999999996</v>
      </c>
      <c r="W310" s="96">
        <f t="shared" si="168"/>
        <v>3.3408E-2</v>
      </c>
      <c r="X310" s="96">
        <v>64220</v>
      </c>
      <c r="Y310" s="99" t="str">
        <f t="shared" si="169"/>
        <v/>
      </c>
      <c r="Z310" s="96" t="str">
        <f t="shared" si="170"/>
        <v/>
      </c>
      <c r="AA310" s="96" t="str">
        <f t="shared" si="171"/>
        <v/>
      </c>
      <c r="AC310" s="96" t="str">
        <f t="shared" si="202"/>
        <v/>
      </c>
      <c r="AD310" s="96" t="str">
        <f t="shared" si="172"/>
        <v/>
      </c>
      <c r="AE310" s="96" t="str">
        <f t="shared" si="173"/>
        <v/>
      </c>
      <c r="AF310" s="96" t="str">
        <f t="shared" si="187"/>
        <v/>
      </c>
      <c r="AH310" s="101" t="str">
        <f t="shared" si="174"/>
        <v/>
      </c>
      <c r="AI310" s="101">
        <f t="shared" si="175"/>
        <v>988.80260068629218</v>
      </c>
      <c r="AJ310" s="101">
        <f t="shared" si="203"/>
        <v>234.6428571428572</v>
      </c>
      <c r="AK310" s="96">
        <f t="shared" si="188"/>
        <v>189.64103866714393</v>
      </c>
      <c r="AM310" s="96" t="str">
        <f t="shared" si="176"/>
        <v/>
      </c>
      <c r="AN310" s="96" t="str">
        <f t="shared" si="189"/>
        <v/>
      </c>
      <c r="AO310" s="96" t="str">
        <f t="shared" si="190"/>
        <v/>
      </c>
      <c r="AQ310" s="96" t="str">
        <f t="shared" si="177"/>
        <v/>
      </c>
      <c r="AR310" s="96">
        <f t="shared" si="191"/>
        <v>7008.0000000000018</v>
      </c>
      <c r="AS310" s="96">
        <f t="shared" si="192"/>
        <v>7008.0000000000018</v>
      </c>
      <c r="AU310" s="96" t="str">
        <f t="shared" si="178"/>
        <v/>
      </c>
      <c r="AV310" s="96" t="str">
        <f t="shared" si="193"/>
        <v/>
      </c>
      <c r="AW310" s="96" t="str">
        <f t="shared" si="194"/>
        <v/>
      </c>
      <c r="AX310" s="96" t="str">
        <f t="shared" si="195"/>
        <v/>
      </c>
      <c r="AZ310" s="101" t="str">
        <f t="shared" si="179"/>
        <v/>
      </c>
      <c r="BA310" s="101">
        <f t="shared" si="180"/>
        <v>9198.8784928960722</v>
      </c>
      <c r="BB310" s="101">
        <f t="shared" si="196"/>
        <v>3893.3333333333339</v>
      </c>
      <c r="BC310" s="96">
        <f t="shared" si="197"/>
        <v>2735.5423774861119</v>
      </c>
      <c r="BE310" s="96" t="str">
        <f t="shared" si="181"/>
        <v/>
      </c>
      <c r="BF310" s="96" t="str">
        <f t="shared" si="182"/>
        <v/>
      </c>
      <c r="BH310" s="118"/>
      <c r="BI310" s="96" t="s">
        <v>74</v>
      </c>
      <c r="BJ310" s="96" t="str">
        <f t="shared" si="183"/>
        <v/>
      </c>
      <c r="BK310" s="101">
        <f t="shared" si="184"/>
        <v>100.11428571428571</v>
      </c>
      <c r="BL310" s="101"/>
      <c r="BM310" s="117" t="str">
        <f t="shared" si="185"/>
        <v>616-23-9</v>
      </c>
      <c r="BN310" s="204" t="str">
        <f t="shared" si="186"/>
        <v>Dichloropropanol, 2,3-</v>
      </c>
      <c r="BO310" s="204"/>
      <c r="BP310" s="200">
        <f t="shared" si="198"/>
        <v>189.64103866714393</v>
      </c>
      <c r="BQ310" s="100" t="str">
        <f t="shared" si="205"/>
        <v>N</v>
      </c>
      <c r="BR310" s="205">
        <f t="shared" si="199"/>
        <v>7008.0000000000018</v>
      </c>
      <c r="BS310" s="100" t="str">
        <f t="shared" si="206"/>
        <v>N</v>
      </c>
      <c r="BT310" s="200">
        <f t="shared" si="200"/>
        <v>2735.5423774861119</v>
      </c>
      <c r="BU310" s="100" t="str">
        <f t="shared" si="207"/>
        <v>N</v>
      </c>
      <c r="BV310" s="200" t="str">
        <f t="shared" si="201"/>
        <v/>
      </c>
      <c r="BW310" s="100" t="str">
        <f t="shared" si="208"/>
        <v/>
      </c>
      <c r="BX310" s="200">
        <f t="shared" si="209"/>
        <v>100.11428571428571</v>
      </c>
      <c r="BY310" s="100" t="str">
        <f t="shared" si="210"/>
        <v>N</v>
      </c>
      <c r="BZ310" s="200"/>
      <c r="CA310" s="200"/>
      <c r="CB310" s="200"/>
    </row>
    <row r="311" spans="1:80" s="96" customFormat="1" ht="23" x14ac:dyDescent="0.5">
      <c r="A311" s="206" t="s">
        <v>1097</v>
      </c>
      <c r="B311" s="117" t="s">
        <v>280</v>
      </c>
      <c r="C311" s="96">
        <v>0.1</v>
      </c>
      <c r="D311" s="203" t="s">
        <v>790</v>
      </c>
      <c r="E311" s="201">
        <v>0.03</v>
      </c>
      <c r="F311" s="203" t="s">
        <v>790</v>
      </c>
      <c r="G311" s="202">
        <v>3.9999999999999998E-6</v>
      </c>
      <c r="H311" s="100" t="s">
        <v>790</v>
      </c>
      <c r="I311" s="203">
        <v>0.02</v>
      </c>
      <c r="J311" s="203" t="s">
        <v>790</v>
      </c>
      <c r="K311" s="203"/>
      <c r="L311" s="113" t="s">
        <v>1199</v>
      </c>
      <c r="M311" s="113">
        <v>1</v>
      </c>
      <c r="N311" s="111"/>
      <c r="P311" s="95">
        <v>110.97</v>
      </c>
      <c r="Q311" s="96" t="s">
        <v>47</v>
      </c>
      <c r="R311" s="96">
        <v>3.5500000000000002E-3</v>
      </c>
      <c r="S311" s="208">
        <v>0.14513490000000001</v>
      </c>
      <c r="T311" s="96">
        <v>7.6272499999999993E-2</v>
      </c>
      <c r="U311" s="96">
        <v>1.01E-5</v>
      </c>
      <c r="V311" s="96">
        <v>72.17</v>
      </c>
      <c r="W311" s="96">
        <f t="shared" si="168"/>
        <v>0.43302000000000002</v>
      </c>
      <c r="X311" s="96">
        <v>2800</v>
      </c>
      <c r="Y311" s="99">
        <f t="shared" si="169"/>
        <v>1.0523383016654046E-3</v>
      </c>
      <c r="Z311" s="96">
        <f t="shared" si="170"/>
        <v>3555.6824419396621</v>
      </c>
      <c r="AA311" s="96">
        <f t="shared" si="171"/>
        <v>1569.3866249811324</v>
      </c>
      <c r="AC311" s="96">
        <f t="shared" si="202"/>
        <v>2.4958155602076473</v>
      </c>
      <c r="AD311" s="96" t="str">
        <f t="shared" si="172"/>
        <v/>
      </c>
      <c r="AE311" s="96">
        <f t="shared" si="173"/>
        <v>6.9523809523809517</v>
      </c>
      <c r="AF311" s="96">
        <f t="shared" si="187"/>
        <v>1.8365262130528666</v>
      </c>
      <c r="AH311" s="101">
        <f t="shared" si="174"/>
        <v>74.161376646170098</v>
      </c>
      <c r="AI311" s="101" t="str">
        <f t="shared" si="175"/>
        <v/>
      </c>
      <c r="AJ311" s="101">
        <f t="shared" si="203"/>
        <v>2346.4285714285716</v>
      </c>
      <c r="AK311" s="96">
        <f t="shared" si="188"/>
        <v>71.889240553714814</v>
      </c>
      <c r="AM311" s="96">
        <f t="shared" si="176"/>
        <v>10.901722366987006</v>
      </c>
      <c r="AN311" s="96">
        <f t="shared" si="189"/>
        <v>65.407999999999987</v>
      </c>
      <c r="AO311" s="96">
        <f t="shared" si="190"/>
        <v>9.3442858191863767</v>
      </c>
      <c r="AQ311" s="96">
        <f t="shared" si="177"/>
        <v>311.47778191391438</v>
      </c>
      <c r="AR311" s="96">
        <f t="shared" si="191"/>
        <v>70080</v>
      </c>
      <c r="AS311" s="96">
        <f t="shared" si="192"/>
        <v>310.09951267333111</v>
      </c>
      <c r="AU311" s="96">
        <f t="shared" si="178"/>
        <v>12.113024852207781</v>
      </c>
      <c r="AV311" s="96" t="str">
        <f t="shared" si="193"/>
        <v/>
      </c>
      <c r="AW311" s="96">
        <f t="shared" si="194"/>
        <v>36.337777777777774</v>
      </c>
      <c r="AX311" s="96">
        <f t="shared" si="195"/>
        <v>9.0846875883087321</v>
      </c>
      <c r="AZ311" s="101">
        <f t="shared" si="179"/>
        <v>346.08642434879374</v>
      </c>
      <c r="BA311" s="101" t="str">
        <f t="shared" si="180"/>
        <v/>
      </c>
      <c r="BB311" s="101">
        <f t="shared" si="196"/>
        <v>38933.333333333336</v>
      </c>
      <c r="BC311" s="96">
        <f t="shared" si="197"/>
        <v>343.03709689290366</v>
      </c>
      <c r="BE311" s="96">
        <f t="shared" si="181"/>
        <v>0.70192307692307698</v>
      </c>
      <c r="BF311" s="96">
        <f t="shared" si="182"/>
        <v>20.857142857142854</v>
      </c>
      <c r="BH311" s="118"/>
      <c r="BI311" s="96" t="s">
        <v>74</v>
      </c>
      <c r="BJ311" s="96">
        <f t="shared" si="183"/>
        <v>0.50102951269732321</v>
      </c>
      <c r="BK311" s="101">
        <f t="shared" si="184"/>
        <v>40.045714285714283</v>
      </c>
      <c r="BL311" s="101"/>
      <c r="BM311" s="117" t="str">
        <f t="shared" si="185"/>
        <v>542-75-6</v>
      </c>
      <c r="BN311" s="204" t="str">
        <f t="shared" si="186"/>
        <v>Dichloropropene, 1,3-</v>
      </c>
      <c r="BO311" s="204"/>
      <c r="BP311" s="200">
        <f t="shared" si="198"/>
        <v>1.8365262130528666</v>
      </c>
      <c r="BQ311" s="100" t="str">
        <f t="shared" si="205"/>
        <v>C</v>
      </c>
      <c r="BR311" s="205">
        <f t="shared" si="199"/>
        <v>9.3442858191863767</v>
      </c>
      <c r="BS311" s="100" t="str">
        <f t="shared" si="206"/>
        <v>C</v>
      </c>
      <c r="BT311" s="200">
        <f t="shared" si="200"/>
        <v>9.0846875883087321</v>
      </c>
      <c r="BU311" s="100" t="str">
        <f t="shared" si="207"/>
        <v>C</v>
      </c>
      <c r="BV311" s="200">
        <f t="shared" si="201"/>
        <v>0.70192307692307698</v>
      </c>
      <c r="BW311" s="100" t="str">
        <f t="shared" si="208"/>
        <v>C</v>
      </c>
      <c r="BX311" s="200">
        <f t="shared" si="209"/>
        <v>0.50102951269732321</v>
      </c>
      <c r="BY311" s="100" t="str">
        <f t="shared" si="210"/>
        <v>C</v>
      </c>
      <c r="BZ311" s="200">
        <v>2.0000000000000001E-4</v>
      </c>
      <c r="CA311" s="200"/>
      <c r="CB311" s="200">
        <f>BZ311*20</f>
        <v>4.0000000000000001E-3</v>
      </c>
    </row>
    <row r="312" spans="1:80" s="96" customFormat="1" ht="23" x14ac:dyDescent="0.5">
      <c r="A312" s="206" t="s">
        <v>1221</v>
      </c>
      <c r="B312" s="117" t="s">
        <v>852</v>
      </c>
      <c r="D312" s="201"/>
      <c r="E312" s="201"/>
      <c r="F312" s="203"/>
      <c r="G312" s="202"/>
      <c r="H312" s="100"/>
      <c r="I312" s="203">
        <v>30</v>
      </c>
      <c r="J312" s="203" t="s">
        <v>47</v>
      </c>
      <c r="K312" s="203"/>
      <c r="L312" s="113" t="s">
        <v>1199</v>
      </c>
      <c r="M312" s="113">
        <v>1</v>
      </c>
      <c r="N312" s="111"/>
      <c r="O312" s="96" t="s">
        <v>828</v>
      </c>
      <c r="P312" s="95">
        <v>117</v>
      </c>
      <c r="Q312" s="208"/>
      <c r="R312" s="96">
        <v>2.1999999999999999E-2</v>
      </c>
      <c r="S312" s="96">
        <v>0.90199999999999991</v>
      </c>
      <c r="T312" s="96">
        <v>9.4600000000000004E-2</v>
      </c>
      <c r="U312" s="96">
        <v>1.17E-5</v>
      </c>
      <c r="V312" s="96">
        <v>425</v>
      </c>
      <c r="W312" s="96">
        <f t="shared" si="168"/>
        <v>2.5500000000000003</v>
      </c>
      <c r="X312" s="96">
        <v>420</v>
      </c>
      <c r="Y312" s="99">
        <f t="shared" si="169"/>
        <v>1.611682517778749E-3</v>
      </c>
      <c r="Z312" s="96">
        <f t="shared" si="170"/>
        <v>2873.1672565366412</v>
      </c>
      <c r="AA312" s="96">
        <f t="shared" si="171"/>
        <v>1184.7175094339623</v>
      </c>
      <c r="AC312" s="96" t="str">
        <f t="shared" si="202"/>
        <v/>
      </c>
      <c r="AD312" s="96" t="str">
        <f t="shared" si="172"/>
        <v/>
      </c>
      <c r="AE312" s="96" t="str">
        <f t="shared" si="173"/>
        <v/>
      </c>
      <c r="AF312" s="96" t="str">
        <f t="shared" si="187"/>
        <v/>
      </c>
      <c r="AH312" s="101">
        <f t="shared" si="174"/>
        <v>89889.089883074921</v>
      </c>
      <c r="AI312" s="101" t="str">
        <f t="shared" si="175"/>
        <v/>
      </c>
      <c r="AJ312" s="101" t="str">
        <f t="shared" si="203"/>
        <v/>
      </c>
      <c r="AK312" s="96">
        <f t="shared" si="188"/>
        <v>89889.089883074921</v>
      </c>
      <c r="AM312" s="96" t="str">
        <f t="shared" si="176"/>
        <v/>
      </c>
      <c r="AN312" s="96" t="str">
        <f t="shared" si="189"/>
        <v/>
      </c>
      <c r="AO312" s="96" t="str">
        <f t="shared" si="190"/>
        <v/>
      </c>
      <c r="AQ312" s="96">
        <f t="shared" si="177"/>
        <v>377534.17750891467</v>
      </c>
      <c r="AR312" s="96" t="str">
        <f t="shared" si="191"/>
        <v/>
      </c>
      <c r="AS312" s="96">
        <f t="shared" si="192"/>
        <v>377534.17750891467</v>
      </c>
      <c r="AU312" s="96" t="str">
        <f t="shared" si="178"/>
        <v/>
      </c>
      <c r="AV312" s="96" t="str">
        <f t="shared" si="193"/>
        <v/>
      </c>
      <c r="AW312" s="96" t="str">
        <f t="shared" si="194"/>
        <v/>
      </c>
      <c r="AX312" s="96" t="str">
        <f t="shared" si="195"/>
        <v/>
      </c>
      <c r="AZ312" s="101">
        <f t="shared" si="179"/>
        <v>419482.41945434967</v>
      </c>
      <c r="BA312" s="101" t="str">
        <f t="shared" si="180"/>
        <v/>
      </c>
      <c r="BB312" s="101" t="str">
        <f t="shared" si="196"/>
        <v/>
      </c>
      <c r="BC312" s="96">
        <f t="shared" si="197"/>
        <v>419482.41945434967</v>
      </c>
      <c r="BE312" s="96" t="str">
        <f t="shared" si="181"/>
        <v/>
      </c>
      <c r="BF312" s="96">
        <f t="shared" si="182"/>
        <v>31285.714285714286</v>
      </c>
      <c r="BH312" s="118"/>
      <c r="BJ312" s="96" t="str">
        <f t="shared" si="183"/>
        <v/>
      </c>
      <c r="BK312" s="101">
        <f t="shared" si="184"/>
        <v>62571.428571428572</v>
      </c>
      <c r="BL312" s="101"/>
      <c r="BM312" s="117" t="str">
        <f t="shared" si="185"/>
        <v>1717-00-6</v>
      </c>
      <c r="BN312" s="204" t="str">
        <f t="shared" si="186"/>
        <v>Dichlorotetrafluorethane, 1,2-</v>
      </c>
      <c r="BO312" s="204"/>
      <c r="BP312" s="200">
        <f t="shared" si="198"/>
        <v>1184.7175094339623</v>
      </c>
      <c r="BQ312" s="100" t="str">
        <f>IF(BP312="","",IF(BP312=AA312,"sat", IF(BP312=AF312,"C", IF(BP312=AK312,"N", IF(BP312=100000,"max")))))</f>
        <v>sat</v>
      </c>
      <c r="BR312" s="205">
        <f t="shared" si="199"/>
        <v>1184.7175094339623</v>
      </c>
      <c r="BS312" s="100" t="str">
        <f>IF(BR312="","",IF(BR312=AA312,"sat", IF(BR312=AO312,"C", IF(BR312=AS312,"N", IF(BR312=100000,"max")))))</f>
        <v>sat</v>
      </c>
      <c r="BT312" s="200">
        <f t="shared" si="200"/>
        <v>1184.7175094339623</v>
      </c>
      <c r="BU312" s="100" t="str">
        <f>IF(BT312="","", IF(BT312=AA312,"sat", IF(BT312=AX312,"C", IF(BT312=BC312,"N", IF(BT312=100000,"max")))))</f>
        <v>sat</v>
      </c>
      <c r="BV312" s="200">
        <f t="shared" si="201"/>
        <v>31285.714285714286</v>
      </c>
      <c r="BW312" s="100" t="str">
        <f>IF(BV312="","", IF(BV312=BE312,"C", IF(BV312=BF312,"N")))</f>
        <v>N</v>
      </c>
      <c r="BX312" s="200">
        <f>IF(BI312="",(IF(AND(BJ312="",BK312=""),"",MIN(BJ312,BK312))),BI312)</f>
        <v>62571.428571428572</v>
      </c>
      <c r="BY312" s="100" t="str">
        <f>IF(BX312="","", IF(BX312=BJ312,"C", IF(BX312=BK312,"N",IF(BX312=BI312,"mcl"))))</f>
        <v>N</v>
      </c>
      <c r="BZ312" s="200"/>
      <c r="CA312" s="200"/>
      <c r="CB312" s="200"/>
    </row>
    <row r="313" spans="1:80" s="96" customFormat="1" ht="23" x14ac:dyDescent="0.5">
      <c r="A313" s="206" t="s">
        <v>282</v>
      </c>
      <c r="B313" s="117" t="s">
        <v>283</v>
      </c>
      <c r="C313" s="96">
        <v>0.28999999999999998</v>
      </c>
      <c r="D313" s="203" t="s">
        <v>790</v>
      </c>
      <c r="E313" s="201">
        <v>5.0000000000000001E-4</v>
      </c>
      <c r="F313" s="203" t="s">
        <v>790</v>
      </c>
      <c r="G313" s="202">
        <v>8.2999999999999998E-5</v>
      </c>
      <c r="H313" s="100" t="s">
        <v>793</v>
      </c>
      <c r="I313" s="203">
        <v>5.0000000000000001E-4</v>
      </c>
      <c r="J313" s="203" t="s">
        <v>790</v>
      </c>
      <c r="K313" s="203"/>
      <c r="L313" s="113"/>
      <c r="M313" s="113">
        <v>1</v>
      </c>
      <c r="N313" s="111">
        <v>0.1</v>
      </c>
      <c r="P313" s="95">
        <v>220.98</v>
      </c>
      <c r="Q313" s="96" t="s">
        <v>47</v>
      </c>
      <c r="R313" s="96">
        <v>5.7400000000000003E-7</v>
      </c>
      <c r="S313" s="208">
        <v>2.3499999999999999E-5</v>
      </c>
      <c r="T313" s="96">
        <v>2.78768E-2</v>
      </c>
      <c r="U313" s="96">
        <v>7.3301999999999997E-6</v>
      </c>
      <c r="V313" s="96">
        <v>53.96</v>
      </c>
      <c r="W313" s="96">
        <f t="shared" si="168"/>
        <v>0.32375999999999999</v>
      </c>
      <c r="X313" s="96">
        <v>8000</v>
      </c>
      <c r="Y313" s="99" t="str">
        <f t="shared" si="169"/>
        <v/>
      </c>
      <c r="Z313" s="96" t="str">
        <f t="shared" si="170"/>
        <v/>
      </c>
      <c r="AA313" s="96" t="str">
        <f t="shared" si="171"/>
        <v/>
      </c>
      <c r="AC313" s="96">
        <f t="shared" si="202"/>
        <v>40593.141797961078</v>
      </c>
      <c r="AD313" s="96">
        <f t="shared" si="172"/>
        <v>8.521467093129127</v>
      </c>
      <c r="AE313" s="96">
        <f t="shared" si="173"/>
        <v>2.3973727422003281</v>
      </c>
      <c r="AF313" s="96">
        <f t="shared" si="187"/>
        <v>1.8709122649362122</v>
      </c>
      <c r="AH313" s="101">
        <f t="shared" si="174"/>
        <v>625714.28571428568</v>
      </c>
      <c r="AI313" s="101">
        <f t="shared" si="175"/>
        <v>164.80043344771536</v>
      </c>
      <c r="AJ313" s="101">
        <f t="shared" si="203"/>
        <v>39.107142857142861</v>
      </c>
      <c r="AK313" s="96">
        <f t="shared" si="188"/>
        <v>31.605243295431098</v>
      </c>
      <c r="AM313" s="96">
        <f t="shared" si="176"/>
        <v>177310.84337349402</v>
      </c>
      <c r="AN313" s="96">
        <f t="shared" si="189"/>
        <v>22.554482758620686</v>
      </c>
      <c r="AO313" s="96">
        <f t="shared" si="190"/>
        <v>22.551614124180368</v>
      </c>
      <c r="AQ313" s="96">
        <f t="shared" si="177"/>
        <v>2628000</v>
      </c>
      <c r="AR313" s="96">
        <f t="shared" si="191"/>
        <v>1168</v>
      </c>
      <c r="AS313" s="96">
        <f t="shared" si="192"/>
        <v>1167.4811195024436</v>
      </c>
      <c r="AU313" s="96">
        <f t="shared" si="178"/>
        <v>197012.04819277109</v>
      </c>
      <c r="AV313" s="96">
        <f t="shared" si="193"/>
        <v>415.45982092949987</v>
      </c>
      <c r="AW313" s="96">
        <f t="shared" si="194"/>
        <v>12.530268199233715</v>
      </c>
      <c r="AX313" s="96">
        <f t="shared" si="195"/>
        <v>12.162668551364586</v>
      </c>
      <c r="AZ313" s="101">
        <f t="shared" si="179"/>
        <v>2920000</v>
      </c>
      <c r="BA313" s="101">
        <f t="shared" si="180"/>
        <v>1533.1464154826785</v>
      </c>
      <c r="BB313" s="101">
        <f t="shared" si="196"/>
        <v>648.88888888888891</v>
      </c>
      <c r="BC313" s="96">
        <f t="shared" si="197"/>
        <v>455.85255355486936</v>
      </c>
      <c r="BE313" s="96">
        <f t="shared" si="181"/>
        <v>3.3827618164967564E-2</v>
      </c>
      <c r="BF313" s="96">
        <f t="shared" si="182"/>
        <v>0.52142857142857146</v>
      </c>
      <c r="BH313" s="118"/>
      <c r="BI313" s="96" t="s">
        <v>74</v>
      </c>
      <c r="BJ313" s="96">
        <f t="shared" si="183"/>
        <v>0.26864902660729401</v>
      </c>
      <c r="BK313" s="101">
        <f t="shared" si="184"/>
        <v>16.685714285714287</v>
      </c>
      <c r="BL313" s="101"/>
      <c r="BM313" s="117" t="str">
        <f t="shared" si="185"/>
        <v>62-73-7</v>
      </c>
      <c r="BN313" s="204" t="str">
        <f t="shared" si="186"/>
        <v>Dichlorvos</v>
      </c>
      <c r="BO313" s="204"/>
      <c r="BP313" s="200">
        <f t="shared" si="198"/>
        <v>1.8709122649362122</v>
      </c>
      <c r="BQ313" s="100" t="str">
        <f t="shared" si="205"/>
        <v>C</v>
      </c>
      <c r="BR313" s="205">
        <f t="shared" si="199"/>
        <v>22.551614124180368</v>
      </c>
      <c r="BS313" s="100" t="str">
        <f t="shared" si="206"/>
        <v>C</v>
      </c>
      <c r="BT313" s="200">
        <f t="shared" si="200"/>
        <v>12.162668551364586</v>
      </c>
      <c r="BU313" s="100" t="str">
        <f t="shared" si="207"/>
        <v>C</v>
      </c>
      <c r="BV313" s="200">
        <f t="shared" si="201"/>
        <v>3.3827618164967564E-2</v>
      </c>
      <c r="BW313" s="100" t="str">
        <f t="shared" si="208"/>
        <v>C</v>
      </c>
      <c r="BX313" s="200">
        <f t="shared" si="209"/>
        <v>0.26864902660729401</v>
      </c>
      <c r="BY313" s="100" t="str">
        <f t="shared" si="210"/>
        <v>C</v>
      </c>
      <c r="BZ313" s="200"/>
      <c r="CA313" s="200"/>
      <c r="CB313" s="200"/>
    </row>
    <row r="314" spans="1:80" s="96" customFormat="1" ht="23" x14ac:dyDescent="0.5">
      <c r="A314" s="206" t="s">
        <v>284</v>
      </c>
      <c r="B314" s="117" t="s">
        <v>285</v>
      </c>
      <c r="C314" s="201">
        <v>0.44</v>
      </c>
      <c r="D314" s="201" t="s">
        <v>163</v>
      </c>
      <c r="F314" s="203" t="s">
        <v>74</v>
      </c>
      <c r="G314" s="202"/>
      <c r="H314" s="100"/>
      <c r="I314" s="203"/>
      <c r="J314" s="203"/>
      <c r="K314" s="203"/>
      <c r="L314" s="113"/>
      <c r="M314" s="113">
        <v>1</v>
      </c>
      <c r="N314" s="111">
        <v>0.1</v>
      </c>
      <c r="P314" s="95"/>
      <c r="Q314" s="96" t="s">
        <v>47</v>
      </c>
      <c r="W314" s="96">
        <f t="shared" si="168"/>
        <v>0</v>
      </c>
      <c r="Y314" s="99" t="str">
        <f t="shared" si="169"/>
        <v/>
      </c>
      <c r="Z314" s="96" t="str">
        <f t="shared" si="170"/>
        <v/>
      </c>
      <c r="AA314" s="96" t="str">
        <f t="shared" si="171"/>
        <v/>
      </c>
      <c r="AC314" s="96" t="str">
        <f t="shared" si="202"/>
        <v/>
      </c>
      <c r="AD314" s="96">
        <f t="shared" si="172"/>
        <v>5.6164214931987422</v>
      </c>
      <c r="AE314" s="96">
        <f t="shared" si="173"/>
        <v>1.5800865800865798</v>
      </c>
      <c r="AF314" s="96">
        <f t="shared" si="187"/>
        <v>1.2331581010040944</v>
      </c>
      <c r="AH314" s="101" t="str">
        <f t="shared" si="174"/>
        <v/>
      </c>
      <c r="AI314" s="101" t="str">
        <f t="shared" si="175"/>
        <v/>
      </c>
      <c r="AJ314" s="101" t="str">
        <f t="shared" si="203"/>
        <v/>
      </c>
      <c r="AK314" s="96" t="str">
        <f t="shared" si="188"/>
        <v/>
      </c>
      <c r="AM314" s="96" t="str">
        <f t="shared" si="176"/>
        <v/>
      </c>
      <c r="AN314" s="96">
        <f t="shared" si="189"/>
        <v>14.865454545454543</v>
      </c>
      <c r="AO314" s="96">
        <f t="shared" si="190"/>
        <v>14.865454545454545</v>
      </c>
      <c r="AQ314" s="96" t="str">
        <f t="shared" si="177"/>
        <v/>
      </c>
      <c r="AR314" s="96" t="str">
        <f t="shared" si="191"/>
        <v/>
      </c>
      <c r="AS314" s="96" t="str">
        <f t="shared" si="192"/>
        <v/>
      </c>
      <c r="AU314" s="96" t="str">
        <f t="shared" si="178"/>
        <v/>
      </c>
      <c r="AV314" s="96">
        <f t="shared" si="193"/>
        <v>273.82579106717031</v>
      </c>
      <c r="AW314" s="96">
        <f t="shared" si="194"/>
        <v>8.2585858585858567</v>
      </c>
      <c r="AX314" s="96">
        <f t="shared" si="195"/>
        <v>8.0167991948686197</v>
      </c>
      <c r="AZ314" s="101" t="str">
        <f t="shared" si="179"/>
        <v/>
      </c>
      <c r="BA314" s="101" t="str">
        <f t="shared" si="180"/>
        <v/>
      </c>
      <c r="BB314" s="101" t="str">
        <f t="shared" si="196"/>
        <v/>
      </c>
      <c r="BC314" s="96" t="str">
        <f t="shared" si="197"/>
        <v/>
      </c>
      <c r="BE314" s="96" t="str">
        <f t="shared" si="181"/>
        <v/>
      </c>
      <c r="BF314" s="96" t="str">
        <f t="shared" si="182"/>
        <v/>
      </c>
      <c r="BH314" s="118"/>
      <c r="BJ314" s="96">
        <f t="shared" si="183"/>
        <v>0.17706413117298919</v>
      </c>
      <c r="BK314" s="101" t="str">
        <f t="shared" si="184"/>
        <v/>
      </c>
      <c r="BL314" s="101"/>
      <c r="BM314" s="117" t="str">
        <f t="shared" si="185"/>
        <v>115-32-2</v>
      </c>
      <c r="BN314" s="204" t="str">
        <f t="shared" si="186"/>
        <v>Dicofol</v>
      </c>
      <c r="BO314" s="204"/>
      <c r="BP314" s="200">
        <f t="shared" si="198"/>
        <v>1.2331581010040944</v>
      </c>
      <c r="BQ314" s="100" t="str">
        <f>IF(BP314="","",IF(BP314=AA314,"sat", IF(BP314=AF314,"C", IF(BP314=AK314,"N", IF(BP314=100000,"max")))))</f>
        <v>C</v>
      </c>
      <c r="BR314" s="205">
        <f t="shared" si="199"/>
        <v>14.865454545454545</v>
      </c>
      <c r="BS314" s="100" t="str">
        <f>IF(BR314="","",IF(BR314=AA314,"sat", IF(BR314=AO314,"C", IF(BR314=AS314,"N", IF(BR314=100000,"max")))))</f>
        <v>C</v>
      </c>
      <c r="BT314" s="200">
        <f t="shared" si="200"/>
        <v>8.0167991948686197</v>
      </c>
      <c r="BU314" s="100" t="str">
        <f>IF(BT314="","", IF(BT314=AA314,"sat", IF(BT314=AX314,"C", IF(BT314=BC314,"N", IF(BT314=100000,"max")))))</f>
        <v>C</v>
      </c>
      <c r="BV314" s="200" t="str">
        <f t="shared" si="201"/>
        <v/>
      </c>
      <c r="BW314" s="100" t="str">
        <f>IF(BV314="","", IF(BV314=BE314,"C", IF(BV314=BF314,"N")))</f>
        <v/>
      </c>
      <c r="BX314" s="200">
        <f>IF(BI314="",(IF(AND(BJ314="",BK314=""),"",MIN(BJ314,BK314))),BI314)</f>
        <v>0.17706413117298919</v>
      </c>
      <c r="BY314" s="100" t="str">
        <f>IF(BX314="","", IF(BX314=BJ314,"C", IF(BX314=BK314,"N",IF(BX314=BI314,"mcl"))))</f>
        <v>C</v>
      </c>
      <c r="BZ314" s="200"/>
      <c r="CA314" s="200"/>
      <c r="CB314" s="200"/>
    </row>
    <row r="315" spans="1:80" s="96" customFormat="1" ht="23" x14ac:dyDescent="0.5">
      <c r="A315" s="206" t="s">
        <v>1098</v>
      </c>
      <c r="B315" s="117" t="s">
        <v>1099</v>
      </c>
      <c r="D315" s="201"/>
      <c r="E315" s="201">
        <v>3.0000000000000001E-5</v>
      </c>
      <c r="F315" s="203" t="s">
        <v>1966</v>
      </c>
      <c r="G315" s="202"/>
      <c r="H315" s="100" t="s">
        <v>74</v>
      </c>
      <c r="I315" s="203"/>
      <c r="J315" s="203" t="s">
        <v>74</v>
      </c>
      <c r="K315" s="203"/>
      <c r="L315" s="113"/>
      <c r="M315" s="113">
        <v>1</v>
      </c>
      <c r="N315" s="111">
        <v>0.1</v>
      </c>
      <c r="P315" s="95">
        <v>237.19</v>
      </c>
      <c r="Q315" s="208"/>
      <c r="R315" s="96">
        <v>5.0299999999999997E-11</v>
      </c>
      <c r="S315" s="208">
        <v>2.0564000000000001E-9</v>
      </c>
      <c r="T315" s="96">
        <v>2.5047400000000001E-2</v>
      </c>
      <c r="U315" s="96">
        <v>6.4146999999999998E-6</v>
      </c>
      <c r="V315" s="96">
        <v>16.579999999999998</v>
      </c>
      <c r="W315" s="96">
        <f t="shared" si="168"/>
        <v>9.9479999999999985E-2</v>
      </c>
      <c r="X315" s="96">
        <v>1000000</v>
      </c>
      <c r="Y315" s="99" t="str">
        <f t="shared" si="169"/>
        <v/>
      </c>
      <c r="Z315" s="96" t="str">
        <f t="shared" si="170"/>
        <v/>
      </c>
      <c r="AA315" s="96" t="str">
        <f t="shared" si="171"/>
        <v/>
      </c>
      <c r="AC315" s="96" t="str">
        <f t="shared" si="202"/>
        <v/>
      </c>
      <c r="AD315" s="96" t="str">
        <f t="shared" si="172"/>
        <v/>
      </c>
      <c r="AE315" s="96" t="str">
        <f t="shared" si="173"/>
        <v/>
      </c>
      <c r="AF315" s="96" t="str">
        <f t="shared" si="187"/>
        <v/>
      </c>
      <c r="AH315" s="101" t="str">
        <f t="shared" si="174"/>
        <v/>
      </c>
      <c r="AI315" s="101">
        <f t="shared" si="175"/>
        <v>9.8880260068629209</v>
      </c>
      <c r="AJ315" s="101">
        <f t="shared" si="203"/>
        <v>2.3464285714285715</v>
      </c>
      <c r="AK315" s="96">
        <f t="shared" si="188"/>
        <v>1.8964103866714392</v>
      </c>
      <c r="AM315" s="96" t="str">
        <f t="shared" si="176"/>
        <v/>
      </c>
      <c r="AN315" s="96" t="str">
        <f t="shared" si="189"/>
        <v/>
      </c>
      <c r="AO315" s="96" t="str">
        <f t="shared" si="190"/>
        <v/>
      </c>
      <c r="AQ315" s="96" t="str">
        <f t="shared" si="177"/>
        <v/>
      </c>
      <c r="AR315" s="96">
        <f t="shared" si="191"/>
        <v>70.08</v>
      </c>
      <c r="AS315" s="96">
        <f t="shared" si="192"/>
        <v>70.08</v>
      </c>
      <c r="AU315" s="96" t="str">
        <f t="shared" si="178"/>
        <v/>
      </c>
      <c r="AV315" s="96" t="str">
        <f t="shared" si="193"/>
        <v/>
      </c>
      <c r="AW315" s="96" t="str">
        <f t="shared" si="194"/>
        <v/>
      </c>
      <c r="AX315" s="96" t="str">
        <f t="shared" si="195"/>
        <v/>
      </c>
      <c r="AZ315" s="101" t="str">
        <f t="shared" si="179"/>
        <v/>
      </c>
      <c r="BA315" s="101">
        <f t="shared" si="180"/>
        <v>91.988784928960698</v>
      </c>
      <c r="BB315" s="101">
        <f t="shared" si="196"/>
        <v>38.93333333333333</v>
      </c>
      <c r="BC315" s="96">
        <f t="shared" si="197"/>
        <v>27.355423774861116</v>
      </c>
      <c r="BE315" s="96" t="str">
        <f t="shared" si="181"/>
        <v/>
      </c>
      <c r="BF315" s="96" t="str">
        <f t="shared" si="182"/>
        <v/>
      </c>
      <c r="BH315" s="118"/>
      <c r="BI315" s="96" t="s">
        <v>74</v>
      </c>
      <c r="BJ315" s="96" t="str">
        <f t="shared" si="183"/>
        <v/>
      </c>
      <c r="BK315" s="101">
        <f t="shared" si="184"/>
        <v>1.0011428571428573</v>
      </c>
      <c r="BL315" s="101"/>
      <c r="BM315" s="117" t="str">
        <f t="shared" si="185"/>
        <v>141-66-2</v>
      </c>
      <c r="BN315" s="204" t="str">
        <f t="shared" si="186"/>
        <v>Dicrotophos</v>
      </c>
      <c r="BO315" s="204"/>
      <c r="BP315" s="200">
        <f t="shared" si="198"/>
        <v>1.8964103866714392</v>
      </c>
      <c r="BQ315" s="100" t="str">
        <f t="shared" si="205"/>
        <v>N</v>
      </c>
      <c r="BR315" s="205">
        <f t="shared" si="199"/>
        <v>70.08</v>
      </c>
      <c r="BS315" s="100" t="str">
        <f t="shared" si="206"/>
        <v>N</v>
      </c>
      <c r="BT315" s="200">
        <f t="shared" si="200"/>
        <v>27.355423774861116</v>
      </c>
      <c r="BU315" s="100" t="str">
        <f t="shared" si="207"/>
        <v>N</v>
      </c>
      <c r="BV315" s="200" t="str">
        <f t="shared" si="201"/>
        <v/>
      </c>
      <c r="BW315" s="100" t="str">
        <f t="shared" si="208"/>
        <v/>
      </c>
      <c r="BX315" s="200">
        <f t="shared" si="209"/>
        <v>1.0011428571428573</v>
      </c>
      <c r="BY315" s="100" t="str">
        <f t="shared" si="210"/>
        <v>N</v>
      </c>
      <c r="BZ315" s="200"/>
      <c r="CA315" s="200"/>
      <c r="CB315" s="200"/>
    </row>
    <row r="316" spans="1:80" s="96" customFormat="1" ht="23" x14ac:dyDescent="0.5">
      <c r="A316" s="206" t="s">
        <v>286</v>
      </c>
      <c r="B316" s="117" t="s">
        <v>287</v>
      </c>
      <c r="C316" s="201"/>
      <c r="D316" s="201"/>
      <c r="E316" s="201">
        <v>0.08</v>
      </c>
      <c r="F316" s="203" t="s">
        <v>791</v>
      </c>
      <c r="G316" s="202"/>
      <c r="H316" s="100" t="s">
        <v>74</v>
      </c>
      <c r="I316" s="203">
        <v>2.9999999999999997E-4</v>
      </c>
      <c r="J316" s="203" t="s">
        <v>1198</v>
      </c>
      <c r="K316" s="203"/>
      <c r="L316" s="113" t="s">
        <v>1199</v>
      </c>
      <c r="M316" s="113">
        <v>1</v>
      </c>
      <c r="N316" s="111">
        <v>0.1</v>
      </c>
      <c r="P316" s="95">
        <v>132.21</v>
      </c>
      <c r="Q316" s="96" t="s">
        <v>47</v>
      </c>
      <c r="R316" s="96">
        <v>6.25E-2</v>
      </c>
      <c r="S316" s="208">
        <v>2.5551922</v>
      </c>
      <c r="T316" s="96">
        <v>5.5745500000000003E-2</v>
      </c>
      <c r="U316" s="96">
        <v>7.7554000000000003E-6</v>
      </c>
      <c r="V316" s="96">
        <v>1513</v>
      </c>
      <c r="W316" s="96">
        <f t="shared" si="168"/>
        <v>9.0779999999999994</v>
      </c>
      <c r="X316" s="96">
        <v>26.47</v>
      </c>
      <c r="Y316" s="99">
        <f t="shared" si="169"/>
        <v>7.8545635152921678E-4</v>
      </c>
      <c r="Z316" s="96">
        <f t="shared" si="170"/>
        <v>4115.6613083679604</v>
      </c>
      <c r="AA316" s="96">
        <f t="shared" si="171"/>
        <v>255.74569597341758</v>
      </c>
      <c r="AC316" s="96" t="str">
        <f t="shared" si="202"/>
        <v/>
      </c>
      <c r="AD316" s="96" t="str">
        <f t="shared" si="172"/>
        <v/>
      </c>
      <c r="AE316" s="96" t="str">
        <f t="shared" si="173"/>
        <v/>
      </c>
      <c r="AF316" s="96" t="str">
        <f t="shared" si="187"/>
        <v/>
      </c>
      <c r="AH316" s="101">
        <f t="shared" si="174"/>
        <v>1.2876140379036904</v>
      </c>
      <c r="AI316" s="101">
        <f t="shared" si="175"/>
        <v>26368.069351634455</v>
      </c>
      <c r="AJ316" s="101">
        <f t="shared" si="203"/>
        <v>6257.1428571428578</v>
      </c>
      <c r="AK316" s="96">
        <f t="shared" si="188"/>
        <v>1.2872862750108018</v>
      </c>
      <c r="AM316" s="96" t="str">
        <f t="shared" si="176"/>
        <v/>
      </c>
      <c r="AN316" s="96" t="str">
        <f t="shared" si="189"/>
        <v/>
      </c>
      <c r="AO316" s="96" t="str">
        <f t="shared" si="190"/>
        <v/>
      </c>
      <c r="AQ316" s="96">
        <f t="shared" si="177"/>
        <v>5.4079789591954999</v>
      </c>
      <c r="AR316" s="96">
        <f t="shared" si="191"/>
        <v>186880.00000000003</v>
      </c>
      <c r="AS316" s="96">
        <f t="shared" si="192"/>
        <v>5.4078224663117629</v>
      </c>
      <c r="AU316" s="96" t="str">
        <f t="shared" si="178"/>
        <v/>
      </c>
      <c r="AV316" s="96" t="str">
        <f t="shared" si="193"/>
        <v/>
      </c>
      <c r="AW316" s="96" t="str">
        <f t="shared" si="194"/>
        <v/>
      </c>
      <c r="AX316" s="96" t="str">
        <f t="shared" si="195"/>
        <v/>
      </c>
      <c r="AZ316" s="101">
        <f t="shared" si="179"/>
        <v>6.0088655102172215</v>
      </c>
      <c r="BA316" s="101">
        <f t="shared" si="180"/>
        <v>245303.42647722855</v>
      </c>
      <c r="BB316" s="101">
        <f t="shared" si="196"/>
        <v>103822.22222222223</v>
      </c>
      <c r="BC316" s="96">
        <f t="shared" si="197"/>
        <v>6.0083705879246319</v>
      </c>
      <c r="BE316" s="96" t="str">
        <f t="shared" si="181"/>
        <v/>
      </c>
      <c r="BF316" s="96">
        <f t="shared" si="182"/>
        <v>0.31285714285714278</v>
      </c>
      <c r="BH316" s="118"/>
      <c r="BI316" s="96" t="s">
        <v>74</v>
      </c>
      <c r="BJ316" s="96" t="str">
        <f t="shared" si="183"/>
        <v/>
      </c>
      <c r="BK316" s="101">
        <f t="shared" si="184"/>
        <v>0.6255676682920297</v>
      </c>
      <c r="BL316" s="101"/>
      <c r="BM316" s="117" t="str">
        <f t="shared" si="185"/>
        <v>77-73-6</v>
      </c>
      <c r="BN316" s="204" t="str">
        <f t="shared" si="186"/>
        <v>Dicyclopentadiene</v>
      </c>
      <c r="BO316" s="204"/>
      <c r="BP316" s="200">
        <f t="shared" si="198"/>
        <v>1.2872862750108018</v>
      </c>
      <c r="BQ316" s="100" t="str">
        <f t="shared" si="205"/>
        <v>N</v>
      </c>
      <c r="BR316" s="205">
        <f t="shared" si="199"/>
        <v>5.4078224663117629</v>
      </c>
      <c r="BS316" s="100" t="str">
        <f t="shared" si="206"/>
        <v>N</v>
      </c>
      <c r="BT316" s="200">
        <f t="shared" si="200"/>
        <v>6.0083705879246319</v>
      </c>
      <c r="BU316" s="100" t="str">
        <f t="shared" si="207"/>
        <v>N</v>
      </c>
      <c r="BV316" s="200">
        <f t="shared" si="201"/>
        <v>0.31285714285714278</v>
      </c>
      <c r="BW316" s="100" t="str">
        <f t="shared" si="208"/>
        <v>N</v>
      </c>
      <c r="BX316" s="200">
        <f t="shared" si="209"/>
        <v>0.6255676682920297</v>
      </c>
      <c r="BY316" s="100" t="str">
        <f t="shared" si="210"/>
        <v>N</v>
      </c>
      <c r="BZ316" s="200"/>
      <c r="CA316" s="200"/>
      <c r="CB316" s="200"/>
    </row>
    <row r="317" spans="1:80" s="96" customFormat="1" ht="23" x14ac:dyDescent="0.5">
      <c r="A317" s="206" t="s">
        <v>288</v>
      </c>
      <c r="B317" s="117" t="s">
        <v>289</v>
      </c>
      <c r="C317" s="201">
        <v>16</v>
      </c>
      <c r="D317" s="203" t="s">
        <v>790</v>
      </c>
      <c r="E317" s="96">
        <v>5.0000000000000002E-5</v>
      </c>
      <c r="F317" s="203" t="s">
        <v>790</v>
      </c>
      <c r="G317" s="202">
        <v>4.5999999999999999E-3</v>
      </c>
      <c r="H317" s="100" t="s">
        <v>790</v>
      </c>
      <c r="I317" s="203"/>
      <c r="J317" s="203" t="s">
        <v>74</v>
      </c>
      <c r="K317" s="203"/>
      <c r="L317" s="113"/>
      <c r="M317" s="113">
        <v>1</v>
      </c>
      <c r="N317" s="111">
        <v>0.1</v>
      </c>
      <c r="P317" s="95">
        <v>380.91</v>
      </c>
      <c r="Q317" s="96" t="s">
        <v>47</v>
      </c>
      <c r="R317" s="96">
        <v>1.0000000000000001E-5</v>
      </c>
      <c r="S317" s="208">
        <v>4.0880000000000002E-4</v>
      </c>
      <c r="T317" s="96">
        <v>2.3286500000000002E-2</v>
      </c>
      <c r="U317" s="96">
        <v>6.0062000000000002E-6</v>
      </c>
      <c r="V317" s="96">
        <v>20090</v>
      </c>
      <c r="W317" s="96">
        <f t="shared" si="168"/>
        <v>120.54</v>
      </c>
      <c r="X317" s="96">
        <v>0.19500000000000001</v>
      </c>
      <c r="Y317" s="99" t="str">
        <f t="shared" si="169"/>
        <v/>
      </c>
      <c r="Z317" s="96" t="str">
        <f t="shared" si="170"/>
        <v/>
      </c>
      <c r="AA317" s="96" t="str">
        <f t="shared" si="171"/>
        <v/>
      </c>
      <c r="AC317" s="96">
        <f t="shared" si="202"/>
        <v>732.44147157190639</v>
      </c>
      <c r="AD317" s="96">
        <f t="shared" si="172"/>
        <v>0.15445159106296544</v>
      </c>
      <c r="AE317" s="96">
        <f t="shared" si="173"/>
        <v>4.3452380952380951E-2</v>
      </c>
      <c r="AF317" s="96">
        <f t="shared" si="187"/>
        <v>3.3910277740658842E-2</v>
      </c>
      <c r="AH317" s="101" t="str">
        <f t="shared" si="174"/>
        <v/>
      </c>
      <c r="AI317" s="101">
        <f t="shared" si="175"/>
        <v>16.480043344771534</v>
      </c>
      <c r="AJ317" s="101">
        <f t="shared" si="203"/>
        <v>3.9107142857142865</v>
      </c>
      <c r="AK317" s="96">
        <f t="shared" si="188"/>
        <v>3.1606839777857321</v>
      </c>
      <c r="AM317" s="96">
        <f t="shared" si="176"/>
        <v>3199.3043478260865</v>
      </c>
      <c r="AN317" s="96">
        <f t="shared" si="189"/>
        <v>0.40879999999999994</v>
      </c>
      <c r="AO317" s="96">
        <f t="shared" si="190"/>
        <v>0.40874777111813487</v>
      </c>
      <c r="AQ317" s="96" t="str">
        <f t="shared" si="177"/>
        <v/>
      </c>
      <c r="AR317" s="96">
        <f t="shared" si="191"/>
        <v>116.80000000000001</v>
      </c>
      <c r="AS317" s="96">
        <f t="shared" si="192"/>
        <v>116.80000000000001</v>
      </c>
      <c r="AU317" s="96">
        <f t="shared" si="178"/>
        <v>3554.782608695652</v>
      </c>
      <c r="AV317" s="96">
        <f t="shared" si="193"/>
        <v>7.5302092543471844</v>
      </c>
      <c r="AW317" s="96">
        <f t="shared" si="194"/>
        <v>0.22711111111111107</v>
      </c>
      <c r="AX317" s="96">
        <f t="shared" si="195"/>
        <v>0.22044830600468177</v>
      </c>
      <c r="AZ317" s="101" t="str">
        <f t="shared" si="179"/>
        <v/>
      </c>
      <c r="BA317" s="101">
        <f t="shared" si="180"/>
        <v>153.31464154826784</v>
      </c>
      <c r="BB317" s="101">
        <f t="shared" si="196"/>
        <v>64.8888888888889</v>
      </c>
      <c r="BC317" s="96">
        <f t="shared" si="197"/>
        <v>45.592372958101862</v>
      </c>
      <c r="BE317" s="96">
        <f t="shared" si="181"/>
        <v>6.1036789297658862E-4</v>
      </c>
      <c r="BF317" s="96" t="str">
        <f t="shared" si="182"/>
        <v/>
      </c>
      <c r="BH317" s="118"/>
      <c r="BI317" s="96" t="s">
        <v>74</v>
      </c>
      <c r="BJ317" s="96">
        <f t="shared" si="183"/>
        <v>4.8692636072572033E-3</v>
      </c>
      <c r="BK317" s="101">
        <f t="shared" si="184"/>
        <v>1.6685714285714286</v>
      </c>
      <c r="BL317" s="101"/>
      <c r="BM317" s="117" t="str">
        <f t="shared" si="185"/>
        <v>60-57-1</v>
      </c>
      <c r="BN317" s="204" t="str">
        <f t="shared" si="186"/>
        <v>Dieldrin</v>
      </c>
      <c r="BO317" s="204"/>
      <c r="BP317" s="200">
        <f t="shared" si="198"/>
        <v>3.3910277740658842E-2</v>
      </c>
      <c r="BQ317" s="100" t="str">
        <f t="shared" si="205"/>
        <v>C</v>
      </c>
      <c r="BR317" s="205">
        <f t="shared" si="199"/>
        <v>0.40874777111813487</v>
      </c>
      <c r="BS317" s="100" t="str">
        <f t="shared" si="206"/>
        <v>C</v>
      </c>
      <c r="BT317" s="200">
        <f t="shared" si="200"/>
        <v>0.22044830600468177</v>
      </c>
      <c r="BU317" s="100" t="str">
        <f t="shared" si="207"/>
        <v>C</v>
      </c>
      <c r="BV317" s="200">
        <f t="shared" si="201"/>
        <v>6.1036789297658862E-4</v>
      </c>
      <c r="BW317" s="100" t="str">
        <f t="shared" si="208"/>
        <v>C</v>
      </c>
      <c r="BX317" s="200">
        <f t="shared" si="209"/>
        <v>4.8692636072572033E-3</v>
      </c>
      <c r="BY317" s="100" t="str">
        <f t="shared" si="210"/>
        <v>C</v>
      </c>
      <c r="BZ317" s="200">
        <v>2.0000000000000001E-4</v>
      </c>
      <c r="CA317" s="200"/>
      <c r="CB317" s="200">
        <f>BZ317*20</f>
        <v>4.0000000000000001E-3</v>
      </c>
    </row>
    <row r="318" spans="1:80" s="96" customFormat="1" ht="23" x14ac:dyDescent="0.5">
      <c r="A318" s="206" t="s">
        <v>1100</v>
      </c>
      <c r="B318" s="117" t="s">
        <v>1953</v>
      </c>
      <c r="C318" s="201"/>
      <c r="D318" s="201"/>
      <c r="F318" s="203" t="s">
        <v>74</v>
      </c>
      <c r="G318" s="202">
        <v>2.9999999999999997E-4</v>
      </c>
      <c r="H318" s="100" t="s">
        <v>793</v>
      </c>
      <c r="I318" s="203">
        <v>5.0000000000000001E-3</v>
      </c>
      <c r="J318" s="203" t="s">
        <v>790</v>
      </c>
      <c r="K318" s="203"/>
      <c r="L318" s="113"/>
      <c r="M318" s="113">
        <v>1</v>
      </c>
      <c r="N318" s="111">
        <v>0.1</v>
      </c>
      <c r="P318" s="95" t="s">
        <v>1197</v>
      </c>
      <c r="Q318" s="96" t="s">
        <v>47</v>
      </c>
      <c r="R318" s="96" t="s">
        <v>1197</v>
      </c>
      <c r="S318" s="208" t="s">
        <v>1197</v>
      </c>
      <c r="T318" s="96" t="s">
        <v>1197</v>
      </c>
      <c r="U318" s="96" t="s">
        <v>1197</v>
      </c>
      <c r="W318" s="96">
        <f t="shared" si="168"/>
        <v>0</v>
      </c>
      <c r="X318" s="96" t="s">
        <v>1197</v>
      </c>
      <c r="Y318" s="99" t="str">
        <f t="shared" si="169"/>
        <v/>
      </c>
      <c r="Z318" s="96" t="str">
        <f t="shared" si="170"/>
        <v/>
      </c>
      <c r="AA318" s="96" t="str">
        <f t="shared" si="171"/>
        <v/>
      </c>
      <c r="AC318" s="96">
        <f t="shared" si="202"/>
        <v>11230.769230769232</v>
      </c>
      <c r="AD318" s="96" t="str">
        <f t="shared" si="172"/>
        <v/>
      </c>
      <c r="AE318" s="96" t="str">
        <f t="shared" si="173"/>
        <v/>
      </c>
      <c r="AF318" s="96">
        <f t="shared" si="187"/>
        <v>11230.769230769232</v>
      </c>
      <c r="AH318" s="101">
        <f t="shared" si="174"/>
        <v>6257142.8571428563</v>
      </c>
      <c r="AI318" s="101" t="str">
        <f t="shared" si="175"/>
        <v/>
      </c>
      <c r="AJ318" s="101" t="str">
        <f t="shared" si="203"/>
        <v/>
      </c>
      <c r="AK318" s="96">
        <f t="shared" si="188"/>
        <v>6257142.8571428563</v>
      </c>
      <c r="AM318" s="96">
        <f t="shared" si="176"/>
        <v>49056</v>
      </c>
      <c r="AN318" s="96" t="str">
        <f t="shared" si="189"/>
        <v/>
      </c>
      <c r="AO318" s="96">
        <f t="shared" si="190"/>
        <v>49056</v>
      </c>
      <c r="AQ318" s="96">
        <f t="shared" si="177"/>
        <v>26280000</v>
      </c>
      <c r="AR318" s="96" t="str">
        <f t="shared" si="191"/>
        <v/>
      </c>
      <c r="AS318" s="96">
        <f t="shared" si="192"/>
        <v>26280000</v>
      </c>
      <c r="AU318" s="96">
        <f t="shared" si="178"/>
        <v>54506.666666666672</v>
      </c>
      <c r="AV318" s="96" t="str">
        <f t="shared" si="193"/>
        <v/>
      </c>
      <c r="AW318" s="96" t="str">
        <f t="shared" si="194"/>
        <v/>
      </c>
      <c r="AX318" s="96">
        <f t="shared" si="195"/>
        <v>54506.666666666664</v>
      </c>
      <c r="AZ318" s="101">
        <f t="shared" si="179"/>
        <v>29199999.999999996</v>
      </c>
      <c r="BA318" s="101" t="str">
        <f t="shared" si="180"/>
        <v/>
      </c>
      <c r="BB318" s="101" t="str">
        <f t="shared" si="196"/>
        <v/>
      </c>
      <c r="BC318" s="96">
        <f t="shared" si="197"/>
        <v>29199999.999999996</v>
      </c>
      <c r="BE318" s="96">
        <f t="shared" si="181"/>
        <v>9.3589743589743597E-3</v>
      </c>
      <c r="BF318" s="96">
        <f t="shared" si="182"/>
        <v>5.2142857142857135</v>
      </c>
      <c r="BH318" s="118"/>
      <c r="BI318" s="96" t="s">
        <v>74</v>
      </c>
      <c r="BJ318" s="96" t="str">
        <f t="shared" si="183"/>
        <v/>
      </c>
      <c r="BK318" s="101" t="str">
        <f t="shared" si="184"/>
        <v/>
      </c>
      <c r="BL318" s="101"/>
      <c r="BM318" s="117" t="str">
        <f t="shared" si="185"/>
        <v>E17136615</v>
      </c>
      <c r="BN318" s="204" t="str">
        <f t="shared" si="186"/>
        <v>Diesel Engine Exhaust</v>
      </c>
      <c r="BO318" s="204"/>
      <c r="BP318" s="200">
        <f t="shared" si="198"/>
        <v>11230.769230769232</v>
      </c>
      <c r="BQ318" s="100" t="str">
        <f t="shared" si="205"/>
        <v>C</v>
      </c>
      <c r="BR318" s="205">
        <f t="shared" si="199"/>
        <v>49056</v>
      </c>
      <c r="BS318" s="100" t="str">
        <f t="shared" si="206"/>
        <v>C</v>
      </c>
      <c r="BT318" s="200">
        <f t="shared" si="200"/>
        <v>54506.666666666664</v>
      </c>
      <c r="BU318" s="100" t="str">
        <f t="shared" si="207"/>
        <v>C</v>
      </c>
      <c r="BV318" s="200">
        <f t="shared" si="201"/>
        <v>9.3589743589743597E-3</v>
      </c>
      <c r="BW318" s="100" t="str">
        <f t="shared" si="208"/>
        <v>C</v>
      </c>
      <c r="BX318" s="200" t="str">
        <f t="shared" si="209"/>
        <v/>
      </c>
      <c r="BY318" s="100" t="str">
        <f t="shared" si="210"/>
        <v/>
      </c>
      <c r="BZ318" s="200"/>
      <c r="CA318" s="200"/>
      <c r="CB318" s="200"/>
    </row>
    <row r="319" spans="1:80" s="96" customFormat="1" ht="23" x14ac:dyDescent="0.5">
      <c r="A319" s="206" t="s">
        <v>1101</v>
      </c>
      <c r="B319" s="117" t="s">
        <v>1102</v>
      </c>
      <c r="D319" s="201"/>
      <c r="E319" s="96">
        <v>2E-3</v>
      </c>
      <c r="F319" s="203" t="s">
        <v>791</v>
      </c>
      <c r="G319" s="202"/>
      <c r="H319" s="100" t="s">
        <v>74</v>
      </c>
      <c r="I319" s="203">
        <v>2.0000000000000001E-4</v>
      </c>
      <c r="J319" s="203" t="s">
        <v>791</v>
      </c>
      <c r="K319" s="203"/>
      <c r="L319" s="113"/>
      <c r="M319" s="113">
        <v>1</v>
      </c>
      <c r="N319" s="111">
        <v>0.1</v>
      </c>
      <c r="P319" s="95">
        <v>105.14</v>
      </c>
      <c r="Q319" s="96" t="s">
        <v>47</v>
      </c>
      <c r="R319" s="96">
        <v>3.8699999999999999E-11</v>
      </c>
      <c r="S319" s="208">
        <v>1.5822E-9</v>
      </c>
      <c r="T319" s="96">
        <v>7.6805399999999996E-2</v>
      </c>
      <c r="U319" s="96">
        <v>9.8229000000000004E-6</v>
      </c>
      <c r="V319" s="96">
        <v>1</v>
      </c>
      <c r="W319" s="96">
        <f t="shared" si="168"/>
        <v>6.0000000000000001E-3</v>
      </c>
      <c r="X319" s="96">
        <v>1000000</v>
      </c>
      <c r="Y319" s="99" t="str">
        <f t="shared" si="169"/>
        <v/>
      </c>
      <c r="Z319" s="96" t="str">
        <f t="shared" si="170"/>
        <v/>
      </c>
      <c r="AA319" s="96" t="str">
        <f t="shared" si="171"/>
        <v/>
      </c>
      <c r="AC319" s="96" t="str">
        <f t="shared" si="202"/>
        <v/>
      </c>
      <c r="AD319" s="96" t="str">
        <f t="shared" si="172"/>
        <v/>
      </c>
      <c r="AE319" s="96" t="str">
        <f t="shared" si="173"/>
        <v/>
      </c>
      <c r="AF319" s="96" t="str">
        <f t="shared" si="187"/>
        <v/>
      </c>
      <c r="AH319" s="101">
        <f t="shared" si="174"/>
        <v>250285.71428571426</v>
      </c>
      <c r="AI319" s="101">
        <f t="shared" si="175"/>
        <v>659.20173379086145</v>
      </c>
      <c r="AJ319" s="101">
        <f t="shared" si="203"/>
        <v>156.42857142857144</v>
      </c>
      <c r="AK319" s="96">
        <f t="shared" si="188"/>
        <v>126.36352883136817</v>
      </c>
      <c r="AM319" s="96" t="str">
        <f t="shared" si="176"/>
        <v/>
      </c>
      <c r="AN319" s="96" t="str">
        <f t="shared" si="189"/>
        <v/>
      </c>
      <c r="AO319" s="96" t="str">
        <f t="shared" si="190"/>
        <v/>
      </c>
      <c r="AQ319" s="96">
        <f t="shared" si="177"/>
        <v>1051200</v>
      </c>
      <c r="AR319" s="96">
        <f t="shared" si="191"/>
        <v>4672</v>
      </c>
      <c r="AS319" s="96">
        <f t="shared" si="192"/>
        <v>4651.3274336283193</v>
      </c>
      <c r="AU319" s="96" t="str">
        <f t="shared" si="178"/>
        <v/>
      </c>
      <c r="AV319" s="96" t="str">
        <f t="shared" si="193"/>
        <v/>
      </c>
      <c r="AW319" s="96" t="str">
        <f t="shared" si="194"/>
        <v/>
      </c>
      <c r="AX319" s="96" t="str">
        <f t="shared" si="195"/>
        <v/>
      </c>
      <c r="AZ319" s="101">
        <f t="shared" si="179"/>
        <v>1168000</v>
      </c>
      <c r="BA319" s="101">
        <f t="shared" si="180"/>
        <v>6132.5856619307142</v>
      </c>
      <c r="BB319" s="101">
        <f t="shared" si="196"/>
        <v>2595.5555555555557</v>
      </c>
      <c r="BC319" s="96">
        <f t="shared" si="197"/>
        <v>1820.8518718294886</v>
      </c>
      <c r="BE319" s="96" t="str">
        <f t="shared" si="181"/>
        <v/>
      </c>
      <c r="BF319" s="96">
        <f t="shared" si="182"/>
        <v>0.20857142857142857</v>
      </c>
      <c r="BH319" s="118"/>
      <c r="BI319" s="96" t="s">
        <v>74</v>
      </c>
      <c r="BJ319" s="96" t="str">
        <f t="shared" si="183"/>
        <v/>
      </c>
      <c r="BK319" s="101">
        <f t="shared" si="184"/>
        <v>66.742857142857147</v>
      </c>
      <c r="BL319" s="101"/>
      <c r="BM319" s="117" t="str">
        <f t="shared" si="185"/>
        <v>111-42-2</v>
      </c>
      <c r="BN319" s="204" t="str">
        <f t="shared" si="186"/>
        <v>Diethanolamine</v>
      </c>
      <c r="BO319" s="204"/>
      <c r="BP319" s="200">
        <f t="shared" si="198"/>
        <v>126.36352883136817</v>
      </c>
      <c r="BQ319" s="100" t="str">
        <f t="shared" si="205"/>
        <v>N</v>
      </c>
      <c r="BR319" s="205">
        <f t="shared" si="199"/>
        <v>4651.3274336283193</v>
      </c>
      <c r="BS319" s="100" t="str">
        <f t="shared" si="206"/>
        <v>N</v>
      </c>
      <c r="BT319" s="200">
        <f t="shared" si="200"/>
        <v>1820.8518718294886</v>
      </c>
      <c r="BU319" s="100" t="str">
        <f t="shared" si="207"/>
        <v>N</v>
      </c>
      <c r="BV319" s="200">
        <f t="shared" si="201"/>
        <v>0.20857142857142857</v>
      </c>
      <c r="BW319" s="100" t="str">
        <f t="shared" si="208"/>
        <v>N</v>
      </c>
      <c r="BX319" s="200">
        <f t="shared" si="209"/>
        <v>66.742857142857147</v>
      </c>
      <c r="BY319" s="100" t="str">
        <f t="shared" si="210"/>
        <v>N</v>
      </c>
      <c r="BZ319" s="200"/>
      <c r="CA319" s="200"/>
      <c r="CB319" s="200"/>
    </row>
    <row r="320" spans="1:80" s="96" customFormat="1" ht="23" x14ac:dyDescent="0.5">
      <c r="A320" s="206" t="s">
        <v>1103</v>
      </c>
      <c r="B320" s="117" t="s">
        <v>290</v>
      </c>
      <c r="D320" s="201"/>
      <c r="E320" s="96">
        <v>0.03</v>
      </c>
      <c r="F320" s="203" t="s">
        <v>791</v>
      </c>
      <c r="G320" s="202"/>
      <c r="H320" s="100" t="s">
        <v>74</v>
      </c>
      <c r="I320" s="203">
        <v>1E-4</v>
      </c>
      <c r="J320" s="203" t="s">
        <v>791</v>
      </c>
      <c r="K320" s="203"/>
      <c r="L320" s="113"/>
      <c r="M320" s="113">
        <v>1</v>
      </c>
      <c r="N320" s="111">
        <v>0.1</v>
      </c>
      <c r="P320" s="95">
        <v>162.22999999999999</v>
      </c>
      <c r="Q320" s="96" t="s">
        <v>47</v>
      </c>
      <c r="R320" s="96">
        <v>7.2E-9</v>
      </c>
      <c r="S320" s="208">
        <v>2.9436E-7</v>
      </c>
      <c r="T320" s="96">
        <v>4.14384E-2</v>
      </c>
      <c r="U320" s="96">
        <v>6.9707E-6</v>
      </c>
      <c r="V320" s="96">
        <v>10</v>
      </c>
      <c r="W320" s="96">
        <f t="shared" si="168"/>
        <v>0.06</v>
      </c>
      <c r="X320" s="96">
        <v>1000000</v>
      </c>
      <c r="Y320" s="99" t="str">
        <f t="shared" si="169"/>
        <v/>
      </c>
      <c r="Z320" s="96" t="str">
        <f t="shared" si="170"/>
        <v/>
      </c>
      <c r="AA320" s="96" t="str">
        <f t="shared" si="171"/>
        <v/>
      </c>
      <c r="AC320" s="96" t="str">
        <f t="shared" si="202"/>
        <v/>
      </c>
      <c r="AD320" s="96" t="str">
        <f t="shared" si="172"/>
        <v/>
      </c>
      <c r="AE320" s="96" t="str">
        <f t="shared" si="173"/>
        <v/>
      </c>
      <c r="AF320" s="96" t="str">
        <f t="shared" si="187"/>
        <v/>
      </c>
      <c r="AH320" s="101">
        <f t="shared" si="174"/>
        <v>125142.85714285713</v>
      </c>
      <c r="AI320" s="101">
        <f t="shared" si="175"/>
        <v>9888.0260068629213</v>
      </c>
      <c r="AJ320" s="101">
        <f t="shared" si="203"/>
        <v>2346.4285714285716</v>
      </c>
      <c r="AK320" s="96">
        <f t="shared" si="188"/>
        <v>1868.10124710686</v>
      </c>
      <c r="AM320" s="96" t="str">
        <f t="shared" si="176"/>
        <v/>
      </c>
      <c r="AN320" s="96" t="str">
        <f t="shared" si="189"/>
        <v/>
      </c>
      <c r="AO320" s="96" t="str">
        <f t="shared" si="190"/>
        <v/>
      </c>
      <c r="AQ320" s="96">
        <f t="shared" si="177"/>
        <v>525600</v>
      </c>
      <c r="AR320" s="96">
        <f t="shared" si="191"/>
        <v>70080</v>
      </c>
      <c r="AS320" s="96">
        <f t="shared" si="192"/>
        <v>61835.294117647056</v>
      </c>
      <c r="AU320" s="96" t="str">
        <f t="shared" si="178"/>
        <v/>
      </c>
      <c r="AV320" s="96" t="str">
        <f t="shared" si="193"/>
        <v/>
      </c>
      <c r="AW320" s="96" t="str">
        <f t="shared" si="194"/>
        <v/>
      </c>
      <c r="AX320" s="96" t="str">
        <f t="shared" si="195"/>
        <v/>
      </c>
      <c r="AZ320" s="101">
        <f t="shared" si="179"/>
        <v>584000</v>
      </c>
      <c r="BA320" s="101">
        <f t="shared" si="180"/>
        <v>91988.784928960697</v>
      </c>
      <c r="BB320" s="101">
        <f t="shared" si="196"/>
        <v>38933.333333333336</v>
      </c>
      <c r="BC320" s="96">
        <f t="shared" si="197"/>
        <v>26131.390780630554</v>
      </c>
      <c r="BE320" s="96" t="str">
        <f t="shared" si="181"/>
        <v/>
      </c>
      <c r="BF320" s="96">
        <f t="shared" si="182"/>
        <v>0.10428571428571429</v>
      </c>
      <c r="BH320" s="118"/>
      <c r="BI320" s="96" t="s">
        <v>74</v>
      </c>
      <c r="BJ320" s="96" t="str">
        <f t="shared" si="183"/>
        <v/>
      </c>
      <c r="BK320" s="101">
        <f t="shared" si="184"/>
        <v>1001.1428571428571</v>
      </c>
      <c r="BL320" s="101"/>
      <c r="BM320" s="117" t="str">
        <f t="shared" si="185"/>
        <v>112-34-5</v>
      </c>
      <c r="BN320" s="204" t="str">
        <f t="shared" si="186"/>
        <v>Diethylene Glycol Monobutyl Ether</v>
      </c>
      <c r="BO320" s="204"/>
      <c r="BP320" s="200">
        <f t="shared" si="198"/>
        <v>1868.10124710686</v>
      </c>
      <c r="BQ320" s="100" t="str">
        <f t="shared" si="205"/>
        <v>N</v>
      </c>
      <c r="BR320" s="205">
        <f t="shared" si="199"/>
        <v>61835.294117647056</v>
      </c>
      <c r="BS320" s="100" t="str">
        <f t="shared" si="206"/>
        <v>N</v>
      </c>
      <c r="BT320" s="200">
        <f t="shared" si="200"/>
        <v>26131.390780630554</v>
      </c>
      <c r="BU320" s="100" t="str">
        <f t="shared" si="207"/>
        <v>N</v>
      </c>
      <c r="BV320" s="200">
        <f t="shared" si="201"/>
        <v>0.10428571428571429</v>
      </c>
      <c r="BW320" s="100" t="str">
        <f t="shared" si="208"/>
        <v>N</v>
      </c>
      <c r="BX320" s="200">
        <f t="shared" si="209"/>
        <v>1001.1428571428571</v>
      </c>
      <c r="BY320" s="100" t="str">
        <f t="shared" si="210"/>
        <v>N</v>
      </c>
      <c r="BZ320" s="200"/>
      <c r="CA320" s="200"/>
      <c r="CB320" s="200"/>
    </row>
    <row r="321" spans="1:80" s="96" customFormat="1" ht="23" x14ac:dyDescent="0.5">
      <c r="A321" s="206" t="s">
        <v>1104</v>
      </c>
      <c r="B321" s="117" t="s">
        <v>291</v>
      </c>
      <c r="D321" s="201"/>
      <c r="E321" s="201">
        <v>0.06</v>
      </c>
      <c r="F321" s="203" t="s">
        <v>791</v>
      </c>
      <c r="G321" s="202"/>
      <c r="H321" s="100" t="s">
        <v>74</v>
      </c>
      <c r="I321" s="203">
        <v>2.9999999999999997E-4</v>
      </c>
      <c r="J321" s="203" t="s">
        <v>791</v>
      </c>
      <c r="K321" s="203"/>
      <c r="L321" s="113"/>
      <c r="M321" s="113">
        <v>1</v>
      </c>
      <c r="N321" s="111">
        <v>0.1</v>
      </c>
      <c r="P321" s="95">
        <v>134.18</v>
      </c>
      <c r="Q321" s="208"/>
      <c r="R321" s="96">
        <v>2.2300000000000001E-8</v>
      </c>
      <c r="S321" s="208">
        <v>9.1169000000000003E-7</v>
      </c>
      <c r="T321" s="96">
        <v>5.6240499999999999E-2</v>
      </c>
      <c r="U321" s="96">
        <v>7.9734000000000006E-6</v>
      </c>
      <c r="V321" s="96">
        <v>1</v>
      </c>
      <c r="W321" s="96">
        <f t="shared" si="168"/>
        <v>6.0000000000000001E-3</v>
      </c>
      <c r="X321" s="96">
        <v>1000000</v>
      </c>
      <c r="Y321" s="99" t="str">
        <f t="shared" si="169"/>
        <v/>
      </c>
      <c r="Z321" s="96" t="str">
        <f t="shared" si="170"/>
        <v/>
      </c>
      <c r="AA321" s="96" t="str">
        <f t="shared" si="171"/>
        <v/>
      </c>
      <c r="AC321" s="96" t="str">
        <f t="shared" si="202"/>
        <v/>
      </c>
      <c r="AD321" s="96" t="str">
        <f t="shared" si="172"/>
        <v/>
      </c>
      <c r="AE321" s="96" t="str">
        <f t="shared" si="173"/>
        <v/>
      </c>
      <c r="AF321" s="96" t="str">
        <f t="shared" si="187"/>
        <v/>
      </c>
      <c r="AH321" s="101">
        <f t="shared" si="174"/>
        <v>375428.57142857142</v>
      </c>
      <c r="AI321" s="101">
        <f t="shared" si="175"/>
        <v>19776.052013725843</v>
      </c>
      <c r="AJ321" s="101">
        <f t="shared" si="203"/>
        <v>4692.8571428571431</v>
      </c>
      <c r="AK321" s="96">
        <f t="shared" si="188"/>
        <v>3754.8864961250943</v>
      </c>
      <c r="AM321" s="96" t="str">
        <f t="shared" si="176"/>
        <v/>
      </c>
      <c r="AN321" s="96" t="str">
        <f t="shared" si="189"/>
        <v/>
      </c>
      <c r="AO321" s="96" t="str">
        <f t="shared" si="190"/>
        <v/>
      </c>
      <c r="AQ321" s="96">
        <f t="shared" si="177"/>
        <v>1576800</v>
      </c>
      <c r="AR321" s="96">
        <f t="shared" si="191"/>
        <v>140160</v>
      </c>
      <c r="AS321" s="96">
        <f t="shared" si="192"/>
        <v>128718.36734693877</v>
      </c>
      <c r="AU321" s="96" t="str">
        <f t="shared" si="178"/>
        <v/>
      </c>
      <c r="AV321" s="96" t="str">
        <f t="shared" si="193"/>
        <v/>
      </c>
      <c r="AW321" s="96" t="str">
        <f t="shared" si="194"/>
        <v/>
      </c>
      <c r="AX321" s="96" t="str">
        <f t="shared" si="195"/>
        <v/>
      </c>
      <c r="AZ321" s="101">
        <f t="shared" si="179"/>
        <v>1752000</v>
      </c>
      <c r="BA321" s="101">
        <f t="shared" si="180"/>
        <v>183977.56985792139</v>
      </c>
      <c r="BB321" s="101">
        <f t="shared" si="196"/>
        <v>77866.666666666672</v>
      </c>
      <c r="BC321" s="96">
        <f t="shared" si="197"/>
        <v>53054.092765929097</v>
      </c>
      <c r="BE321" s="96" t="str">
        <f t="shared" si="181"/>
        <v/>
      </c>
      <c r="BF321" s="96">
        <f t="shared" si="182"/>
        <v>0.31285714285714278</v>
      </c>
      <c r="BH321" s="118"/>
      <c r="BI321" s="96" t="s">
        <v>74</v>
      </c>
      <c r="BJ321" s="96" t="str">
        <f t="shared" si="183"/>
        <v/>
      </c>
      <c r="BK321" s="101">
        <f t="shared" si="184"/>
        <v>2002.2857142857142</v>
      </c>
      <c r="BL321" s="101"/>
      <c r="BM321" s="117" t="str">
        <f t="shared" si="185"/>
        <v>111-90-0</v>
      </c>
      <c r="BN321" s="204" t="str">
        <f t="shared" si="186"/>
        <v>Diethylene Glycol Monoethyl Ether</v>
      </c>
      <c r="BO321" s="204"/>
      <c r="BP321" s="200">
        <f t="shared" si="198"/>
        <v>3754.8864961250943</v>
      </c>
      <c r="BQ321" s="100" t="str">
        <f t="shared" si="205"/>
        <v>N</v>
      </c>
      <c r="BR321" s="205">
        <f t="shared" si="199"/>
        <v>100000</v>
      </c>
      <c r="BS321" s="100" t="str">
        <f t="shared" si="206"/>
        <v>max</v>
      </c>
      <c r="BT321" s="200">
        <f t="shared" si="200"/>
        <v>53054.092765929097</v>
      </c>
      <c r="BU321" s="100" t="str">
        <f t="shared" si="207"/>
        <v>N</v>
      </c>
      <c r="BV321" s="200">
        <f t="shared" si="201"/>
        <v>0.31285714285714278</v>
      </c>
      <c r="BW321" s="100" t="str">
        <f t="shared" si="208"/>
        <v>N</v>
      </c>
      <c r="BX321" s="200">
        <f t="shared" si="209"/>
        <v>2002.2857142857142</v>
      </c>
      <c r="BY321" s="100" t="str">
        <f t="shared" si="210"/>
        <v>N</v>
      </c>
      <c r="BZ321" s="200"/>
      <c r="CA321" s="200"/>
      <c r="CB321" s="200"/>
    </row>
    <row r="322" spans="1:80" s="96" customFormat="1" ht="23" x14ac:dyDescent="0.5">
      <c r="A322" s="206" t="s">
        <v>1105</v>
      </c>
      <c r="B322" s="117" t="s">
        <v>1106</v>
      </c>
      <c r="D322" s="201"/>
      <c r="E322" s="201">
        <v>1E-3</v>
      </c>
      <c r="F322" s="203" t="s">
        <v>791</v>
      </c>
      <c r="G322" s="202"/>
      <c r="H322" s="100" t="s">
        <v>74</v>
      </c>
      <c r="I322" s="203"/>
      <c r="J322" s="203" t="s">
        <v>74</v>
      </c>
      <c r="K322" s="203"/>
      <c r="L322" s="113" t="s">
        <v>1199</v>
      </c>
      <c r="M322" s="113">
        <v>1</v>
      </c>
      <c r="N322" s="111"/>
      <c r="P322" s="95">
        <v>101.15</v>
      </c>
      <c r="Q322" s="96" t="s">
        <v>47</v>
      </c>
      <c r="R322" s="96">
        <v>1.3E-7</v>
      </c>
      <c r="S322" s="208">
        <v>5.3148000000000003E-6</v>
      </c>
      <c r="T322" s="96">
        <v>7.3301000000000005E-2</v>
      </c>
      <c r="U322" s="96">
        <v>8.9772999999999996E-6</v>
      </c>
      <c r="V322" s="96">
        <v>2.06</v>
      </c>
      <c r="W322" s="96">
        <f t="shared" si="168"/>
        <v>1.2360000000000001E-2</v>
      </c>
      <c r="X322" s="96">
        <v>1000000</v>
      </c>
      <c r="Y322" s="99">
        <f t="shared" si="169"/>
        <v>6.9191527551725743E-7</v>
      </c>
      <c r="Z322" s="96">
        <f t="shared" si="170"/>
        <v>138667.34379664421</v>
      </c>
      <c r="AA322" s="96">
        <f t="shared" si="171"/>
        <v>112361.00613509433</v>
      </c>
      <c r="AC322" s="96" t="str">
        <f t="shared" si="202"/>
        <v/>
      </c>
      <c r="AD322" s="96" t="str">
        <f t="shared" si="172"/>
        <v/>
      </c>
      <c r="AE322" s="96" t="str">
        <f t="shared" si="173"/>
        <v/>
      </c>
      <c r="AF322" s="96" t="str">
        <f t="shared" si="187"/>
        <v/>
      </c>
      <c r="AH322" s="101" t="str">
        <f t="shared" si="174"/>
        <v/>
      </c>
      <c r="AI322" s="101" t="str">
        <f t="shared" si="175"/>
        <v/>
      </c>
      <c r="AJ322" s="101">
        <f t="shared" si="203"/>
        <v>78.214285714285722</v>
      </c>
      <c r="AK322" s="96">
        <f t="shared" si="188"/>
        <v>78.214285714285722</v>
      </c>
      <c r="AM322" s="96" t="str">
        <f t="shared" si="176"/>
        <v/>
      </c>
      <c r="AN322" s="96" t="str">
        <f t="shared" si="189"/>
        <v/>
      </c>
      <c r="AO322" s="96" t="str">
        <f t="shared" si="190"/>
        <v/>
      </c>
      <c r="AQ322" s="96" t="str">
        <f t="shared" si="177"/>
        <v/>
      </c>
      <c r="AR322" s="96">
        <f t="shared" si="191"/>
        <v>2336</v>
      </c>
      <c r="AS322" s="96">
        <f t="shared" si="192"/>
        <v>2336</v>
      </c>
      <c r="AU322" s="96" t="str">
        <f t="shared" si="178"/>
        <v/>
      </c>
      <c r="AV322" s="96" t="str">
        <f t="shared" si="193"/>
        <v/>
      </c>
      <c r="AW322" s="96" t="str">
        <f t="shared" si="194"/>
        <v/>
      </c>
      <c r="AX322" s="96" t="str">
        <f t="shared" si="195"/>
        <v/>
      </c>
      <c r="AZ322" s="101" t="str">
        <f t="shared" si="179"/>
        <v/>
      </c>
      <c r="BA322" s="101" t="str">
        <f t="shared" si="180"/>
        <v/>
      </c>
      <c r="BB322" s="101">
        <f t="shared" si="196"/>
        <v>1297.7777777777778</v>
      </c>
      <c r="BC322" s="96">
        <f t="shared" si="197"/>
        <v>1297.7777777777778</v>
      </c>
      <c r="BE322" s="96" t="str">
        <f t="shared" si="181"/>
        <v/>
      </c>
      <c r="BF322" s="96" t="str">
        <f t="shared" si="182"/>
        <v/>
      </c>
      <c r="BH322" s="118"/>
      <c r="BI322" s="96" t="s">
        <v>74</v>
      </c>
      <c r="BJ322" s="96" t="str">
        <f t="shared" si="183"/>
        <v/>
      </c>
      <c r="BK322" s="101">
        <f t="shared" si="184"/>
        <v>33.371428571428574</v>
      </c>
      <c r="BL322" s="101"/>
      <c r="BM322" s="117" t="str">
        <f t="shared" si="185"/>
        <v>617-84-5</v>
      </c>
      <c r="BN322" s="204" t="str">
        <f t="shared" si="186"/>
        <v>Diethylformamide</v>
      </c>
      <c r="BO322" s="204"/>
      <c r="BP322" s="200">
        <f t="shared" si="198"/>
        <v>78.214285714285722</v>
      </c>
      <c r="BQ322" s="100" t="str">
        <f t="shared" si="205"/>
        <v>N</v>
      </c>
      <c r="BR322" s="205">
        <f t="shared" si="199"/>
        <v>2336</v>
      </c>
      <c r="BS322" s="100" t="str">
        <f t="shared" si="206"/>
        <v>N</v>
      </c>
      <c r="BT322" s="200">
        <f t="shared" si="200"/>
        <v>1297.7777777777778</v>
      </c>
      <c r="BU322" s="100" t="str">
        <f t="shared" si="207"/>
        <v>N</v>
      </c>
      <c r="BV322" s="200" t="str">
        <f t="shared" si="201"/>
        <v/>
      </c>
      <c r="BW322" s="100" t="str">
        <f t="shared" si="208"/>
        <v/>
      </c>
      <c r="BX322" s="200">
        <f t="shared" si="209"/>
        <v>33.371428571428574</v>
      </c>
      <c r="BY322" s="100" t="str">
        <f t="shared" si="210"/>
        <v>N</v>
      </c>
      <c r="BZ322" s="200"/>
      <c r="CA322" s="200"/>
      <c r="CB322" s="200"/>
    </row>
    <row r="323" spans="1:80" s="96" customFormat="1" ht="23" x14ac:dyDescent="0.5">
      <c r="A323" s="206" t="s">
        <v>722</v>
      </c>
      <c r="B323" s="117" t="s">
        <v>724</v>
      </c>
      <c r="D323" s="201"/>
      <c r="E323" s="201">
        <v>0.08</v>
      </c>
      <c r="F323" s="203" t="s">
        <v>47</v>
      </c>
      <c r="G323" s="202"/>
      <c r="H323" s="100"/>
      <c r="I323" s="203"/>
      <c r="J323" s="203"/>
      <c r="K323" s="203"/>
      <c r="L323" s="113"/>
      <c r="M323" s="113">
        <v>1</v>
      </c>
      <c r="N323" s="111"/>
      <c r="P323" s="95">
        <v>186</v>
      </c>
      <c r="Q323" s="96" t="s">
        <v>47</v>
      </c>
      <c r="R323" s="96">
        <v>3.7100000000000002E-4</v>
      </c>
      <c r="S323" s="96">
        <f>41*R323</f>
        <v>1.5211000000000001E-2</v>
      </c>
      <c r="W323" s="96">
        <f t="shared" si="168"/>
        <v>0</v>
      </c>
      <c r="X323" s="96">
        <v>6.4000000000000001E-2</v>
      </c>
      <c r="Y323" s="99" t="str">
        <f t="shared" si="169"/>
        <v/>
      </c>
      <c r="Z323" s="96" t="str">
        <f t="shared" si="170"/>
        <v/>
      </c>
      <c r="AA323" s="96" t="str">
        <f t="shared" si="171"/>
        <v/>
      </c>
      <c r="AC323" s="96" t="str">
        <f t="shared" si="202"/>
        <v/>
      </c>
      <c r="AD323" s="96" t="str">
        <f t="shared" si="172"/>
        <v/>
      </c>
      <c r="AE323" s="96" t="str">
        <f t="shared" si="173"/>
        <v/>
      </c>
      <c r="AF323" s="96" t="str">
        <f t="shared" si="187"/>
        <v/>
      </c>
      <c r="AH323" s="101" t="str">
        <f t="shared" si="174"/>
        <v/>
      </c>
      <c r="AI323" s="101" t="str">
        <f t="shared" si="175"/>
        <v/>
      </c>
      <c r="AJ323" s="101">
        <f t="shared" si="203"/>
        <v>6257.1428571428578</v>
      </c>
      <c r="AK323" s="96">
        <f t="shared" si="188"/>
        <v>6257.1428571428587</v>
      </c>
      <c r="AM323" s="96" t="str">
        <f t="shared" si="176"/>
        <v/>
      </c>
      <c r="AN323" s="96" t="str">
        <f t="shared" si="189"/>
        <v/>
      </c>
      <c r="AO323" s="96" t="str">
        <f t="shared" si="190"/>
        <v/>
      </c>
      <c r="AQ323" s="96" t="str">
        <f t="shared" si="177"/>
        <v/>
      </c>
      <c r="AR323" s="96">
        <f t="shared" si="191"/>
        <v>186880.00000000003</v>
      </c>
      <c r="AS323" s="96">
        <f t="shared" si="192"/>
        <v>186880.00000000003</v>
      </c>
      <c r="AU323" s="96" t="str">
        <f t="shared" si="178"/>
        <v/>
      </c>
      <c r="AV323" s="96" t="str">
        <f t="shared" si="193"/>
        <v/>
      </c>
      <c r="AW323" s="96" t="str">
        <f t="shared" si="194"/>
        <v/>
      </c>
      <c r="AX323" s="96" t="str">
        <f t="shared" si="195"/>
        <v/>
      </c>
      <c r="AZ323" s="101" t="str">
        <f t="shared" si="179"/>
        <v/>
      </c>
      <c r="BA323" s="101" t="str">
        <f t="shared" si="180"/>
        <v/>
      </c>
      <c r="BB323" s="101">
        <f t="shared" si="196"/>
        <v>103822.22222222223</v>
      </c>
      <c r="BC323" s="96">
        <f t="shared" si="197"/>
        <v>103822.22222222222</v>
      </c>
      <c r="BE323" s="96" t="str">
        <f t="shared" si="181"/>
        <v/>
      </c>
      <c r="BF323" s="96" t="str">
        <f t="shared" si="182"/>
        <v/>
      </c>
      <c r="BH323" s="118"/>
      <c r="BJ323" s="96" t="str">
        <f t="shared" si="183"/>
        <v/>
      </c>
      <c r="BK323" s="101">
        <f t="shared" si="184"/>
        <v>2669.7142857142858</v>
      </c>
      <c r="BL323" s="101"/>
      <c r="BM323" s="117" t="str">
        <f t="shared" si="185"/>
        <v>298-06-6</v>
      </c>
      <c r="BN323" s="204" t="str">
        <f t="shared" si="186"/>
        <v>Diethyl phosphorodithioate</v>
      </c>
      <c r="BO323" s="204"/>
      <c r="BP323" s="200">
        <f t="shared" si="198"/>
        <v>6257.1428571428587</v>
      </c>
      <c r="BQ323" s="100" t="str">
        <f>IF(BP323="","",IF(BP323=AA323,"sat", IF(BP323=AF323,"C", IF(BP323=AK323,"N", IF(BP323=100000,"max")))))</f>
        <v>N</v>
      </c>
      <c r="BR323" s="205">
        <f t="shared" si="199"/>
        <v>100000</v>
      </c>
      <c r="BS323" s="100" t="str">
        <f>IF(BR323="","",IF(BR323=AA323,"sat", IF(BR323=AO323,"C", IF(BR323=AS323,"N", IF(BR323=100000,"max")))))</f>
        <v>max</v>
      </c>
      <c r="BT323" s="200">
        <f t="shared" si="200"/>
        <v>100000</v>
      </c>
      <c r="BU323" s="100" t="str">
        <f>IF(BT323="","", IF(BT323=AA323,"sat", IF(BT323=AX323,"C", IF(BT323=BC323,"N", IF(BT323=100000,"max")))))</f>
        <v>max</v>
      </c>
      <c r="BV323" s="200" t="str">
        <f t="shared" si="201"/>
        <v/>
      </c>
      <c r="BW323" s="100" t="str">
        <f>IF(BV323="","", IF(BV323=BE323,"C", IF(BV323=BF323,"N")))</f>
        <v/>
      </c>
      <c r="BX323" s="200">
        <f>IF(BI323="",(IF(AND(BJ323="",BK323=""),"",MIN(BJ323,BK323))),BI323)</f>
        <v>2669.7142857142858</v>
      </c>
      <c r="BY323" s="100" t="str">
        <f>IF(BX323="","", IF(BX323=BJ323,"C", IF(BX323=BK323,"N",IF(BX323=BI323,"mcl"))))</f>
        <v>N</v>
      </c>
      <c r="BZ323" s="200"/>
      <c r="CA323" s="200"/>
      <c r="CB323" s="200"/>
    </row>
    <row r="324" spans="1:80" s="96" customFormat="1" ht="23" x14ac:dyDescent="0.5">
      <c r="A324" s="206" t="s">
        <v>295</v>
      </c>
      <c r="B324" s="117" t="s">
        <v>296</v>
      </c>
      <c r="C324" s="201">
        <v>350</v>
      </c>
      <c r="D324" s="203" t="s">
        <v>793</v>
      </c>
      <c r="F324" s="203" t="s">
        <v>74</v>
      </c>
      <c r="G324" s="202">
        <v>0.1</v>
      </c>
      <c r="H324" s="100" t="s">
        <v>793</v>
      </c>
      <c r="I324" s="203"/>
      <c r="J324" s="203" t="s">
        <v>74</v>
      </c>
      <c r="K324" s="203"/>
      <c r="L324" s="113"/>
      <c r="M324" s="113">
        <v>1</v>
      </c>
      <c r="N324" s="111">
        <v>0.1</v>
      </c>
      <c r="P324" s="95">
        <v>268.36</v>
      </c>
      <c r="Q324" s="96" t="s">
        <v>47</v>
      </c>
      <c r="R324" s="96">
        <v>5.8000000000000003E-12</v>
      </c>
      <c r="S324" s="208">
        <v>2.3709999999999999E-10</v>
      </c>
      <c r="T324" s="96">
        <v>4.5667600000000003E-2</v>
      </c>
      <c r="U324" s="96">
        <v>5.3359E-6</v>
      </c>
      <c r="V324" s="96">
        <v>274100</v>
      </c>
      <c r="W324" s="96">
        <f t="shared" si="168"/>
        <v>1644.6000000000001</v>
      </c>
      <c r="X324" s="96">
        <v>12</v>
      </c>
      <c r="Y324" s="99" t="str">
        <f t="shared" si="169"/>
        <v/>
      </c>
      <c r="Z324" s="96" t="str">
        <f t="shared" si="170"/>
        <v/>
      </c>
      <c r="AA324" s="96" t="str">
        <f t="shared" si="171"/>
        <v/>
      </c>
      <c r="AC324" s="96">
        <f t="shared" si="202"/>
        <v>33.692307692307686</v>
      </c>
      <c r="AD324" s="96">
        <f t="shared" si="172"/>
        <v>7.0606441628784204E-3</v>
      </c>
      <c r="AE324" s="96">
        <f t="shared" si="173"/>
        <v>1.9863945578231291E-3</v>
      </c>
      <c r="AF324" s="96">
        <f t="shared" si="187"/>
        <v>1.5501845710625135E-3</v>
      </c>
      <c r="AH324" s="101" t="str">
        <f t="shared" si="174"/>
        <v/>
      </c>
      <c r="AI324" s="101" t="str">
        <f t="shared" si="175"/>
        <v/>
      </c>
      <c r="AJ324" s="101" t="str">
        <f t="shared" si="203"/>
        <v/>
      </c>
      <c r="AK324" s="96" t="str">
        <f t="shared" si="188"/>
        <v/>
      </c>
      <c r="AM324" s="96">
        <f t="shared" si="176"/>
        <v>147.16800000000001</v>
      </c>
      <c r="AN324" s="96">
        <f t="shared" si="189"/>
        <v>1.8687999999999996E-2</v>
      </c>
      <c r="AO324" s="96">
        <f t="shared" si="190"/>
        <v>1.8685627221940067E-2</v>
      </c>
      <c r="AQ324" s="96" t="str">
        <f t="shared" si="177"/>
        <v/>
      </c>
      <c r="AR324" s="96" t="str">
        <f t="shared" si="191"/>
        <v/>
      </c>
      <c r="AS324" s="96" t="str">
        <f t="shared" si="192"/>
        <v/>
      </c>
      <c r="AU324" s="96">
        <f t="shared" si="178"/>
        <v>163.52000000000001</v>
      </c>
      <c r="AV324" s="96">
        <f t="shared" si="193"/>
        <v>0.34423813734158554</v>
      </c>
      <c r="AW324" s="96">
        <f t="shared" si="194"/>
        <v>1.038222222222222E-2</v>
      </c>
      <c r="AX324" s="96">
        <f t="shared" si="195"/>
        <v>1.0077640727670738E-2</v>
      </c>
      <c r="AZ324" s="101" t="str">
        <f t="shared" si="179"/>
        <v/>
      </c>
      <c r="BA324" s="101" t="str">
        <f t="shared" si="180"/>
        <v/>
      </c>
      <c r="BB324" s="101" t="str">
        <f t="shared" si="196"/>
        <v/>
      </c>
      <c r="BC324" s="96" t="str">
        <f t="shared" si="197"/>
        <v/>
      </c>
      <c r="BE324" s="96">
        <f t="shared" si="181"/>
        <v>2.8076923076923075E-5</v>
      </c>
      <c r="BF324" s="96" t="str">
        <f t="shared" si="182"/>
        <v/>
      </c>
      <c r="BH324" s="118"/>
      <c r="BI324" s="96" t="s">
        <v>74</v>
      </c>
      <c r="BJ324" s="96">
        <f t="shared" si="183"/>
        <v>2.2259490776032923E-4</v>
      </c>
      <c r="BK324" s="101" t="str">
        <f t="shared" si="184"/>
        <v/>
      </c>
      <c r="BL324" s="101"/>
      <c r="BM324" s="117" t="str">
        <f t="shared" si="185"/>
        <v>56-53-1</v>
      </c>
      <c r="BN324" s="204" t="str">
        <f t="shared" si="186"/>
        <v>Diethylstilbestrol</v>
      </c>
      <c r="BO324" s="204"/>
      <c r="BP324" s="200">
        <f t="shared" si="198"/>
        <v>1.5501845710625135E-3</v>
      </c>
      <c r="BQ324" s="100" t="str">
        <f t="shared" si="205"/>
        <v>C</v>
      </c>
      <c r="BR324" s="205">
        <f t="shared" si="199"/>
        <v>1.8685627221940067E-2</v>
      </c>
      <c r="BS324" s="100" t="str">
        <f t="shared" si="206"/>
        <v>C</v>
      </c>
      <c r="BT324" s="200">
        <f t="shared" si="200"/>
        <v>1.0077640727670738E-2</v>
      </c>
      <c r="BU324" s="100" t="str">
        <f t="shared" si="207"/>
        <v>C</v>
      </c>
      <c r="BV324" s="200">
        <f t="shared" si="201"/>
        <v>2.8076923076923075E-5</v>
      </c>
      <c r="BW324" s="100" t="str">
        <f t="shared" si="208"/>
        <v>C</v>
      </c>
      <c r="BX324" s="200">
        <f t="shared" si="209"/>
        <v>2.2259490776032923E-4</v>
      </c>
      <c r="BY324" s="100" t="str">
        <f t="shared" si="210"/>
        <v>C</v>
      </c>
      <c r="BZ324" s="200"/>
      <c r="CA324" s="200"/>
      <c r="CB324" s="200"/>
    </row>
    <row r="325" spans="1:80" s="96" customFormat="1" ht="23" x14ac:dyDescent="0.5">
      <c r="A325" s="206" t="s">
        <v>1107</v>
      </c>
      <c r="B325" s="117" t="s">
        <v>297</v>
      </c>
      <c r="C325" s="201"/>
      <c r="D325" s="201"/>
      <c r="E325" s="201">
        <v>8.3000000000000004E-2</v>
      </c>
      <c r="F325" s="203" t="s">
        <v>1966</v>
      </c>
      <c r="G325" s="202"/>
      <c r="H325" s="100" t="s">
        <v>74</v>
      </c>
      <c r="I325" s="203"/>
      <c r="J325" s="203" t="s">
        <v>74</v>
      </c>
      <c r="K325" s="203"/>
      <c r="L325" s="113"/>
      <c r="M325" s="113">
        <v>1</v>
      </c>
      <c r="N325" s="111">
        <v>0.1</v>
      </c>
      <c r="P325" s="95">
        <v>360.44</v>
      </c>
      <c r="Q325" s="96" t="s">
        <v>47</v>
      </c>
      <c r="R325" s="96" t="s">
        <v>1197</v>
      </c>
      <c r="S325" s="208" t="s">
        <v>1197</v>
      </c>
      <c r="T325" s="96">
        <v>3.7514400000000003E-2</v>
      </c>
      <c r="U325" s="96">
        <v>4.3833E-6</v>
      </c>
      <c r="V325" s="96">
        <v>78380</v>
      </c>
      <c r="W325" s="96">
        <f t="shared" si="168"/>
        <v>470.28000000000003</v>
      </c>
      <c r="X325" s="96">
        <v>817000</v>
      </c>
      <c r="Y325" s="99" t="str">
        <f t="shared" si="169"/>
        <v/>
      </c>
      <c r="Z325" s="96" t="str">
        <f t="shared" si="170"/>
        <v/>
      </c>
      <c r="AA325" s="96" t="str">
        <f t="shared" si="171"/>
        <v/>
      </c>
      <c r="AC325" s="96" t="str">
        <f t="shared" si="202"/>
        <v/>
      </c>
      <c r="AD325" s="96" t="str">
        <f t="shared" si="172"/>
        <v/>
      </c>
      <c r="AE325" s="96" t="str">
        <f t="shared" si="173"/>
        <v/>
      </c>
      <c r="AF325" s="96" t="str">
        <f t="shared" si="187"/>
        <v/>
      </c>
      <c r="AH325" s="101" t="str">
        <f t="shared" si="174"/>
        <v/>
      </c>
      <c r="AI325" s="101">
        <f t="shared" si="175"/>
        <v>27356.871952320755</v>
      </c>
      <c r="AJ325" s="101">
        <f t="shared" si="203"/>
        <v>6491.7857142857156</v>
      </c>
      <c r="AK325" s="96">
        <f t="shared" si="188"/>
        <v>5246.7354031243149</v>
      </c>
      <c r="AM325" s="96" t="str">
        <f t="shared" si="176"/>
        <v/>
      </c>
      <c r="AN325" s="96" t="str">
        <f t="shared" si="189"/>
        <v/>
      </c>
      <c r="AO325" s="96" t="str">
        <f t="shared" si="190"/>
        <v/>
      </c>
      <c r="AQ325" s="96" t="str">
        <f t="shared" si="177"/>
        <v/>
      </c>
      <c r="AR325" s="96">
        <f t="shared" si="191"/>
        <v>193888.00000000006</v>
      </c>
      <c r="AS325" s="96">
        <f t="shared" si="192"/>
        <v>193888.00000000006</v>
      </c>
      <c r="AU325" s="96" t="str">
        <f t="shared" si="178"/>
        <v/>
      </c>
      <c r="AV325" s="96" t="str">
        <f t="shared" si="193"/>
        <v/>
      </c>
      <c r="AW325" s="96" t="str">
        <f t="shared" si="194"/>
        <v/>
      </c>
      <c r="AX325" s="96" t="str">
        <f t="shared" si="195"/>
        <v/>
      </c>
      <c r="AZ325" s="101" t="str">
        <f t="shared" si="179"/>
        <v/>
      </c>
      <c r="BA325" s="101">
        <f t="shared" si="180"/>
        <v>254502.30497012462</v>
      </c>
      <c r="BB325" s="101">
        <f t="shared" si="196"/>
        <v>107715.55555555559</v>
      </c>
      <c r="BC325" s="96">
        <f t="shared" si="197"/>
        <v>75683.339110449102</v>
      </c>
      <c r="BE325" s="96" t="str">
        <f t="shared" si="181"/>
        <v/>
      </c>
      <c r="BF325" s="96" t="str">
        <f t="shared" si="182"/>
        <v/>
      </c>
      <c r="BH325" s="118"/>
      <c r="BI325" s="96" t="s">
        <v>74</v>
      </c>
      <c r="BJ325" s="96" t="str">
        <f t="shared" si="183"/>
        <v/>
      </c>
      <c r="BK325" s="101">
        <f t="shared" si="184"/>
        <v>2769.8285714285716</v>
      </c>
      <c r="BL325" s="101"/>
      <c r="BM325" s="117" t="str">
        <f t="shared" si="185"/>
        <v>43222-48-6</v>
      </c>
      <c r="BN325" s="204" t="str">
        <f t="shared" si="186"/>
        <v>Difenzoquat</v>
      </c>
      <c r="BO325" s="204"/>
      <c r="BP325" s="200">
        <f t="shared" si="198"/>
        <v>5246.7354031243149</v>
      </c>
      <c r="BQ325" s="100" t="str">
        <f t="shared" si="205"/>
        <v>N</v>
      </c>
      <c r="BR325" s="205">
        <f t="shared" si="199"/>
        <v>100000</v>
      </c>
      <c r="BS325" s="100" t="str">
        <f t="shared" si="206"/>
        <v>max</v>
      </c>
      <c r="BT325" s="200">
        <f t="shared" si="200"/>
        <v>75683.339110449102</v>
      </c>
      <c r="BU325" s="100" t="str">
        <f t="shared" si="207"/>
        <v>N</v>
      </c>
      <c r="BV325" s="200" t="str">
        <f t="shared" si="201"/>
        <v/>
      </c>
      <c r="BW325" s="100" t="str">
        <f t="shared" si="208"/>
        <v/>
      </c>
      <c r="BX325" s="200">
        <f t="shared" si="209"/>
        <v>2769.8285714285716</v>
      </c>
      <c r="BY325" s="100" t="str">
        <f t="shared" si="210"/>
        <v>N</v>
      </c>
      <c r="BZ325" s="200"/>
      <c r="CA325" s="200"/>
      <c r="CB325" s="200"/>
    </row>
    <row r="326" spans="1:80" s="96" customFormat="1" ht="23" x14ac:dyDescent="0.5">
      <c r="A326" s="206" t="s">
        <v>1108</v>
      </c>
      <c r="B326" s="117" t="s">
        <v>1109</v>
      </c>
      <c r="E326" s="201">
        <v>0.02</v>
      </c>
      <c r="F326" s="100" t="s">
        <v>790</v>
      </c>
      <c r="G326" s="202"/>
      <c r="H326" s="100" t="s">
        <v>74</v>
      </c>
      <c r="I326" s="203"/>
      <c r="J326" s="203" t="s">
        <v>74</v>
      </c>
      <c r="K326" s="203"/>
      <c r="L326" s="113"/>
      <c r="M326" s="113">
        <v>1</v>
      </c>
      <c r="N326" s="111">
        <v>0.1</v>
      </c>
      <c r="P326" s="95">
        <v>310.69</v>
      </c>
      <c r="Q326" s="208"/>
      <c r="R326" s="96">
        <v>4.5999999999999998E-9</v>
      </c>
      <c r="S326" s="208">
        <v>1.8806E-7</v>
      </c>
      <c r="T326" s="96">
        <v>4.1419200000000003E-2</v>
      </c>
      <c r="U326" s="96">
        <v>4.8395E-6</v>
      </c>
      <c r="V326" s="96">
        <v>463.2</v>
      </c>
      <c r="W326" s="96">
        <f t="shared" si="168"/>
        <v>2.7791999999999999</v>
      </c>
      <c r="X326" s="96">
        <v>0.08</v>
      </c>
      <c r="Y326" s="99" t="str">
        <f t="shared" si="169"/>
        <v/>
      </c>
      <c r="Z326" s="96" t="str">
        <f t="shared" si="170"/>
        <v/>
      </c>
      <c r="AA326" s="96" t="str">
        <f t="shared" si="171"/>
        <v/>
      </c>
      <c r="AC326" s="96" t="str">
        <f t="shared" si="202"/>
        <v/>
      </c>
      <c r="AD326" s="96" t="str">
        <f t="shared" si="172"/>
        <v/>
      </c>
      <c r="AE326" s="96" t="str">
        <f t="shared" si="173"/>
        <v/>
      </c>
      <c r="AF326" s="96" t="str">
        <f t="shared" si="187"/>
        <v/>
      </c>
      <c r="AH326" s="101" t="str">
        <f t="shared" si="174"/>
        <v/>
      </c>
      <c r="AI326" s="101">
        <f t="shared" si="175"/>
        <v>6592.0173379086136</v>
      </c>
      <c r="AJ326" s="101">
        <f t="shared" si="203"/>
        <v>1564.2857142857144</v>
      </c>
      <c r="AK326" s="96">
        <f t="shared" si="188"/>
        <v>1264.2735911142927</v>
      </c>
      <c r="AM326" s="96" t="str">
        <f t="shared" si="176"/>
        <v/>
      </c>
      <c r="AN326" s="96" t="str">
        <f t="shared" si="189"/>
        <v/>
      </c>
      <c r="AO326" s="96" t="str">
        <f t="shared" si="190"/>
        <v/>
      </c>
      <c r="AQ326" s="96" t="str">
        <f t="shared" si="177"/>
        <v/>
      </c>
      <c r="AR326" s="96">
        <f t="shared" si="191"/>
        <v>46720.000000000007</v>
      </c>
      <c r="AS326" s="96">
        <f t="shared" si="192"/>
        <v>46720.000000000007</v>
      </c>
      <c r="AU326" s="96" t="str">
        <f t="shared" si="178"/>
        <v/>
      </c>
      <c r="AV326" s="96" t="str">
        <f t="shared" si="193"/>
        <v/>
      </c>
      <c r="AW326" s="96" t="str">
        <f t="shared" si="194"/>
        <v/>
      </c>
      <c r="AX326" s="96" t="str">
        <f t="shared" si="195"/>
        <v/>
      </c>
      <c r="AZ326" s="101" t="str">
        <f t="shared" si="179"/>
        <v/>
      </c>
      <c r="BA326" s="101">
        <f t="shared" si="180"/>
        <v>61325.856619307138</v>
      </c>
      <c r="BB326" s="101">
        <f t="shared" si="196"/>
        <v>25955.555555555558</v>
      </c>
      <c r="BC326" s="96">
        <f t="shared" si="197"/>
        <v>18236.949183240744</v>
      </c>
      <c r="BE326" s="96" t="str">
        <f t="shared" si="181"/>
        <v/>
      </c>
      <c r="BF326" s="96" t="str">
        <f t="shared" si="182"/>
        <v/>
      </c>
      <c r="BH326" s="118"/>
      <c r="BI326" s="96" t="s">
        <v>74</v>
      </c>
      <c r="BJ326" s="96" t="str">
        <f t="shared" si="183"/>
        <v/>
      </c>
      <c r="BK326" s="101">
        <f t="shared" si="184"/>
        <v>667.42857142857144</v>
      </c>
      <c r="BL326" s="101"/>
      <c r="BM326" s="117" t="str">
        <f t="shared" si="185"/>
        <v>35367-38-5</v>
      </c>
      <c r="BN326" s="204" t="str">
        <f t="shared" si="186"/>
        <v>Diflubenzuron</v>
      </c>
      <c r="BO326" s="204"/>
      <c r="BP326" s="200">
        <f t="shared" si="198"/>
        <v>1264.2735911142927</v>
      </c>
      <c r="BQ326" s="100" t="str">
        <f t="shared" si="205"/>
        <v>N</v>
      </c>
      <c r="BR326" s="205">
        <f t="shared" si="199"/>
        <v>46720.000000000007</v>
      </c>
      <c r="BS326" s="100" t="str">
        <f t="shared" si="206"/>
        <v>N</v>
      </c>
      <c r="BT326" s="200">
        <f t="shared" si="200"/>
        <v>18236.949183240744</v>
      </c>
      <c r="BU326" s="100" t="str">
        <f t="shared" si="207"/>
        <v>N</v>
      </c>
      <c r="BV326" s="200" t="str">
        <f t="shared" si="201"/>
        <v/>
      </c>
      <c r="BW326" s="100" t="str">
        <f t="shared" si="208"/>
        <v/>
      </c>
      <c r="BX326" s="200">
        <f t="shared" si="209"/>
        <v>667.42857142857144</v>
      </c>
      <c r="BY326" s="100" t="str">
        <f t="shared" si="210"/>
        <v>N</v>
      </c>
      <c r="BZ326" s="200"/>
      <c r="CA326" s="200"/>
      <c r="CB326" s="200"/>
    </row>
    <row r="327" spans="1:80" s="96" customFormat="1" ht="23" x14ac:dyDescent="0.5">
      <c r="A327" s="206" t="s">
        <v>1110</v>
      </c>
      <c r="B327" s="117" t="s">
        <v>298</v>
      </c>
      <c r="D327" s="201"/>
      <c r="E327" s="201"/>
      <c r="F327" s="203" t="s">
        <v>74</v>
      </c>
      <c r="G327" s="202"/>
      <c r="H327" s="100" t="s">
        <v>74</v>
      </c>
      <c r="I327" s="203">
        <v>40</v>
      </c>
      <c r="J327" s="203" t="s">
        <v>790</v>
      </c>
      <c r="K327" s="203"/>
      <c r="L327" s="113" t="s">
        <v>1199</v>
      </c>
      <c r="M327" s="113">
        <v>1</v>
      </c>
      <c r="N327" s="111"/>
      <c r="P327" s="95">
        <v>66.051000000000002</v>
      </c>
      <c r="Q327" s="208"/>
      <c r="R327" s="96">
        <v>2.0299999999999999E-2</v>
      </c>
      <c r="S327" s="208">
        <v>0.82992639999999995</v>
      </c>
      <c r="T327" s="96">
        <v>0.1023145</v>
      </c>
      <c r="U327" s="96">
        <v>1.15E-5</v>
      </c>
      <c r="V327" s="96">
        <v>31.82</v>
      </c>
      <c r="W327" s="96">
        <f t="shared" si="168"/>
        <v>0.19092000000000001</v>
      </c>
      <c r="X327" s="96">
        <v>3200</v>
      </c>
      <c r="Y327" s="99">
        <f t="shared" si="169"/>
        <v>1.0097529372788157E-2</v>
      </c>
      <c r="Z327" s="96">
        <f t="shared" si="170"/>
        <v>1147.8710249864314</v>
      </c>
      <c r="AA327" s="96">
        <f t="shared" si="171"/>
        <v>1433.7019298616353</v>
      </c>
      <c r="AC327" s="96" t="str">
        <f t="shared" si="202"/>
        <v/>
      </c>
      <c r="AD327" s="96" t="str">
        <f t="shared" si="172"/>
        <v/>
      </c>
      <c r="AE327" s="96" t="str">
        <f t="shared" si="173"/>
        <v/>
      </c>
      <c r="AF327" s="96" t="str">
        <f t="shared" si="187"/>
        <v/>
      </c>
      <c r="AH327" s="101">
        <f t="shared" si="174"/>
        <v>47882.619899433994</v>
      </c>
      <c r="AI327" s="101" t="str">
        <f t="shared" si="175"/>
        <v/>
      </c>
      <c r="AJ327" s="101" t="str">
        <f t="shared" si="203"/>
        <v/>
      </c>
      <c r="AK327" s="96">
        <f t="shared" si="188"/>
        <v>47882.619899433994</v>
      </c>
      <c r="AM327" s="96" t="str">
        <f t="shared" si="176"/>
        <v/>
      </c>
      <c r="AN327" s="96" t="str">
        <f t="shared" si="189"/>
        <v/>
      </c>
      <c r="AO327" s="96" t="str">
        <f t="shared" si="190"/>
        <v/>
      </c>
      <c r="AQ327" s="96">
        <f t="shared" si="177"/>
        <v>201107.00357762279</v>
      </c>
      <c r="AR327" s="96" t="str">
        <f t="shared" si="191"/>
        <v/>
      </c>
      <c r="AS327" s="96">
        <f t="shared" si="192"/>
        <v>201107.00357762276</v>
      </c>
      <c r="AU327" s="96" t="str">
        <f t="shared" si="178"/>
        <v/>
      </c>
      <c r="AV327" s="96" t="str">
        <f t="shared" si="193"/>
        <v/>
      </c>
      <c r="AW327" s="96" t="str">
        <f t="shared" si="194"/>
        <v/>
      </c>
      <c r="AX327" s="96" t="str">
        <f t="shared" si="195"/>
        <v/>
      </c>
      <c r="AZ327" s="101">
        <f t="shared" si="179"/>
        <v>223452.22619735866</v>
      </c>
      <c r="BA327" s="101" t="str">
        <f t="shared" si="180"/>
        <v/>
      </c>
      <c r="BB327" s="101" t="str">
        <f t="shared" si="196"/>
        <v/>
      </c>
      <c r="BC327" s="96">
        <f t="shared" si="197"/>
        <v>223452.22619735866</v>
      </c>
      <c r="BE327" s="96" t="str">
        <f t="shared" si="181"/>
        <v/>
      </c>
      <c r="BF327" s="96">
        <f t="shared" si="182"/>
        <v>41714.285714285717</v>
      </c>
      <c r="BH327" s="118"/>
      <c r="BI327" s="96" t="s">
        <v>74</v>
      </c>
      <c r="BJ327" s="96" t="str">
        <f t="shared" si="183"/>
        <v/>
      </c>
      <c r="BK327" s="101">
        <f t="shared" si="184"/>
        <v>83428.571428571435</v>
      </c>
      <c r="BL327" s="101"/>
      <c r="BM327" s="117" t="str">
        <f t="shared" si="185"/>
        <v>75-37-6</v>
      </c>
      <c r="BN327" s="204" t="str">
        <f t="shared" si="186"/>
        <v>Difluoroethane, 1,1-</v>
      </c>
      <c r="BO327" s="204"/>
      <c r="BP327" s="200">
        <f t="shared" si="198"/>
        <v>1433.7019298616353</v>
      </c>
      <c r="BQ327" s="100" t="str">
        <f t="shared" si="205"/>
        <v>sat</v>
      </c>
      <c r="BR327" s="205">
        <f t="shared" si="199"/>
        <v>1433.7019298616353</v>
      </c>
      <c r="BS327" s="100" t="str">
        <f t="shared" si="206"/>
        <v>sat</v>
      </c>
      <c r="BT327" s="200">
        <f t="shared" si="200"/>
        <v>1433.7019298616353</v>
      </c>
      <c r="BU327" s="100" t="str">
        <f t="shared" si="207"/>
        <v>sat</v>
      </c>
      <c r="BV327" s="200">
        <f t="shared" si="201"/>
        <v>41714.285714285717</v>
      </c>
      <c r="BW327" s="100" t="str">
        <f t="shared" si="208"/>
        <v>N</v>
      </c>
      <c r="BX327" s="200">
        <f t="shared" si="209"/>
        <v>83428.571428571435</v>
      </c>
      <c r="BY327" s="100" t="str">
        <f t="shared" si="210"/>
        <v>N</v>
      </c>
      <c r="BZ327" s="200"/>
      <c r="CA327" s="200"/>
      <c r="CB327" s="200"/>
    </row>
    <row r="328" spans="1:80" s="96" customFormat="1" ht="23" x14ac:dyDescent="0.5">
      <c r="A328" s="206" t="s">
        <v>1111</v>
      </c>
      <c r="B328" s="117" t="s">
        <v>1112</v>
      </c>
      <c r="C328" s="96">
        <v>4.3999999999999997E-2</v>
      </c>
      <c r="D328" s="203" t="s">
        <v>793</v>
      </c>
      <c r="E328" s="201"/>
      <c r="F328" s="203" t="s">
        <v>74</v>
      </c>
      <c r="G328" s="202">
        <v>1.2999999999999999E-5</v>
      </c>
      <c r="H328" s="100" t="s">
        <v>793</v>
      </c>
      <c r="I328" s="203"/>
      <c r="J328" s="203" t="s">
        <v>74</v>
      </c>
      <c r="K328" s="203"/>
      <c r="L328" s="113" t="s">
        <v>1199</v>
      </c>
      <c r="M328" s="113">
        <v>1</v>
      </c>
      <c r="N328" s="111"/>
      <c r="P328" s="95">
        <v>164.21</v>
      </c>
      <c r="Q328" s="208"/>
      <c r="R328" s="96">
        <v>1.22E-5</v>
      </c>
      <c r="S328" s="208">
        <v>4.9879999999999998E-4</v>
      </c>
      <c r="T328" s="96">
        <v>4.25858E-2</v>
      </c>
      <c r="U328" s="96">
        <v>7.3865999999999997E-6</v>
      </c>
      <c r="V328" s="96">
        <v>207.2</v>
      </c>
      <c r="W328" s="96">
        <f t="shared" si="168"/>
        <v>1.2431999999999999</v>
      </c>
      <c r="X328" s="96">
        <v>56.87</v>
      </c>
      <c r="Y328" s="99">
        <f t="shared" si="169"/>
        <v>8.7738858408444405E-7</v>
      </c>
      <c r="Z328" s="96">
        <f t="shared" si="170"/>
        <v>123141.56430772708</v>
      </c>
      <c r="AA328" s="96">
        <f t="shared" si="171"/>
        <v>76.393154058840238</v>
      </c>
      <c r="AC328" s="96">
        <f t="shared" si="202"/>
        <v>26.595663297230999</v>
      </c>
      <c r="AD328" s="96" t="str">
        <f t="shared" si="172"/>
        <v/>
      </c>
      <c r="AE328" s="96">
        <f t="shared" si="173"/>
        <v>15.800865800865799</v>
      </c>
      <c r="AF328" s="96">
        <f t="shared" si="187"/>
        <v>9.9120025998407382</v>
      </c>
      <c r="AH328" s="101" t="str">
        <f t="shared" si="174"/>
        <v/>
      </c>
      <c r="AI328" s="101" t="str">
        <f t="shared" si="175"/>
        <v/>
      </c>
      <c r="AJ328" s="101" t="str">
        <f t="shared" si="203"/>
        <v/>
      </c>
      <c r="AK328" s="96" t="str">
        <f t="shared" si="188"/>
        <v/>
      </c>
      <c r="AM328" s="96">
        <f t="shared" si="176"/>
        <v>116.16985728230502</v>
      </c>
      <c r="AN328" s="96">
        <f t="shared" si="189"/>
        <v>148.65454545454543</v>
      </c>
      <c r="AO328" s="96">
        <f t="shared" si="190"/>
        <v>65.209917029362387</v>
      </c>
      <c r="AQ328" s="96" t="str">
        <f t="shared" si="177"/>
        <v/>
      </c>
      <c r="AR328" s="96" t="str">
        <f t="shared" si="191"/>
        <v/>
      </c>
      <c r="AS328" s="96" t="str">
        <f t="shared" si="192"/>
        <v/>
      </c>
      <c r="AU328" s="96">
        <f t="shared" si="178"/>
        <v>129.0776192025611</v>
      </c>
      <c r="AV328" s="96" t="str">
        <f t="shared" si="193"/>
        <v/>
      </c>
      <c r="AW328" s="96">
        <f t="shared" si="194"/>
        <v>82.585858585858574</v>
      </c>
      <c r="AX328" s="96">
        <f t="shared" si="195"/>
        <v>50.362897356896937</v>
      </c>
      <c r="AZ328" s="101" t="str">
        <f t="shared" si="179"/>
        <v/>
      </c>
      <c r="BA328" s="101" t="str">
        <f t="shared" si="180"/>
        <v/>
      </c>
      <c r="BB328" s="101" t="str">
        <f t="shared" si="196"/>
        <v/>
      </c>
      <c r="BC328" s="96" t="str">
        <f t="shared" si="197"/>
        <v/>
      </c>
      <c r="BE328" s="96">
        <f t="shared" si="181"/>
        <v>0.21597633136094674</v>
      </c>
      <c r="BF328" s="96" t="str">
        <f t="shared" si="182"/>
        <v/>
      </c>
      <c r="BH328" s="118"/>
      <c r="BI328" s="96" t="s">
        <v>74</v>
      </c>
      <c r="BJ328" s="96">
        <f t="shared" si="183"/>
        <v>0.34724204197347636</v>
      </c>
      <c r="BK328" s="101" t="str">
        <f t="shared" si="184"/>
        <v/>
      </c>
      <c r="BL328" s="101"/>
      <c r="BM328" s="117" t="str">
        <f t="shared" si="185"/>
        <v>94-58-6</v>
      </c>
      <c r="BN328" s="204" t="str">
        <f t="shared" si="186"/>
        <v>Dihydrosafrole</v>
      </c>
      <c r="BO328" s="204"/>
      <c r="BP328" s="200">
        <f t="shared" si="198"/>
        <v>9.9120025998407382</v>
      </c>
      <c r="BQ328" s="100" t="str">
        <f t="shared" si="205"/>
        <v>C</v>
      </c>
      <c r="BR328" s="205">
        <f t="shared" si="199"/>
        <v>65.209917029362387</v>
      </c>
      <c r="BS328" s="100" t="str">
        <f t="shared" si="206"/>
        <v>C</v>
      </c>
      <c r="BT328" s="200">
        <f t="shared" si="200"/>
        <v>50.362897356896937</v>
      </c>
      <c r="BU328" s="100" t="str">
        <f t="shared" si="207"/>
        <v>C</v>
      </c>
      <c r="BV328" s="200">
        <f t="shared" si="201"/>
        <v>0.21597633136094674</v>
      </c>
      <c r="BW328" s="100" t="str">
        <f t="shared" si="208"/>
        <v>C</v>
      </c>
      <c r="BX328" s="200">
        <f t="shared" si="209"/>
        <v>0.34724204197347636</v>
      </c>
      <c r="BY328" s="100" t="str">
        <f t="shared" si="210"/>
        <v>C</v>
      </c>
      <c r="BZ328" s="200"/>
      <c r="CA328" s="200"/>
      <c r="CB328" s="200"/>
    </row>
    <row r="329" spans="1:80" s="96" customFormat="1" ht="23" x14ac:dyDescent="0.5">
      <c r="A329" s="206" t="s">
        <v>1113</v>
      </c>
      <c r="B329" s="117" t="s">
        <v>1114</v>
      </c>
      <c r="D329" s="201"/>
      <c r="E329" s="201"/>
      <c r="F329" s="203" t="s">
        <v>74</v>
      </c>
      <c r="G329" s="202"/>
      <c r="H329" s="100" t="s">
        <v>74</v>
      </c>
      <c r="I329" s="203">
        <v>0.7</v>
      </c>
      <c r="J329" s="203" t="s">
        <v>791</v>
      </c>
      <c r="K329" s="203"/>
      <c r="L329" s="113" t="s">
        <v>1199</v>
      </c>
      <c r="M329" s="113">
        <v>1</v>
      </c>
      <c r="N329" s="111"/>
      <c r="P329" s="95">
        <v>102.18</v>
      </c>
      <c r="Q329" s="208"/>
      <c r="R329" s="96">
        <v>2.5600000000000002E-3</v>
      </c>
      <c r="S329" s="208">
        <v>0.1046607</v>
      </c>
      <c r="T329" s="96">
        <v>6.5422599999999997E-2</v>
      </c>
      <c r="U329" s="96">
        <v>7.7581999999999997E-6</v>
      </c>
      <c r="V329" s="96">
        <v>22.79</v>
      </c>
      <c r="W329" s="96">
        <f t="shared" ref="W329:W392" si="211">IF(V329="",,V329*Foc)</f>
        <v>0.13674</v>
      </c>
      <c r="X329" s="96">
        <v>8800</v>
      </c>
      <c r="Y329" s="99">
        <f t="shared" ref="Y329:Y392" si="212">IF(ISBLANK(L329),"",((THETA_AIR^(10/3)*T329*S329+THETA_WATER^(10/3)*U329)/(n^2))/(Pb*W329+THETA_WATER+THETA_AIR*S329))</f>
        <v>1.4221093585858563E-3</v>
      </c>
      <c r="Z329" s="96">
        <f t="shared" ref="Z329:Z392" si="213">IF(Y329="","",(QC*(PI()*Y329*T)^0.5*0.0001)/(2*Pb*Y329))</f>
        <v>3058.6808128496727</v>
      </c>
      <c r="AA329" s="96">
        <f t="shared" ref="AA329:AA392" si="214">IF(Y329="","",X329/Pb*(W329*Pb+THETA_WATER+S329*THETA_AIR))</f>
        <v>2257.6675107924534</v>
      </c>
      <c r="AC329" s="96" t="str">
        <f t="shared" si="202"/>
        <v/>
      </c>
      <c r="AD329" s="96" t="str">
        <f t="shared" ref="AD329:AD392" si="215">IF(C329="","",IF(N329="","",(TR*AT*365)/(EF_R*IF(K329="M",SFS_MADJ,SFS_ADJ)*N329*C329*0.000001)))</f>
        <v/>
      </c>
      <c r="AE329" s="96" t="str">
        <f t="shared" ref="AE329:AE392" si="216">IF(C329="","",(TR*AT*365)/(EF_R*IF(K329="M",IFS_MADJ,IFS_ADJ)*M329*C329*0.000001))</f>
        <v/>
      </c>
      <c r="AF329" s="96" t="str">
        <f t="shared" si="187"/>
        <v/>
      </c>
      <c r="AH329" s="101">
        <f t="shared" ref="AH329:AH392" si="217">IF(L329="n/a","",IF(AND(L329=1,Z329=""),"",IF(I329="","",(THQ*ED_C*365*24/((24*EF_R*ED_C*((1/I329)*(1/IF(L329="V",Z329,PEF)))))))))</f>
        <v>2232.8369933802614</v>
      </c>
      <c r="AI329" s="101" t="str">
        <f t="shared" ref="AI329:AI392" si="218">IF(E329="","",IF(N329="","",(THQ*BW_C*ED_C*365/((EF_R*ED_C*((1/E329)*(SA_CHILD*AF_CHILD*N329)*0.000001))))))</f>
        <v/>
      </c>
      <c r="AJ329" s="101" t="str">
        <f t="shared" si="203"/>
        <v/>
      </c>
      <c r="AK329" s="96">
        <f t="shared" si="188"/>
        <v>2232.8369933802614</v>
      </c>
      <c r="AM329" s="96" t="str">
        <f t="shared" ref="AM329:AM392" si="219">IF(AND(L329=1,Z329=""),"",IF(G329="","",(TR*AT*365*24)/(ET_I*EF_O*ED_O*G329*1000/IF(L329="V",Z329,PEF))))</f>
        <v/>
      </c>
      <c r="AN329" s="96" t="str">
        <f t="shared" si="189"/>
        <v/>
      </c>
      <c r="AO329" s="96" t="str">
        <f t="shared" si="190"/>
        <v/>
      </c>
      <c r="AQ329" s="96">
        <f t="shared" ref="AQ329:AQ392" si="220">IF(AND(L329=1,Z329=""),"",IF(I329="","",(THQ*ED_O*365*24/((ET_I*EF_O*ED_O*((1/I329)*(1/IF(L329="V",Z329,PEF))))))))</f>
        <v>9377.9153721970961</v>
      </c>
      <c r="AR329" s="96" t="str">
        <f t="shared" si="191"/>
        <v/>
      </c>
      <c r="AS329" s="96">
        <f t="shared" si="192"/>
        <v>9377.9153721970961</v>
      </c>
      <c r="AU329" s="96" t="str">
        <f t="shared" ref="AU329:AU392" si="221">IF(AND(L329=1,Z329=""),"",IF(G329="","",(TR*AT*24*365)/(ET_I*EF_OUT*ED_O*G329*1000/IF(L329="V",Z329,PEF))))</f>
        <v/>
      </c>
      <c r="AV329" s="96" t="str">
        <f t="shared" si="193"/>
        <v/>
      </c>
      <c r="AW329" s="96" t="str">
        <f t="shared" si="194"/>
        <v/>
      </c>
      <c r="AX329" s="96" t="str">
        <f t="shared" si="195"/>
        <v/>
      </c>
      <c r="AZ329" s="101">
        <f t="shared" ref="AZ329:AZ392" si="222">IF(AND(L329=1,Z329=""),"",IF(I329="","",(THQ*ED_O*365*24)/((ET_I*EF_OUT*ED_O*((1/I329)*(1/IF(L329="V",Z329,PEF)))))))</f>
        <v>10419.905969107884</v>
      </c>
      <c r="BA329" s="101" t="str">
        <f t="shared" ref="BA329:BA392" si="223">IF(E329="","",IF(N329="","",(THQ*BW_A*ED_O*365/((EF_OUT*ED_O*((1/E329)*(SA_WORK*AF_WORK*N329*0.000001)))))))</f>
        <v/>
      </c>
      <c r="BB329" s="101" t="str">
        <f t="shared" si="196"/>
        <v/>
      </c>
      <c r="BC329" s="96">
        <f t="shared" si="197"/>
        <v>10419.905969107884</v>
      </c>
      <c r="BE329" s="96" t="str">
        <f t="shared" ref="BE329:BE392" si="224">IF(G329="","",TR*AT*365*24/(24*EF_R*IF(K329="M",ED_m,(ED_A+ED_C))*G329))</f>
        <v/>
      </c>
      <c r="BF329" s="96">
        <f t="shared" ref="BF329:BF392" si="225">IF(I329="","",(THQ*I329*365*24*ED_C*1000)/(24*EF_R*ED_C))</f>
        <v>729.99999999999989</v>
      </c>
      <c r="BH329" s="118"/>
      <c r="BI329" s="96" t="s">
        <v>74</v>
      </c>
      <c r="BJ329" s="96" t="str">
        <f t="shared" ref="BJ329:BJ392" si="226">IF(C329="",IF(G329="","",IF(L329=0,"",(TR*AT*365)/(EF_R*IF(K329="M",ED_m,(ED_A+ED_C))*(IF(L329=0,0,(VF_W*G329)))))),(TR*AT*365)/(EF_R*((IF(K329="M",IFW_MADJ,IFW_ADJ)*C329*0.001)+(IF(OR(L329=0,G329=""),0,(IF(K329="M",ED_m,(ED_A+ED_C))*VF_W*G329))))))</f>
        <v/>
      </c>
      <c r="BK329" s="101">
        <f t="shared" ref="BK329:BK392" si="227">IF(E329="",IF(I329="","",IF(L329=0,"",(THQ*ED_A*365*1000)/(EF_R*ED_A*((IF(L329=0,0,(VF_W/I329))))))),(THQ*ED_A*365*1000)/(EF_R*ED_A*((IRW_ADULT/(BW_A*E329))+IF(OR(L329=0,I329=""),0,(VF_W/I329)))))</f>
        <v>1460</v>
      </c>
      <c r="BL329" s="101"/>
      <c r="BM329" s="117" t="str">
        <f t="shared" ref="BM329:BM392" si="228">B329</f>
        <v>108-20-3</v>
      </c>
      <c r="BN329" s="204" t="str">
        <f t="shared" ref="BN329:BN392" si="229">A329</f>
        <v>Diisopropyl Ether</v>
      </c>
      <c r="BO329" s="204"/>
      <c r="BP329" s="200">
        <f t="shared" si="198"/>
        <v>2232.8369933802614</v>
      </c>
      <c r="BQ329" s="100" t="str">
        <f t="shared" si="205"/>
        <v>N</v>
      </c>
      <c r="BR329" s="205">
        <f t="shared" si="199"/>
        <v>2257.6675107924534</v>
      </c>
      <c r="BS329" s="100" t="str">
        <f t="shared" si="206"/>
        <v>sat</v>
      </c>
      <c r="BT329" s="200">
        <f t="shared" si="200"/>
        <v>2257.6675107924534</v>
      </c>
      <c r="BU329" s="100" t="str">
        <f t="shared" si="207"/>
        <v>sat</v>
      </c>
      <c r="BV329" s="200">
        <f t="shared" si="201"/>
        <v>729.99999999999989</v>
      </c>
      <c r="BW329" s="100" t="str">
        <f t="shared" si="208"/>
        <v>N</v>
      </c>
      <c r="BX329" s="200">
        <f t="shared" si="209"/>
        <v>1460</v>
      </c>
      <c r="BY329" s="100" t="str">
        <f t="shared" si="210"/>
        <v>N</v>
      </c>
      <c r="BZ329" s="200"/>
      <c r="CA329" s="200"/>
      <c r="CB329" s="200"/>
    </row>
    <row r="330" spans="1:80" s="96" customFormat="1" ht="23" x14ac:dyDescent="0.5">
      <c r="A330" s="206" t="s">
        <v>1115</v>
      </c>
      <c r="B330" s="117" t="s">
        <v>299</v>
      </c>
      <c r="D330" s="201"/>
      <c r="E330" s="201">
        <v>0.08</v>
      </c>
      <c r="F330" s="203" t="s">
        <v>790</v>
      </c>
      <c r="G330" s="202"/>
      <c r="H330" s="100" t="s">
        <v>74</v>
      </c>
      <c r="I330" s="203"/>
      <c r="J330" s="203" t="s">
        <v>74</v>
      </c>
      <c r="K330" s="203"/>
      <c r="L330" s="113" t="s">
        <v>1199</v>
      </c>
      <c r="M330" s="113">
        <v>1</v>
      </c>
      <c r="N330" s="111"/>
      <c r="P330" s="95">
        <v>180.19</v>
      </c>
      <c r="Q330" s="96" t="s">
        <v>47</v>
      </c>
      <c r="R330" s="96">
        <v>4.3800000000000001E-5</v>
      </c>
      <c r="S330" s="208">
        <v>1.7907000000000001E-3</v>
      </c>
      <c r="T330" s="96">
        <v>3.3527500000000002E-2</v>
      </c>
      <c r="U330" s="96">
        <v>6.6297999999999996E-6</v>
      </c>
      <c r="V330" s="96">
        <v>42.2</v>
      </c>
      <c r="W330" s="96">
        <f t="shared" si="211"/>
        <v>0.25320000000000004</v>
      </c>
      <c r="X330" s="96">
        <v>1500</v>
      </c>
      <c r="Y330" s="99">
        <f t="shared" si="212"/>
        <v>9.1665087172770064E-6</v>
      </c>
      <c r="Z330" s="96">
        <f t="shared" si="213"/>
        <v>38097.69302145821</v>
      </c>
      <c r="AA330" s="96">
        <f t="shared" si="214"/>
        <v>530.30849122641507</v>
      </c>
      <c r="AC330" s="96" t="str">
        <f t="shared" si="202"/>
        <v/>
      </c>
      <c r="AD330" s="96" t="str">
        <f t="shared" si="215"/>
        <v/>
      </c>
      <c r="AE330" s="96" t="str">
        <f t="shared" si="216"/>
        <v/>
      </c>
      <c r="AF330" s="96" t="str">
        <f t="shared" ref="AF330:AF393" si="230">IF(AND(G330="",C330=""),"",(1/(IF(AC330="",0,(1/AC330))+IF(AD330="",0,(1/AD330))+IF(AE330="",0,(1/AE330)))))</f>
        <v/>
      </c>
      <c r="AH330" s="101" t="str">
        <f t="shared" si="217"/>
        <v/>
      </c>
      <c r="AI330" s="101" t="str">
        <f t="shared" si="218"/>
        <v/>
      </c>
      <c r="AJ330" s="101">
        <f t="shared" si="203"/>
        <v>6257.1428571428578</v>
      </c>
      <c r="AK330" s="96">
        <f t="shared" ref="AK330:AK393" si="231">IF(AND(E330="",I330=""),"",IF(AND(AH330="",AI330="",AJ330=""),"",(1/(IF(AH330="",0,(1/AH330))+IF(AI330="",0,(1/AI330))+IF(AJ330="",0,(1/AJ330))))))</f>
        <v>6257.1428571428587</v>
      </c>
      <c r="AM330" s="96" t="str">
        <f t="shared" si="219"/>
        <v/>
      </c>
      <c r="AN330" s="96" t="str">
        <f t="shared" ref="AN330:AN393" si="232">IF(C330="","",(TR*BW_A*AT*365)/(EF_O*ED_O*IRS_WORK*M330*C330*0.000001))</f>
        <v/>
      </c>
      <c r="AO330" s="96" t="str">
        <f t="shared" ref="AO330:AO393" si="233">IF(AND(AM330="",AN330=""),"",IF(AND(G330="",C330=""),"",(1/(IF(AM330="",0,(1/AM330))+IF(AN330="",0,(1/AN330))))))</f>
        <v/>
      </c>
      <c r="AQ330" s="96" t="str">
        <f t="shared" si="220"/>
        <v/>
      </c>
      <c r="AR330" s="96">
        <f t="shared" ref="AR330:AR393" si="234">IF(E330="","",(THQ*BW_A*ED_O*365)/((EF_O*ED_O*M330*((1/E330)*(IRS_WORK*0.000001)))))</f>
        <v>186880.00000000003</v>
      </c>
      <c r="AS330" s="96">
        <f t="shared" ref="AS330:AS393" si="235">IF(AND(AQ330="",AR330=""),"",IF(AND(E330="",I330=""),"",(1/(IF(AQ330="",0,(1/AQ330))+IF(AR330="",0,(1/AR330))))))</f>
        <v>186880.00000000003</v>
      </c>
      <c r="AU330" s="96" t="str">
        <f t="shared" si="221"/>
        <v/>
      </c>
      <c r="AV330" s="96" t="str">
        <f t="shared" ref="AV330:AV393" si="236">IF(C330="","",IF(N330="","",(TR*BW_A*AT*365*24)/(EF_OUT*ED_O*SA_ADULT*AF_WORK*N330*C330*0.000001)))</f>
        <v/>
      </c>
      <c r="AW330" s="96" t="str">
        <f t="shared" ref="AW330:AW393" si="237">IF(C330="","",(TR*BW_A*AT*365)/(EF_OUT*ED_O*IRS_ADULT*M330*C330*0.000001))</f>
        <v/>
      </c>
      <c r="AX330" s="96" t="str">
        <f t="shared" ref="AX330:AX393" si="238">IF(AND(AU330="",AV330="",AW330=""),"",IF(AND(G330="",C330=""),"",(1/(IF(AU330="",0,(1/AU330))+IF(AV330="",0,(1/AV330))+IF(AW330="",0,(1/AW330))))))</f>
        <v/>
      </c>
      <c r="AZ330" s="101" t="str">
        <f t="shared" si="222"/>
        <v/>
      </c>
      <c r="BA330" s="101" t="str">
        <f t="shared" si="223"/>
        <v/>
      </c>
      <c r="BB330" s="101">
        <f t="shared" ref="BB330:BB393" si="239">IF(E330="","",(THQ*BW_A*ED_O*365)/((EF_OUT*ED_O*M330*((1/E330)*(IRS_ADULT*0.000001)))))</f>
        <v>103822.22222222223</v>
      </c>
      <c r="BC330" s="96">
        <f t="shared" ref="BC330:BC393" si="240">IF(AND(E330="",I330=""),"",IF(AND(AZ330="",BA330="",BB330=""),"",(1/(IF(AZ330="",0,(1/AZ330))+IF(BA330="",0,(1/BA330))+IF(BB330="",0,(1/BB330))))))</f>
        <v>103822.22222222222</v>
      </c>
      <c r="BE330" s="96" t="str">
        <f t="shared" si="224"/>
        <v/>
      </c>
      <c r="BF330" s="96" t="str">
        <f t="shared" si="225"/>
        <v/>
      </c>
      <c r="BH330" s="118"/>
      <c r="BI330" s="96" t="s">
        <v>74</v>
      </c>
      <c r="BJ330" s="96" t="str">
        <f t="shared" si="226"/>
        <v/>
      </c>
      <c r="BK330" s="101">
        <f t="shared" si="227"/>
        <v>2669.7142857142858</v>
      </c>
      <c r="BL330" s="101"/>
      <c r="BM330" s="117" t="str">
        <f t="shared" si="228"/>
        <v>1445-75-6</v>
      </c>
      <c r="BN330" s="204" t="str">
        <f t="shared" si="229"/>
        <v>Diisopropyl Methylphosphonate</v>
      </c>
      <c r="BO330" s="204"/>
      <c r="BP330" s="200">
        <f t="shared" si="198"/>
        <v>6257.1428571428587</v>
      </c>
      <c r="BQ330" s="100" t="str">
        <f t="shared" si="205"/>
        <v>N</v>
      </c>
      <c r="BR330" s="205">
        <f t="shared" si="199"/>
        <v>100000</v>
      </c>
      <c r="BS330" s="100" t="str">
        <f t="shared" si="206"/>
        <v>max</v>
      </c>
      <c r="BT330" s="200">
        <f t="shared" si="200"/>
        <v>100000</v>
      </c>
      <c r="BU330" s="100" t="str">
        <f t="shared" si="207"/>
        <v>max</v>
      </c>
      <c r="BV330" s="200" t="str">
        <f t="shared" si="201"/>
        <v/>
      </c>
      <c r="BW330" s="100" t="str">
        <f t="shared" si="208"/>
        <v/>
      </c>
      <c r="BX330" s="200">
        <f t="shared" si="209"/>
        <v>2669.7142857142858</v>
      </c>
      <c r="BY330" s="100" t="str">
        <f t="shared" si="210"/>
        <v>N</v>
      </c>
      <c r="BZ330" s="200"/>
      <c r="CA330" s="200"/>
      <c r="CB330" s="200"/>
    </row>
    <row r="331" spans="1:80" s="96" customFormat="1" ht="23" x14ac:dyDescent="0.5">
      <c r="A331" s="206" t="s">
        <v>1116</v>
      </c>
      <c r="B331" s="117" t="s">
        <v>1117</v>
      </c>
      <c r="C331" s="201"/>
      <c r="D331" s="201"/>
      <c r="E331" s="96">
        <v>2.1999999999999999E-2</v>
      </c>
      <c r="F331" s="203" t="s">
        <v>1966</v>
      </c>
      <c r="G331" s="202"/>
      <c r="H331" s="100" t="s">
        <v>74</v>
      </c>
      <c r="I331" s="203"/>
      <c r="J331" s="203" t="s">
        <v>74</v>
      </c>
      <c r="K331" s="203"/>
      <c r="L331" s="113"/>
      <c r="M331" s="113">
        <v>1</v>
      </c>
      <c r="N331" s="111">
        <v>0.1</v>
      </c>
      <c r="P331" s="95">
        <v>210.27</v>
      </c>
      <c r="Q331" s="96" t="s">
        <v>47</v>
      </c>
      <c r="R331" s="96">
        <v>2.3000000000000001E-11</v>
      </c>
      <c r="S331" s="208">
        <v>9.4029999999999995E-10</v>
      </c>
      <c r="T331" s="96">
        <v>5.3732299999999997E-2</v>
      </c>
      <c r="U331" s="96">
        <v>6.2782000000000003E-6</v>
      </c>
      <c r="V331" s="96">
        <v>10</v>
      </c>
      <c r="W331" s="96">
        <f t="shared" si="211"/>
        <v>0.06</v>
      </c>
      <c r="X331" s="96">
        <v>4600</v>
      </c>
      <c r="Y331" s="99" t="str">
        <f t="shared" si="212"/>
        <v/>
      </c>
      <c r="Z331" s="96" t="str">
        <f t="shared" si="213"/>
        <v/>
      </c>
      <c r="AA331" s="96" t="str">
        <f t="shared" si="214"/>
        <v/>
      </c>
      <c r="AC331" s="96" t="str">
        <f t="shared" si="202"/>
        <v/>
      </c>
      <c r="AD331" s="96" t="str">
        <f t="shared" si="215"/>
        <v/>
      </c>
      <c r="AE331" s="96" t="str">
        <f t="shared" si="216"/>
        <v/>
      </c>
      <c r="AF331" s="96" t="str">
        <f t="shared" si="230"/>
        <v/>
      </c>
      <c r="AH331" s="101" t="str">
        <f t="shared" si="217"/>
        <v/>
      </c>
      <c r="AI331" s="101">
        <f t="shared" si="218"/>
        <v>7251.2190716994746</v>
      </c>
      <c r="AJ331" s="101">
        <f t="shared" si="203"/>
        <v>1720.7142857142858</v>
      </c>
      <c r="AK331" s="96">
        <f t="shared" si="231"/>
        <v>1390.700950225722</v>
      </c>
      <c r="AM331" s="96" t="str">
        <f t="shared" si="219"/>
        <v/>
      </c>
      <c r="AN331" s="96" t="str">
        <f t="shared" si="232"/>
        <v/>
      </c>
      <c r="AO331" s="96" t="str">
        <f t="shared" si="233"/>
        <v/>
      </c>
      <c r="AQ331" s="96" t="str">
        <f t="shared" si="220"/>
        <v/>
      </c>
      <c r="AR331" s="96">
        <f t="shared" si="234"/>
        <v>51392.000000000007</v>
      </c>
      <c r="AS331" s="96">
        <f t="shared" si="235"/>
        <v>51392.000000000007</v>
      </c>
      <c r="AU331" s="96" t="str">
        <f t="shared" si="221"/>
        <v/>
      </c>
      <c r="AV331" s="96" t="str">
        <f t="shared" si="236"/>
        <v/>
      </c>
      <c r="AW331" s="96" t="str">
        <f t="shared" si="237"/>
        <v/>
      </c>
      <c r="AX331" s="96" t="str">
        <f t="shared" si="238"/>
        <v/>
      </c>
      <c r="AZ331" s="101" t="str">
        <f t="shared" si="222"/>
        <v/>
      </c>
      <c r="BA331" s="101">
        <f t="shared" si="223"/>
        <v>67458.442281237847</v>
      </c>
      <c r="BB331" s="101">
        <f t="shared" si="239"/>
        <v>28551.111111111113</v>
      </c>
      <c r="BC331" s="96">
        <f t="shared" si="240"/>
        <v>20060.64410156482</v>
      </c>
      <c r="BE331" s="96" t="str">
        <f t="shared" si="224"/>
        <v/>
      </c>
      <c r="BF331" s="96" t="str">
        <f t="shared" si="225"/>
        <v/>
      </c>
      <c r="BH331" s="118"/>
      <c r="BI331" s="96" t="s">
        <v>74</v>
      </c>
      <c r="BJ331" s="96" t="str">
        <f t="shared" si="226"/>
        <v/>
      </c>
      <c r="BK331" s="101">
        <f t="shared" si="227"/>
        <v>734.17142857142846</v>
      </c>
      <c r="BL331" s="101"/>
      <c r="BM331" s="117" t="str">
        <f t="shared" si="228"/>
        <v>55290-64-7</v>
      </c>
      <c r="BN331" s="204" t="str">
        <f t="shared" si="229"/>
        <v>Dimethipin</v>
      </c>
      <c r="BO331" s="204"/>
      <c r="BP331" s="200">
        <f t="shared" ref="BP331:BP394" si="241">IF(AND(AA331="",AF331="",AK331=""),"",IF(Q331="S", MIN(AF331,AK331,100000),MIN(AA331,AF331,AK331,100000)))</f>
        <v>1390.700950225722</v>
      </c>
      <c r="BQ331" s="100" t="str">
        <f t="shared" si="205"/>
        <v>N</v>
      </c>
      <c r="BR331" s="205">
        <f t="shared" ref="BR331:BR394" si="242">IF(AND(AA331="",AO331="",AS331=""),"",IF(Q331="S", MIN(AO331,AS331,100000),MIN(AA331,AO331,AS331,100000)))</f>
        <v>51392.000000000007</v>
      </c>
      <c r="BS331" s="100" t="str">
        <f t="shared" si="206"/>
        <v>N</v>
      </c>
      <c r="BT331" s="200">
        <f t="shared" ref="BT331:BT394" si="243">IF(AND(AA331="",AX331="",BC331=""),"",IF(Q331="S",MIN(AX331,BC331,100000),MIN(AA331,AX331,BC331,100000)))</f>
        <v>20060.64410156482</v>
      </c>
      <c r="BU331" s="100" t="str">
        <f t="shared" si="207"/>
        <v>N</v>
      </c>
      <c r="BV331" s="200" t="str">
        <f t="shared" ref="BV331:BV394" si="244">IF(AND(G331="",I331=""),"",MIN(BE331,BF331))</f>
        <v/>
      </c>
      <c r="BW331" s="100" t="str">
        <f t="shared" si="208"/>
        <v/>
      </c>
      <c r="BX331" s="200">
        <f t="shared" si="209"/>
        <v>734.17142857142846</v>
      </c>
      <c r="BY331" s="100" t="str">
        <f t="shared" si="210"/>
        <v>N</v>
      </c>
      <c r="BZ331" s="200"/>
      <c r="CA331" s="200"/>
      <c r="CB331" s="200"/>
    </row>
    <row r="332" spans="1:80" s="96" customFormat="1" ht="23" x14ac:dyDescent="0.5">
      <c r="A332" s="206" t="s">
        <v>1118</v>
      </c>
      <c r="B332" s="117" t="s">
        <v>1119</v>
      </c>
      <c r="C332" s="201"/>
      <c r="D332" s="201"/>
      <c r="E332" s="96">
        <v>2.2000000000000001E-3</v>
      </c>
      <c r="F332" s="203" t="s">
        <v>1966</v>
      </c>
      <c r="G332" s="202"/>
      <c r="H332" s="100" t="s">
        <v>74</v>
      </c>
      <c r="I332" s="203"/>
      <c r="J332" s="203" t="s">
        <v>74</v>
      </c>
      <c r="K332" s="203"/>
      <c r="L332" s="113"/>
      <c r="M332" s="113">
        <v>1</v>
      </c>
      <c r="N332" s="111">
        <v>0.1</v>
      </c>
      <c r="P332" s="95">
        <v>229.26</v>
      </c>
      <c r="Q332" s="96" t="s">
        <v>47</v>
      </c>
      <c r="R332" s="96">
        <v>2.4299999999999999E-10</v>
      </c>
      <c r="S332" s="208">
        <v>9.9345999999999992E-9</v>
      </c>
      <c r="T332" s="96">
        <v>2.6085199999999999E-2</v>
      </c>
      <c r="U332" s="96">
        <v>6.742E-6</v>
      </c>
      <c r="V332" s="96">
        <v>12.77</v>
      </c>
      <c r="W332" s="96">
        <f t="shared" si="211"/>
        <v>7.6619999999999994E-2</v>
      </c>
      <c r="X332" s="96">
        <v>23300</v>
      </c>
      <c r="Y332" s="99" t="str">
        <f t="shared" si="212"/>
        <v/>
      </c>
      <c r="Z332" s="96" t="str">
        <f t="shared" si="213"/>
        <v/>
      </c>
      <c r="AA332" s="96" t="str">
        <f t="shared" si="214"/>
        <v/>
      </c>
      <c r="AC332" s="96" t="str">
        <f t="shared" si="202"/>
        <v/>
      </c>
      <c r="AD332" s="96" t="str">
        <f t="shared" si="215"/>
        <v/>
      </c>
      <c r="AE332" s="96" t="str">
        <f t="shared" si="216"/>
        <v/>
      </c>
      <c r="AF332" s="96" t="str">
        <f t="shared" si="230"/>
        <v/>
      </c>
      <c r="AH332" s="101" t="str">
        <f t="shared" si="217"/>
        <v/>
      </c>
      <c r="AI332" s="101">
        <f t="shared" si="218"/>
        <v>725.12190716994758</v>
      </c>
      <c r="AJ332" s="101">
        <f t="shared" si="203"/>
        <v>172.07142857142861</v>
      </c>
      <c r="AK332" s="96">
        <f t="shared" si="231"/>
        <v>139.07009502257222</v>
      </c>
      <c r="AM332" s="96" t="str">
        <f t="shared" si="219"/>
        <v/>
      </c>
      <c r="AN332" s="96" t="str">
        <f t="shared" si="232"/>
        <v/>
      </c>
      <c r="AO332" s="96" t="str">
        <f t="shared" si="233"/>
        <v/>
      </c>
      <c r="AQ332" s="96" t="str">
        <f t="shared" si="220"/>
        <v/>
      </c>
      <c r="AR332" s="96">
        <f t="shared" si="234"/>
        <v>5139.2000000000007</v>
      </c>
      <c r="AS332" s="96">
        <f t="shared" si="235"/>
        <v>5139.2000000000007</v>
      </c>
      <c r="AU332" s="96" t="str">
        <f t="shared" si="221"/>
        <v/>
      </c>
      <c r="AV332" s="96" t="str">
        <f t="shared" si="236"/>
        <v/>
      </c>
      <c r="AW332" s="96" t="str">
        <f t="shared" si="237"/>
        <v/>
      </c>
      <c r="AX332" s="96" t="str">
        <f t="shared" si="238"/>
        <v/>
      </c>
      <c r="AZ332" s="101" t="str">
        <f t="shared" si="222"/>
        <v/>
      </c>
      <c r="BA332" s="101">
        <f t="shared" si="223"/>
        <v>6745.8442281237867</v>
      </c>
      <c r="BB332" s="101">
        <f t="shared" si="239"/>
        <v>2855.1111111111113</v>
      </c>
      <c r="BC332" s="96">
        <f t="shared" si="240"/>
        <v>2006.0644101564822</v>
      </c>
      <c r="BE332" s="96" t="str">
        <f t="shared" si="224"/>
        <v/>
      </c>
      <c r="BF332" s="96" t="str">
        <f t="shared" si="225"/>
        <v/>
      </c>
      <c r="BH332" s="118"/>
      <c r="BI332" s="96" t="s">
        <v>74</v>
      </c>
      <c r="BJ332" s="96" t="str">
        <f t="shared" si="226"/>
        <v/>
      </c>
      <c r="BK332" s="101">
        <f t="shared" si="227"/>
        <v>73.417142857142863</v>
      </c>
      <c r="BL332" s="101"/>
      <c r="BM332" s="117" t="str">
        <f t="shared" si="228"/>
        <v>60-51-5</v>
      </c>
      <c r="BN332" s="204" t="str">
        <f t="shared" si="229"/>
        <v>Dimethoate</v>
      </c>
      <c r="BO332" s="204"/>
      <c r="BP332" s="200">
        <f t="shared" si="241"/>
        <v>139.07009502257222</v>
      </c>
      <c r="BQ332" s="100" t="str">
        <f t="shared" si="205"/>
        <v>N</v>
      </c>
      <c r="BR332" s="205">
        <f t="shared" si="242"/>
        <v>5139.2000000000007</v>
      </c>
      <c r="BS332" s="100" t="str">
        <f t="shared" si="206"/>
        <v>N</v>
      </c>
      <c r="BT332" s="200">
        <f t="shared" si="243"/>
        <v>2006.0644101564822</v>
      </c>
      <c r="BU332" s="100" t="str">
        <f t="shared" si="207"/>
        <v>N</v>
      </c>
      <c r="BV332" s="200" t="str">
        <f t="shared" si="244"/>
        <v/>
      </c>
      <c r="BW332" s="100" t="str">
        <f t="shared" si="208"/>
        <v/>
      </c>
      <c r="BX332" s="200">
        <f t="shared" si="209"/>
        <v>73.417142857142863</v>
      </c>
      <c r="BY332" s="100" t="str">
        <f t="shared" si="210"/>
        <v>N</v>
      </c>
      <c r="BZ332" s="200"/>
      <c r="CA332" s="200"/>
      <c r="CB332" s="200"/>
    </row>
    <row r="333" spans="1:80" s="96" customFormat="1" ht="23" x14ac:dyDescent="0.5">
      <c r="A333" s="206" t="s">
        <v>1120</v>
      </c>
      <c r="B333" s="117" t="s">
        <v>300</v>
      </c>
      <c r="C333" s="201">
        <v>1.6</v>
      </c>
      <c r="D333" s="203" t="s">
        <v>791</v>
      </c>
      <c r="E333" s="201">
        <v>1.4E-2</v>
      </c>
      <c r="F333" s="203" t="s">
        <v>793</v>
      </c>
      <c r="G333" s="202"/>
      <c r="H333" s="100" t="s">
        <v>74</v>
      </c>
      <c r="I333" s="203"/>
      <c r="J333" s="203" t="s">
        <v>74</v>
      </c>
      <c r="K333" s="203"/>
      <c r="L333" s="113"/>
      <c r="M333" s="113">
        <v>1</v>
      </c>
      <c r="N333" s="111">
        <v>0.1</v>
      </c>
      <c r="P333" s="95">
        <v>244.3</v>
      </c>
      <c r="Q333" s="96" t="s">
        <v>47</v>
      </c>
      <c r="R333" s="96">
        <v>4.6999999999999999E-11</v>
      </c>
      <c r="S333" s="208">
        <v>1.9215E-9</v>
      </c>
      <c r="T333" s="96">
        <v>4.8618799999999997E-2</v>
      </c>
      <c r="U333" s="96">
        <v>5.6806999999999997E-6</v>
      </c>
      <c r="V333" s="96">
        <v>508.8</v>
      </c>
      <c r="W333" s="96">
        <f t="shared" si="211"/>
        <v>3.0528</v>
      </c>
      <c r="X333" s="96">
        <v>60</v>
      </c>
      <c r="Y333" s="99" t="str">
        <f t="shared" si="212"/>
        <v/>
      </c>
      <c r="Z333" s="96" t="str">
        <f t="shared" si="213"/>
        <v/>
      </c>
      <c r="AA333" s="96" t="str">
        <f t="shared" si="214"/>
        <v/>
      </c>
      <c r="AC333" s="96" t="str">
        <f t="shared" si="202"/>
        <v/>
      </c>
      <c r="AD333" s="96">
        <f t="shared" si="215"/>
        <v>1.544515910629654</v>
      </c>
      <c r="AE333" s="96">
        <f t="shared" si="216"/>
        <v>0.43452380952380948</v>
      </c>
      <c r="AF333" s="96">
        <f t="shared" si="230"/>
        <v>0.33911847777612597</v>
      </c>
      <c r="AH333" s="101" t="str">
        <f t="shared" si="217"/>
        <v/>
      </c>
      <c r="AI333" s="101">
        <f t="shared" si="218"/>
        <v>4614.4121365360297</v>
      </c>
      <c r="AJ333" s="101">
        <f t="shared" si="203"/>
        <v>1095</v>
      </c>
      <c r="AK333" s="96">
        <f t="shared" si="231"/>
        <v>884.99151378000488</v>
      </c>
      <c r="AM333" s="96" t="str">
        <f t="shared" si="219"/>
        <v/>
      </c>
      <c r="AN333" s="96">
        <f t="shared" si="232"/>
        <v>4.0879999999999992</v>
      </c>
      <c r="AO333" s="96">
        <f t="shared" si="233"/>
        <v>4.0879999999999992</v>
      </c>
      <c r="AQ333" s="96" t="str">
        <f t="shared" si="220"/>
        <v/>
      </c>
      <c r="AR333" s="96">
        <f t="shared" si="234"/>
        <v>32704.000000000004</v>
      </c>
      <c r="AS333" s="96">
        <f t="shared" si="235"/>
        <v>32704</v>
      </c>
      <c r="AU333" s="96" t="str">
        <f t="shared" si="221"/>
        <v/>
      </c>
      <c r="AV333" s="96">
        <f t="shared" si="236"/>
        <v>75.302092543471844</v>
      </c>
      <c r="AW333" s="96">
        <f t="shared" si="237"/>
        <v>2.2711111111111109</v>
      </c>
      <c r="AX333" s="96">
        <f t="shared" si="238"/>
        <v>2.2046197785888708</v>
      </c>
      <c r="AZ333" s="101" t="str">
        <f t="shared" si="222"/>
        <v/>
      </c>
      <c r="BA333" s="101">
        <f t="shared" si="223"/>
        <v>42928.099633514998</v>
      </c>
      <c r="BB333" s="101">
        <f t="shared" si="239"/>
        <v>18168.888888888887</v>
      </c>
      <c r="BC333" s="96">
        <f t="shared" si="240"/>
        <v>12765.86442826852</v>
      </c>
      <c r="BE333" s="96" t="str">
        <f t="shared" si="224"/>
        <v/>
      </c>
      <c r="BF333" s="96" t="str">
        <f t="shared" si="225"/>
        <v/>
      </c>
      <c r="BH333" s="118"/>
      <c r="BI333" s="96" t="s">
        <v>74</v>
      </c>
      <c r="BJ333" s="96">
        <f t="shared" si="226"/>
        <v>4.8692636072572036E-2</v>
      </c>
      <c r="BK333" s="101">
        <f t="shared" si="227"/>
        <v>467.20000000000005</v>
      </c>
      <c r="BL333" s="101"/>
      <c r="BM333" s="117" t="str">
        <f t="shared" si="228"/>
        <v>119-90-4</v>
      </c>
      <c r="BN333" s="204" t="str">
        <f t="shared" si="229"/>
        <v>Dimethoxybenzidine, 3,3'-</v>
      </c>
      <c r="BO333" s="204"/>
      <c r="BP333" s="200">
        <f t="shared" si="241"/>
        <v>0.33911847777612597</v>
      </c>
      <c r="BQ333" s="100" t="str">
        <f t="shared" si="205"/>
        <v>C</v>
      </c>
      <c r="BR333" s="205">
        <f t="shared" si="242"/>
        <v>4.0879999999999992</v>
      </c>
      <c r="BS333" s="100" t="str">
        <f t="shared" si="206"/>
        <v>C</v>
      </c>
      <c r="BT333" s="200">
        <f t="shared" si="243"/>
        <v>2.2046197785888708</v>
      </c>
      <c r="BU333" s="100" t="str">
        <f t="shared" si="207"/>
        <v>C</v>
      </c>
      <c r="BV333" s="200" t="str">
        <f t="shared" si="244"/>
        <v/>
      </c>
      <c r="BW333" s="100" t="str">
        <f t="shared" si="208"/>
        <v/>
      </c>
      <c r="BX333" s="200">
        <f t="shared" si="209"/>
        <v>4.8692636072572036E-2</v>
      </c>
      <c r="BY333" s="100" t="str">
        <f t="shared" si="210"/>
        <v>C</v>
      </c>
      <c r="BZ333" s="200"/>
      <c r="CA333" s="200"/>
      <c r="CB333" s="200"/>
    </row>
    <row r="334" spans="1:80" s="96" customFormat="1" ht="23" x14ac:dyDescent="0.5">
      <c r="A334" s="206" t="s">
        <v>1121</v>
      </c>
      <c r="B334" s="117" t="s">
        <v>1122</v>
      </c>
      <c r="C334" s="96">
        <v>1.6999999999999999E-3</v>
      </c>
      <c r="D334" s="203" t="s">
        <v>791</v>
      </c>
      <c r="E334" s="201">
        <v>0.06</v>
      </c>
      <c r="F334" s="203" t="s">
        <v>791</v>
      </c>
      <c r="G334" s="202"/>
      <c r="H334" s="100" t="s">
        <v>74</v>
      </c>
      <c r="I334" s="203"/>
      <c r="J334" s="203" t="s">
        <v>74</v>
      </c>
      <c r="K334" s="203"/>
      <c r="L334" s="113"/>
      <c r="M334" s="113">
        <v>1</v>
      </c>
      <c r="N334" s="111">
        <v>0.1</v>
      </c>
      <c r="P334" s="95">
        <v>124.08</v>
      </c>
      <c r="Q334" s="96" t="s">
        <v>47</v>
      </c>
      <c r="R334" s="96">
        <v>1.36E-7</v>
      </c>
      <c r="S334" s="208">
        <v>5.5601000000000003E-6</v>
      </c>
      <c r="T334" s="96">
        <v>6.6579600000000003E-2</v>
      </c>
      <c r="U334" s="96">
        <v>9.2385999999999999E-6</v>
      </c>
      <c r="V334" s="96">
        <v>5.407</v>
      </c>
      <c r="W334" s="96">
        <f t="shared" si="211"/>
        <v>3.2441999999999999E-2</v>
      </c>
      <c r="X334" s="96">
        <v>1000000</v>
      </c>
      <c r="Y334" s="99" t="str">
        <f t="shared" si="212"/>
        <v/>
      </c>
      <c r="Z334" s="96" t="str">
        <f t="shared" si="213"/>
        <v/>
      </c>
      <c r="AA334" s="96" t="str">
        <f t="shared" si="214"/>
        <v/>
      </c>
      <c r="AC334" s="96" t="str">
        <f t="shared" si="202"/>
        <v/>
      </c>
      <c r="AD334" s="96">
        <f t="shared" si="215"/>
        <v>1453.6620335337923</v>
      </c>
      <c r="AE334" s="96">
        <f t="shared" si="216"/>
        <v>408.96358543417369</v>
      </c>
      <c r="AF334" s="96">
        <f t="shared" si="230"/>
        <v>319.17033202458924</v>
      </c>
      <c r="AH334" s="101" t="str">
        <f t="shared" si="217"/>
        <v/>
      </c>
      <c r="AI334" s="101">
        <f t="shared" si="218"/>
        <v>19776.052013725843</v>
      </c>
      <c r="AJ334" s="101">
        <f t="shared" si="203"/>
        <v>4692.8571428571431</v>
      </c>
      <c r="AK334" s="96">
        <f t="shared" si="231"/>
        <v>3792.8207733428776</v>
      </c>
      <c r="AM334" s="96" t="str">
        <f t="shared" si="219"/>
        <v/>
      </c>
      <c r="AN334" s="96">
        <f t="shared" si="232"/>
        <v>3847.5294117647059</v>
      </c>
      <c r="AO334" s="96">
        <f t="shared" si="233"/>
        <v>3847.5294117647063</v>
      </c>
      <c r="AQ334" s="96" t="str">
        <f t="shared" si="220"/>
        <v/>
      </c>
      <c r="AR334" s="96">
        <f t="shared" si="234"/>
        <v>140160</v>
      </c>
      <c r="AS334" s="96">
        <f t="shared" si="235"/>
        <v>140160</v>
      </c>
      <c r="AU334" s="96" t="str">
        <f t="shared" si="221"/>
        <v/>
      </c>
      <c r="AV334" s="96">
        <f t="shared" si="236"/>
        <v>70872.557687973502</v>
      </c>
      <c r="AW334" s="96">
        <f t="shared" si="237"/>
        <v>2137.5163398692807</v>
      </c>
      <c r="AX334" s="96">
        <f t="shared" si="238"/>
        <v>2074.93626220129</v>
      </c>
      <c r="AZ334" s="101" t="str">
        <f t="shared" si="222"/>
        <v/>
      </c>
      <c r="BA334" s="101">
        <f t="shared" si="223"/>
        <v>183977.56985792139</v>
      </c>
      <c r="BB334" s="101">
        <f t="shared" si="239"/>
        <v>77866.666666666672</v>
      </c>
      <c r="BC334" s="96">
        <f t="shared" si="240"/>
        <v>54710.847549722232</v>
      </c>
      <c r="BE334" s="96" t="str">
        <f t="shared" si="224"/>
        <v/>
      </c>
      <c r="BF334" s="96" t="str">
        <f t="shared" si="225"/>
        <v/>
      </c>
      <c r="BH334" s="118"/>
      <c r="BI334" s="96" t="s">
        <v>74</v>
      </c>
      <c r="BJ334" s="96">
        <f t="shared" si="226"/>
        <v>45.828363362420738</v>
      </c>
      <c r="BK334" s="101">
        <f t="shared" si="227"/>
        <v>2002.2857142857142</v>
      </c>
      <c r="BL334" s="101"/>
      <c r="BM334" s="117" t="str">
        <f t="shared" si="228"/>
        <v>756-79-6</v>
      </c>
      <c r="BN334" s="204" t="str">
        <f t="shared" si="229"/>
        <v>Dimethyl methylphosphonate</v>
      </c>
      <c r="BO334" s="204"/>
      <c r="BP334" s="200">
        <f t="shared" si="241"/>
        <v>319.17033202458924</v>
      </c>
      <c r="BQ334" s="100" t="str">
        <f t="shared" si="205"/>
        <v>C</v>
      </c>
      <c r="BR334" s="205">
        <f t="shared" si="242"/>
        <v>3847.5294117647063</v>
      </c>
      <c r="BS334" s="100" t="str">
        <f t="shared" si="206"/>
        <v>C</v>
      </c>
      <c r="BT334" s="200">
        <f t="shared" si="243"/>
        <v>2074.93626220129</v>
      </c>
      <c r="BU334" s="100" t="str">
        <f t="shared" si="207"/>
        <v>C</v>
      </c>
      <c r="BV334" s="200" t="str">
        <f t="shared" si="244"/>
        <v/>
      </c>
      <c r="BW334" s="100" t="str">
        <f t="shared" si="208"/>
        <v/>
      </c>
      <c r="BX334" s="200">
        <f t="shared" si="209"/>
        <v>45.828363362420738</v>
      </c>
      <c r="BY334" s="100" t="str">
        <f t="shared" si="210"/>
        <v>C</v>
      </c>
      <c r="BZ334" s="200"/>
      <c r="CA334" s="200"/>
      <c r="CB334" s="200"/>
    </row>
    <row r="335" spans="1:80" s="96" customFormat="1" ht="23" x14ac:dyDescent="0.5">
      <c r="A335" s="206" t="s">
        <v>301</v>
      </c>
      <c r="B335" s="117" t="s">
        <v>302</v>
      </c>
      <c r="D335" s="201" t="s">
        <v>74</v>
      </c>
      <c r="F335" s="203"/>
      <c r="G335" s="202"/>
      <c r="H335" s="100"/>
      <c r="I335" s="203"/>
      <c r="J335" s="203"/>
      <c r="K335" s="203"/>
      <c r="L335" s="113" t="s">
        <v>1199</v>
      </c>
      <c r="M335" s="113">
        <v>1</v>
      </c>
      <c r="N335" s="111"/>
      <c r="P335" s="95">
        <v>45</v>
      </c>
      <c r="Q335" s="208"/>
      <c r="R335" s="96">
        <v>9.0199999999999997E-5</v>
      </c>
      <c r="S335" s="96">
        <v>3.6982E-3</v>
      </c>
      <c r="T335" s="96">
        <v>0.11869</v>
      </c>
      <c r="U335" s="96">
        <v>1.31E-5</v>
      </c>
      <c r="V335" s="96">
        <v>2.2000000000000002</v>
      </c>
      <c r="W335" s="96">
        <f t="shared" si="211"/>
        <v>1.3200000000000002E-2</v>
      </c>
      <c r="X335" s="96">
        <v>1000000</v>
      </c>
      <c r="Y335" s="99">
        <f t="shared" si="212"/>
        <v>2.0604510440031397E-4</v>
      </c>
      <c r="Z335" s="96">
        <f t="shared" si="213"/>
        <v>8035.6221250199524</v>
      </c>
      <c r="AA335" s="96">
        <f t="shared" si="214"/>
        <v>113900.09949685534</v>
      </c>
      <c r="AC335" s="96" t="str">
        <f t="shared" si="202"/>
        <v/>
      </c>
      <c r="AD335" s="96" t="str">
        <f t="shared" si="215"/>
        <v/>
      </c>
      <c r="AE335" s="96" t="str">
        <f t="shared" si="216"/>
        <v/>
      </c>
      <c r="AF335" s="96" t="str">
        <f t="shared" si="230"/>
        <v/>
      </c>
      <c r="AH335" s="101" t="str">
        <f t="shared" si="217"/>
        <v/>
      </c>
      <c r="AI335" s="101" t="str">
        <f t="shared" si="218"/>
        <v/>
      </c>
      <c r="AJ335" s="101" t="str">
        <f t="shared" si="203"/>
        <v/>
      </c>
      <c r="AK335" s="96" t="str">
        <f t="shared" si="231"/>
        <v/>
      </c>
      <c r="AM335" s="96" t="str">
        <f t="shared" si="219"/>
        <v/>
      </c>
      <c r="AN335" s="96" t="str">
        <f t="shared" si="232"/>
        <v/>
      </c>
      <c r="AO335" s="96" t="str">
        <f t="shared" si="233"/>
        <v/>
      </c>
      <c r="AQ335" s="96" t="str">
        <f t="shared" si="220"/>
        <v/>
      </c>
      <c r="AR335" s="96" t="str">
        <f t="shared" si="234"/>
        <v/>
      </c>
      <c r="AS335" s="96" t="str">
        <f t="shared" si="235"/>
        <v/>
      </c>
      <c r="AU335" s="96" t="str">
        <f t="shared" si="221"/>
        <v/>
      </c>
      <c r="AV335" s="96" t="str">
        <f t="shared" si="236"/>
        <v/>
      </c>
      <c r="AW335" s="96" t="str">
        <f t="shared" si="237"/>
        <v/>
      </c>
      <c r="AX335" s="96" t="str">
        <f t="shared" si="238"/>
        <v/>
      </c>
      <c r="AZ335" s="101" t="str">
        <f t="shared" si="222"/>
        <v/>
      </c>
      <c r="BA335" s="101" t="str">
        <f t="shared" si="223"/>
        <v/>
      </c>
      <c r="BB335" s="101" t="str">
        <f t="shared" si="239"/>
        <v/>
      </c>
      <c r="BC335" s="96" t="str">
        <f t="shared" si="240"/>
        <v/>
      </c>
      <c r="BE335" s="96" t="str">
        <f t="shared" si="224"/>
        <v/>
      </c>
      <c r="BF335" s="96" t="str">
        <f t="shared" si="225"/>
        <v/>
      </c>
      <c r="BH335" s="118"/>
      <c r="BJ335" s="96" t="str">
        <f t="shared" si="226"/>
        <v/>
      </c>
      <c r="BK335" s="101" t="str">
        <f t="shared" si="227"/>
        <v/>
      </c>
      <c r="BL335" s="101"/>
      <c r="BM335" s="117" t="str">
        <f t="shared" si="228"/>
        <v>124-40-3</v>
      </c>
      <c r="BN335" s="204" t="str">
        <f t="shared" si="229"/>
        <v>Dimethylamine</v>
      </c>
      <c r="BO335" s="204"/>
      <c r="BP335" s="200">
        <f t="shared" si="241"/>
        <v>100000</v>
      </c>
      <c r="BQ335" s="100" t="str">
        <f>IF(BP335="","",IF(BP335=AA335,"sat", IF(BP335=AF335,"C", IF(BP335=AK335,"N", IF(BP335=100000,"max")))))</f>
        <v>max</v>
      </c>
      <c r="BR335" s="205">
        <f t="shared" si="242"/>
        <v>100000</v>
      </c>
      <c r="BS335" s="100" t="str">
        <f>IF(BR335="","",IF(BR335=AA335,"sat", IF(BR335=AO335,"C", IF(BR335=AS335,"N", IF(BR335=100000,"max")))))</f>
        <v>max</v>
      </c>
      <c r="BT335" s="200">
        <f t="shared" si="243"/>
        <v>100000</v>
      </c>
      <c r="BU335" s="100" t="str">
        <f>IF(BT335="","", IF(BT335=AA335,"sat", IF(BT335=AX335,"C", IF(BT335=BC335,"N", IF(BT335=100000,"max")))))</f>
        <v>max</v>
      </c>
      <c r="BV335" s="200" t="str">
        <f t="shared" si="244"/>
        <v/>
      </c>
      <c r="BW335" s="100" t="str">
        <f>IF(BV335="","", IF(BV335=BE335,"C", IF(BV335=BF335,"N")))</f>
        <v/>
      </c>
      <c r="BX335" s="200" t="str">
        <f>IF(BI335="",(IF(AND(BJ335="",BK335=""),"",MIN(BJ335,BK335))),BI335)</f>
        <v/>
      </c>
      <c r="BY335" s="100" t="str">
        <f>IF(BX335="","", IF(BX335=BJ335,"C", IF(BX335=BK335,"N",IF(BX335=BI335,"mcl"))))</f>
        <v/>
      </c>
      <c r="BZ335" s="200"/>
      <c r="CA335" s="200"/>
      <c r="CB335" s="200"/>
    </row>
    <row r="336" spans="1:80" s="96" customFormat="1" ht="23" x14ac:dyDescent="0.5">
      <c r="A336" s="206" t="s">
        <v>1123</v>
      </c>
      <c r="B336" s="117" t="s">
        <v>1124</v>
      </c>
      <c r="C336" s="96">
        <v>4.5999999999999996</v>
      </c>
      <c r="D336" s="203" t="s">
        <v>793</v>
      </c>
      <c r="E336" s="201"/>
      <c r="F336" s="203" t="s">
        <v>74</v>
      </c>
      <c r="G336" s="202">
        <v>1.2999999999999999E-3</v>
      </c>
      <c r="H336" s="100" t="s">
        <v>793</v>
      </c>
      <c r="I336" s="203"/>
      <c r="J336" s="203" t="s">
        <v>74</v>
      </c>
      <c r="K336" s="203"/>
      <c r="L336" s="113"/>
      <c r="M336" s="113">
        <v>1</v>
      </c>
      <c r="N336" s="111">
        <v>0.1</v>
      </c>
      <c r="P336" s="95">
        <v>225.3</v>
      </c>
      <c r="Q336" s="96" t="s">
        <v>47</v>
      </c>
      <c r="R336" s="96">
        <v>4.0000000000000001E-10</v>
      </c>
      <c r="S336" s="208">
        <v>1.6353000000000001E-8</v>
      </c>
      <c r="T336" s="96">
        <v>5.1315199999999998E-2</v>
      </c>
      <c r="U336" s="96">
        <v>5.9958000000000003E-6</v>
      </c>
      <c r="V336" s="96">
        <v>2028</v>
      </c>
      <c r="W336" s="96">
        <f t="shared" si="211"/>
        <v>12.168000000000001</v>
      </c>
      <c r="X336" s="96">
        <v>0.23</v>
      </c>
      <c r="Y336" s="99" t="str">
        <f t="shared" si="212"/>
        <v/>
      </c>
      <c r="Z336" s="96" t="str">
        <f t="shared" si="213"/>
        <v/>
      </c>
      <c r="AA336" s="96" t="str">
        <f t="shared" si="214"/>
        <v/>
      </c>
      <c r="AC336" s="96">
        <f t="shared" si="202"/>
        <v>2591.7159763313612</v>
      </c>
      <c r="AD336" s="96">
        <f t="shared" si="215"/>
        <v>0.53722292543640149</v>
      </c>
      <c r="AE336" s="96">
        <f t="shared" si="216"/>
        <v>0.15113871635610762</v>
      </c>
      <c r="AF336" s="96">
        <f t="shared" si="230"/>
        <v>0.11794888504642416</v>
      </c>
      <c r="AH336" s="101" t="str">
        <f t="shared" si="217"/>
        <v/>
      </c>
      <c r="AI336" s="101" t="str">
        <f t="shared" si="218"/>
        <v/>
      </c>
      <c r="AJ336" s="101" t="str">
        <f t="shared" si="203"/>
        <v/>
      </c>
      <c r="AK336" s="96" t="str">
        <f t="shared" si="231"/>
        <v/>
      </c>
      <c r="AM336" s="96">
        <f t="shared" si="219"/>
        <v>11320.615384615385</v>
      </c>
      <c r="AN336" s="96">
        <f t="shared" si="232"/>
        <v>1.4219130434782605</v>
      </c>
      <c r="AO336" s="96">
        <f t="shared" si="233"/>
        <v>1.4217344681344366</v>
      </c>
      <c r="AQ336" s="96" t="str">
        <f t="shared" si="220"/>
        <v/>
      </c>
      <c r="AR336" s="96" t="str">
        <f t="shared" si="234"/>
        <v/>
      </c>
      <c r="AS336" s="96" t="str">
        <f t="shared" si="235"/>
        <v/>
      </c>
      <c r="AU336" s="96">
        <f t="shared" si="221"/>
        <v>12578.461538461537</v>
      </c>
      <c r="AV336" s="96">
        <f t="shared" si="236"/>
        <v>26.192032189033686</v>
      </c>
      <c r="AW336" s="96">
        <f t="shared" si="237"/>
        <v>0.78995169082125594</v>
      </c>
      <c r="AX336" s="96">
        <f t="shared" si="238"/>
        <v>0.76677752554065026</v>
      </c>
      <c r="AZ336" s="101" t="str">
        <f t="shared" si="222"/>
        <v/>
      </c>
      <c r="BA336" s="101" t="str">
        <f t="shared" si="223"/>
        <v/>
      </c>
      <c r="BB336" s="101" t="str">
        <f t="shared" si="239"/>
        <v/>
      </c>
      <c r="BC336" s="96" t="str">
        <f t="shared" si="240"/>
        <v/>
      </c>
      <c r="BE336" s="96">
        <f t="shared" si="224"/>
        <v>2.1597633136094677E-3</v>
      </c>
      <c r="BF336" s="96" t="str">
        <f t="shared" si="225"/>
        <v/>
      </c>
      <c r="BH336" s="118"/>
      <c r="BI336" s="96" t="s">
        <v>74</v>
      </c>
      <c r="BJ336" s="96">
        <f t="shared" si="226"/>
        <v>1.6936569068720708E-2</v>
      </c>
      <c r="BK336" s="101" t="str">
        <f t="shared" si="227"/>
        <v/>
      </c>
      <c r="BL336" s="101"/>
      <c r="BM336" s="117" t="str">
        <f t="shared" si="228"/>
        <v>60-11-7</v>
      </c>
      <c r="BN336" s="204" t="str">
        <f t="shared" si="229"/>
        <v>Dimethylamino azobenzene [p-]</v>
      </c>
      <c r="BO336" s="204"/>
      <c r="BP336" s="200">
        <f t="shared" si="241"/>
        <v>0.11794888504642416</v>
      </c>
      <c r="BQ336" s="100" t="str">
        <f t="shared" si="205"/>
        <v>C</v>
      </c>
      <c r="BR336" s="205">
        <f t="shared" si="242"/>
        <v>1.4217344681344366</v>
      </c>
      <c r="BS336" s="100" t="str">
        <f t="shared" si="206"/>
        <v>C</v>
      </c>
      <c r="BT336" s="200">
        <f t="shared" si="243"/>
        <v>0.76677752554065026</v>
      </c>
      <c r="BU336" s="100" t="str">
        <f t="shared" si="207"/>
        <v>C</v>
      </c>
      <c r="BV336" s="200">
        <f t="shared" si="244"/>
        <v>2.1597633136094677E-3</v>
      </c>
      <c r="BW336" s="100" t="str">
        <f t="shared" si="208"/>
        <v>C</v>
      </c>
      <c r="BX336" s="200">
        <f t="shared" si="209"/>
        <v>1.6936569068720708E-2</v>
      </c>
      <c r="BY336" s="100" t="str">
        <f t="shared" si="210"/>
        <v>C</v>
      </c>
      <c r="BZ336" s="200"/>
      <c r="CA336" s="200"/>
      <c r="CB336" s="200"/>
    </row>
    <row r="337" spans="1:80" s="96" customFormat="1" ht="23" x14ac:dyDescent="0.5">
      <c r="A337" s="206" t="s">
        <v>1125</v>
      </c>
      <c r="B337" s="117" t="s">
        <v>305</v>
      </c>
      <c r="C337" s="201">
        <v>0.57999999999999996</v>
      </c>
      <c r="D337" s="203" t="s">
        <v>41</v>
      </c>
      <c r="E337" s="201"/>
      <c r="F337" s="203" t="s">
        <v>74</v>
      </c>
      <c r="G337" s="202"/>
      <c r="H337" s="100" t="s">
        <v>74</v>
      </c>
      <c r="I337" s="203"/>
      <c r="J337" s="203" t="s">
        <v>74</v>
      </c>
      <c r="K337" s="203"/>
      <c r="L337" s="113"/>
      <c r="M337" s="113">
        <v>1</v>
      </c>
      <c r="N337" s="111">
        <v>0.1</v>
      </c>
      <c r="P337" s="95">
        <v>121.18</v>
      </c>
      <c r="Q337" s="96" t="s">
        <v>47</v>
      </c>
      <c r="R337" s="96">
        <v>2.3199999999999998E-6</v>
      </c>
      <c r="S337" s="208">
        <v>9.48E-5</v>
      </c>
      <c r="T337" s="96">
        <v>7.7588900000000002E-2</v>
      </c>
      <c r="U337" s="96">
        <v>9.0657000000000003E-6</v>
      </c>
      <c r="V337" s="96">
        <v>351.9</v>
      </c>
      <c r="W337" s="96">
        <f t="shared" si="211"/>
        <v>2.1113999999999997</v>
      </c>
      <c r="X337" s="96">
        <v>3650</v>
      </c>
      <c r="Y337" s="99" t="str">
        <f t="shared" si="212"/>
        <v/>
      </c>
      <c r="Z337" s="96" t="str">
        <f t="shared" si="213"/>
        <v/>
      </c>
      <c r="AA337" s="96" t="str">
        <f t="shared" si="214"/>
        <v/>
      </c>
      <c r="AC337" s="96" t="str">
        <f t="shared" si="202"/>
        <v/>
      </c>
      <c r="AD337" s="96">
        <f t="shared" si="215"/>
        <v>4.2607335465645635</v>
      </c>
      <c r="AE337" s="96">
        <f t="shared" si="216"/>
        <v>1.1986863711001641</v>
      </c>
      <c r="AF337" s="96">
        <f t="shared" si="230"/>
        <v>0.93549924903758908</v>
      </c>
      <c r="AH337" s="101" t="str">
        <f t="shared" si="217"/>
        <v/>
      </c>
      <c r="AI337" s="101" t="str">
        <f t="shared" si="218"/>
        <v/>
      </c>
      <c r="AJ337" s="101" t="str">
        <f t="shared" si="203"/>
        <v/>
      </c>
      <c r="AK337" s="96" t="str">
        <f t="shared" si="231"/>
        <v/>
      </c>
      <c r="AM337" s="96" t="str">
        <f t="shared" si="219"/>
        <v/>
      </c>
      <c r="AN337" s="96">
        <f t="shared" si="232"/>
        <v>11.277241379310343</v>
      </c>
      <c r="AO337" s="96">
        <f t="shared" si="233"/>
        <v>11.277241379310343</v>
      </c>
      <c r="AQ337" s="96" t="str">
        <f t="shared" si="220"/>
        <v/>
      </c>
      <c r="AR337" s="96" t="str">
        <f t="shared" si="234"/>
        <v/>
      </c>
      <c r="AS337" s="96" t="str">
        <f t="shared" si="235"/>
        <v/>
      </c>
      <c r="AU337" s="96" t="str">
        <f t="shared" si="221"/>
        <v/>
      </c>
      <c r="AV337" s="96">
        <f t="shared" si="236"/>
        <v>207.72991046474993</v>
      </c>
      <c r="AW337" s="96">
        <f t="shared" si="237"/>
        <v>6.2651340996168576</v>
      </c>
      <c r="AX337" s="96">
        <f t="shared" si="238"/>
        <v>6.0817097340382631</v>
      </c>
      <c r="AZ337" s="101" t="str">
        <f t="shared" si="222"/>
        <v/>
      </c>
      <c r="BA337" s="101" t="str">
        <f t="shared" si="223"/>
        <v/>
      </c>
      <c r="BB337" s="101" t="str">
        <f t="shared" si="239"/>
        <v/>
      </c>
      <c r="BC337" s="96" t="str">
        <f t="shared" si="240"/>
        <v/>
      </c>
      <c r="BE337" s="96" t="str">
        <f t="shared" si="224"/>
        <v/>
      </c>
      <c r="BF337" s="96" t="str">
        <f t="shared" si="225"/>
        <v/>
      </c>
      <c r="BH337" s="118"/>
      <c r="BI337" s="96" t="s">
        <v>74</v>
      </c>
      <c r="BJ337" s="96">
        <f t="shared" si="226"/>
        <v>0.134324513303647</v>
      </c>
      <c r="BK337" s="101" t="str">
        <f t="shared" si="227"/>
        <v/>
      </c>
      <c r="BL337" s="101"/>
      <c r="BM337" s="117" t="str">
        <f t="shared" si="228"/>
        <v>21436-96-4</v>
      </c>
      <c r="BN337" s="204" t="str">
        <f t="shared" si="229"/>
        <v>Dimethylaniline HCl, 2,4-</v>
      </c>
      <c r="BO337" s="204"/>
      <c r="BP337" s="200">
        <f t="shared" si="241"/>
        <v>0.93549924903758908</v>
      </c>
      <c r="BQ337" s="100" t="str">
        <f t="shared" si="205"/>
        <v>C</v>
      </c>
      <c r="BR337" s="205">
        <f t="shared" si="242"/>
        <v>11.277241379310343</v>
      </c>
      <c r="BS337" s="100" t="str">
        <f t="shared" si="206"/>
        <v>C</v>
      </c>
      <c r="BT337" s="200">
        <f t="shared" si="243"/>
        <v>6.0817097340382631</v>
      </c>
      <c r="BU337" s="100" t="str">
        <f t="shared" si="207"/>
        <v>C</v>
      </c>
      <c r="BV337" s="200" t="str">
        <f t="shared" si="244"/>
        <v/>
      </c>
      <c r="BW337" s="100" t="str">
        <f t="shared" si="208"/>
        <v/>
      </c>
      <c r="BX337" s="200">
        <f t="shared" si="209"/>
        <v>0.134324513303647</v>
      </c>
      <c r="BY337" s="100" t="str">
        <f t="shared" si="210"/>
        <v>C</v>
      </c>
      <c r="BZ337" s="200"/>
      <c r="CA337" s="200"/>
      <c r="CB337" s="200"/>
    </row>
    <row r="338" spans="1:80" s="96" customFormat="1" ht="23" x14ac:dyDescent="0.5">
      <c r="A338" s="206" t="s">
        <v>1126</v>
      </c>
      <c r="B338" s="117" t="s">
        <v>304</v>
      </c>
      <c r="C338" s="201">
        <v>0.2</v>
      </c>
      <c r="D338" s="203" t="s">
        <v>791</v>
      </c>
      <c r="E338" s="201">
        <v>2E-3</v>
      </c>
      <c r="F338" s="203" t="s">
        <v>1198</v>
      </c>
      <c r="G338" s="202"/>
      <c r="H338" s="100" t="s">
        <v>74</v>
      </c>
      <c r="I338" s="203"/>
      <c r="J338" s="203" t="s">
        <v>74</v>
      </c>
      <c r="K338" s="203"/>
      <c r="L338" s="113"/>
      <c r="M338" s="113">
        <v>1</v>
      </c>
      <c r="N338" s="111">
        <v>0.1</v>
      </c>
      <c r="P338" s="95">
        <v>121.18</v>
      </c>
      <c r="Q338" s="208"/>
      <c r="R338" s="96">
        <v>2.5000000000000002E-6</v>
      </c>
      <c r="S338" s="208">
        <v>1.022E-4</v>
      </c>
      <c r="T338" s="96">
        <v>6.3024899999999995E-2</v>
      </c>
      <c r="U338" s="96">
        <v>8.3924999999999997E-6</v>
      </c>
      <c r="V338" s="96">
        <v>184.5</v>
      </c>
      <c r="W338" s="96">
        <f t="shared" si="211"/>
        <v>1.107</v>
      </c>
      <c r="X338" s="96">
        <v>6069</v>
      </c>
      <c r="Y338" s="99" t="str">
        <f t="shared" si="212"/>
        <v/>
      </c>
      <c r="Z338" s="96" t="str">
        <f t="shared" si="213"/>
        <v/>
      </c>
      <c r="AA338" s="96" t="str">
        <f t="shared" si="214"/>
        <v/>
      </c>
      <c r="AC338" s="96" t="str">
        <f t="shared" si="202"/>
        <v/>
      </c>
      <c r="AD338" s="96">
        <f t="shared" si="215"/>
        <v>12.356127285037232</v>
      </c>
      <c r="AE338" s="96">
        <f t="shared" si="216"/>
        <v>3.4761904761904758</v>
      </c>
      <c r="AF338" s="96">
        <f t="shared" si="230"/>
        <v>2.7129478222090078</v>
      </c>
      <c r="AH338" s="101" t="str">
        <f t="shared" si="217"/>
        <v/>
      </c>
      <c r="AI338" s="101">
        <f t="shared" si="218"/>
        <v>659.20173379086145</v>
      </c>
      <c r="AJ338" s="101">
        <f t="shared" si="203"/>
        <v>156.42857142857144</v>
      </c>
      <c r="AK338" s="96">
        <f t="shared" si="231"/>
        <v>126.42735911142927</v>
      </c>
      <c r="AM338" s="96" t="str">
        <f t="shared" si="219"/>
        <v/>
      </c>
      <c r="AN338" s="96">
        <f t="shared" si="232"/>
        <v>32.703999999999994</v>
      </c>
      <c r="AO338" s="96">
        <f t="shared" si="233"/>
        <v>32.703999999999994</v>
      </c>
      <c r="AQ338" s="96" t="str">
        <f t="shared" si="220"/>
        <v/>
      </c>
      <c r="AR338" s="96">
        <f t="shared" si="234"/>
        <v>4672</v>
      </c>
      <c r="AS338" s="96">
        <f t="shared" si="235"/>
        <v>4672</v>
      </c>
      <c r="AU338" s="96" t="str">
        <f t="shared" si="221"/>
        <v/>
      </c>
      <c r="AV338" s="96">
        <f t="shared" si="236"/>
        <v>602.41674034777475</v>
      </c>
      <c r="AW338" s="96">
        <f t="shared" si="237"/>
        <v>18.168888888888887</v>
      </c>
      <c r="AX338" s="96">
        <f t="shared" si="238"/>
        <v>17.636958228710967</v>
      </c>
      <c r="AZ338" s="101" t="str">
        <f t="shared" si="222"/>
        <v/>
      </c>
      <c r="BA338" s="101">
        <f t="shared" si="223"/>
        <v>6132.5856619307142</v>
      </c>
      <c r="BB338" s="101">
        <f t="shared" si="239"/>
        <v>2595.5555555555557</v>
      </c>
      <c r="BC338" s="96">
        <f t="shared" si="240"/>
        <v>1823.6949183240743</v>
      </c>
      <c r="BE338" s="96" t="str">
        <f t="shared" si="224"/>
        <v/>
      </c>
      <c r="BF338" s="96" t="str">
        <f t="shared" si="225"/>
        <v/>
      </c>
      <c r="BH338" s="118"/>
      <c r="BI338" s="96" t="s">
        <v>74</v>
      </c>
      <c r="BJ338" s="96">
        <f t="shared" si="226"/>
        <v>0.38954108858057629</v>
      </c>
      <c r="BK338" s="101">
        <f t="shared" si="227"/>
        <v>66.742857142857147</v>
      </c>
      <c r="BL338" s="101"/>
      <c r="BM338" s="117" t="str">
        <f t="shared" si="228"/>
        <v>95-68-1</v>
      </c>
      <c r="BN338" s="204" t="str">
        <f t="shared" si="229"/>
        <v>Dimethylaniline, 2,4-</v>
      </c>
      <c r="BO338" s="204"/>
      <c r="BP338" s="200">
        <f t="shared" si="241"/>
        <v>2.7129478222090078</v>
      </c>
      <c r="BQ338" s="100" t="str">
        <f t="shared" si="205"/>
        <v>C</v>
      </c>
      <c r="BR338" s="205">
        <f t="shared" si="242"/>
        <v>32.703999999999994</v>
      </c>
      <c r="BS338" s="100" t="str">
        <f t="shared" si="206"/>
        <v>C</v>
      </c>
      <c r="BT338" s="200">
        <f t="shared" si="243"/>
        <v>17.636958228710967</v>
      </c>
      <c r="BU338" s="100" t="str">
        <f t="shared" si="207"/>
        <v>C</v>
      </c>
      <c r="BV338" s="200" t="str">
        <f t="shared" si="244"/>
        <v/>
      </c>
      <c r="BW338" s="100" t="str">
        <f t="shared" si="208"/>
        <v/>
      </c>
      <c r="BX338" s="200">
        <f t="shared" si="209"/>
        <v>0.38954108858057629</v>
      </c>
      <c r="BY338" s="100" t="str">
        <f t="shared" si="210"/>
        <v>C</v>
      </c>
      <c r="BZ338" s="200"/>
      <c r="CA338" s="200"/>
      <c r="CB338" s="200"/>
    </row>
    <row r="339" spans="1:80" s="96" customFormat="1" ht="23" x14ac:dyDescent="0.5">
      <c r="A339" s="206" t="s">
        <v>1127</v>
      </c>
      <c r="B339" s="117" t="s">
        <v>303</v>
      </c>
      <c r="C339" s="201">
        <v>2.7E-2</v>
      </c>
      <c r="D339" s="201" t="s">
        <v>791</v>
      </c>
      <c r="E339" s="96">
        <v>2E-3</v>
      </c>
      <c r="F339" s="203" t="s">
        <v>790</v>
      </c>
      <c r="G339" s="202"/>
      <c r="H339" s="100" t="s">
        <v>74</v>
      </c>
      <c r="I339" s="203"/>
      <c r="J339" s="203" t="s">
        <v>74</v>
      </c>
      <c r="K339" s="203"/>
      <c r="L339" s="113" t="s">
        <v>1199</v>
      </c>
      <c r="M339" s="113">
        <v>1</v>
      </c>
      <c r="N339" s="111"/>
      <c r="P339" s="95">
        <v>121.18</v>
      </c>
      <c r="Q339" s="96" t="s">
        <v>47</v>
      </c>
      <c r="R339" s="96">
        <v>5.6799999999999998E-5</v>
      </c>
      <c r="S339" s="208">
        <v>2.3222E-3</v>
      </c>
      <c r="T339" s="96">
        <v>6.2541100000000002E-2</v>
      </c>
      <c r="U339" s="96">
        <v>8.3063000000000004E-6</v>
      </c>
      <c r="V339" s="96">
        <v>78.67</v>
      </c>
      <c r="W339" s="96">
        <f t="shared" si="211"/>
        <v>0.47202</v>
      </c>
      <c r="X339" s="96">
        <v>1450</v>
      </c>
      <c r="Y339" s="99">
        <f t="shared" si="212"/>
        <v>1.360849382268782E-5</v>
      </c>
      <c r="Z339" s="96">
        <f t="shared" si="213"/>
        <v>31267.677629831927</v>
      </c>
      <c r="AA339" s="96">
        <f t="shared" si="214"/>
        <v>830.0664365974842</v>
      </c>
      <c r="AC339" s="96" t="str">
        <f t="shared" si="202"/>
        <v/>
      </c>
      <c r="AD339" s="96" t="str">
        <f t="shared" si="215"/>
        <v/>
      </c>
      <c r="AE339" s="96">
        <f t="shared" si="216"/>
        <v>25.749559082892418</v>
      </c>
      <c r="AF339" s="96">
        <f t="shared" si="230"/>
        <v>25.749559082892418</v>
      </c>
      <c r="AH339" s="101" t="str">
        <f t="shared" si="217"/>
        <v/>
      </c>
      <c r="AI339" s="101" t="str">
        <f t="shared" si="218"/>
        <v/>
      </c>
      <c r="AJ339" s="101">
        <f t="shared" si="203"/>
        <v>156.42857142857144</v>
      </c>
      <c r="AK339" s="96">
        <f t="shared" si="231"/>
        <v>156.42857142857144</v>
      </c>
      <c r="AM339" s="96" t="str">
        <f t="shared" si="219"/>
        <v/>
      </c>
      <c r="AN339" s="96">
        <f t="shared" si="232"/>
        <v>242.25185185185182</v>
      </c>
      <c r="AO339" s="96">
        <f t="shared" si="233"/>
        <v>242.25185185185182</v>
      </c>
      <c r="AQ339" s="96" t="str">
        <f t="shared" si="220"/>
        <v/>
      </c>
      <c r="AR339" s="96">
        <f t="shared" si="234"/>
        <v>4672</v>
      </c>
      <c r="AS339" s="96">
        <f t="shared" si="235"/>
        <v>4672</v>
      </c>
      <c r="AU339" s="96" t="str">
        <f t="shared" si="221"/>
        <v/>
      </c>
      <c r="AV339" s="96" t="str">
        <f t="shared" si="236"/>
        <v/>
      </c>
      <c r="AW339" s="96">
        <f t="shared" si="237"/>
        <v>134.58436213991766</v>
      </c>
      <c r="AX339" s="96">
        <f t="shared" si="238"/>
        <v>134.58436213991766</v>
      </c>
      <c r="AZ339" s="101" t="str">
        <f t="shared" si="222"/>
        <v/>
      </c>
      <c r="BA339" s="101" t="str">
        <f t="shared" si="223"/>
        <v/>
      </c>
      <c r="BB339" s="101">
        <f t="shared" si="239"/>
        <v>2595.5555555555557</v>
      </c>
      <c r="BC339" s="96">
        <f t="shared" si="240"/>
        <v>2595.5555555555557</v>
      </c>
      <c r="BE339" s="96" t="str">
        <f t="shared" si="224"/>
        <v/>
      </c>
      <c r="BF339" s="96" t="str">
        <f t="shared" si="225"/>
        <v/>
      </c>
      <c r="BH339" s="118"/>
      <c r="BI339" s="96" t="s">
        <v>74</v>
      </c>
      <c r="BJ339" s="96">
        <f t="shared" si="226"/>
        <v>2.8854895450413056</v>
      </c>
      <c r="BK339" s="101">
        <f t="shared" si="227"/>
        <v>66.742857142857147</v>
      </c>
      <c r="BL339" s="101"/>
      <c r="BM339" s="117" t="str">
        <f t="shared" si="228"/>
        <v>121-69-7</v>
      </c>
      <c r="BN339" s="204" t="str">
        <f t="shared" si="229"/>
        <v>Dimethylaniline, N,N-</v>
      </c>
      <c r="BO339" s="204"/>
      <c r="BP339" s="200">
        <f t="shared" si="241"/>
        <v>25.749559082892418</v>
      </c>
      <c r="BQ339" s="100" t="str">
        <f t="shared" si="205"/>
        <v>C</v>
      </c>
      <c r="BR339" s="205">
        <f t="shared" si="242"/>
        <v>242.25185185185182</v>
      </c>
      <c r="BS339" s="100" t="str">
        <f t="shared" si="206"/>
        <v>C</v>
      </c>
      <c r="BT339" s="200">
        <f t="shared" si="243"/>
        <v>134.58436213991766</v>
      </c>
      <c r="BU339" s="100" t="str">
        <f t="shared" si="207"/>
        <v>C</v>
      </c>
      <c r="BV339" s="200" t="str">
        <f t="shared" si="244"/>
        <v/>
      </c>
      <c r="BW339" s="100" t="str">
        <f t="shared" si="208"/>
        <v/>
      </c>
      <c r="BX339" s="200">
        <f t="shared" si="209"/>
        <v>2.8854895450413056</v>
      </c>
      <c r="BY339" s="100" t="str">
        <f t="shared" si="210"/>
        <v>C</v>
      </c>
      <c r="BZ339" s="200"/>
      <c r="CA339" s="200"/>
      <c r="CB339" s="200"/>
    </row>
    <row r="340" spans="1:80" s="96" customFormat="1" ht="23" x14ac:dyDescent="0.5">
      <c r="A340" s="206" t="s">
        <v>1128</v>
      </c>
      <c r="B340" s="117" t="s">
        <v>306</v>
      </c>
      <c r="C340" s="96">
        <v>11</v>
      </c>
      <c r="D340" s="203" t="s">
        <v>791</v>
      </c>
      <c r="E340" s="201"/>
      <c r="F340" s="203" t="s">
        <v>74</v>
      </c>
      <c r="G340" s="202"/>
      <c r="H340" s="100" t="s">
        <v>74</v>
      </c>
      <c r="I340" s="203"/>
      <c r="J340" s="203" t="s">
        <v>74</v>
      </c>
      <c r="K340" s="203"/>
      <c r="L340" s="113"/>
      <c r="M340" s="113">
        <v>1</v>
      </c>
      <c r="N340" s="111">
        <v>0.1</v>
      </c>
      <c r="P340" s="95">
        <v>212.3</v>
      </c>
      <c r="Q340" s="208"/>
      <c r="R340" s="96">
        <v>6.2899999999999997E-11</v>
      </c>
      <c r="S340" s="208">
        <v>2.5715000000000001E-9</v>
      </c>
      <c r="T340" s="96">
        <v>5.3389199999999998E-2</v>
      </c>
      <c r="U340" s="96">
        <v>6.2380999999999996E-6</v>
      </c>
      <c r="V340" s="96">
        <v>3190</v>
      </c>
      <c r="W340" s="96">
        <f t="shared" si="211"/>
        <v>19.14</v>
      </c>
      <c r="X340" s="96">
        <v>1300</v>
      </c>
      <c r="Y340" s="99" t="str">
        <f t="shared" si="212"/>
        <v/>
      </c>
      <c r="Z340" s="96" t="str">
        <f t="shared" si="213"/>
        <v/>
      </c>
      <c r="AA340" s="96" t="str">
        <f t="shared" si="214"/>
        <v/>
      </c>
      <c r="AC340" s="96" t="str">
        <f t="shared" si="202"/>
        <v/>
      </c>
      <c r="AD340" s="96">
        <f t="shared" si="215"/>
        <v>0.22465685972794971</v>
      </c>
      <c r="AE340" s="96">
        <f t="shared" si="216"/>
        <v>6.3203463203463192E-2</v>
      </c>
      <c r="AF340" s="96">
        <f t="shared" si="230"/>
        <v>4.932632404016378E-2</v>
      </c>
      <c r="AH340" s="101" t="str">
        <f t="shared" si="217"/>
        <v/>
      </c>
      <c r="AI340" s="101" t="str">
        <f t="shared" si="218"/>
        <v/>
      </c>
      <c r="AJ340" s="101" t="str">
        <f t="shared" si="203"/>
        <v/>
      </c>
      <c r="AK340" s="96" t="str">
        <f t="shared" si="231"/>
        <v/>
      </c>
      <c r="AM340" s="96" t="str">
        <f t="shared" si="219"/>
        <v/>
      </c>
      <c r="AN340" s="96">
        <f t="shared" si="232"/>
        <v>0.59461818181818171</v>
      </c>
      <c r="AO340" s="96">
        <f t="shared" si="233"/>
        <v>0.59461818181818171</v>
      </c>
      <c r="AQ340" s="96" t="str">
        <f t="shared" si="220"/>
        <v/>
      </c>
      <c r="AR340" s="96" t="str">
        <f t="shared" si="234"/>
        <v/>
      </c>
      <c r="AS340" s="96" t="str">
        <f t="shared" si="235"/>
        <v/>
      </c>
      <c r="AU340" s="96" t="str">
        <f t="shared" si="221"/>
        <v/>
      </c>
      <c r="AV340" s="96">
        <f t="shared" si="236"/>
        <v>10.953031642686815</v>
      </c>
      <c r="AW340" s="96">
        <f t="shared" si="237"/>
        <v>0.33034343434343427</v>
      </c>
      <c r="AX340" s="96">
        <f t="shared" si="238"/>
        <v>0.32067196779474483</v>
      </c>
      <c r="AZ340" s="101" t="str">
        <f t="shared" si="222"/>
        <v/>
      </c>
      <c r="BA340" s="101" t="str">
        <f t="shared" si="223"/>
        <v/>
      </c>
      <c r="BB340" s="101" t="str">
        <f t="shared" si="239"/>
        <v/>
      </c>
      <c r="BC340" s="96" t="str">
        <f t="shared" si="240"/>
        <v/>
      </c>
      <c r="BE340" s="96" t="str">
        <f t="shared" si="224"/>
        <v/>
      </c>
      <c r="BF340" s="96" t="str">
        <f t="shared" si="225"/>
        <v/>
      </c>
      <c r="BH340" s="118"/>
      <c r="BI340" s="96" t="s">
        <v>74</v>
      </c>
      <c r="BJ340" s="96">
        <f t="shared" si="226"/>
        <v>7.082565246919568E-3</v>
      </c>
      <c r="BK340" s="101" t="str">
        <f t="shared" si="227"/>
        <v/>
      </c>
      <c r="BL340" s="101"/>
      <c r="BM340" s="117" t="str">
        <f t="shared" si="228"/>
        <v>119-93-7</v>
      </c>
      <c r="BN340" s="204" t="str">
        <f t="shared" si="229"/>
        <v>Dimethylbenzidine, 3,3'-</v>
      </c>
      <c r="BO340" s="204"/>
      <c r="BP340" s="200">
        <f t="shared" si="241"/>
        <v>4.932632404016378E-2</v>
      </c>
      <c r="BQ340" s="100" t="str">
        <f t="shared" si="205"/>
        <v>C</v>
      </c>
      <c r="BR340" s="205">
        <f t="shared" si="242"/>
        <v>0.59461818181818171</v>
      </c>
      <c r="BS340" s="100" t="str">
        <f t="shared" si="206"/>
        <v>C</v>
      </c>
      <c r="BT340" s="200">
        <f t="shared" si="243"/>
        <v>0.32067196779474483</v>
      </c>
      <c r="BU340" s="100" t="str">
        <f t="shared" si="207"/>
        <v>C</v>
      </c>
      <c r="BV340" s="200" t="str">
        <f t="shared" si="244"/>
        <v/>
      </c>
      <c r="BW340" s="100" t="str">
        <f t="shared" si="208"/>
        <v/>
      </c>
      <c r="BX340" s="200">
        <f t="shared" si="209"/>
        <v>7.082565246919568E-3</v>
      </c>
      <c r="BY340" s="100" t="str">
        <f t="shared" si="210"/>
        <v>C</v>
      </c>
      <c r="BZ340" s="200"/>
      <c r="CA340" s="200"/>
      <c r="CB340" s="200"/>
    </row>
    <row r="341" spans="1:80" s="96" customFormat="1" ht="23" x14ac:dyDescent="0.5">
      <c r="A341" s="206" t="s">
        <v>1129</v>
      </c>
      <c r="B341" s="117" t="s">
        <v>1130</v>
      </c>
      <c r="C341" s="201"/>
      <c r="D341" s="201"/>
      <c r="E341" s="201">
        <v>0.1</v>
      </c>
      <c r="F341" s="203" t="s">
        <v>791</v>
      </c>
      <c r="G341" s="202"/>
      <c r="H341" s="100" t="s">
        <v>74</v>
      </c>
      <c r="I341" s="203">
        <v>0.03</v>
      </c>
      <c r="J341" s="203" t="s">
        <v>790</v>
      </c>
      <c r="K341" s="203"/>
      <c r="L341" s="113" t="s">
        <v>1199</v>
      </c>
      <c r="M341" s="113">
        <v>1</v>
      </c>
      <c r="N341" s="111"/>
      <c r="P341" s="95">
        <v>73.094999999999999</v>
      </c>
      <c r="Q341" s="208"/>
      <c r="R341" s="96">
        <v>7.3900000000000007E-8</v>
      </c>
      <c r="S341" s="208">
        <v>3.0213000000000002E-6</v>
      </c>
      <c r="T341" s="96">
        <v>9.7184599999999996E-2</v>
      </c>
      <c r="U341" s="96">
        <v>1.1199999999999999E-5</v>
      </c>
      <c r="V341" s="96">
        <v>1</v>
      </c>
      <c r="W341" s="96">
        <f t="shared" si="211"/>
        <v>6.0000000000000001E-3</v>
      </c>
      <c r="X341" s="96">
        <v>1000000</v>
      </c>
      <c r="Y341" s="99">
        <f t="shared" si="212"/>
        <v>8.1831541042914052E-7</v>
      </c>
      <c r="Z341" s="96">
        <f t="shared" si="213"/>
        <v>127508.83889686366</v>
      </c>
      <c r="AA341" s="96">
        <f t="shared" si="214"/>
        <v>106000.57195679244</v>
      </c>
      <c r="AC341" s="96" t="str">
        <f t="shared" si="202"/>
        <v/>
      </c>
      <c r="AD341" s="96" t="str">
        <f t="shared" si="215"/>
        <v/>
      </c>
      <c r="AE341" s="96" t="str">
        <f t="shared" si="216"/>
        <v/>
      </c>
      <c r="AF341" s="96" t="str">
        <f t="shared" si="230"/>
        <v/>
      </c>
      <c r="AH341" s="101">
        <f t="shared" si="217"/>
        <v>3989.2051026304489</v>
      </c>
      <c r="AI341" s="101" t="str">
        <f t="shared" si="218"/>
        <v/>
      </c>
      <c r="AJ341" s="101">
        <f t="shared" si="203"/>
        <v>7821.4285714285706</v>
      </c>
      <c r="AK341" s="96">
        <f t="shared" si="231"/>
        <v>2641.795828070869</v>
      </c>
      <c r="AM341" s="96" t="str">
        <f t="shared" si="219"/>
        <v/>
      </c>
      <c r="AN341" s="96" t="str">
        <f t="shared" si="232"/>
        <v/>
      </c>
      <c r="AO341" s="96" t="str">
        <f t="shared" si="233"/>
        <v/>
      </c>
      <c r="AQ341" s="96">
        <f t="shared" si="220"/>
        <v>16754.661431047884</v>
      </c>
      <c r="AR341" s="96">
        <f t="shared" si="234"/>
        <v>233600</v>
      </c>
      <c r="AS341" s="96">
        <f t="shared" si="235"/>
        <v>15633.377417143638</v>
      </c>
      <c r="AU341" s="96" t="str">
        <f t="shared" si="221"/>
        <v/>
      </c>
      <c r="AV341" s="96" t="str">
        <f t="shared" si="236"/>
        <v/>
      </c>
      <c r="AW341" s="96" t="str">
        <f t="shared" si="237"/>
        <v/>
      </c>
      <c r="AX341" s="96" t="str">
        <f t="shared" si="238"/>
        <v/>
      </c>
      <c r="AZ341" s="101">
        <f t="shared" si="222"/>
        <v>18616.290478942094</v>
      </c>
      <c r="BA341" s="101" t="str">
        <f t="shared" si="223"/>
        <v/>
      </c>
      <c r="BB341" s="101">
        <f t="shared" si="239"/>
        <v>129777.77777777778</v>
      </c>
      <c r="BC341" s="96">
        <f t="shared" si="240"/>
        <v>16280.844896327601</v>
      </c>
      <c r="BE341" s="96" t="str">
        <f t="shared" si="224"/>
        <v/>
      </c>
      <c r="BF341" s="96">
        <f t="shared" si="225"/>
        <v>31.285714285714281</v>
      </c>
      <c r="BH341" s="118"/>
      <c r="BI341" s="96" t="s">
        <v>74</v>
      </c>
      <c r="BJ341" s="96" t="str">
        <f t="shared" si="226"/>
        <v/>
      </c>
      <c r="BK341" s="101">
        <f t="shared" si="227"/>
        <v>61.419807186678348</v>
      </c>
      <c r="BL341" s="101"/>
      <c r="BM341" s="117" t="str">
        <f t="shared" si="228"/>
        <v>68-12-2</v>
      </c>
      <c r="BN341" s="204" t="str">
        <f t="shared" si="229"/>
        <v>Dimethylformamide</v>
      </c>
      <c r="BO341" s="204"/>
      <c r="BP341" s="200">
        <f t="shared" si="241"/>
        <v>2641.795828070869</v>
      </c>
      <c r="BQ341" s="100" t="str">
        <f t="shared" si="205"/>
        <v>N</v>
      </c>
      <c r="BR341" s="205">
        <f t="shared" si="242"/>
        <v>15633.377417143638</v>
      </c>
      <c r="BS341" s="100" t="str">
        <f t="shared" si="206"/>
        <v>N</v>
      </c>
      <c r="BT341" s="200">
        <f t="shared" si="243"/>
        <v>16280.844896327601</v>
      </c>
      <c r="BU341" s="100" t="str">
        <f t="shared" si="207"/>
        <v>N</v>
      </c>
      <c r="BV341" s="200">
        <f t="shared" si="244"/>
        <v>31.285714285714281</v>
      </c>
      <c r="BW341" s="100" t="str">
        <f t="shared" si="208"/>
        <v>N</v>
      </c>
      <c r="BX341" s="200">
        <f t="shared" si="209"/>
        <v>61.419807186678348</v>
      </c>
      <c r="BY341" s="100" t="str">
        <f t="shared" si="210"/>
        <v>N</v>
      </c>
      <c r="BZ341" s="200"/>
      <c r="CA341" s="200"/>
      <c r="CB341" s="200"/>
    </row>
    <row r="342" spans="1:80" s="96" customFormat="1" ht="23" x14ac:dyDescent="0.5">
      <c r="A342" s="206" t="s">
        <v>1131</v>
      </c>
      <c r="B342" s="117" t="s">
        <v>307</v>
      </c>
      <c r="C342" s="201"/>
      <c r="D342" s="201"/>
      <c r="E342" s="201">
        <v>1E-4</v>
      </c>
      <c r="F342" s="203" t="s">
        <v>1198</v>
      </c>
      <c r="G342" s="202"/>
      <c r="H342" s="100" t="s">
        <v>74</v>
      </c>
      <c r="I342" s="203">
        <v>1.9999999999999999E-6</v>
      </c>
      <c r="J342" s="203" t="s">
        <v>1198</v>
      </c>
      <c r="K342" s="203"/>
      <c r="L342" s="113" t="s">
        <v>1199</v>
      </c>
      <c r="M342" s="113">
        <v>1</v>
      </c>
      <c r="N342" s="111"/>
      <c r="P342" s="95">
        <v>60.098999999999997</v>
      </c>
      <c r="Q342" s="208"/>
      <c r="R342" s="96">
        <v>1.29E-5</v>
      </c>
      <c r="S342" s="208">
        <v>5.2740000000000003E-4</v>
      </c>
      <c r="T342" s="96">
        <v>0.10378569999999999</v>
      </c>
      <c r="U342" s="96">
        <v>1.13E-5</v>
      </c>
      <c r="V342" s="96">
        <v>11.95</v>
      </c>
      <c r="W342" s="96">
        <f t="shared" si="211"/>
        <v>7.17E-2</v>
      </c>
      <c r="X342" s="96">
        <v>1000000</v>
      </c>
      <c r="Y342" s="99">
        <f t="shared" si="212"/>
        <v>1.7391967177064508E-5</v>
      </c>
      <c r="Z342" s="96">
        <f t="shared" si="213"/>
        <v>27658.352187566757</v>
      </c>
      <c r="AA342" s="96">
        <f t="shared" si="214"/>
        <v>171799.84113207547</v>
      </c>
      <c r="AC342" s="96" t="str">
        <f t="shared" si="202"/>
        <v/>
      </c>
      <c r="AD342" s="96" t="str">
        <f t="shared" si="215"/>
        <v/>
      </c>
      <c r="AE342" s="96" t="str">
        <f t="shared" si="216"/>
        <v/>
      </c>
      <c r="AF342" s="96" t="str">
        <f t="shared" si="230"/>
        <v/>
      </c>
      <c r="AH342" s="101">
        <f t="shared" si="217"/>
        <v>5.7687420276924951E-2</v>
      </c>
      <c r="AI342" s="101" t="str">
        <f t="shared" si="218"/>
        <v/>
      </c>
      <c r="AJ342" s="101">
        <f t="shared" si="203"/>
        <v>7.821428571428573</v>
      </c>
      <c r="AK342" s="96">
        <f t="shared" si="231"/>
        <v>5.7265058369610745E-2</v>
      </c>
      <c r="AM342" s="96" t="str">
        <f t="shared" si="219"/>
        <v/>
      </c>
      <c r="AN342" s="96" t="str">
        <f t="shared" si="232"/>
        <v/>
      </c>
      <c r="AO342" s="96" t="str">
        <f t="shared" si="233"/>
        <v/>
      </c>
      <c r="AQ342" s="96">
        <f t="shared" si="220"/>
        <v>0.24228716516308479</v>
      </c>
      <c r="AR342" s="96">
        <f t="shared" si="234"/>
        <v>233.60000000000002</v>
      </c>
      <c r="AS342" s="96">
        <f t="shared" si="235"/>
        <v>0.2420361281452964</v>
      </c>
      <c r="AU342" s="96" t="str">
        <f t="shared" si="221"/>
        <v/>
      </c>
      <c r="AV342" s="96" t="str">
        <f t="shared" si="236"/>
        <v/>
      </c>
      <c r="AW342" s="96" t="str">
        <f t="shared" si="237"/>
        <v/>
      </c>
      <c r="AX342" s="96" t="str">
        <f t="shared" si="238"/>
        <v/>
      </c>
      <c r="AZ342" s="101">
        <f t="shared" si="222"/>
        <v>0.26920796129231644</v>
      </c>
      <c r="BA342" s="101" t="str">
        <f t="shared" si="223"/>
        <v/>
      </c>
      <c r="BB342" s="101">
        <f t="shared" si="239"/>
        <v>129.7777777777778</v>
      </c>
      <c r="BC342" s="96">
        <f t="shared" si="240"/>
        <v>0.26865067866087911</v>
      </c>
      <c r="BE342" s="96" t="str">
        <f t="shared" si="224"/>
        <v/>
      </c>
      <c r="BF342" s="96">
        <f t="shared" si="225"/>
        <v>2.0857142857142858E-3</v>
      </c>
      <c r="BH342" s="118"/>
      <c r="BI342" s="96" t="s">
        <v>74</v>
      </c>
      <c r="BJ342" s="96" t="str">
        <f t="shared" si="226"/>
        <v/>
      </c>
      <c r="BK342" s="101">
        <f t="shared" si="227"/>
        <v>4.1662207954342783E-3</v>
      </c>
      <c r="BL342" s="101"/>
      <c r="BM342" s="117" t="str">
        <f t="shared" si="228"/>
        <v>57-14-7</v>
      </c>
      <c r="BN342" s="204" t="str">
        <f t="shared" si="229"/>
        <v>Dimethylhydrazine, 1,1-</v>
      </c>
      <c r="BO342" s="204"/>
      <c r="BP342" s="200">
        <f t="shared" si="241"/>
        <v>5.7265058369610745E-2</v>
      </c>
      <c r="BQ342" s="100" t="str">
        <f t="shared" si="205"/>
        <v>N</v>
      </c>
      <c r="BR342" s="205">
        <f t="shared" si="242"/>
        <v>0.2420361281452964</v>
      </c>
      <c r="BS342" s="100" t="str">
        <f t="shared" si="206"/>
        <v>N</v>
      </c>
      <c r="BT342" s="200">
        <f t="shared" si="243"/>
        <v>0.26865067866087911</v>
      </c>
      <c r="BU342" s="100" t="str">
        <f t="shared" si="207"/>
        <v>N</v>
      </c>
      <c r="BV342" s="200">
        <f t="shared" si="244"/>
        <v>2.0857142857142858E-3</v>
      </c>
      <c r="BW342" s="100" t="str">
        <f t="shared" si="208"/>
        <v>N</v>
      </c>
      <c r="BX342" s="200">
        <f t="shared" si="209"/>
        <v>4.1662207954342783E-3</v>
      </c>
      <c r="BY342" s="100" t="str">
        <f t="shared" si="210"/>
        <v>N</v>
      </c>
      <c r="BZ342" s="200"/>
      <c r="CA342" s="200"/>
      <c r="CB342" s="200"/>
    </row>
    <row r="343" spans="1:80" s="96" customFormat="1" ht="23" x14ac:dyDescent="0.5">
      <c r="A343" s="206" t="s">
        <v>1132</v>
      </c>
      <c r="B343" s="117" t="s">
        <v>308</v>
      </c>
      <c r="C343" s="201">
        <v>550</v>
      </c>
      <c r="D343" s="203" t="s">
        <v>793</v>
      </c>
      <c r="E343" s="201"/>
      <c r="F343" s="203" t="s">
        <v>74</v>
      </c>
      <c r="G343" s="202">
        <v>0.16</v>
      </c>
      <c r="H343" s="100" t="s">
        <v>793</v>
      </c>
      <c r="I343" s="203"/>
      <c r="J343" s="203" t="s">
        <v>74</v>
      </c>
      <c r="K343" s="203"/>
      <c r="L343" s="113" t="s">
        <v>1199</v>
      </c>
      <c r="M343" s="113">
        <v>1</v>
      </c>
      <c r="N343" s="111"/>
      <c r="P343" s="95">
        <v>60.098999999999997</v>
      </c>
      <c r="Q343" s="96" t="s">
        <v>47</v>
      </c>
      <c r="R343" s="96">
        <v>6.9499999999999994E-8</v>
      </c>
      <c r="S343" s="208">
        <v>2.8414E-6</v>
      </c>
      <c r="T343" s="96">
        <v>0.1057704</v>
      </c>
      <c r="U343" s="96">
        <v>1.1600000000000001E-5</v>
      </c>
      <c r="V343" s="96">
        <v>14.87</v>
      </c>
      <c r="W343" s="96">
        <f t="shared" si="211"/>
        <v>8.9219999999999994E-2</v>
      </c>
      <c r="X343" s="96">
        <v>1000000</v>
      </c>
      <c r="Y343" s="99">
        <f t="shared" si="212"/>
        <v>4.7378257662137837E-7</v>
      </c>
      <c r="Z343" s="96">
        <f t="shared" si="213"/>
        <v>167575.72740452818</v>
      </c>
      <c r="AA343" s="96">
        <f t="shared" si="214"/>
        <v>189220.53790025157</v>
      </c>
      <c r="AC343" s="96">
        <f t="shared" si="202"/>
        <v>2.9406317549352302E-3</v>
      </c>
      <c r="AD343" s="96" t="str">
        <f t="shared" si="215"/>
        <v/>
      </c>
      <c r="AE343" s="96">
        <f t="shared" si="216"/>
        <v>1.2640692640692639E-3</v>
      </c>
      <c r="AF343" s="96">
        <f t="shared" si="230"/>
        <v>8.8404911587263346E-4</v>
      </c>
      <c r="AH343" s="101" t="str">
        <f t="shared" si="217"/>
        <v/>
      </c>
      <c r="AI343" s="101" t="str">
        <f t="shared" si="218"/>
        <v/>
      </c>
      <c r="AJ343" s="101" t="str">
        <f t="shared" si="203"/>
        <v/>
      </c>
      <c r="AK343" s="96" t="str">
        <f t="shared" si="231"/>
        <v/>
      </c>
      <c r="AM343" s="96">
        <f t="shared" si="219"/>
        <v>1.2844679505557084E-2</v>
      </c>
      <c r="AN343" s="96">
        <f t="shared" si="232"/>
        <v>1.1892363636363633E-2</v>
      </c>
      <c r="AO343" s="96">
        <f t="shared" si="233"/>
        <v>6.1750953255107462E-3</v>
      </c>
      <c r="AQ343" s="96" t="str">
        <f t="shared" si="220"/>
        <v/>
      </c>
      <c r="AR343" s="96" t="str">
        <f t="shared" si="234"/>
        <v/>
      </c>
      <c r="AS343" s="96" t="str">
        <f t="shared" si="235"/>
        <v/>
      </c>
      <c r="AU343" s="96">
        <f t="shared" si="221"/>
        <v>1.4271866117285648E-2</v>
      </c>
      <c r="AV343" s="96" t="str">
        <f t="shared" si="236"/>
        <v/>
      </c>
      <c r="AW343" s="96">
        <f t="shared" si="237"/>
        <v>6.6068686868686853E-3</v>
      </c>
      <c r="AX343" s="96">
        <f t="shared" si="238"/>
        <v>4.5161905756241011E-3</v>
      </c>
      <c r="AZ343" s="101" t="str">
        <f t="shared" si="222"/>
        <v/>
      </c>
      <c r="BA343" s="101" t="str">
        <f t="shared" si="223"/>
        <v/>
      </c>
      <c r="BB343" s="101" t="str">
        <f t="shared" si="239"/>
        <v/>
      </c>
      <c r="BC343" s="96" t="str">
        <f t="shared" si="240"/>
        <v/>
      </c>
      <c r="BE343" s="96">
        <f t="shared" si="224"/>
        <v>1.7548076923076922E-5</v>
      </c>
      <c r="BF343" s="96" t="str">
        <f t="shared" si="225"/>
        <v/>
      </c>
      <c r="BH343" s="118"/>
      <c r="BI343" s="96" t="s">
        <v>74</v>
      </c>
      <c r="BJ343" s="96">
        <f t="shared" si="226"/>
        <v>2.8127227541564716E-5</v>
      </c>
      <c r="BK343" s="101" t="str">
        <f t="shared" si="227"/>
        <v/>
      </c>
      <c r="BL343" s="101"/>
      <c r="BM343" s="117" t="str">
        <f t="shared" si="228"/>
        <v>540-73-8</v>
      </c>
      <c r="BN343" s="204" t="str">
        <f t="shared" si="229"/>
        <v>Dimethylhydrazine, 1,2-</v>
      </c>
      <c r="BO343" s="204"/>
      <c r="BP343" s="200">
        <f t="shared" si="241"/>
        <v>8.8404911587263346E-4</v>
      </c>
      <c r="BQ343" s="100" t="str">
        <f t="shared" si="205"/>
        <v>C</v>
      </c>
      <c r="BR343" s="205">
        <f t="shared" si="242"/>
        <v>6.1750953255107462E-3</v>
      </c>
      <c r="BS343" s="100" t="str">
        <f t="shared" si="206"/>
        <v>C</v>
      </c>
      <c r="BT343" s="200">
        <f t="shared" si="243"/>
        <v>4.5161905756241011E-3</v>
      </c>
      <c r="BU343" s="100" t="str">
        <f t="shared" si="207"/>
        <v>C</v>
      </c>
      <c r="BV343" s="200">
        <f t="shared" si="244"/>
        <v>1.7548076923076922E-5</v>
      </c>
      <c r="BW343" s="100" t="str">
        <f t="shared" si="208"/>
        <v>C</v>
      </c>
      <c r="BX343" s="200">
        <f t="shared" si="209"/>
        <v>2.8127227541564716E-5</v>
      </c>
      <c r="BY343" s="100" t="str">
        <f t="shared" si="210"/>
        <v>C</v>
      </c>
      <c r="BZ343" s="200"/>
      <c r="CA343" s="200"/>
      <c r="CB343" s="200"/>
    </row>
    <row r="344" spans="1:80" s="96" customFormat="1" ht="23" x14ac:dyDescent="0.5">
      <c r="A344" s="206" t="s">
        <v>309</v>
      </c>
      <c r="B344" s="117" t="s">
        <v>310</v>
      </c>
      <c r="D344" s="201"/>
      <c r="E344" s="201">
        <v>1E-3</v>
      </c>
      <c r="F344" s="203" t="s">
        <v>537</v>
      </c>
      <c r="G344" s="202"/>
      <c r="H344" s="100"/>
      <c r="I344" s="203"/>
      <c r="J344" s="203"/>
      <c r="K344" s="203"/>
      <c r="L344" s="113"/>
      <c r="M344" s="113">
        <v>1</v>
      </c>
      <c r="N344" s="111">
        <v>0.1</v>
      </c>
      <c r="P344" s="95"/>
      <c r="Q344" s="96" t="s">
        <v>47</v>
      </c>
      <c r="W344" s="96">
        <f t="shared" si="211"/>
        <v>0</v>
      </c>
      <c r="Y344" s="99" t="str">
        <f t="shared" si="212"/>
        <v/>
      </c>
      <c r="Z344" s="96" t="str">
        <f t="shared" si="213"/>
        <v/>
      </c>
      <c r="AA344" s="96" t="str">
        <f t="shared" si="214"/>
        <v/>
      </c>
      <c r="AC344" s="96" t="str">
        <f t="shared" si="202"/>
        <v/>
      </c>
      <c r="AD344" s="96" t="str">
        <f t="shared" si="215"/>
        <v/>
      </c>
      <c r="AE344" s="96" t="str">
        <f t="shared" si="216"/>
        <v/>
      </c>
      <c r="AF344" s="96" t="str">
        <f t="shared" si="230"/>
        <v/>
      </c>
      <c r="AH344" s="101" t="str">
        <f t="shared" si="217"/>
        <v/>
      </c>
      <c r="AI344" s="101">
        <f t="shared" si="218"/>
        <v>329.60086689543073</v>
      </c>
      <c r="AJ344" s="101">
        <f t="shared" si="203"/>
        <v>78.214285714285722</v>
      </c>
      <c r="AK344" s="96">
        <f t="shared" si="231"/>
        <v>63.213679555714634</v>
      </c>
      <c r="AM344" s="96" t="str">
        <f t="shared" si="219"/>
        <v/>
      </c>
      <c r="AN344" s="96" t="str">
        <f t="shared" si="232"/>
        <v/>
      </c>
      <c r="AO344" s="96" t="str">
        <f t="shared" si="233"/>
        <v/>
      </c>
      <c r="AQ344" s="96" t="str">
        <f t="shared" si="220"/>
        <v/>
      </c>
      <c r="AR344" s="96">
        <f t="shared" si="234"/>
        <v>2336</v>
      </c>
      <c r="AS344" s="96">
        <f t="shared" si="235"/>
        <v>2336</v>
      </c>
      <c r="AU344" s="96" t="str">
        <f t="shared" si="221"/>
        <v/>
      </c>
      <c r="AV344" s="96" t="str">
        <f t="shared" si="236"/>
        <v/>
      </c>
      <c r="AW344" s="96" t="str">
        <f t="shared" si="237"/>
        <v/>
      </c>
      <c r="AX344" s="96" t="str">
        <f t="shared" si="238"/>
        <v/>
      </c>
      <c r="AZ344" s="101" t="str">
        <f t="shared" si="222"/>
        <v/>
      </c>
      <c r="BA344" s="101">
        <f t="shared" si="223"/>
        <v>3066.2928309653571</v>
      </c>
      <c r="BB344" s="101">
        <f t="shared" si="239"/>
        <v>1297.7777777777778</v>
      </c>
      <c r="BC344" s="96">
        <f t="shared" si="240"/>
        <v>911.84745916203713</v>
      </c>
      <c r="BE344" s="96" t="str">
        <f t="shared" si="224"/>
        <v/>
      </c>
      <c r="BF344" s="96" t="str">
        <f t="shared" si="225"/>
        <v/>
      </c>
      <c r="BH344" s="118"/>
      <c r="BJ344" s="96" t="str">
        <f t="shared" si="226"/>
        <v/>
      </c>
      <c r="BK344" s="101">
        <f t="shared" si="227"/>
        <v>33.371428571428574</v>
      </c>
      <c r="BL344" s="101"/>
      <c r="BM344" s="117" t="str">
        <f t="shared" si="228"/>
        <v>122-09-8</v>
      </c>
      <c r="BN344" s="204" t="str">
        <f t="shared" si="229"/>
        <v>Dimethylphenethylamine</v>
      </c>
      <c r="BO344" s="204"/>
      <c r="BP344" s="200">
        <f t="shared" si="241"/>
        <v>63.213679555714634</v>
      </c>
      <c r="BQ344" s="100" t="str">
        <f>IF(BP344="","",IF(BP344=AA344,"sat", IF(BP344=AF344,"C", IF(BP344=AK344,"N", IF(BP344=100000,"max")))))</f>
        <v>N</v>
      </c>
      <c r="BR344" s="205">
        <f t="shared" si="242"/>
        <v>2336</v>
      </c>
      <c r="BS344" s="100" t="str">
        <f>IF(BR344="","",IF(BR344=AA344,"sat", IF(BR344=AO344,"C", IF(BR344=AS344,"N", IF(BR344=100000,"max")))))</f>
        <v>N</v>
      </c>
      <c r="BT344" s="200">
        <f t="shared" si="243"/>
        <v>911.84745916203713</v>
      </c>
      <c r="BU344" s="100" t="str">
        <f>IF(BT344="","", IF(BT344=AA344,"sat", IF(BT344=AX344,"C", IF(BT344=BC344,"N", IF(BT344=100000,"max")))))</f>
        <v>N</v>
      </c>
      <c r="BV344" s="200" t="str">
        <f t="shared" si="244"/>
        <v/>
      </c>
      <c r="BW344" s="100" t="str">
        <f>IF(BV344="","", IF(BV344=BE344,"C", IF(BV344=BF344,"N")))</f>
        <v/>
      </c>
      <c r="BX344" s="200">
        <f>IF(BI344="",(IF(AND(BJ344="",BK344=""),"",MIN(BJ344,BK344))),BI344)</f>
        <v>33.371428571428574</v>
      </c>
      <c r="BY344" s="100" t="str">
        <f>IF(BX344="","", IF(BX344=BJ344,"C", IF(BX344=BK344,"N",IF(BX344=BI344,"mcl"))))</f>
        <v>N</v>
      </c>
      <c r="BZ344" s="200"/>
      <c r="CA344" s="200"/>
      <c r="CB344" s="200"/>
    </row>
    <row r="345" spans="1:80" s="96" customFormat="1" ht="23" x14ac:dyDescent="0.5">
      <c r="A345" s="206" t="s">
        <v>1133</v>
      </c>
      <c r="B345" s="117" t="s">
        <v>311</v>
      </c>
      <c r="E345" s="96">
        <v>0.02</v>
      </c>
      <c r="F345" s="100" t="s">
        <v>790</v>
      </c>
      <c r="G345" s="202"/>
      <c r="H345" s="100" t="s">
        <v>74</v>
      </c>
      <c r="I345" s="203"/>
      <c r="J345" s="203" t="s">
        <v>74</v>
      </c>
      <c r="K345" s="203"/>
      <c r="L345" s="113"/>
      <c r="M345" s="113">
        <v>1</v>
      </c>
      <c r="N345" s="111">
        <v>0.1</v>
      </c>
      <c r="P345" s="95">
        <v>122.17</v>
      </c>
      <c r="Q345" s="96" t="s">
        <v>47</v>
      </c>
      <c r="R345" s="96">
        <v>9.5099999999999998E-7</v>
      </c>
      <c r="S345" s="208">
        <v>3.8899999999999997E-5</v>
      </c>
      <c r="T345" s="96">
        <v>6.2245099999999998E-2</v>
      </c>
      <c r="U345" s="96">
        <v>8.3140000000000004E-6</v>
      </c>
      <c r="V345" s="96">
        <v>491.8</v>
      </c>
      <c r="W345" s="96">
        <f t="shared" si="211"/>
        <v>2.9508000000000001</v>
      </c>
      <c r="X345" s="96">
        <v>7870</v>
      </c>
      <c r="Y345" s="99" t="str">
        <f t="shared" si="212"/>
        <v/>
      </c>
      <c r="Z345" s="96" t="str">
        <f t="shared" si="213"/>
        <v/>
      </c>
      <c r="AA345" s="96" t="str">
        <f t="shared" si="214"/>
        <v/>
      </c>
      <c r="AC345" s="96" t="str">
        <f t="shared" si="202"/>
        <v/>
      </c>
      <c r="AD345" s="96" t="str">
        <f t="shared" si="215"/>
        <v/>
      </c>
      <c r="AE345" s="96" t="str">
        <f t="shared" si="216"/>
        <v/>
      </c>
      <c r="AF345" s="96" t="str">
        <f t="shared" si="230"/>
        <v/>
      </c>
      <c r="AH345" s="101" t="str">
        <f t="shared" si="217"/>
        <v/>
      </c>
      <c r="AI345" s="101">
        <f t="shared" si="218"/>
        <v>6592.0173379086136</v>
      </c>
      <c r="AJ345" s="101">
        <f t="shared" si="203"/>
        <v>1564.2857142857144</v>
      </c>
      <c r="AK345" s="96">
        <f t="shared" si="231"/>
        <v>1264.2735911142927</v>
      </c>
      <c r="AM345" s="96" t="str">
        <f t="shared" si="219"/>
        <v/>
      </c>
      <c r="AN345" s="96" t="str">
        <f t="shared" si="232"/>
        <v/>
      </c>
      <c r="AO345" s="96" t="str">
        <f t="shared" si="233"/>
        <v/>
      </c>
      <c r="AQ345" s="96" t="str">
        <f t="shared" si="220"/>
        <v/>
      </c>
      <c r="AR345" s="96">
        <f t="shared" si="234"/>
        <v>46720.000000000007</v>
      </c>
      <c r="AS345" s="96">
        <f t="shared" si="235"/>
        <v>46720.000000000007</v>
      </c>
      <c r="AU345" s="96" t="str">
        <f t="shared" si="221"/>
        <v/>
      </c>
      <c r="AV345" s="96" t="str">
        <f t="shared" si="236"/>
        <v/>
      </c>
      <c r="AW345" s="96" t="str">
        <f t="shared" si="237"/>
        <v/>
      </c>
      <c r="AX345" s="96" t="str">
        <f t="shared" si="238"/>
        <v/>
      </c>
      <c r="AZ345" s="101" t="str">
        <f t="shared" si="222"/>
        <v/>
      </c>
      <c r="BA345" s="101">
        <f t="shared" si="223"/>
        <v>61325.856619307138</v>
      </c>
      <c r="BB345" s="101">
        <f t="shared" si="239"/>
        <v>25955.555555555558</v>
      </c>
      <c r="BC345" s="96">
        <f t="shared" si="240"/>
        <v>18236.949183240744</v>
      </c>
      <c r="BE345" s="96" t="str">
        <f t="shared" si="224"/>
        <v/>
      </c>
      <c r="BF345" s="96" t="str">
        <f t="shared" si="225"/>
        <v/>
      </c>
      <c r="BH345" s="118"/>
      <c r="BI345" s="96" t="s">
        <v>74</v>
      </c>
      <c r="BJ345" s="96" t="str">
        <f t="shared" si="226"/>
        <v/>
      </c>
      <c r="BK345" s="101">
        <f t="shared" si="227"/>
        <v>667.42857142857144</v>
      </c>
      <c r="BL345" s="101"/>
      <c r="BM345" s="117" t="str">
        <f t="shared" si="228"/>
        <v>105-67-9</v>
      </c>
      <c r="BN345" s="204" t="str">
        <f t="shared" si="229"/>
        <v>Dimethylphenol, 2,4-</v>
      </c>
      <c r="BO345" s="204"/>
      <c r="BP345" s="200">
        <f t="shared" si="241"/>
        <v>1264.2735911142927</v>
      </c>
      <c r="BQ345" s="100" t="str">
        <f t="shared" si="205"/>
        <v>N</v>
      </c>
      <c r="BR345" s="205">
        <f t="shared" si="242"/>
        <v>46720.000000000007</v>
      </c>
      <c r="BS345" s="100" t="str">
        <f t="shared" si="206"/>
        <v>N</v>
      </c>
      <c r="BT345" s="200">
        <f t="shared" si="243"/>
        <v>18236.949183240744</v>
      </c>
      <c r="BU345" s="100" t="str">
        <f t="shared" si="207"/>
        <v>N</v>
      </c>
      <c r="BV345" s="200" t="str">
        <f t="shared" si="244"/>
        <v/>
      </c>
      <c r="BW345" s="100" t="str">
        <f t="shared" si="208"/>
        <v/>
      </c>
      <c r="BX345" s="200">
        <f t="shared" si="209"/>
        <v>667.42857142857144</v>
      </c>
      <c r="BY345" s="100" t="str">
        <f t="shared" si="210"/>
        <v>N</v>
      </c>
      <c r="BZ345" s="200">
        <v>0.4</v>
      </c>
      <c r="CA345" s="200"/>
      <c r="CB345" s="200">
        <f>BZ345*20</f>
        <v>8</v>
      </c>
    </row>
    <row r="346" spans="1:80" s="96" customFormat="1" ht="23" x14ac:dyDescent="0.5">
      <c r="A346" s="206" t="s">
        <v>1134</v>
      </c>
      <c r="B346" s="117" t="s">
        <v>312</v>
      </c>
      <c r="D346" s="201"/>
      <c r="E346" s="201">
        <v>5.9999999999999995E-4</v>
      </c>
      <c r="F346" s="203" t="s">
        <v>790</v>
      </c>
      <c r="G346" s="202"/>
      <c r="H346" s="100" t="s">
        <v>74</v>
      </c>
      <c r="I346" s="203"/>
      <c r="J346" s="203" t="s">
        <v>74</v>
      </c>
      <c r="K346" s="203"/>
      <c r="L346" s="113"/>
      <c r="M346" s="113">
        <v>1</v>
      </c>
      <c r="N346" s="111">
        <v>0.1</v>
      </c>
      <c r="P346" s="95">
        <v>122.17</v>
      </c>
      <c r="Q346" s="96" t="s">
        <v>47</v>
      </c>
      <c r="R346" s="96">
        <v>6.6499999999999999E-6</v>
      </c>
      <c r="S346" s="208">
        <v>2.719E-4</v>
      </c>
      <c r="T346" s="96">
        <v>7.7169199999999993E-2</v>
      </c>
      <c r="U346" s="96">
        <v>9.0165999999999994E-6</v>
      </c>
      <c r="V346" s="96">
        <v>501.9</v>
      </c>
      <c r="W346" s="96">
        <f t="shared" si="211"/>
        <v>3.0114000000000001</v>
      </c>
      <c r="X346" s="96">
        <v>6050</v>
      </c>
      <c r="Y346" s="99" t="str">
        <f t="shared" si="212"/>
        <v/>
      </c>
      <c r="Z346" s="96" t="str">
        <f t="shared" si="213"/>
        <v/>
      </c>
      <c r="AA346" s="96" t="str">
        <f t="shared" si="214"/>
        <v/>
      </c>
      <c r="AC346" s="96" t="str">
        <f t="shared" si="202"/>
        <v/>
      </c>
      <c r="AD346" s="96" t="str">
        <f t="shared" si="215"/>
        <v/>
      </c>
      <c r="AE346" s="96" t="str">
        <f t="shared" si="216"/>
        <v/>
      </c>
      <c r="AF346" s="96" t="str">
        <f t="shared" si="230"/>
        <v/>
      </c>
      <c r="AH346" s="101" t="str">
        <f t="shared" si="217"/>
        <v/>
      </c>
      <c r="AI346" s="101">
        <f t="shared" si="218"/>
        <v>197.7605201372584</v>
      </c>
      <c r="AJ346" s="101">
        <f t="shared" si="203"/>
        <v>46.928571428571431</v>
      </c>
      <c r="AK346" s="96">
        <f t="shared" si="231"/>
        <v>37.928207733428778</v>
      </c>
      <c r="AM346" s="96" t="str">
        <f t="shared" si="219"/>
        <v/>
      </c>
      <c r="AN346" s="96" t="str">
        <f t="shared" si="232"/>
        <v/>
      </c>
      <c r="AO346" s="96" t="str">
        <f t="shared" si="233"/>
        <v/>
      </c>
      <c r="AQ346" s="96" t="str">
        <f t="shared" si="220"/>
        <v/>
      </c>
      <c r="AR346" s="96">
        <f t="shared" si="234"/>
        <v>1401.6000000000001</v>
      </c>
      <c r="AS346" s="96">
        <f t="shared" si="235"/>
        <v>1401.6000000000001</v>
      </c>
      <c r="AU346" s="96" t="str">
        <f t="shared" si="221"/>
        <v/>
      </c>
      <c r="AV346" s="96" t="str">
        <f t="shared" si="236"/>
        <v/>
      </c>
      <c r="AW346" s="96" t="str">
        <f t="shared" si="237"/>
        <v/>
      </c>
      <c r="AX346" s="96" t="str">
        <f t="shared" si="238"/>
        <v/>
      </c>
      <c r="AZ346" s="101" t="str">
        <f t="shared" si="222"/>
        <v/>
      </c>
      <c r="BA346" s="101">
        <f t="shared" si="223"/>
        <v>1839.7756985792141</v>
      </c>
      <c r="BB346" s="101">
        <f t="shared" si="239"/>
        <v>778.66666666666663</v>
      </c>
      <c r="BC346" s="96">
        <f t="shared" si="240"/>
        <v>547.10847549722223</v>
      </c>
      <c r="BE346" s="96" t="str">
        <f t="shared" si="224"/>
        <v/>
      </c>
      <c r="BF346" s="96" t="str">
        <f t="shared" si="225"/>
        <v/>
      </c>
      <c r="BH346" s="118"/>
      <c r="BI346" s="96" t="s">
        <v>74</v>
      </c>
      <c r="BJ346" s="96" t="str">
        <f t="shared" si="226"/>
        <v/>
      </c>
      <c r="BK346" s="101">
        <f t="shared" si="227"/>
        <v>20.022857142857141</v>
      </c>
      <c r="BL346" s="101"/>
      <c r="BM346" s="117" t="str">
        <f t="shared" si="228"/>
        <v>576-26-1</v>
      </c>
      <c r="BN346" s="204" t="str">
        <f t="shared" si="229"/>
        <v>Dimethylphenol, 2,6-</v>
      </c>
      <c r="BO346" s="204"/>
      <c r="BP346" s="200">
        <f t="shared" si="241"/>
        <v>37.928207733428778</v>
      </c>
      <c r="BQ346" s="100" t="str">
        <f t="shared" si="205"/>
        <v>N</v>
      </c>
      <c r="BR346" s="205">
        <f t="shared" si="242"/>
        <v>1401.6000000000001</v>
      </c>
      <c r="BS346" s="100" t="str">
        <f t="shared" si="206"/>
        <v>N</v>
      </c>
      <c r="BT346" s="200">
        <f t="shared" si="243"/>
        <v>547.10847549722223</v>
      </c>
      <c r="BU346" s="100" t="str">
        <f t="shared" si="207"/>
        <v>N</v>
      </c>
      <c r="BV346" s="200" t="str">
        <f t="shared" si="244"/>
        <v/>
      </c>
      <c r="BW346" s="100" t="str">
        <f t="shared" si="208"/>
        <v/>
      </c>
      <c r="BX346" s="200">
        <f t="shared" si="209"/>
        <v>20.022857142857141</v>
      </c>
      <c r="BY346" s="100" t="str">
        <f t="shared" si="210"/>
        <v>N</v>
      </c>
      <c r="BZ346" s="200"/>
      <c r="CA346" s="200"/>
      <c r="CB346" s="200"/>
    </row>
    <row r="347" spans="1:80" s="96" customFormat="1" ht="23" x14ac:dyDescent="0.5">
      <c r="A347" s="206" t="s">
        <v>1135</v>
      </c>
      <c r="B347" s="117" t="s">
        <v>313</v>
      </c>
      <c r="C347" s="201"/>
      <c r="D347" s="201"/>
      <c r="E347" s="201">
        <v>1E-3</v>
      </c>
      <c r="F347" s="203" t="s">
        <v>790</v>
      </c>
      <c r="G347" s="202"/>
      <c r="H347" s="100" t="s">
        <v>74</v>
      </c>
      <c r="I347" s="203"/>
      <c r="J347" s="203" t="s">
        <v>74</v>
      </c>
      <c r="K347" s="203"/>
      <c r="L347" s="113"/>
      <c r="M347" s="113">
        <v>1</v>
      </c>
      <c r="N347" s="111">
        <v>0.1</v>
      </c>
      <c r="P347" s="95">
        <v>122.17</v>
      </c>
      <c r="Q347" s="208"/>
      <c r="R347" s="96">
        <v>4.15E-7</v>
      </c>
      <c r="S347" s="208">
        <v>1.7E-5</v>
      </c>
      <c r="T347" s="96">
        <v>6.2761800000000006E-2</v>
      </c>
      <c r="U347" s="96">
        <v>8.4067000000000003E-6</v>
      </c>
      <c r="V347" s="96">
        <v>491.8</v>
      </c>
      <c r="W347" s="96">
        <f t="shared" si="211"/>
        <v>2.9508000000000001</v>
      </c>
      <c r="X347" s="96">
        <v>4760</v>
      </c>
      <c r="Y347" s="99" t="str">
        <f t="shared" si="212"/>
        <v/>
      </c>
      <c r="Z347" s="96" t="str">
        <f t="shared" si="213"/>
        <v/>
      </c>
      <c r="AA347" s="96" t="str">
        <f t="shared" si="214"/>
        <v/>
      </c>
      <c r="AC347" s="96" t="str">
        <f t="shared" si="202"/>
        <v/>
      </c>
      <c r="AD347" s="96" t="str">
        <f t="shared" si="215"/>
        <v/>
      </c>
      <c r="AE347" s="96" t="str">
        <f t="shared" si="216"/>
        <v/>
      </c>
      <c r="AF347" s="96" t="str">
        <f t="shared" si="230"/>
        <v/>
      </c>
      <c r="AH347" s="101" t="str">
        <f t="shared" si="217"/>
        <v/>
      </c>
      <c r="AI347" s="101">
        <f t="shared" si="218"/>
        <v>329.60086689543073</v>
      </c>
      <c r="AJ347" s="101">
        <f t="shared" si="203"/>
        <v>78.214285714285722</v>
      </c>
      <c r="AK347" s="96">
        <f t="shared" si="231"/>
        <v>63.213679555714634</v>
      </c>
      <c r="AM347" s="96" t="str">
        <f t="shared" si="219"/>
        <v/>
      </c>
      <c r="AN347" s="96" t="str">
        <f t="shared" si="232"/>
        <v/>
      </c>
      <c r="AO347" s="96" t="str">
        <f t="shared" si="233"/>
        <v/>
      </c>
      <c r="AQ347" s="96" t="str">
        <f t="shared" si="220"/>
        <v/>
      </c>
      <c r="AR347" s="96">
        <f t="shared" si="234"/>
        <v>2336</v>
      </c>
      <c r="AS347" s="96">
        <f t="shared" si="235"/>
        <v>2336</v>
      </c>
      <c r="AU347" s="96" t="str">
        <f t="shared" si="221"/>
        <v/>
      </c>
      <c r="AV347" s="96" t="str">
        <f t="shared" si="236"/>
        <v/>
      </c>
      <c r="AW347" s="96" t="str">
        <f t="shared" si="237"/>
        <v/>
      </c>
      <c r="AX347" s="96" t="str">
        <f t="shared" si="238"/>
        <v/>
      </c>
      <c r="AZ347" s="101" t="str">
        <f t="shared" si="222"/>
        <v/>
      </c>
      <c r="BA347" s="101">
        <f t="shared" si="223"/>
        <v>3066.2928309653571</v>
      </c>
      <c r="BB347" s="101">
        <f t="shared" si="239"/>
        <v>1297.7777777777778</v>
      </c>
      <c r="BC347" s="96">
        <f t="shared" si="240"/>
        <v>911.84745916203713</v>
      </c>
      <c r="BE347" s="96" t="str">
        <f t="shared" si="224"/>
        <v/>
      </c>
      <c r="BF347" s="96" t="str">
        <f t="shared" si="225"/>
        <v/>
      </c>
      <c r="BH347" s="118"/>
      <c r="BI347" s="96" t="s">
        <v>74</v>
      </c>
      <c r="BJ347" s="96" t="str">
        <f t="shared" si="226"/>
        <v/>
      </c>
      <c r="BK347" s="101">
        <f t="shared" si="227"/>
        <v>33.371428571428574</v>
      </c>
      <c r="BL347" s="101"/>
      <c r="BM347" s="117" t="str">
        <f t="shared" si="228"/>
        <v>95-65-8</v>
      </c>
      <c r="BN347" s="204" t="str">
        <f t="shared" si="229"/>
        <v>Dimethylphenol, 3,4-</v>
      </c>
      <c r="BO347" s="204"/>
      <c r="BP347" s="200">
        <f t="shared" si="241"/>
        <v>63.213679555714634</v>
      </c>
      <c r="BQ347" s="100" t="str">
        <f t="shared" si="205"/>
        <v>N</v>
      </c>
      <c r="BR347" s="205">
        <f t="shared" si="242"/>
        <v>2336</v>
      </c>
      <c r="BS347" s="100" t="str">
        <f t="shared" si="206"/>
        <v>N</v>
      </c>
      <c r="BT347" s="200">
        <f t="shared" si="243"/>
        <v>911.84745916203713</v>
      </c>
      <c r="BU347" s="100" t="str">
        <f t="shared" si="207"/>
        <v>N</v>
      </c>
      <c r="BV347" s="200" t="str">
        <f t="shared" si="244"/>
        <v/>
      </c>
      <c r="BW347" s="100" t="str">
        <f t="shared" si="208"/>
        <v/>
      </c>
      <c r="BX347" s="200">
        <f t="shared" si="209"/>
        <v>33.371428571428574</v>
      </c>
      <c r="BY347" s="100" t="str">
        <f t="shared" si="210"/>
        <v>N</v>
      </c>
      <c r="BZ347" s="200"/>
      <c r="CA347" s="200"/>
      <c r="CB347" s="200"/>
    </row>
    <row r="348" spans="1:80" s="96" customFormat="1" ht="23" x14ac:dyDescent="0.5">
      <c r="A348" s="206" t="s">
        <v>723</v>
      </c>
      <c r="B348" s="117" t="s">
        <v>725</v>
      </c>
      <c r="D348" s="201"/>
      <c r="E348" s="201">
        <v>0.1</v>
      </c>
      <c r="F348" s="203" t="s">
        <v>47</v>
      </c>
      <c r="G348" s="202"/>
      <c r="H348" s="100"/>
      <c r="I348" s="203"/>
      <c r="J348" s="203"/>
      <c r="K348" s="203"/>
      <c r="L348" s="113"/>
      <c r="M348" s="113">
        <v>1</v>
      </c>
      <c r="N348" s="111"/>
      <c r="P348" s="95">
        <v>158</v>
      </c>
      <c r="Q348" s="96" t="s">
        <v>47</v>
      </c>
      <c r="R348" s="96">
        <v>2.1000000000000001E-4</v>
      </c>
      <c r="S348" s="96">
        <f>41*R348</f>
        <v>8.6099999999999996E-3</v>
      </c>
      <c r="W348" s="96">
        <f t="shared" si="211"/>
        <v>0</v>
      </c>
      <c r="X348" s="96">
        <v>5860</v>
      </c>
      <c r="Y348" s="99" t="str">
        <f t="shared" si="212"/>
        <v/>
      </c>
      <c r="Z348" s="96" t="str">
        <f t="shared" si="213"/>
        <v/>
      </c>
      <c r="AA348" s="96" t="str">
        <f t="shared" si="214"/>
        <v/>
      </c>
      <c r="AC348" s="96" t="str">
        <f t="shared" si="202"/>
        <v/>
      </c>
      <c r="AD348" s="96" t="str">
        <f t="shared" si="215"/>
        <v/>
      </c>
      <c r="AE348" s="96" t="str">
        <f t="shared" si="216"/>
        <v/>
      </c>
      <c r="AF348" s="96" t="str">
        <f t="shared" si="230"/>
        <v/>
      </c>
      <c r="AH348" s="101" t="str">
        <f t="shared" si="217"/>
        <v/>
      </c>
      <c r="AI348" s="101" t="str">
        <f t="shared" si="218"/>
        <v/>
      </c>
      <c r="AJ348" s="101">
        <f t="shared" si="203"/>
        <v>7821.4285714285706</v>
      </c>
      <c r="AK348" s="96">
        <f t="shared" si="231"/>
        <v>7821.4285714285716</v>
      </c>
      <c r="AM348" s="96" t="str">
        <f t="shared" si="219"/>
        <v/>
      </c>
      <c r="AN348" s="96" t="str">
        <f t="shared" si="232"/>
        <v/>
      </c>
      <c r="AO348" s="96" t="str">
        <f t="shared" si="233"/>
        <v/>
      </c>
      <c r="AQ348" s="96" t="str">
        <f t="shared" si="220"/>
        <v/>
      </c>
      <c r="AR348" s="96">
        <f t="shared" si="234"/>
        <v>233600</v>
      </c>
      <c r="AS348" s="96">
        <f t="shared" si="235"/>
        <v>233600.00000000003</v>
      </c>
      <c r="AU348" s="96" t="str">
        <f t="shared" si="221"/>
        <v/>
      </c>
      <c r="AV348" s="96" t="str">
        <f t="shared" si="236"/>
        <v/>
      </c>
      <c r="AW348" s="96" t="str">
        <f t="shared" si="237"/>
        <v/>
      </c>
      <c r="AX348" s="96" t="str">
        <f t="shared" si="238"/>
        <v/>
      </c>
      <c r="AZ348" s="101" t="str">
        <f t="shared" si="222"/>
        <v/>
      </c>
      <c r="BA348" s="101" t="str">
        <f t="shared" si="223"/>
        <v/>
      </c>
      <c r="BB348" s="101">
        <f t="shared" si="239"/>
        <v>129777.77777777778</v>
      </c>
      <c r="BC348" s="96">
        <f t="shared" si="240"/>
        <v>129777.77777777778</v>
      </c>
      <c r="BE348" s="96" t="str">
        <f t="shared" si="224"/>
        <v/>
      </c>
      <c r="BF348" s="96" t="str">
        <f t="shared" si="225"/>
        <v/>
      </c>
      <c r="BH348" s="118"/>
      <c r="BJ348" s="96" t="str">
        <f t="shared" si="226"/>
        <v/>
      </c>
      <c r="BK348" s="101">
        <f t="shared" si="227"/>
        <v>3337.1428571428573</v>
      </c>
      <c r="BL348" s="101"/>
      <c r="BM348" s="117" t="str">
        <f t="shared" si="228"/>
        <v>756-80-9</v>
      </c>
      <c r="BN348" s="204" t="str">
        <f t="shared" si="229"/>
        <v>Dimethyl phosphorodithioate</v>
      </c>
      <c r="BO348" s="204"/>
      <c r="BP348" s="200">
        <f t="shared" si="241"/>
        <v>7821.4285714285716</v>
      </c>
      <c r="BQ348" s="100" t="str">
        <f>IF(BP348="","",IF(BP348=AA348,"sat", IF(BP348=AF348,"C", IF(BP348=AK348,"N", IF(BP348=100000,"max")))))</f>
        <v>N</v>
      </c>
      <c r="BR348" s="205">
        <f t="shared" si="242"/>
        <v>100000</v>
      </c>
      <c r="BS348" s="100" t="str">
        <f>IF(BR348="","",IF(BR348=AA348,"sat", IF(BR348=AO348,"C", IF(BR348=AS348,"N", IF(BR348=100000,"max")))))</f>
        <v>max</v>
      </c>
      <c r="BT348" s="200">
        <f t="shared" si="243"/>
        <v>100000</v>
      </c>
      <c r="BU348" s="100" t="str">
        <f>IF(BT348="","", IF(BT348=AA348,"sat", IF(BT348=AX348,"C", IF(BT348=BC348,"N", IF(BT348=100000,"max")))))</f>
        <v>max</v>
      </c>
      <c r="BV348" s="200" t="str">
        <f t="shared" si="244"/>
        <v/>
      </c>
      <c r="BW348" s="100" t="str">
        <f>IF(BV348="","", IF(BV348=BE348,"C", IF(BV348=BF348,"N")))</f>
        <v/>
      </c>
      <c r="BX348" s="200">
        <f>IF(BI348="",(IF(AND(BJ348="",BK348=""),"",MIN(BJ348,BK348))),BI348)</f>
        <v>3337.1428571428573</v>
      </c>
      <c r="BY348" s="100" t="str">
        <f>IF(BX348="","", IF(BX348=BJ348,"C", IF(BX348=BK348,"N",IF(BX348=BI348,"mcl"))))</f>
        <v>N</v>
      </c>
      <c r="BZ348" s="200"/>
      <c r="CA348" s="200"/>
      <c r="CB348" s="200"/>
    </row>
    <row r="349" spans="1:80" s="96" customFormat="1" ht="23" x14ac:dyDescent="0.5">
      <c r="A349" s="206" t="s">
        <v>314</v>
      </c>
      <c r="B349" s="117" t="s">
        <v>315</v>
      </c>
      <c r="D349" s="201" t="s">
        <v>74</v>
      </c>
      <c r="E349" s="201">
        <v>10</v>
      </c>
      <c r="F349" s="203" t="s">
        <v>41</v>
      </c>
      <c r="G349" s="202"/>
      <c r="H349" s="100"/>
      <c r="I349" s="203"/>
      <c r="J349" s="203"/>
      <c r="K349" s="203"/>
      <c r="L349" s="113"/>
      <c r="M349" s="113">
        <v>1</v>
      </c>
      <c r="N349" s="111">
        <v>0.1</v>
      </c>
      <c r="P349" s="95"/>
      <c r="Q349" s="96" t="s">
        <v>47</v>
      </c>
      <c r="W349" s="96">
        <f t="shared" si="211"/>
        <v>0</v>
      </c>
      <c r="Y349" s="99" t="str">
        <f t="shared" si="212"/>
        <v/>
      </c>
      <c r="Z349" s="96" t="str">
        <f t="shared" si="213"/>
        <v/>
      </c>
      <c r="AA349" s="96" t="str">
        <f t="shared" si="214"/>
        <v/>
      </c>
      <c r="AC349" s="96" t="str">
        <f t="shared" si="202"/>
        <v/>
      </c>
      <c r="AD349" s="96" t="str">
        <f t="shared" si="215"/>
        <v/>
      </c>
      <c r="AE349" s="96" t="str">
        <f t="shared" si="216"/>
        <v/>
      </c>
      <c r="AF349" s="96" t="str">
        <f t="shared" si="230"/>
        <v/>
      </c>
      <c r="AH349" s="101" t="str">
        <f t="shared" si="217"/>
        <v/>
      </c>
      <c r="AI349" s="101">
        <f t="shared" si="218"/>
        <v>3296008.6689543067</v>
      </c>
      <c r="AJ349" s="101">
        <f t="shared" si="203"/>
        <v>782142.85714285728</v>
      </c>
      <c r="AK349" s="96">
        <f t="shared" si="231"/>
        <v>632136.79555714643</v>
      </c>
      <c r="AM349" s="96" t="str">
        <f t="shared" si="219"/>
        <v/>
      </c>
      <c r="AN349" s="96" t="str">
        <f t="shared" si="232"/>
        <v/>
      </c>
      <c r="AO349" s="96" t="str">
        <f t="shared" si="233"/>
        <v/>
      </c>
      <c r="AQ349" s="96" t="str">
        <f t="shared" si="220"/>
        <v/>
      </c>
      <c r="AR349" s="96">
        <f t="shared" si="234"/>
        <v>23360000.000000004</v>
      </c>
      <c r="AS349" s="96">
        <f t="shared" si="235"/>
        <v>23360000.000000004</v>
      </c>
      <c r="AU349" s="96" t="str">
        <f t="shared" si="221"/>
        <v/>
      </c>
      <c r="AV349" s="96" t="str">
        <f t="shared" si="236"/>
        <v/>
      </c>
      <c r="AW349" s="96" t="str">
        <f t="shared" si="237"/>
        <v/>
      </c>
      <c r="AX349" s="96" t="str">
        <f t="shared" si="238"/>
        <v/>
      </c>
      <c r="AZ349" s="101" t="str">
        <f t="shared" si="222"/>
        <v/>
      </c>
      <c r="BA349" s="101">
        <f t="shared" si="223"/>
        <v>30662928.309653569</v>
      </c>
      <c r="BB349" s="101">
        <f t="shared" si="239"/>
        <v>12977777.77777778</v>
      </c>
      <c r="BC349" s="96">
        <f t="shared" si="240"/>
        <v>9118474.5916203726</v>
      </c>
      <c r="BE349" s="96" t="str">
        <f t="shared" si="224"/>
        <v/>
      </c>
      <c r="BF349" s="96" t="str">
        <f t="shared" si="225"/>
        <v/>
      </c>
      <c r="BH349" s="118"/>
      <c r="BJ349" s="96" t="str">
        <f t="shared" si="226"/>
        <v/>
      </c>
      <c r="BK349" s="101">
        <f t="shared" si="227"/>
        <v>333714.28571428574</v>
      </c>
      <c r="BL349" s="101"/>
      <c r="BM349" s="117" t="str">
        <f t="shared" si="228"/>
        <v>131-11-3</v>
      </c>
      <c r="BN349" s="204" t="str">
        <f t="shared" si="229"/>
        <v>Dimethyl phthalate</v>
      </c>
      <c r="BO349" s="204"/>
      <c r="BP349" s="200">
        <f t="shared" si="241"/>
        <v>100000</v>
      </c>
      <c r="BQ349" s="100" t="str">
        <f>IF(BP349="","",IF(BP349=AA349,"sat", IF(BP349=AF349,"C", IF(BP349=AK349,"N", IF(BP349=100000,"max")))))</f>
        <v>max</v>
      </c>
      <c r="BR349" s="205">
        <f t="shared" si="242"/>
        <v>100000</v>
      </c>
      <c r="BS349" s="100" t="str">
        <f>IF(BR349="","",IF(BR349=AA349,"sat", IF(BR349=AO349,"C", IF(BR349=AS349,"N", IF(BR349=100000,"max")))))</f>
        <v>max</v>
      </c>
      <c r="BT349" s="200">
        <f t="shared" si="243"/>
        <v>100000</v>
      </c>
      <c r="BU349" s="100" t="str">
        <f>IF(BT349="","", IF(BT349=AA349,"sat", IF(BT349=AX349,"C", IF(BT349=BC349,"N", IF(BT349=100000,"max")))))</f>
        <v>max</v>
      </c>
      <c r="BV349" s="200" t="str">
        <f t="shared" si="244"/>
        <v/>
      </c>
      <c r="BW349" s="100" t="str">
        <f>IF(BV349="","", IF(BV349=BE349,"C", IF(BV349=BF349,"N")))</f>
        <v/>
      </c>
      <c r="BX349" s="200">
        <f>IF(BI349="",(IF(AND(BJ349="",BK349=""),"",MIN(BJ349,BK349))),BI349)</f>
        <v>333714.28571428574</v>
      </c>
      <c r="BY349" s="100" t="str">
        <f>IF(BX349="","", IF(BX349=BJ349,"C", IF(BX349=BK349,"N",IF(BX349=BI349,"mcl"))))</f>
        <v>N</v>
      </c>
      <c r="BZ349" s="200"/>
      <c r="CA349" s="200"/>
      <c r="CB349" s="200"/>
    </row>
    <row r="350" spans="1:80" s="96" customFormat="1" ht="23" x14ac:dyDescent="0.5">
      <c r="A350" s="206" t="s">
        <v>1136</v>
      </c>
      <c r="B350" s="117" t="s">
        <v>1137</v>
      </c>
      <c r="C350" s="96">
        <v>4.4999999999999998E-2</v>
      </c>
      <c r="D350" s="203" t="s">
        <v>793</v>
      </c>
      <c r="E350" s="201"/>
      <c r="F350" s="203" t="s">
        <v>74</v>
      </c>
      <c r="G350" s="202">
        <v>1.2999999999999999E-5</v>
      </c>
      <c r="H350" s="100" t="s">
        <v>793</v>
      </c>
      <c r="I350" s="203"/>
      <c r="J350" s="203" t="s">
        <v>74</v>
      </c>
      <c r="K350" s="203"/>
      <c r="L350" s="113" t="s">
        <v>1199</v>
      </c>
      <c r="M350" s="113">
        <v>1</v>
      </c>
      <c r="N350" s="111">
        <v>0.1</v>
      </c>
      <c r="P350" s="95">
        <v>90.552999999999997</v>
      </c>
      <c r="Q350" s="96" t="s">
        <v>47</v>
      </c>
      <c r="R350" s="96">
        <v>1.1842999999999999E-3</v>
      </c>
      <c r="S350" s="208">
        <v>4.8417000000000002E-2</v>
      </c>
      <c r="T350" s="96">
        <v>8.1171599999999997E-2</v>
      </c>
      <c r="U350" s="96">
        <v>9.6606000000000003E-6</v>
      </c>
      <c r="V350" s="96">
        <v>60.7</v>
      </c>
      <c r="W350" s="96">
        <f t="shared" si="211"/>
        <v>0.36420000000000002</v>
      </c>
      <c r="X350" s="96">
        <v>1000</v>
      </c>
      <c r="Y350" s="99">
        <f t="shared" si="212"/>
        <v>4.4245854844143258E-4</v>
      </c>
      <c r="Z350" s="96">
        <f t="shared" si="213"/>
        <v>5483.5822358947162</v>
      </c>
      <c r="AA350" s="96">
        <f t="shared" si="214"/>
        <v>473.36573396226419</v>
      </c>
      <c r="AC350" s="96">
        <f t="shared" si="202"/>
        <v>1.1843239740245985</v>
      </c>
      <c r="AD350" s="96">
        <f t="shared" si="215"/>
        <v>54.916121266832157</v>
      </c>
      <c r="AE350" s="96">
        <f t="shared" si="216"/>
        <v>15.449735449735449</v>
      </c>
      <c r="AF350" s="96">
        <f t="shared" si="230"/>
        <v>1.078400619446733</v>
      </c>
      <c r="AH350" s="101" t="str">
        <f t="shared" si="217"/>
        <v/>
      </c>
      <c r="AI350" s="101" t="str">
        <f t="shared" si="218"/>
        <v/>
      </c>
      <c r="AJ350" s="101" t="str">
        <f t="shared" si="203"/>
        <v/>
      </c>
      <c r="AK350" s="96" t="str">
        <f t="shared" si="231"/>
        <v/>
      </c>
      <c r="AM350" s="96">
        <f t="shared" si="219"/>
        <v>5.1731271185394467</v>
      </c>
      <c r="AN350" s="96">
        <f t="shared" si="232"/>
        <v>145.35111111111109</v>
      </c>
      <c r="AO350" s="96">
        <f t="shared" si="233"/>
        <v>4.9953401753911981</v>
      </c>
      <c r="AQ350" s="96" t="str">
        <f t="shared" si="220"/>
        <v/>
      </c>
      <c r="AR350" s="96" t="str">
        <f t="shared" si="234"/>
        <v/>
      </c>
      <c r="AS350" s="96" t="str">
        <f t="shared" si="235"/>
        <v/>
      </c>
      <c r="AU350" s="96">
        <f t="shared" si="221"/>
        <v>5.747919020599384</v>
      </c>
      <c r="AV350" s="96">
        <f t="shared" si="236"/>
        <v>2677.4077348789988</v>
      </c>
      <c r="AW350" s="96">
        <f t="shared" si="237"/>
        <v>80.750617283950604</v>
      </c>
      <c r="AX350" s="96">
        <f t="shared" si="238"/>
        <v>5.3552309756046794</v>
      </c>
      <c r="AZ350" s="101" t="str">
        <f t="shared" si="222"/>
        <v/>
      </c>
      <c r="BA350" s="101" t="str">
        <f t="shared" si="223"/>
        <v/>
      </c>
      <c r="BB350" s="101" t="str">
        <f t="shared" si="239"/>
        <v/>
      </c>
      <c r="BC350" s="96" t="str">
        <f t="shared" si="240"/>
        <v/>
      </c>
      <c r="BE350" s="96">
        <f t="shared" si="224"/>
        <v>0.21597633136094674</v>
      </c>
      <c r="BF350" s="96" t="str">
        <f t="shared" si="225"/>
        <v/>
      </c>
      <c r="BH350" s="118"/>
      <c r="BI350" s="96" t="s">
        <v>74</v>
      </c>
      <c r="BJ350" s="96">
        <f t="shared" si="226"/>
        <v>0.34570122889683419</v>
      </c>
      <c r="BK350" s="101" t="str">
        <f t="shared" si="227"/>
        <v/>
      </c>
      <c r="BL350" s="101"/>
      <c r="BM350" s="117" t="str">
        <f t="shared" si="228"/>
        <v>513-37-1</v>
      </c>
      <c r="BN350" s="204" t="str">
        <f t="shared" si="229"/>
        <v>Dimethylvinylchloride</v>
      </c>
      <c r="BO350" s="204"/>
      <c r="BP350" s="200">
        <f t="shared" si="241"/>
        <v>1.078400619446733</v>
      </c>
      <c r="BQ350" s="100" t="str">
        <f t="shared" si="205"/>
        <v>C</v>
      </c>
      <c r="BR350" s="205">
        <f t="shared" si="242"/>
        <v>4.9953401753911981</v>
      </c>
      <c r="BS350" s="100" t="str">
        <f t="shared" si="206"/>
        <v>C</v>
      </c>
      <c r="BT350" s="200">
        <f t="shared" si="243"/>
        <v>5.3552309756046794</v>
      </c>
      <c r="BU350" s="100" t="str">
        <f t="shared" si="207"/>
        <v>C</v>
      </c>
      <c r="BV350" s="200">
        <f t="shared" si="244"/>
        <v>0.21597633136094674</v>
      </c>
      <c r="BW350" s="100" t="str">
        <f t="shared" si="208"/>
        <v>C</v>
      </c>
      <c r="BX350" s="200">
        <f t="shared" si="209"/>
        <v>0.34570122889683419</v>
      </c>
      <c r="BY350" s="100" t="str">
        <f t="shared" si="210"/>
        <v>C</v>
      </c>
      <c r="BZ350" s="200"/>
      <c r="CA350" s="200"/>
      <c r="CB350" s="200"/>
    </row>
    <row r="351" spans="1:80" s="96" customFormat="1" ht="23" x14ac:dyDescent="0.5">
      <c r="A351" s="206" t="s">
        <v>1138</v>
      </c>
      <c r="B351" s="117" t="s">
        <v>1139</v>
      </c>
      <c r="D351" s="201"/>
      <c r="E351" s="201">
        <v>8.0000000000000007E-5</v>
      </c>
      <c r="F351" s="203" t="s">
        <v>1198</v>
      </c>
      <c r="G351" s="202"/>
      <c r="H351" s="100" t="s">
        <v>74</v>
      </c>
      <c r="I351" s="203"/>
      <c r="J351" s="203" t="s">
        <v>74</v>
      </c>
      <c r="K351" s="203"/>
      <c r="L351" s="113"/>
      <c r="M351" s="113">
        <v>1</v>
      </c>
      <c r="N351" s="111">
        <v>0.1</v>
      </c>
      <c r="P351" s="95">
        <v>198.14</v>
      </c>
      <c r="Q351" s="96" t="s">
        <v>47</v>
      </c>
      <c r="R351" s="96">
        <v>1.3999999999999999E-6</v>
      </c>
      <c r="S351" s="208">
        <v>5.7200000000000001E-5</v>
      </c>
      <c r="T351" s="96">
        <v>5.5903500000000002E-2</v>
      </c>
      <c r="U351" s="96">
        <v>6.5319000000000001E-6</v>
      </c>
      <c r="V351" s="96">
        <v>754.4</v>
      </c>
      <c r="W351" s="96">
        <f t="shared" si="211"/>
        <v>4.5263999999999998</v>
      </c>
      <c r="X351" s="96">
        <v>198</v>
      </c>
      <c r="Y351" s="99" t="str">
        <f t="shared" si="212"/>
        <v/>
      </c>
      <c r="Z351" s="96" t="str">
        <f t="shared" si="213"/>
        <v/>
      </c>
      <c r="AA351" s="96" t="str">
        <f t="shared" si="214"/>
        <v/>
      </c>
      <c r="AC351" s="96" t="str">
        <f t="shared" si="202"/>
        <v/>
      </c>
      <c r="AD351" s="96" t="str">
        <f t="shared" si="215"/>
        <v/>
      </c>
      <c r="AE351" s="96" t="str">
        <f t="shared" si="216"/>
        <v/>
      </c>
      <c r="AF351" s="96" t="str">
        <f t="shared" si="230"/>
        <v/>
      </c>
      <c r="AH351" s="101" t="str">
        <f t="shared" si="217"/>
        <v/>
      </c>
      <c r="AI351" s="101">
        <f t="shared" si="218"/>
        <v>26.368069351634464</v>
      </c>
      <c r="AJ351" s="101">
        <f t="shared" si="203"/>
        <v>6.257142857142858</v>
      </c>
      <c r="AK351" s="96">
        <f t="shared" si="231"/>
        <v>5.0570943644571713</v>
      </c>
      <c r="AM351" s="96" t="str">
        <f t="shared" si="219"/>
        <v/>
      </c>
      <c r="AN351" s="96" t="str">
        <f t="shared" si="232"/>
        <v/>
      </c>
      <c r="AO351" s="96" t="str">
        <f t="shared" si="233"/>
        <v/>
      </c>
      <c r="AQ351" s="96" t="str">
        <f t="shared" si="220"/>
        <v/>
      </c>
      <c r="AR351" s="96">
        <f t="shared" si="234"/>
        <v>186.88000000000005</v>
      </c>
      <c r="AS351" s="96">
        <f t="shared" si="235"/>
        <v>186.88000000000005</v>
      </c>
      <c r="AU351" s="96" t="str">
        <f t="shared" si="221"/>
        <v/>
      </c>
      <c r="AV351" s="96" t="str">
        <f t="shared" si="236"/>
        <v/>
      </c>
      <c r="AW351" s="96" t="str">
        <f t="shared" si="237"/>
        <v/>
      </c>
      <c r="AX351" s="96" t="str">
        <f t="shared" si="238"/>
        <v/>
      </c>
      <c r="AZ351" s="101" t="str">
        <f t="shared" si="222"/>
        <v/>
      </c>
      <c r="BA351" s="101">
        <f t="shared" si="223"/>
        <v>245.30342647722858</v>
      </c>
      <c r="BB351" s="101">
        <f t="shared" si="239"/>
        <v>103.82222222222224</v>
      </c>
      <c r="BC351" s="96">
        <f t="shared" si="240"/>
        <v>72.947796732962985</v>
      </c>
      <c r="BE351" s="96" t="str">
        <f t="shared" si="224"/>
        <v/>
      </c>
      <c r="BF351" s="96" t="str">
        <f t="shared" si="225"/>
        <v/>
      </c>
      <c r="BH351" s="118"/>
      <c r="BI351" s="96" t="s">
        <v>74</v>
      </c>
      <c r="BJ351" s="96" t="str">
        <f t="shared" si="226"/>
        <v/>
      </c>
      <c r="BK351" s="101">
        <f t="shared" si="227"/>
        <v>2.6697142857142859</v>
      </c>
      <c r="BL351" s="101"/>
      <c r="BM351" s="117" t="str">
        <f t="shared" si="228"/>
        <v>534-52-1</v>
      </c>
      <c r="BN351" s="204" t="str">
        <f t="shared" si="229"/>
        <v>Dinitro-o-cresol, 4,6-</v>
      </c>
      <c r="BO351" s="204"/>
      <c r="BP351" s="200">
        <f t="shared" si="241"/>
        <v>5.0570943644571713</v>
      </c>
      <c r="BQ351" s="100" t="str">
        <f t="shared" si="205"/>
        <v>N</v>
      </c>
      <c r="BR351" s="205">
        <f t="shared" si="242"/>
        <v>186.88000000000005</v>
      </c>
      <c r="BS351" s="100" t="str">
        <f t="shared" si="206"/>
        <v>N</v>
      </c>
      <c r="BT351" s="200">
        <f t="shared" si="243"/>
        <v>72.947796732962985</v>
      </c>
      <c r="BU351" s="100" t="str">
        <f t="shared" si="207"/>
        <v>N</v>
      </c>
      <c r="BV351" s="200" t="str">
        <f t="shared" si="244"/>
        <v/>
      </c>
      <c r="BW351" s="100" t="str">
        <f t="shared" si="208"/>
        <v/>
      </c>
      <c r="BX351" s="200">
        <f t="shared" si="209"/>
        <v>2.6697142857142859</v>
      </c>
      <c r="BY351" s="100" t="str">
        <f t="shared" si="210"/>
        <v>N</v>
      </c>
      <c r="BZ351" s="200"/>
      <c r="CA351" s="200"/>
      <c r="CB351" s="200"/>
    </row>
    <row r="352" spans="1:80" s="96" customFormat="1" ht="23" x14ac:dyDescent="0.5">
      <c r="A352" s="206" t="s">
        <v>1140</v>
      </c>
      <c r="B352" s="117" t="s">
        <v>316</v>
      </c>
      <c r="C352" s="201"/>
      <c r="D352" s="201"/>
      <c r="E352" s="96">
        <v>2E-3</v>
      </c>
      <c r="F352" s="203" t="s">
        <v>790</v>
      </c>
      <c r="G352" s="202"/>
      <c r="H352" s="100" t="s">
        <v>74</v>
      </c>
      <c r="I352" s="203"/>
      <c r="J352" s="203" t="s">
        <v>74</v>
      </c>
      <c r="K352" s="203"/>
      <c r="L352" s="113"/>
      <c r="M352" s="113">
        <v>1</v>
      </c>
      <c r="N352" s="111">
        <v>0.1</v>
      </c>
      <c r="P352" s="95">
        <v>266.26</v>
      </c>
      <c r="Q352" s="96" t="s">
        <v>47</v>
      </c>
      <c r="R352" s="96">
        <v>5.54E-8</v>
      </c>
      <c r="S352" s="208">
        <v>2.2649000000000001E-6</v>
      </c>
      <c r="T352" s="96">
        <v>4.5907400000000001E-2</v>
      </c>
      <c r="U352" s="96">
        <v>5.3638999999999996E-6</v>
      </c>
      <c r="V352" s="96">
        <v>16540</v>
      </c>
      <c r="W352" s="96">
        <f t="shared" si="211"/>
        <v>99.240000000000009</v>
      </c>
      <c r="X352" s="96">
        <v>15</v>
      </c>
      <c r="Y352" s="99" t="str">
        <f t="shared" si="212"/>
        <v/>
      </c>
      <c r="Z352" s="96" t="str">
        <f t="shared" si="213"/>
        <v/>
      </c>
      <c r="AA352" s="96" t="str">
        <f t="shared" si="214"/>
        <v/>
      </c>
      <c r="AC352" s="96" t="str">
        <f t="shared" si="202"/>
        <v/>
      </c>
      <c r="AD352" s="96" t="str">
        <f t="shared" si="215"/>
        <v/>
      </c>
      <c r="AE352" s="96" t="str">
        <f t="shared" si="216"/>
        <v/>
      </c>
      <c r="AF352" s="96" t="str">
        <f t="shared" si="230"/>
        <v/>
      </c>
      <c r="AH352" s="101" t="str">
        <f t="shared" si="217"/>
        <v/>
      </c>
      <c r="AI352" s="101">
        <f t="shared" si="218"/>
        <v>659.20173379086145</v>
      </c>
      <c r="AJ352" s="101">
        <f t="shared" si="203"/>
        <v>156.42857142857144</v>
      </c>
      <c r="AK352" s="96">
        <f t="shared" si="231"/>
        <v>126.42735911142927</v>
      </c>
      <c r="AM352" s="96" t="str">
        <f t="shared" si="219"/>
        <v/>
      </c>
      <c r="AN352" s="96" t="str">
        <f t="shared" si="232"/>
        <v/>
      </c>
      <c r="AO352" s="96" t="str">
        <f t="shared" si="233"/>
        <v/>
      </c>
      <c r="AQ352" s="96" t="str">
        <f t="shared" si="220"/>
        <v/>
      </c>
      <c r="AR352" s="96">
        <f t="shared" si="234"/>
        <v>4672</v>
      </c>
      <c r="AS352" s="96">
        <f t="shared" si="235"/>
        <v>4672</v>
      </c>
      <c r="AU352" s="96" t="str">
        <f t="shared" si="221"/>
        <v/>
      </c>
      <c r="AV352" s="96" t="str">
        <f t="shared" si="236"/>
        <v/>
      </c>
      <c r="AW352" s="96" t="str">
        <f t="shared" si="237"/>
        <v/>
      </c>
      <c r="AX352" s="96" t="str">
        <f t="shared" si="238"/>
        <v/>
      </c>
      <c r="AZ352" s="101" t="str">
        <f t="shared" si="222"/>
        <v/>
      </c>
      <c r="BA352" s="101">
        <f t="shared" si="223"/>
        <v>6132.5856619307142</v>
      </c>
      <c r="BB352" s="101">
        <f t="shared" si="239"/>
        <v>2595.5555555555557</v>
      </c>
      <c r="BC352" s="96">
        <f t="shared" si="240"/>
        <v>1823.6949183240743</v>
      </c>
      <c r="BE352" s="96" t="str">
        <f t="shared" si="224"/>
        <v/>
      </c>
      <c r="BF352" s="96" t="str">
        <f t="shared" si="225"/>
        <v/>
      </c>
      <c r="BH352" s="118"/>
      <c r="BI352" s="96" t="s">
        <v>74</v>
      </c>
      <c r="BJ352" s="96" t="str">
        <f t="shared" si="226"/>
        <v/>
      </c>
      <c r="BK352" s="101">
        <f t="shared" si="227"/>
        <v>66.742857142857147</v>
      </c>
      <c r="BL352" s="101"/>
      <c r="BM352" s="117" t="str">
        <f t="shared" si="228"/>
        <v>131-89-5</v>
      </c>
      <c r="BN352" s="204" t="str">
        <f t="shared" si="229"/>
        <v>Dinitro-o-cyclohexyl Phenol, 4,6-</v>
      </c>
      <c r="BO352" s="204"/>
      <c r="BP352" s="200">
        <f t="shared" si="241"/>
        <v>126.42735911142927</v>
      </c>
      <c r="BQ352" s="100" t="str">
        <f t="shared" si="205"/>
        <v>N</v>
      </c>
      <c r="BR352" s="205">
        <f t="shared" si="242"/>
        <v>4672</v>
      </c>
      <c r="BS352" s="100" t="str">
        <f t="shared" si="206"/>
        <v>N</v>
      </c>
      <c r="BT352" s="200">
        <f t="shared" si="243"/>
        <v>1823.6949183240743</v>
      </c>
      <c r="BU352" s="100" t="str">
        <f t="shared" si="207"/>
        <v>N</v>
      </c>
      <c r="BV352" s="200" t="str">
        <f t="shared" si="244"/>
        <v/>
      </c>
      <c r="BW352" s="100" t="str">
        <f t="shared" si="208"/>
        <v/>
      </c>
      <c r="BX352" s="200">
        <f t="shared" si="209"/>
        <v>66.742857142857147</v>
      </c>
      <c r="BY352" s="100" t="str">
        <f t="shared" si="210"/>
        <v>N</v>
      </c>
      <c r="BZ352" s="200"/>
      <c r="CA352" s="200"/>
      <c r="CB352" s="200"/>
    </row>
    <row r="353" spans="1:80" s="96" customFormat="1" ht="23" x14ac:dyDescent="0.5">
      <c r="A353" s="206" t="s">
        <v>1141</v>
      </c>
      <c r="B353" s="117" t="s">
        <v>317</v>
      </c>
      <c r="D353" s="201"/>
      <c r="E353" s="201">
        <v>1E-4</v>
      </c>
      <c r="F353" s="203" t="s">
        <v>791</v>
      </c>
      <c r="G353" s="202"/>
      <c r="H353" s="100" t="s">
        <v>74</v>
      </c>
      <c r="I353" s="203"/>
      <c r="J353" s="203" t="s">
        <v>74</v>
      </c>
      <c r="K353" s="203"/>
      <c r="L353" s="113"/>
      <c r="M353" s="113">
        <v>1</v>
      </c>
      <c r="N353" s="111">
        <v>0.1</v>
      </c>
      <c r="P353" s="95">
        <v>168.11</v>
      </c>
      <c r="Q353" s="96" t="s">
        <v>47</v>
      </c>
      <c r="R353" s="96">
        <v>5.3300000000000001E-8</v>
      </c>
      <c r="S353" s="208">
        <v>2.1791E-6</v>
      </c>
      <c r="T353" s="96">
        <v>4.4717600000000003E-2</v>
      </c>
      <c r="U353" s="96">
        <v>8.2538000000000005E-6</v>
      </c>
      <c r="V353" s="96">
        <v>358.8</v>
      </c>
      <c r="W353" s="96">
        <f t="shared" si="211"/>
        <v>2.1528</v>
      </c>
      <c r="X353" s="96">
        <v>133</v>
      </c>
      <c r="Y353" s="99" t="str">
        <f t="shared" si="212"/>
        <v/>
      </c>
      <c r="Z353" s="96" t="str">
        <f t="shared" si="213"/>
        <v/>
      </c>
      <c r="AA353" s="96" t="str">
        <f t="shared" si="214"/>
        <v/>
      </c>
      <c r="AC353" s="96" t="str">
        <f t="shared" si="202"/>
        <v/>
      </c>
      <c r="AD353" s="96" t="str">
        <f t="shared" si="215"/>
        <v/>
      </c>
      <c r="AE353" s="96" t="str">
        <f t="shared" si="216"/>
        <v/>
      </c>
      <c r="AF353" s="96" t="str">
        <f t="shared" si="230"/>
        <v/>
      </c>
      <c r="AH353" s="101" t="str">
        <f t="shared" si="217"/>
        <v/>
      </c>
      <c r="AI353" s="101">
        <f t="shared" si="218"/>
        <v>32.960086689543068</v>
      </c>
      <c r="AJ353" s="101">
        <f t="shared" si="203"/>
        <v>7.821428571428573</v>
      </c>
      <c r="AK353" s="96">
        <f t="shared" si="231"/>
        <v>6.3213679555714641</v>
      </c>
      <c r="AM353" s="96" t="str">
        <f t="shared" si="219"/>
        <v/>
      </c>
      <c r="AN353" s="96" t="str">
        <f t="shared" si="232"/>
        <v/>
      </c>
      <c r="AO353" s="96" t="str">
        <f t="shared" si="233"/>
        <v/>
      </c>
      <c r="AQ353" s="96" t="str">
        <f t="shared" si="220"/>
        <v/>
      </c>
      <c r="AR353" s="96">
        <f t="shared" si="234"/>
        <v>233.60000000000002</v>
      </c>
      <c r="AS353" s="96">
        <f t="shared" si="235"/>
        <v>233.60000000000002</v>
      </c>
      <c r="AU353" s="96" t="str">
        <f t="shared" si="221"/>
        <v/>
      </c>
      <c r="AV353" s="96" t="str">
        <f t="shared" si="236"/>
        <v/>
      </c>
      <c r="AW353" s="96" t="str">
        <f t="shared" si="237"/>
        <v/>
      </c>
      <c r="AX353" s="96" t="str">
        <f t="shared" si="238"/>
        <v/>
      </c>
      <c r="AZ353" s="101" t="str">
        <f t="shared" si="222"/>
        <v/>
      </c>
      <c r="BA353" s="101">
        <f t="shared" si="223"/>
        <v>306.62928309653569</v>
      </c>
      <c r="BB353" s="101">
        <f t="shared" si="239"/>
        <v>129.7777777777778</v>
      </c>
      <c r="BC353" s="96">
        <f t="shared" si="240"/>
        <v>91.184745916203724</v>
      </c>
      <c r="BE353" s="96" t="str">
        <f t="shared" si="224"/>
        <v/>
      </c>
      <c r="BF353" s="96" t="str">
        <f t="shared" si="225"/>
        <v/>
      </c>
      <c r="BH353" s="118"/>
      <c r="BI353" s="96" t="s">
        <v>74</v>
      </c>
      <c r="BJ353" s="96" t="str">
        <f t="shared" si="226"/>
        <v/>
      </c>
      <c r="BK353" s="101">
        <f t="shared" si="227"/>
        <v>3.3371428571428572</v>
      </c>
      <c r="BL353" s="101"/>
      <c r="BM353" s="117" t="str">
        <f t="shared" si="228"/>
        <v>528-29-0</v>
      </c>
      <c r="BN353" s="204" t="str">
        <f t="shared" si="229"/>
        <v>Dinitrobenzene, 1,2-</v>
      </c>
      <c r="BO353" s="204"/>
      <c r="BP353" s="200">
        <f t="shared" si="241"/>
        <v>6.3213679555714641</v>
      </c>
      <c r="BQ353" s="100" t="str">
        <f t="shared" si="205"/>
        <v>N</v>
      </c>
      <c r="BR353" s="205">
        <f t="shared" si="242"/>
        <v>233.60000000000002</v>
      </c>
      <c r="BS353" s="100" t="str">
        <f t="shared" si="206"/>
        <v>N</v>
      </c>
      <c r="BT353" s="200">
        <f t="shared" si="243"/>
        <v>91.184745916203724</v>
      </c>
      <c r="BU353" s="100" t="str">
        <f t="shared" si="207"/>
        <v>N</v>
      </c>
      <c r="BV353" s="200" t="str">
        <f t="shared" si="244"/>
        <v/>
      </c>
      <c r="BW353" s="100" t="str">
        <f t="shared" si="208"/>
        <v/>
      </c>
      <c r="BX353" s="200">
        <f t="shared" si="209"/>
        <v>3.3371428571428572</v>
      </c>
      <c r="BY353" s="100" t="str">
        <f t="shared" si="210"/>
        <v>N</v>
      </c>
      <c r="BZ353" s="200"/>
      <c r="CA353" s="200"/>
      <c r="CB353" s="200"/>
    </row>
    <row r="354" spans="1:80" s="96" customFormat="1" ht="23" x14ac:dyDescent="0.5">
      <c r="A354" s="206" t="s">
        <v>1142</v>
      </c>
      <c r="B354" s="117" t="s">
        <v>318</v>
      </c>
      <c r="D354" s="201"/>
      <c r="E354" s="201">
        <v>1E-4</v>
      </c>
      <c r="F354" s="203" t="s">
        <v>790</v>
      </c>
      <c r="G354" s="202"/>
      <c r="H354" s="100" t="s">
        <v>74</v>
      </c>
      <c r="I354" s="203"/>
      <c r="J354" s="203" t="s">
        <v>74</v>
      </c>
      <c r="K354" s="203"/>
      <c r="L354" s="113"/>
      <c r="M354" s="113">
        <v>1</v>
      </c>
      <c r="N354" s="111">
        <v>0.1</v>
      </c>
      <c r="P354" s="95">
        <v>168.11</v>
      </c>
      <c r="Q354" s="96" t="s">
        <v>47</v>
      </c>
      <c r="R354" s="96">
        <v>4.9000000000000002E-8</v>
      </c>
      <c r="S354" s="208">
        <v>2.0032999999999999E-6</v>
      </c>
      <c r="T354" s="96">
        <v>4.8498699999999999E-2</v>
      </c>
      <c r="U354" s="96">
        <v>9.2109000000000002E-6</v>
      </c>
      <c r="V354" s="96">
        <v>351.6</v>
      </c>
      <c r="W354" s="96">
        <f t="shared" si="211"/>
        <v>2.1096000000000004</v>
      </c>
      <c r="X354" s="96">
        <v>533</v>
      </c>
      <c r="Y354" s="99" t="str">
        <f t="shared" si="212"/>
        <v/>
      </c>
      <c r="Z354" s="96" t="str">
        <f t="shared" si="213"/>
        <v/>
      </c>
      <c r="AA354" s="96" t="str">
        <f t="shared" si="214"/>
        <v/>
      </c>
      <c r="AC354" s="96" t="str">
        <f t="shared" si="202"/>
        <v/>
      </c>
      <c r="AD354" s="96" t="str">
        <f t="shared" si="215"/>
        <v/>
      </c>
      <c r="AE354" s="96" t="str">
        <f t="shared" si="216"/>
        <v/>
      </c>
      <c r="AF354" s="96" t="str">
        <f t="shared" si="230"/>
        <v/>
      </c>
      <c r="AH354" s="101" t="str">
        <f t="shared" si="217"/>
        <v/>
      </c>
      <c r="AI354" s="101">
        <f t="shared" si="218"/>
        <v>32.960086689543068</v>
      </c>
      <c r="AJ354" s="101">
        <f t="shared" si="203"/>
        <v>7.821428571428573</v>
      </c>
      <c r="AK354" s="96">
        <f t="shared" si="231"/>
        <v>6.3213679555714641</v>
      </c>
      <c r="AM354" s="96" t="str">
        <f t="shared" si="219"/>
        <v/>
      </c>
      <c r="AN354" s="96" t="str">
        <f t="shared" si="232"/>
        <v/>
      </c>
      <c r="AO354" s="96" t="str">
        <f t="shared" si="233"/>
        <v/>
      </c>
      <c r="AQ354" s="96" t="str">
        <f t="shared" si="220"/>
        <v/>
      </c>
      <c r="AR354" s="96">
        <f t="shared" si="234"/>
        <v>233.60000000000002</v>
      </c>
      <c r="AS354" s="96">
        <f t="shared" si="235"/>
        <v>233.60000000000002</v>
      </c>
      <c r="AU354" s="96" t="str">
        <f t="shared" si="221"/>
        <v/>
      </c>
      <c r="AV354" s="96" t="str">
        <f t="shared" si="236"/>
        <v/>
      </c>
      <c r="AW354" s="96" t="str">
        <f t="shared" si="237"/>
        <v/>
      </c>
      <c r="AX354" s="96" t="str">
        <f t="shared" si="238"/>
        <v/>
      </c>
      <c r="AZ354" s="101" t="str">
        <f t="shared" si="222"/>
        <v/>
      </c>
      <c r="BA354" s="101">
        <f t="shared" si="223"/>
        <v>306.62928309653569</v>
      </c>
      <c r="BB354" s="101">
        <f t="shared" si="239"/>
        <v>129.7777777777778</v>
      </c>
      <c r="BC354" s="96">
        <f t="shared" si="240"/>
        <v>91.184745916203724</v>
      </c>
      <c r="BE354" s="96" t="str">
        <f t="shared" si="224"/>
        <v/>
      </c>
      <c r="BF354" s="96" t="str">
        <f t="shared" si="225"/>
        <v/>
      </c>
      <c r="BH354" s="118"/>
      <c r="BI354" s="96" t="s">
        <v>74</v>
      </c>
      <c r="BJ354" s="96" t="str">
        <f t="shared" si="226"/>
        <v/>
      </c>
      <c r="BK354" s="101">
        <f t="shared" si="227"/>
        <v>3.3371428571428572</v>
      </c>
      <c r="BL354" s="101"/>
      <c r="BM354" s="117" t="str">
        <f t="shared" si="228"/>
        <v>99-65-0</v>
      </c>
      <c r="BN354" s="204" t="str">
        <f t="shared" si="229"/>
        <v>Dinitrobenzene, 1,3-</v>
      </c>
      <c r="BO354" s="204"/>
      <c r="BP354" s="200">
        <f t="shared" si="241"/>
        <v>6.3213679555714641</v>
      </c>
      <c r="BQ354" s="100" t="str">
        <f t="shared" si="205"/>
        <v>N</v>
      </c>
      <c r="BR354" s="205">
        <f t="shared" si="242"/>
        <v>233.60000000000002</v>
      </c>
      <c r="BS354" s="100" t="str">
        <f t="shared" si="206"/>
        <v>N</v>
      </c>
      <c r="BT354" s="200">
        <f t="shared" si="243"/>
        <v>91.184745916203724</v>
      </c>
      <c r="BU354" s="100" t="str">
        <f t="shared" si="207"/>
        <v>N</v>
      </c>
      <c r="BV354" s="200" t="str">
        <f t="shared" si="244"/>
        <v/>
      </c>
      <c r="BW354" s="100" t="str">
        <f t="shared" si="208"/>
        <v/>
      </c>
      <c r="BX354" s="200">
        <f t="shared" si="209"/>
        <v>3.3371428571428572</v>
      </c>
      <c r="BY354" s="100" t="str">
        <f t="shared" si="210"/>
        <v>N</v>
      </c>
      <c r="BZ354" s="200"/>
      <c r="CA354" s="200"/>
      <c r="CB354" s="200"/>
    </row>
    <row r="355" spans="1:80" s="96" customFormat="1" ht="23" x14ac:dyDescent="0.5">
      <c r="A355" s="206" t="s">
        <v>1143</v>
      </c>
      <c r="B355" s="117" t="s">
        <v>319</v>
      </c>
      <c r="C355" s="201"/>
      <c r="D355" s="201"/>
      <c r="E355" s="201">
        <v>1E-4</v>
      </c>
      <c r="F355" s="203" t="s">
        <v>791</v>
      </c>
      <c r="G355" s="202"/>
      <c r="H355" s="100" t="s">
        <v>74</v>
      </c>
      <c r="I355" s="203"/>
      <c r="J355" s="203" t="s">
        <v>74</v>
      </c>
      <c r="K355" s="203"/>
      <c r="L355" s="113"/>
      <c r="M355" s="113">
        <v>1</v>
      </c>
      <c r="N355" s="111">
        <v>0.1</v>
      </c>
      <c r="P355" s="95">
        <v>168.11</v>
      </c>
      <c r="Q355" s="96" t="s">
        <v>47</v>
      </c>
      <c r="R355" s="96">
        <v>8.3900000000000004E-8</v>
      </c>
      <c r="S355" s="208">
        <v>3.4301E-6</v>
      </c>
      <c r="T355" s="96">
        <v>4.9166799999999997E-2</v>
      </c>
      <c r="U355" s="96">
        <v>9.3849000000000006E-6</v>
      </c>
      <c r="V355" s="96">
        <v>351.6</v>
      </c>
      <c r="W355" s="96">
        <f t="shared" si="211"/>
        <v>2.1096000000000004</v>
      </c>
      <c r="X355" s="96">
        <v>69</v>
      </c>
      <c r="Y355" s="99" t="str">
        <f t="shared" si="212"/>
        <v/>
      </c>
      <c r="Z355" s="96" t="str">
        <f t="shared" si="213"/>
        <v/>
      </c>
      <c r="AA355" s="96" t="str">
        <f t="shared" si="214"/>
        <v/>
      </c>
      <c r="AC355" s="96" t="str">
        <f t="shared" si="202"/>
        <v/>
      </c>
      <c r="AD355" s="96" t="str">
        <f t="shared" si="215"/>
        <v/>
      </c>
      <c r="AE355" s="96" t="str">
        <f t="shared" si="216"/>
        <v/>
      </c>
      <c r="AF355" s="96" t="str">
        <f t="shared" si="230"/>
        <v/>
      </c>
      <c r="AH355" s="101" t="str">
        <f t="shared" si="217"/>
        <v/>
      </c>
      <c r="AI355" s="101">
        <f t="shared" si="218"/>
        <v>32.960086689543068</v>
      </c>
      <c r="AJ355" s="101">
        <f t="shared" si="203"/>
        <v>7.821428571428573</v>
      </c>
      <c r="AK355" s="96">
        <f t="shared" si="231"/>
        <v>6.3213679555714641</v>
      </c>
      <c r="AM355" s="96" t="str">
        <f t="shared" si="219"/>
        <v/>
      </c>
      <c r="AN355" s="96" t="str">
        <f t="shared" si="232"/>
        <v/>
      </c>
      <c r="AO355" s="96" t="str">
        <f t="shared" si="233"/>
        <v/>
      </c>
      <c r="AQ355" s="96" t="str">
        <f t="shared" si="220"/>
        <v/>
      </c>
      <c r="AR355" s="96">
        <f t="shared" si="234"/>
        <v>233.60000000000002</v>
      </c>
      <c r="AS355" s="96">
        <f t="shared" si="235"/>
        <v>233.60000000000002</v>
      </c>
      <c r="AU355" s="96" t="str">
        <f t="shared" si="221"/>
        <v/>
      </c>
      <c r="AV355" s="96" t="str">
        <f t="shared" si="236"/>
        <v/>
      </c>
      <c r="AW355" s="96" t="str">
        <f t="shared" si="237"/>
        <v/>
      </c>
      <c r="AX355" s="96" t="str">
        <f t="shared" si="238"/>
        <v/>
      </c>
      <c r="AZ355" s="101" t="str">
        <f t="shared" si="222"/>
        <v/>
      </c>
      <c r="BA355" s="101">
        <f t="shared" si="223"/>
        <v>306.62928309653569</v>
      </c>
      <c r="BB355" s="101">
        <f t="shared" si="239"/>
        <v>129.7777777777778</v>
      </c>
      <c r="BC355" s="96">
        <f t="shared" si="240"/>
        <v>91.184745916203724</v>
      </c>
      <c r="BE355" s="96" t="str">
        <f t="shared" si="224"/>
        <v/>
      </c>
      <c r="BF355" s="96" t="str">
        <f t="shared" si="225"/>
        <v/>
      </c>
      <c r="BH355" s="118"/>
      <c r="BI355" s="96" t="s">
        <v>74</v>
      </c>
      <c r="BJ355" s="96" t="str">
        <f t="shared" si="226"/>
        <v/>
      </c>
      <c r="BK355" s="101">
        <f t="shared" si="227"/>
        <v>3.3371428571428572</v>
      </c>
      <c r="BL355" s="101"/>
      <c r="BM355" s="117" t="str">
        <f t="shared" si="228"/>
        <v>100-25-4</v>
      </c>
      <c r="BN355" s="204" t="str">
        <f t="shared" si="229"/>
        <v>Dinitrobenzene, 1,4-</v>
      </c>
      <c r="BO355" s="204"/>
      <c r="BP355" s="200">
        <f t="shared" si="241"/>
        <v>6.3213679555714641</v>
      </c>
      <c r="BQ355" s="100" t="str">
        <f t="shared" si="205"/>
        <v>N</v>
      </c>
      <c r="BR355" s="205">
        <f t="shared" si="242"/>
        <v>233.60000000000002</v>
      </c>
      <c r="BS355" s="100" t="str">
        <f t="shared" si="206"/>
        <v>N</v>
      </c>
      <c r="BT355" s="200">
        <f t="shared" si="243"/>
        <v>91.184745916203724</v>
      </c>
      <c r="BU355" s="100" t="str">
        <f t="shared" si="207"/>
        <v>N</v>
      </c>
      <c r="BV355" s="200" t="str">
        <f t="shared" si="244"/>
        <v/>
      </c>
      <c r="BW355" s="100" t="str">
        <f t="shared" si="208"/>
        <v/>
      </c>
      <c r="BX355" s="200">
        <f t="shared" si="209"/>
        <v>3.3371428571428572</v>
      </c>
      <c r="BY355" s="100" t="str">
        <f t="shared" si="210"/>
        <v>N</v>
      </c>
      <c r="BZ355" s="200"/>
      <c r="CA355" s="200"/>
      <c r="CB355" s="200"/>
    </row>
    <row r="356" spans="1:80" s="96" customFormat="1" ht="23" x14ac:dyDescent="0.5">
      <c r="A356" s="206" t="s">
        <v>1144</v>
      </c>
      <c r="B356" s="117" t="s">
        <v>320</v>
      </c>
      <c r="C356" s="201"/>
      <c r="D356" s="201"/>
      <c r="E356" s="201">
        <v>2E-3</v>
      </c>
      <c r="F356" s="203" t="s">
        <v>790</v>
      </c>
      <c r="G356" s="202"/>
      <c r="H356" s="100" t="s">
        <v>74</v>
      </c>
      <c r="I356" s="203"/>
      <c r="J356" s="203" t="s">
        <v>74</v>
      </c>
      <c r="K356" s="203"/>
      <c r="L356" s="113"/>
      <c r="M356" s="113">
        <v>1</v>
      </c>
      <c r="N356" s="111">
        <v>0.1</v>
      </c>
      <c r="P356" s="95">
        <v>184.11</v>
      </c>
      <c r="Q356" s="96" t="s">
        <v>47</v>
      </c>
      <c r="R356" s="96">
        <v>8.6000000000000002E-8</v>
      </c>
      <c r="S356" s="208">
        <v>3.5159000000000001E-6</v>
      </c>
      <c r="T356" s="96">
        <v>4.0669900000000002E-2</v>
      </c>
      <c r="U356" s="96">
        <v>9.0756E-6</v>
      </c>
      <c r="V356" s="96">
        <v>460.8</v>
      </c>
      <c r="W356" s="96">
        <f t="shared" si="211"/>
        <v>2.7648000000000001</v>
      </c>
      <c r="X356" s="96">
        <v>2790</v>
      </c>
      <c r="Y356" s="99" t="str">
        <f t="shared" si="212"/>
        <v/>
      </c>
      <c r="Z356" s="96" t="str">
        <f t="shared" si="213"/>
        <v/>
      </c>
      <c r="AA356" s="96" t="str">
        <f t="shared" si="214"/>
        <v/>
      </c>
      <c r="AC356" s="96" t="str">
        <f t="shared" si="202"/>
        <v/>
      </c>
      <c r="AD356" s="96" t="str">
        <f t="shared" si="215"/>
        <v/>
      </c>
      <c r="AE356" s="96" t="str">
        <f t="shared" si="216"/>
        <v/>
      </c>
      <c r="AF356" s="96" t="str">
        <f t="shared" si="230"/>
        <v/>
      </c>
      <c r="AH356" s="101" t="str">
        <f t="shared" si="217"/>
        <v/>
      </c>
      <c r="AI356" s="101">
        <f t="shared" si="218"/>
        <v>659.20173379086145</v>
      </c>
      <c r="AJ356" s="101">
        <f t="shared" si="203"/>
        <v>156.42857142857144</v>
      </c>
      <c r="AK356" s="96">
        <f t="shared" si="231"/>
        <v>126.42735911142927</v>
      </c>
      <c r="AM356" s="96" t="str">
        <f t="shared" si="219"/>
        <v/>
      </c>
      <c r="AN356" s="96" t="str">
        <f t="shared" si="232"/>
        <v/>
      </c>
      <c r="AO356" s="96" t="str">
        <f t="shared" si="233"/>
        <v/>
      </c>
      <c r="AQ356" s="96" t="str">
        <f t="shared" si="220"/>
        <v/>
      </c>
      <c r="AR356" s="96">
        <f t="shared" si="234"/>
        <v>4672</v>
      </c>
      <c r="AS356" s="96">
        <f t="shared" si="235"/>
        <v>4672</v>
      </c>
      <c r="AU356" s="96" t="str">
        <f t="shared" si="221"/>
        <v/>
      </c>
      <c r="AV356" s="96" t="str">
        <f t="shared" si="236"/>
        <v/>
      </c>
      <c r="AW356" s="96" t="str">
        <f t="shared" si="237"/>
        <v/>
      </c>
      <c r="AX356" s="96" t="str">
        <f t="shared" si="238"/>
        <v/>
      </c>
      <c r="AZ356" s="101" t="str">
        <f t="shared" si="222"/>
        <v/>
      </c>
      <c r="BA356" s="101">
        <f t="shared" si="223"/>
        <v>6132.5856619307142</v>
      </c>
      <c r="BB356" s="101">
        <f t="shared" si="239"/>
        <v>2595.5555555555557</v>
      </c>
      <c r="BC356" s="96">
        <f t="shared" si="240"/>
        <v>1823.6949183240743</v>
      </c>
      <c r="BE356" s="96" t="str">
        <f t="shared" si="224"/>
        <v/>
      </c>
      <c r="BF356" s="96" t="str">
        <f t="shared" si="225"/>
        <v/>
      </c>
      <c r="BH356" s="118"/>
      <c r="BI356" s="96" t="s">
        <v>74</v>
      </c>
      <c r="BJ356" s="96" t="str">
        <f t="shared" si="226"/>
        <v/>
      </c>
      <c r="BK356" s="101">
        <f t="shared" si="227"/>
        <v>66.742857142857147</v>
      </c>
      <c r="BL356" s="101"/>
      <c r="BM356" s="117" t="str">
        <f t="shared" si="228"/>
        <v>51-28-5</v>
      </c>
      <c r="BN356" s="204" t="str">
        <f t="shared" si="229"/>
        <v>Dinitrophenol, 2,4-</v>
      </c>
      <c r="BO356" s="204"/>
      <c r="BP356" s="200">
        <f t="shared" si="241"/>
        <v>126.42735911142927</v>
      </c>
      <c r="BQ356" s="100" t="str">
        <f t="shared" si="205"/>
        <v>N</v>
      </c>
      <c r="BR356" s="205">
        <f t="shared" si="242"/>
        <v>4672</v>
      </c>
      <c r="BS356" s="100" t="str">
        <f t="shared" si="206"/>
        <v>N</v>
      </c>
      <c r="BT356" s="200">
        <f t="shared" si="243"/>
        <v>1823.6949183240743</v>
      </c>
      <c r="BU356" s="100" t="str">
        <f t="shared" si="207"/>
        <v>N</v>
      </c>
      <c r="BV356" s="200" t="str">
        <f t="shared" si="244"/>
        <v/>
      </c>
      <c r="BW356" s="100" t="str">
        <f t="shared" si="208"/>
        <v/>
      </c>
      <c r="BX356" s="200">
        <f t="shared" si="209"/>
        <v>66.742857142857147</v>
      </c>
      <c r="BY356" s="100" t="str">
        <f t="shared" si="210"/>
        <v>N</v>
      </c>
      <c r="BZ356" s="200">
        <v>0.01</v>
      </c>
      <c r="CA356" s="200"/>
      <c r="CB356" s="200">
        <f>BZ356*20</f>
        <v>0.2</v>
      </c>
    </row>
    <row r="357" spans="1:80" s="96" customFormat="1" ht="23" x14ac:dyDescent="0.5">
      <c r="A357" s="206" t="s">
        <v>1145</v>
      </c>
      <c r="B357" s="117" t="s">
        <v>1954</v>
      </c>
      <c r="C357" s="201">
        <v>0.68</v>
      </c>
      <c r="D357" s="203" t="s">
        <v>790</v>
      </c>
      <c r="E357" s="201"/>
      <c r="F357" s="203" t="s">
        <v>74</v>
      </c>
      <c r="G357" s="202"/>
      <c r="H357" s="100" t="s">
        <v>74</v>
      </c>
      <c r="I357" s="203"/>
      <c r="J357" s="203" t="s">
        <v>74</v>
      </c>
      <c r="K357" s="203"/>
      <c r="L357" s="113"/>
      <c r="M357" s="113">
        <v>1</v>
      </c>
      <c r="N357" s="111">
        <v>0.10199999999999999</v>
      </c>
      <c r="P357" s="95">
        <v>182.14</v>
      </c>
      <c r="Q357" s="96" t="s">
        <v>47</v>
      </c>
      <c r="R357" s="96">
        <v>3.9700000000000002E-7</v>
      </c>
      <c r="S357" s="208">
        <v>1.6200000000000001E-5</v>
      </c>
      <c r="T357" s="96">
        <v>5.9131200000000002E-2</v>
      </c>
      <c r="U357" s="96">
        <v>6.9090000000000003E-6</v>
      </c>
      <c r="V357" s="96">
        <v>587.4</v>
      </c>
      <c r="W357" s="96">
        <f t="shared" si="211"/>
        <v>3.5244</v>
      </c>
      <c r="X357" s="96">
        <v>270</v>
      </c>
      <c r="Y357" s="99" t="str">
        <f t="shared" si="212"/>
        <v/>
      </c>
      <c r="Z357" s="96" t="str">
        <f t="shared" si="213"/>
        <v/>
      </c>
      <c r="AA357" s="96" t="str">
        <f t="shared" si="214"/>
        <v/>
      </c>
      <c r="AC357" s="96" t="str">
        <f t="shared" si="202"/>
        <v/>
      </c>
      <c r="AD357" s="96">
        <f t="shared" si="215"/>
        <v>3.5628971410141967</v>
      </c>
      <c r="AE357" s="96">
        <f t="shared" si="216"/>
        <v>1.0224089635854341</v>
      </c>
      <c r="AF357" s="96">
        <f t="shared" si="230"/>
        <v>0.79443725025287038</v>
      </c>
      <c r="AH357" s="101" t="str">
        <f t="shared" si="217"/>
        <v/>
      </c>
      <c r="AI357" s="101" t="str">
        <f t="shared" si="218"/>
        <v/>
      </c>
      <c r="AJ357" s="101" t="str">
        <f t="shared" si="203"/>
        <v/>
      </c>
      <c r="AK357" s="96" t="str">
        <f t="shared" si="231"/>
        <v/>
      </c>
      <c r="AM357" s="96" t="str">
        <f t="shared" si="219"/>
        <v/>
      </c>
      <c r="AN357" s="96">
        <f t="shared" si="232"/>
        <v>9.6188235294117614</v>
      </c>
      <c r="AO357" s="96">
        <f t="shared" si="233"/>
        <v>9.6188235294117614</v>
      </c>
      <c r="AQ357" s="96" t="str">
        <f t="shared" si="220"/>
        <v/>
      </c>
      <c r="AR357" s="96" t="str">
        <f t="shared" si="234"/>
        <v/>
      </c>
      <c r="AS357" s="96" t="str">
        <f t="shared" si="235"/>
        <v/>
      </c>
      <c r="AU357" s="96" t="str">
        <f t="shared" si="221"/>
        <v/>
      </c>
      <c r="AV357" s="96">
        <f t="shared" si="236"/>
        <v>173.70724923522917</v>
      </c>
      <c r="AW357" s="96">
        <f t="shared" si="237"/>
        <v>5.3437908496732014</v>
      </c>
      <c r="AX357" s="96">
        <f t="shared" si="238"/>
        <v>5.184305036960188</v>
      </c>
      <c r="AZ357" s="101" t="str">
        <f t="shared" si="222"/>
        <v/>
      </c>
      <c r="BA357" s="101" t="str">
        <f t="shared" si="223"/>
        <v/>
      </c>
      <c r="BB357" s="101" t="str">
        <f t="shared" si="239"/>
        <v/>
      </c>
      <c r="BC357" s="96" t="str">
        <f t="shared" si="240"/>
        <v/>
      </c>
      <c r="BE357" s="96" t="str">
        <f t="shared" si="224"/>
        <v/>
      </c>
      <c r="BF357" s="96" t="str">
        <f t="shared" si="225"/>
        <v/>
      </c>
      <c r="BH357" s="118"/>
      <c r="BI357" s="96" t="s">
        <v>74</v>
      </c>
      <c r="BJ357" s="96">
        <f t="shared" si="226"/>
        <v>0.11457090840605182</v>
      </c>
      <c r="BK357" s="101" t="str">
        <f t="shared" si="227"/>
        <v/>
      </c>
      <c r="BL357" s="101"/>
      <c r="BM357" s="117" t="str">
        <f t="shared" si="228"/>
        <v>E1615210</v>
      </c>
      <c r="BN357" s="204" t="str">
        <f t="shared" si="229"/>
        <v>Dinitrotoluene Mixture, 2,4/2,6-</v>
      </c>
      <c r="BO357" s="204"/>
      <c r="BP357" s="200">
        <f t="shared" si="241"/>
        <v>0.79443725025287038</v>
      </c>
      <c r="BQ357" s="100" t="str">
        <f t="shared" si="205"/>
        <v>C</v>
      </c>
      <c r="BR357" s="205">
        <f t="shared" si="242"/>
        <v>9.6188235294117614</v>
      </c>
      <c r="BS357" s="100" t="str">
        <f t="shared" si="206"/>
        <v>C</v>
      </c>
      <c r="BT357" s="200">
        <f t="shared" si="243"/>
        <v>5.184305036960188</v>
      </c>
      <c r="BU357" s="100" t="str">
        <f t="shared" si="207"/>
        <v>C</v>
      </c>
      <c r="BV357" s="200" t="str">
        <f t="shared" si="244"/>
        <v/>
      </c>
      <c r="BW357" s="100" t="str">
        <f t="shared" si="208"/>
        <v/>
      </c>
      <c r="BX357" s="200">
        <f t="shared" si="209"/>
        <v>0.11457090840605182</v>
      </c>
      <c r="BY357" s="100" t="str">
        <f t="shared" si="210"/>
        <v>C</v>
      </c>
      <c r="BZ357" s="200">
        <v>4.0000000000000003E-5</v>
      </c>
      <c r="CA357" s="200"/>
      <c r="CB357" s="200">
        <f>BZ357*20</f>
        <v>8.0000000000000004E-4</v>
      </c>
    </row>
    <row r="358" spans="1:80" s="96" customFormat="1" ht="23" x14ac:dyDescent="0.5">
      <c r="A358" s="206" t="s">
        <v>1146</v>
      </c>
      <c r="B358" s="117" t="s">
        <v>322</v>
      </c>
      <c r="C358" s="201">
        <v>0.31</v>
      </c>
      <c r="D358" s="203" t="s">
        <v>793</v>
      </c>
      <c r="E358" s="201">
        <v>2E-3</v>
      </c>
      <c r="F358" s="203" t="s">
        <v>790</v>
      </c>
      <c r="G358" s="202">
        <v>8.8999999999999995E-5</v>
      </c>
      <c r="H358" s="100" t="s">
        <v>793</v>
      </c>
      <c r="I358" s="203"/>
      <c r="J358" s="203" t="s">
        <v>74</v>
      </c>
      <c r="K358" s="203"/>
      <c r="L358" s="113"/>
      <c r="M358" s="113">
        <v>1</v>
      </c>
      <c r="N358" s="111">
        <v>0.10199999999999999</v>
      </c>
      <c r="P358" s="95">
        <v>182.14</v>
      </c>
      <c r="Q358" s="96" t="s">
        <v>47</v>
      </c>
      <c r="R358" s="96">
        <v>5.4E-8</v>
      </c>
      <c r="S358" s="208">
        <v>2.2077000000000001E-6</v>
      </c>
      <c r="T358" s="96">
        <v>3.7511500000000003E-2</v>
      </c>
      <c r="U358" s="96">
        <v>7.8982E-6</v>
      </c>
      <c r="V358" s="96">
        <v>575.6</v>
      </c>
      <c r="W358" s="96">
        <f t="shared" si="211"/>
        <v>3.4536000000000002</v>
      </c>
      <c r="X358" s="96">
        <v>200</v>
      </c>
      <c r="Y358" s="99" t="str">
        <f t="shared" si="212"/>
        <v/>
      </c>
      <c r="Z358" s="96" t="str">
        <f t="shared" si="213"/>
        <v/>
      </c>
      <c r="AA358" s="96" t="str">
        <f t="shared" si="214"/>
        <v/>
      </c>
      <c r="AC358" s="96">
        <f t="shared" si="202"/>
        <v>37856.525496974937</v>
      </c>
      <c r="AD358" s="96">
        <f t="shared" si="215"/>
        <v>7.8153872770634001</v>
      </c>
      <c r="AE358" s="96">
        <f t="shared" si="216"/>
        <v>2.2427035330261136</v>
      </c>
      <c r="AF358" s="96">
        <f t="shared" si="230"/>
        <v>1.7425563344393364</v>
      </c>
      <c r="AH358" s="101" t="str">
        <f t="shared" si="217"/>
        <v/>
      </c>
      <c r="AI358" s="101">
        <f t="shared" si="218"/>
        <v>646.27620959888395</v>
      </c>
      <c r="AJ358" s="101">
        <f t="shared" si="203"/>
        <v>156.42857142857144</v>
      </c>
      <c r="AK358" s="96">
        <f t="shared" si="231"/>
        <v>125.94426569432326</v>
      </c>
      <c r="AM358" s="96">
        <f t="shared" si="219"/>
        <v>165357.30337078651</v>
      </c>
      <c r="AN358" s="96">
        <f t="shared" si="232"/>
        <v>21.099354838709676</v>
      </c>
      <c r="AO358" s="96">
        <f t="shared" si="233"/>
        <v>21.096662934765313</v>
      </c>
      <c r="AQ358" s="96" t="str">
        <f t="shared" si="220"/>
        <v/>
      </c>
      <c r="AR358" s="96">
        <f t="shared" si="234"/>
        <v>4672</v>
      </c>
      <c r="AS358" s="96">
        <f t="shared" si="235"/>
        <v>4672</v>
      </c>
      <c r="AU358" s="96">
        <f t="shared" si="221"/>
        <v>183730.33707865168</v>
      </c>
      <c r="AV358" s="96">
        <f t="shared" si="236"/>
        <v>381.03525638695436</v>
      </c>
      <c r="AW358" s="96">
        <f t="shared" si="237"/>
        <v>11.721863799283152</v>
      </c>
      <c r="AX358" s="96">
        <f t="shared" si="238"/>
        <v>11.371320122032733</v>
      </c>
      <c r="AZ358" s="101" t="str">
        <f t="shared" si="222"/>
        <v/>
      </c>
      <c r="BA358" s="101">
        <f t="shared" si="223"/>
        <v>6012.3388842457989</v>
      </c>
      <c r="BB358" s="101">
        <f t="shared" si="239"/>
        <v>2595.5555555555557</v>
      </c>
      <c r="BC358" s="96">
        <f t="shared" si="240"/>
        <v>1812.9125190860264</v>
      </c>
      <c r="BE358" s="96">
        <f t="shared" si="224"/>
        <v>3.1547104580812446E-2</v>
      </c>
      <c r="BF358" s="96" t="str">
        <f t="shared" si="225"/>
        <v/>
      </c>
      <c r="BH358" s="118"/>
      <c r="BI358" s="96" t="s">
        <v>74</v>
      </c>
      <c r="BJ358" s="96">
        <f t="shared" si="226"/>
        <v>0.25131683134230726</v>
      </c>
      <c r="BK358" s="101">
        <f t="shared" si="227"/>
        <v>66.742857142857147</v>
      </c>
      <c r="BL358" s="101"/>
      <c r="BM358" s="117" t="str">
        <f t="shared" si="228"/>
        <v>121-14-2</v>
      </c>
      <c r="BN358" s="204" t="str">
        <f t="shared" si="229"/>
        <v>Dinitrotoluene, 2,4-</v>
      </c>
      <c r="BO358" s="204"/>
      <c r="BP358" s="200">
        <f t="shared" si="241"/>
        <v>1.7425563344393364</v>
      </c>
      <c r="BQ358" s="100" t="str">
        <f t="shared" si="205"/>
        <v>C</v>
      </c>
      <c r="BR358" s="205">
        <f t="shared" si="242"/>
        <v>21.096662934765313</v>
      </c>
      <c r="BS358" s="100" t="str">
        <f t="shared" si="206"/>
        <v>C</v>
      </c>
      <c r="BT358" s="200">
        <f t="shared" si="243"/>
        <v>11.371320122032733</v>
      </c>
      <c r="BU358" s="100" t="str">
        <f t="shared" si="207"/>
        <v>C</v>
      </c>
      <c r="BV358" s="200">
        <f t="shared" si="244"/>
        <v>3.1547104580812446E-2</v>
      </c>
      <c r="BW358" s="100" t="str">
        <f t="shared" si="208"/>
        <v>C</v>
      </c>
      <c r="BX358" s="200">
        <f t="shared" si="209"/>
        <v>0.25131683134230726</v>
      </c>
      <c r="BY358" s="100" t="str">
        <f t="shared" si="210"/>
        <v>C</v>
      </c>
      <c r="BZ358" s="200">
        <v>4.0000000000000003E-5</v>
      </c>
      <c r="CA358" s="200"/>
      <c r="CB358" s="200">
        <f>BZ358*20</f>
        <v>8.0000000000000004E-4</v>
      </c>
    </row>
    <row r="359" spans="1:80" s="96" customFormat="1" ht="23" x14ac:dyDescent="0.5">
      <c r="A359" s="206" t="s">
        <v>1147</v>
      </c>
      <c r="B359" s="117" t="s">
        <v>323</v>
      </c>
      <c r="C359" s="201">
        <v>1.5</v>
      </c>
      <c r="D359" s="203" t="s">
        <v>791</v>
      </c>
      <c r="E359" s="201">
        <v>2.9999999999999997E-4</v>
      </c>
      <c r="F359" s="203" t="s">
        <v>1198</v>
      </c>
      <c r="G359" s="202"/>
      <c r="H359" s="100" t="s">
        <v>74</v>
      </c>
      <c r="I359" s="203"/>
      <c r="J359" s="203" t="s">
        <v>74</v>
      </c>
      <c r="K359" s="203"/>
      <c r="L359" s="113"/>
      <c r="M359" s="113">
        <v>1</v>
      </c>
      <c r="N359" s="111">
        <v>9.9000000000000005E-2</v>
      </c>
      <c r="P359" s="95">
        <v>182.14</v>
      </c>
      <c r="Q359" s="96" t="s">
        <v>47</v>
      </c>
      <c r="R359" s="96">
        <v>7.4700000000000001E-7</v>
      </c>
      <c r="S359" s="208">
        <v>3.0499999999999999E-5</v>
      </c>
      <c r="T359" s="96">
        <v>3.7025599999999999E-2</v>
      </c>
      <c r="U359" s="96">
        <v>7.7628999999999998E-6</v>
      </c>
      <c r="V359" s="96">
        <v>587.4</v>
      </c>
      <c r="W359" s="96">
        <f t="shared" si="211"/>
        <v>3.5244</v>
      </c>
      <c r="X359" s="96">
        <v>182</v>
      </c>
      <c r="Y359" s="99" t="str">
        <f t="shared" si="212"/>
        <v/>
      </c>
      <c r="Z359" s="96" t="str">
        <f t="shared" si="213"/>
        <v/>
      </c>
      <c r="AA359" s="96" t="str">
        <f t="shared" si="214"/>
        <v/>
      </c>
      <c r="AC359" s="96" t="str">
        <f t="shared" si="202"/>
        <v/>
      </c>
      <c r="AD359" s="96">
        <f t="shared" si="215"/>
        <v>1.6641248868737013</v>
      </c>
      <c r="AE359" s="96">
        <f t="shared" si="216"/>
        <v>0.4634920634920634</v>
      </c>
      <c r="AF359" s="96">
        <f t="shared" si="230"/>
        <v>0.36252234106002518</v>
      </c>
      <c r="AH359" s="101" t="str">
        <f t="shared" si="217"/>
        <v/>
      </c>
      <c r="AI359" s="101">
        <f t="shared" si="218"/>
        <v>99.879050574372926</v>
      </c>
      <c r="AJ359" s="101">
        <f t="shared" si="203"/>
        <v>23.464285714285715</v>
      </c>
      <c r="AK359" s="96">
        <f t="shared" si="231"/>
        <v>19.000544740122869</v>
      </c>
      <c r="AM359" s="96" t="str">
        <f t="shared" si="219"/>
        <v/>
      </c>
      <c r="AN359" s="96">
        <f t="shared" si="232"/>
        <v>4.3605333333333327</v>
      </c>
      <c r="AO359" s="96">
        <f t="shared" si="233"/>
        <v>4.3605333333333327</v>
      </c>
      <c r="AQ359" s="96" t="str">
        <f t="shared" si="220"/>
        <v/>
      </c>
      <c r="AR359" s="96">
        <f t="shared" si="234"/>
        <v>700.80000000000007</v>
      </c>
      <c r="AS359" s="96">
        <f t="shared" si="235"/>
        <v>700.80000000000007</v>
      </c>
      <c r="AU359" s="96" t="str">
        <f t="shared" si="221"/>
        <v/>
      </c>
      <c r="AV359" s="96">
        <f t="shared" si="236"/>
        <v>81.133567723606006</v>
      </c>
      <c r="AW359" s="96">
        <f t="shared" si="237"/>
        <v>2.4225185185185181</v>
      </c>
      <c r="AX359" s="96">
        <f t="shared" si="238"/>
        <v>2.3522831085501834</v>
      </c>
      <c r="AZ359" s="101" t="str">
        <f t="shared" si="222"/>
        <v/>
      </c>
      <c r="BA359" s="101">
        <f t="shared" si="223"/>
        <v>929.17964574707776</v>
      </c>
      <c r="BB359" s="101">
        <f t="shared" si="239"/>
        <v>389.33333333333331</v>
      </c>
      <c r="BC359" s="96">
        <f t="shared" si="240"/>
        <v>274.37015371399934</v>
      </c>
      <c r="BE359" s="96" t="str">
        <f t="shared" si="224"/>
        <v/>
      </c>
      <c r="BF359" s="96" t="str">
        <f t="shared" si="225"/>
        <v/>
      </c>
      <c r="BH359" s="118"/>
      <c r="BI359" s="96" t="s">
        <v>74</v>
      </c>
      <c r="BJ359" s="96">
        <f t="shared" si="226"/>
        <v>5.1938811810743502E-2</v>
      </c>
      <c r="BK359" s="101">
        <f t="shared" si="227"/>
        <v>10.011428571428571</v>
      </c>
      <c r="BL359" s="101"/>
      <c r="BM359" s="117" t="str">
        <f t="shared" si="228"/>
        <v>606-20-2</v>
      </c>
      <c r="BN359" s="204" t="str">
        <f t="shared" si="229"/>
        <v>Dinitrotoluene, 2,6-</v>
      </c>
      <c r="BO359" s="204"/>
      <c r="BP359" s="200">
        <f t="shared" si="241"/>
        <v>0.36252234106002518</v>
      </c>
      <c r="BQ359" s="100" t="str">
        <f t="shared" si="205"/>
        <v>C</v>
      </c>
      <c r="BR359" s="205">
        <f t="shared" si="242"/>
        <v>4.3605333333333327</v>
      </c>
      <c r="BS359" s="100" t="str">
        <f t="shared" si="206"/>
        <v>C</v>
      </c>
      <c r="BT359" s="200">
        <f t="shared" si="243"/>
        <v>2.3522831085501834</v>
      </c>
      <c r="BU359" s="100" t="str">
        <f t="shared" si="207"/>
        <v>C</v>
      </c>
      <c r="BV359" s="200" t="str">
        <f t="shared" si="244"/>
        <v/>
      </c>
      <c r="BW359" s="100" t="str">
        <f t="shared" si="208"/>
        <v/>
      </c>
      <c r="BX359" s="200">
        <f t="shared" si="209"/>
        <v>5.1938811810743502E-2</v>
      </c>
      <c r="BY359" s="100" t="str">
        <f t="shared" si="210"/>
        <v>C</v>
      </c>
      <c r="BZ359" s="200">
        <v>3.0000000000000001E-5</v>
      </c>
      <c r="CA359" s="200"/>
      <c r="CB359" s="200">
        <f>BZ359*20</f>
        <v>6.0000000000000006E-4</v>
      </c>
    </row>
    <row r="360" spans="1:80" s="96" customFormat="1" ht="23" x14ac:dyDescent="0.5">
      <c r="A360" s="206" t="s">
        <v>1148</v>
      </c>
      <c r="B360" s="117" t="s">
        <v>1149</v>
      </c>
      <c r="C360" s="201"/>
      <c r="D360" s="201"/>
      <c r="E360" s="201">
        <v>1E-4</v>
      </c>
      <c r="F360" s="203" t="s">
        <v>1198</v>
      </c>
      <c r="G360" s="202"/>
      <c r="H360" s="100" t="s">
        <v>74</v>
      </c>
      <c r="I360" s="203"/>
      <c r="J360" s="203" t="s">
        <v>74</v>
      </c>
      <c r="K360" s="203"/>
      <c r="L360" s="113"/>
      <c r="M360" s="113">
        <v>1</v>
      </c>
      <c r="N360" s="252">
        <v>6.0000000000000001E-3</v>
      </c>
      <c r="P360" s="95">
        <v>197.15</v>
      </c>
      <c r="Q360" s="96" t="s">
        <v>47</v>
      </c>
      <c r="R360" s="96">
        <v>3.2700000000000001E-11</v>
      </c>
      <c r="S360" s="208">
        <v>1.3369E-9</v>
      </c>
      <c r="T360" s="96">
        <v>5.6090500000000001E-2</v>
      </c>
      <c r="U360" s="96">
        <v>6.5536999999999996E-6</v>
      </c>
      <c r="V360" s="96">
        <v>283</v>
      </c>
      <c r="W360" s="96">
        <f t="shared" si="211"/>
        <v>1.698</v>
      </c>
      <c r="X360" s="96">
        <v>1220</v>
      </c>
      <c r="Y360" s="99" t="str">
        <f t="shared" si="212"/>
        <v/>
      </c>
      <c r="Z360" s="96" t="str">
        <f t="shared" si="213"/>
        <v/>
      </c>
      <c r="AA360" s="96" t="str">
        <f t="shared" si="214"/>
        <v/>
      </c>
      <c r="AC360" s="96" t="str">
        <f t="shared" si="202"/>
        <v/>
      </c>
      <c r="AD360" s="96" t="str">
        <f t="shared" si="215"/>
        <v/>
      </c>
      <c r="AE360" s="96" t="str">
        <f t="shared" si="216"/>
        <v/>
      </c>
      <c r="AF360" s="96" t="str">
        <f t="shared" si="230"/>
        <v/>
      </c>
      <c r="AH360" s="101" t="str">
        <f t="shared" si="217"/>
        <v/>
      </c>
      <c r="AI360" s="101">
        <f t="shared" si="218"/>
        <v>549.33477815905121</v>
      </c>
      <c r="AJ360" s="101">
        <f t="shared" si="203"/>
        <v>7.821428571428573</v>
      </c>
      <c r="AK360" s="96">
        <f t="shared" si="231"/>
        <v>7.7116303781051139</v>
      </c>
      <c r="AM360" s="96" t="str">
        <f t="shared" si="219"/>
        <v/>
      </c>
      <c r="AN360" s="96" t="str">
        <f t="shared" si="232"/>
        <v/>
      </c>
      <c r="AO360" s="96" t="str">
        <f t="shared" si="233"/>
        <v/>
      </c>
      <c r="AQ360" s="96" t="str">
        <f t="shared" si="220"/>
        <v/>
      </c>
      <c r="AR360" s="96">
        <f t="shared" si="234"/>
        <v>233.60000000000002</v>
      </c>
      <c r="AS360" s="96">
        <f t="shared" si="235"/>
        <v>233.60000000000002</v>
      </c>
      <c r="AU360" s="96" t="str">
        <f t="shared" si="221"/>
        <v/>
      </c>
      <c r="AV360" s="96" t="str">
        <f t="shared" si="236"/>
        <v/>
      </c>
      <c r="AW360" s="96" t="str">
        <f t="shared" si="237"/>
        <v/>
      </c>
      <c r="AX360" s="96" t="str">
        <f t="shared" si="238"/>
        <v/>
      </c>
      <c r="AZ360" s="101" t="str">
        <f t="shared" si="222"/>
        <v/>
      </c>
      <c r="BA360" s="101">
        <f t="shared" si="223"/>
        <v>5110.4880516089297</v>
      </c>
      <c r="BB360" s="101">
        <f t="shared" si="239"/>
        <v>129.7777777777778</v>
      </c>
      <c r="BC360" s="96">
        <f t="shared" si="240"/>
        <v>126.56376685671174</v>
      </c>
      <c r="BE360" s="96" t="str">
        <f t="shared" si="224"/>
        <v/>
      </c>
      <c r="BF360" s="96" t="str">
        <f t="shared" si="225"/>
        <v/>
      </c>
      <c r="BH360" s="118"/>
      <c r="BI360" s="96" t="s">
        <v>74</v>
      </c>
      <c r="BJ360" s="96" t="str">
        <f t="shared" si="226"/>
        <v/>
      </c>
      <c r="BK360" s="101">
        <f t="shared" si="227"/>
        <v>3.3371428571428572</v>
      </c>
      <c r="BL360" s="101"/>
      <c r="BM360" s="117" t="str">
        <f t="shared" si="228"/>
        <v>35572-78-2</v>
      </c>
      <c r="BN360" s="204" t="str">
        <f t="shared" si="229"/>
        <v>Dinitrotoluene, 2-Amino-4,6-</v>
      </c>
      <c r="BO360" s="204"/>
      <c r="BP360" s="200">
        <f t="shared" si="241"/>
        <v>7.7116303781051139</v>
      </c>
      <c r="BQ360" s="100" t="str">
        <f t="shared" si="205"/>
        <v>N</v>
      </c>
      <c r="BR360" s="205">
        <f t="shared" si="242"/>
        <v>233.60000000000002</v>
      </c>
      <c r="BS360" s="100" t="str">
        <f t="shared" si="206"/>
        <v>N</v>
      </c>
      <c r="BT360" s="200">
        <f t="shared" si="243"/>
        <v>126.56376685671174</v>
      </c>
      <c r="BU360" s="100" t="str">
        <f t="shared" si="207"/>
        <v>N</v>
      </c>
      <c r="BV360" s="200" t="str">
        <f t="shared" si="244"/>
        <v/>
      </c>
      <c r="BW360" s="100" t="str">
        <f t="shared" si="208"/>
        <v/>
      </c>
      <c r="BX360" s="200">
        <f t="shared" si="209"/>
        <v>3.3371428571428572</v>
      </c>
      <c r="BY360" s="100" t="str">
        <f t="shared" si="210"/>
        <v>N</v>
      </c>
      <c r="BZ360" s="200"/>
      <c r="CA360" s="200"/>
      <c r="CB360" s="200"/>
    </row>
    <row r="361" spans="1:80" s="96" customFormat="1" ht="23" x14ac:dyDescent="0.5">
      <c r="A361" s="206" t="s">
        <v>1150</v>
      </c>
      <c r="B361" s="117" t="s">
        <v>1151</v>
      </c>
      <c r="D361" s="201"/>
      <c r="E361" s="201">
        <v>1E-4</v>
      </c>
      <c r="F361" s="203" t="s">
        <v>1198</v>
      </c>
      <c r="G361" s="202"/>
      <c r="H361" s="100" t="s">
        <v>74</v>
      </c>
      <c r="I361" s="203"/>
      <c r="J361" s="203" t="s">
        <v>74</v>
      </c>
      <c r="K361" s="203"/>
      <c r="L361" s="113"/>
      <c r="M361" s="113">
        <v>1</v>
      </c>
      <c r="N361" s="252">
        <v>8.9999999999999993E-3</v>
      </c>
      <c r="P361" s="95">
        <v>197.15</v>
      </c>
      <c r="Q361" s="96" t="s">
        <v>47</v>
      </c>
      <c r="R361" s="96">
        <v>3.2700000000000001E-11</v>
      </c>
      <c r="S361" s="208">
        <v>1.3369E-9</v>
      </c>
      <c r="T361" s="96">
        <v>5.6090500000000001E-2</v>
      </c>
      <c r="U361" s="96">
        <v>6.5536999999999996E-6</v>
      </c>
      <c r="V361" s="96">
        <v>283</v>
      </c>
      <c r="W361" s="96">
        <f t="shared" si="211"/>
        <v>1.698</v>
      </c>
      <c r="X361" s="96">
        <v>1220</v>
      </c>
      <c r="Y361" s="99" t="str">
        <f t="shared" si="212"/>
        <v/>
      </c>
      <c r="Z361" s="96" t="str">
        <f t="shared" si="213"/>
        <v/>
      </c>
      <c r="AA361" s="96" t="str">
        <f t="shared" si="214"/>
        <v/>
      </c>
      <c r="AC361" s="96" t="str">
        <f t="shared" si="202"/>
        <v/>
      </c>
      <c r="AD361" s="96" t="str">
        <f t="shared" si="215"/>
        <v/>
      </c>
      <c r="AE361" s="96" t="str">
        <f t="shared" si="216"/>
        <v/>
      </c>
      <c r="AF361" s="96" t="str">
        <f t="shared" si="230"/>
        <v/>
      </c>
      <c r="AH361" s="101" t="str">
        <f t="shared" si="217"/>
        <v/>
      </c>
      <c r="AI361" s="101">
        <f t="shared" si="218"/>
        <v>366.22318543936757</v>
      </c>
      <c r="AJ361" s="101">
        <f t="shared" si="203"/>
        <v>7.821428571428573</v>
      </c>
      <c r="AK361" s="96">
        <f t="shared" si="231"/>
        <v>7.6578792444057981</v>
      </c>
      <c r="AM361" s="96" t="str">
        <f t="shared" si="219"/>
        <v/>
      </c>
      <c r="AN361" s="96" t="str">
        <f t="shared" si="232"/>
        <v/>
      </c>
      <c r="AO361" s="96" t="str">
        <f t="shared" si="233"/>
        <v/>
      </c>
      <c r="AQ361" s="96" t="str">
        <f t="shared" si="220"/>
        <v/>
      </c>
      <c r="AR361" s="96">
        <f t="shared" si="234"/>
        <v>233.60000000000002</v>
      </c>
      <c r="AS361" s="96">
        <f t="shared" si="235"/>
        <v>233.60000000000002</v>
      </c>
      <c r="AU361" s="96" t="str">
        <f t="shared" si="221"/>
        <v/>
      </c>
      <c r="AV361" s="96" t="str">
        <f t="shared" si="236"/>
        <v/>
      </c>
      <c r="AW361" s="96" t="str">
        <f t="shared" si="237"/>
        <v/>
      </c>
      <c r="AX361" s="96" t="str">
        <f t="shared" si="238"/>
        <v/>
      </c>
      <c r="AZ361" s="101" t="str">
        <f t="shared" si="222"/>
        <v/>
      </c>
      <c r="BA361" s="101">
        <f t="shared" si="223"/>
        <v>3406.9920344059528</v>
      </c>
      <c r="BB361" s="101">
        <f t="shared" si="239"/>
        <v>129.7777777777778</v>
      </c>
      <c r="BC361" s="96">
        <f t="shared" si="240"/>
        <v>125.01572864839463</v>
      </c>
      <c r="BE361" s="96" t="str">
        <f t="shared" si="224"/>
        <v/>
      </c>
      <c r="BF361" s="96" t="str">
        <f t="shared" si="225"/>
        <v/>
      </c>
      <c r="BH361" s="118"/>
      <c r="BI361" s="96" t="s">
        <v>74</v>
      </c>
      <c r="BJ361" s="96" t="str">
        <f t="shared" si="226"/>
        <v/>
      </c>
      <c r="BK361" s="101">
        <f t="shared" si="227"/>
        <v>3.3371428571428572</v>
      </c>
      <c r="BL361" s="101"/>
      <c r="BM361" s="117" t="str">
        <f t="shared" si="228"/>
        <v>19406-51-0</v>
      </c>
      <c r="BN361" s="204" t="str">
        <f t="shared" si="229"/>
        <v>Dinitrotoluene, 4-Amino-2,6-</v>
      </c>
      <c r="BO361" s="204"/>
      <c r="BP361" s="200">
        <f t="shared" si="241"/>
        <v>7.6578792444057981</v>
      </c>
      <c r="BQ361" s="100" t="str">
        <f t="shared" si="205"/>
        <v>N</v>
      </c>
      <c r="BR361" s="205">
        <f t="shared" si="242"/>
        <v>233.60000000000002</v>
      </c>
      <c r="BS361" s="100" t="str">
        <f t="shared" si="206"/>
        <v>N</v>
      </c>
      <c r="BT361" s="200">
        <f t="shared" si="243"/>
        <v>125.01572864839463</v>
      </c>
      <c r="BU361" s="100" t="str">
        <f t="shared" si="207"/>
        <v>N</v>
      </c>
      <c r="BV361" s="200" t="str">
        <f t="shared" si="244"/>
        <v/>
      </c>
      <c r="BW361" s="100" t="str">
        <f t="shared" si="208"/>
        <v/>
      </c>
      <c r="BX361" s="200">
        <f t="shared" si="209"/>
        <v>3.3371428571428572</v>
      </c>
      <c r="BY361" s="100" t="str">
        <f t="shared" si="210"/>
        <v>N</v>
      </c>
      <c r="BZ361" s="200"/>
      <c r="CA361" s="200"/>
      <c r="CB361" s="200"/>
    </row>
    <row r="362" spans="1:80" s="96" customFormat="1" ht="23" x14ac:dyDescent="0.5">
      <c r="A362" s="206" t="s">
        <v>1152</v>
      </c>
      <c r="B362" s="117" t="s">
        <v>321</v>
      </c>
      <c r="C362" s="201">
        <v>0.45</v>
      </c>
      <c r="D362" s="203" t="s">
        <v>1198</v>
      </c>
      <c r="E362" s="96">
        <v>8.9999999999999998E-4</v>
      </c>
      <c r="F362" s="203" t="s">
        <v>1198</v>
      </c>
      <c r="G362" s="202"/>
      <c r="H362" s="100" t="s">
        <v>74</v>
      </c>
      <c r="I362" s="203"/>
      <c r="J362" s="203" t="s">
        <v>74</v>
      </c>
      <c r="K362" s="203"/>
      <c r="L362" s="113"/>
      <c r="M362" s="113">
        <v>1</v>
      </c>
      <c r="N362" s="111">
        <v>0.1</v>
      </c>
      <c r="P362" s="95">
        <v>546.41</v>
      </c>
      <c r="Q362" s="96" t="s">
        <v>47</v>
      </c>
      <c r="R362" s="96">
        <v>9.2599999999999995E-8</v>
      </c>
      <c r="S362" s="208">
        <v>3.7857999999999998E-6</v>
      </c>
      <c r="T362" s="96">
        <v>2.84277E-2</v>
      </c>
      <c r="U362" s="96">
        <v>3.3214999999999999E-6</v>
      </c>
      <c r="V362" s="96">
        <v>587.4</v>
      </c>
      <c r="W362" s="96">
        <f t="shared" si="211"/>
        <v>3.5244</v>
      </c>
      <c r="X362" s="96">
        <v>270</v>
      </c>
      <c r="Y362" s="99" t="str">
        <f t="shared" si="212"/>
        <v/>
      </c>
      <c r="Z362" s="96" t="str">
        <f t="shared" si="213"/>
        <v/>
      </c>
      <c r="AA362" s="96" t="str">
        <f t="shared" si="214"/>
        <v/>
      </c>
      <c r="AC362" s="96" t="str">
        <f t="shared" si="202"/>
        <v/>
      </c>
      <c r="AD362" s="96">
        <f t="shared" si="215"/>
        <v>5.491612126683215</v>
      </c>
      <c r="AE362" s="96">
        <f t="shared" si="216"/>
        <v>1.5449735449735447</v>
      </c>
      <c r="AF362" s="96">
        <f t="shared" si="230"/>
        <v>1.2057545876484479</v>
      </c>
      <c r="AH362" s="101" t="str">
        <f t="shared" si="217"/>
        <v/>
      </c>
      <c r="AI362" s="101">
        <f t="shared" si="218"/>
        <v>296.64078020588767</v>
      </c>
      <c r="AJ362" s="101">
        <f t="shared" si="203"/>
        <v>70.392857142857153</v>
      </c>
      <c r="AK362" s="96">
        <f t="shared" si="231"/>
        <v>56.892311600143174</v>
      </c>
      <c r="AM362" s="96" t="str">
        <f t="shared" si="219"/>
        <v/>
      </c>
      <c r="AN362" s="96">
        <f t="shared" si="232"/>
        <v>14.535111111111108</v>
      </c>
      <c r="AO362" s="96">
        <f t="shared" si="233"/>
        <v>14.535111111111108</v>
      </c>
      <c r="AQ362" s="96" t="str">
        <f t="shared" si="220"/>
        <v/>
      </c>
      <c r="AR362" s="96">
        <f t="shared" si="234"/>
        <v>2102.4</v>
      </c>
      <c r="AS362" s="96">
        <f t="shared" si="235"/>
        <v>2102.4</v>
      </c>
      <c r="AU362" s="96" t="str">
        <f t="shared" si="221"/>
        <v/>
      </c>
      <c r="AV362" s="96">
        <f t="shared" si="236"/>
        <v>267.7407734878999</v>
      </c>
      <c r="AW362" s="96">
        <f t="shared" si="237"/>
        <v>8.0750617283950596</v>
      </c>
      <c r="AX362" s="96">
        <f t="shared" si="238"/>
        <v>7.8386481016493166</v>
      </c>
      <c r="AZ362" s="101" t="str">
        <f t="shared" si="222"/>
        <v/>
      </c>
      <c r="BA362" s="101">
        <f t="shared" si="223"/>
        <v>2759.6635478688213</v>
      </c>
      <c r="BB362" s="101">
        <f t="shared" si="239"/>
        <v>1168</v>
      </c>
      <c r="BC362" s="96">
        <f t="shared" si="240"/>
        <v>820.6627132458334</v>
      </c>
      <c r="BE362" s="96" t="str">
        <f t="shared" si="224"/>
        <v/>
      </c>
      <c r="BF362" s="96" t="str">
        <f t="shared" si="225"/>
        <v/>
      </c>
      <c r="BH362" s="118"/>
      <c r="BI362" s="96" t="s">
        <v>74</v>
      </c>
      <c r="BJ362" s="96">
        <f t="shared" si="226"/>
        <v>0.17312937270247833</v>
      </c>
      <c r="BK362" s="101">
        <f t="shared" si="227"/>
        <v>30.034285714285712</v>
      </c>
      <c r="BL362" s="101"/>
      <c r="BM362" s="117" t="str">
        <f t="shared" si="228"/>
        <v>25321-14-6</v>
      </c>
      <c r="BN362" s="204" t="str">
        <f t="shared" si="229"/>
        <v>Dinitrotoluene, Technical grade</v>
      </c>
      <c r="BO362" s="204"/>
      <c r="BP362" s="200">
        <f t="shared" si="241"/>
        <v>1.2057545876484479</v>
      </c>
      <c r="BQ362" s="100" t="str">
        <f t="shared" si="205"/>
        <v>C</v>
      </c>
      <c r="BR362" s="205">
        <f t="shared" si="242"/>
        <v>14.535111111111108</v>
      </c>
      <c r="BS362" s="100" t="str">
        <f t="shared" si="206"/>
        <v>C</v>
      </c>
      <c r="BT362" s="200">
        <f t="shared" si="243"/>
        <v>7.8386481016493166</v>
      </c>
      <c r="BU362" s="100" t="str">
        <f t="shared" si="207"/>
        <v>C</v>
      </c>
      <c r="BV362" s="200" t="str">
        <f t="shared" si="244"/>
        <v/>
      </c>
      <c r="BW362" s="100" t="str">
        <f t="shared" si="208"/>
        <v/>
      </c>
      <c r="BX362" s="200">
        <f t="shared" si="209"/>
        <v>0.17312937270247833</v>
      </c>
      <c r="BY362" s="100" t="str">
        <f t="shared" si="210"/>
        <v>C</v>
      </c>
      <c r="BZ362" s="200"/>
      <c r="CA362" s="200"/>
      <c r="CB362" s="200"/>
    </row>
    <row r="363" spans="1:80" s="96" customFormat="1" ht="23" x14ac:dyDescent="0.5">
      <c r="A363" s="206" t="s">
        <v>324</v>
      </c>
      <c r="B363" s="117" t="s">
        <v>325</v>
      </c>
      <c r="C363" s="201"/>
      <c r="D363" s="201"/>
      <c r="E363" s="96">
        <v>1E-3</v>
      </c>
      <c r="F363" s="203" t="s">
        <v>790</v>
      </c>
      <c r="G363" s="202"/>
      <c r="H363" s="100" t="s">
        <v>74</v>
      </c>
      <c r="I363" s="203"/>
      <c r="J363" s="203" t="s">
        <v>74</v>
      </c>
      <c r="K363" s="203"/>
      <c r="L363" s="113"/>
      <c r="M363" s="113">
        <v>1</v>
      </c>
      <c r="N363" s="111">
        <v>0.1</v>
      </c>
      <c r="P363" s="95">
        <v>240.22</v>
      </c>
      <c r="Q363" s="208"/>
      <c r="R363" s="96">
        <v>4.5600000000000001E-7</v>
      </c>
      <c r="S363" s="208">
        <v>1.8600000000000001E-5</v>
      </c>
      <c r="T363" s="96">
        <v>2.5345800000000002E-2</v>
      </c>
      <c r="U363" s="96">
        <v>6.5186999999999999E-6</v>
      </c>
      <c r="V363" s="96">
        <v>4294</v>
      </c>
      <c r="W363" s="96">
        <f t="shared" si="211"/>
        <v>25.763999999999999</v>
      </c>
      <c r="X363" s="96">
        <v>52</v>
      </c>
      <c r="Y363" s="99" t="str">
        <f t="shared" si="212"/>
        <v/>
      </c>
      <c r="Z363" s="96" t="str">
        <f t="shared" si="213"/>
        <v/>
      </c>
      <c r="AA363" s="96" t="str">
        <f t="shared" si="214"/>
        <v/>
      </c>
      <c r="AC363" s="96" t="str">
        <f t="shared" ref="AC363:AC426" si="245">IF(AND(L363="V",Z363=""),"",IF(G363="","",(TR*AT*365*24)/(ET_R*EF_R*IF(K363="M",ED_m,(ED_A+ED_C))*G363*1000/IF(L363="V",Z363,PEF))))</f>
        <v/>
      </c>
      <c r="AD363" s="96" t="str">
        <f t="shared" si="215"/>
        <v/>
      </c>
      <c r="AE363" s="96" t="str">
        <f t="shared" si="216"/>
        <v/>
      </c>
      <c r="AF363" s="96" t="str">
        <f t="shared" si="230"/>
        <v/>
      </c>
      <c r="AH363" s="101" t="str">
        <f t="shared" si="217"/>
        <v/>
      </c>
      <c r="AI363" s="101">
        <f t="shared" si="218"/>
        <v>329.60086689543073</v>
      </c>
      <c r="AJ363" s="101">
        <f t="shared" ref="AJ363:AJ426" si="246">IF(E363="","",(THQ*BW_C*ED_C*365/((EF_R*ED_C*M363*((1/E363)*(IRS_CHILD*0.000001))))))</f>
        <v>78.214285714285722</v>
      </c>
      <c r="AK363" s="96">
        <f t="shared" si="231"/>
        <v>63.213679555714634</v>
      </c>
      <c r="AM363" s="96" t="str">
        <f t="shared" si="219"/>
        <v/>
      </c>
      <c r="AN363" s="96" t="str">
        <f t="shared" si="232"/>
        <v/>
      </c>
      <c r="AO363" s="96" t="str">
        <f t="shared" si="233"/>
        <v/>
      </c>
      <c r="AQ363" s="96" t="str">
        <f t="shared" si="220"/>
        <v/>
      </c>
      <c r="AR363" s="96">
        <f t="shared" si="234"/>
        <v>2336</v>
      </c>
      <c r="AS363" s="96">
        <f t="shared" si="235"/>
        <v>2336</v>
      </c>
      <c r="AU363" s="96" t="str">
        <f t="shared" si="221"/>
        <v/>
      </c>
      <c r="AV363" s="96" t="str">
        <f t="shared" si="236"/>
        <v/>
      </c>
      <c r="AW363" s="96" t="str">
        <f t="shared" si="237"/>
        <v/>
      </c>
      <c r="AX363" s="96" t="str">
        <f t="shared" si="238"/>
        <v/>
      </c>
      <c r="AZ363" s="101" t="str">
        <f t="shared" si="222"/>
        <v/>
      </c>
      <c r="BA363" s="101">
        <f t="shared" si="223"/>
        <v>3066.2928309653571</v>
      </c>
      <c r="BB363" s="101">
        <f t="shared" si="239"/>
        <v>1297.7777777777778</v>
      </c>
      <c r="BC363" s="96">
        <f t="shared" si="240"/>
        <v>911.84745916203713</v>
      </c>
      <c r="BE363" s="96" t="str">
        <f t="shared" si="224"/>
        <v/>
      </c>
      <c r="BF363" s="96" t="str">
        <f t="shared" si="225"/>
        <v/>
      </c>
      <c r="BH363" s="118"/>
      <c r="BI363" s="96">
        <v>7</v>
      </c>
      <c r="BJ363" s="96" t="str">
        <f t="shared" si="226"/>
        <v/>
      </c>
      <c r="BK363" s="101">
        <f t="shared" si="227"/>
        <v>33.371428571428574</v>
      </c>
      <c r="BL363" s="101"/>
      <c r="BM363" s="117" t="str">
        <f t="shared" si="228"/>
        <v>88-85-7</v>
      </c>
      <c r="BN363" s="204" t="str">
        <f t="shared" si="229"/>
        <v>Dinoseb</v>
      </c>
      <c r="BO363" s="204"/>
      <c r="BP363" s="200">
        <f t="shared" si="241"/>
        <v>63.213679555714634</v>
      </c>
      <c r="BQ363" s="100" t="str">
        <f t="shared" si="205"/>
        <v>N</v>
      </c>
      <c r="BR363" s="205">
        <f t="shared" si="242"/>
        <v>2336</v>
      </c>
      <c r="BS363" s="100" t="str">
        <f t="shared" si="206"/>
        <v>N</v>
      </c>
      <c r="BT363" s="200">
        <f t="shared" si="243"/>
        <v>911.84745916203713</v>
      </c>
      <c r="BU363" s="100" t="str">
        <f t="shared" si="207"/>
        <v>N</v>
      </c>
      <c r="BV363" s="200" t="str">
        <f t="shared" si="244"/>
        <v/>
      </c>
      <c r="BW363" s="100" t="str">
        <f t="shared" si="208"/>
        <v/>
      </c>
      <c r="BX363" s="200">
        <f t="shared" si="209"/>
        <v>7</v>
      </c>
      <c r="BY363" s="100" t="str">
        <f t="shared" si="210"/>
        <v>mcl</v>
      </c>
      <c r="BZ363" s="200"/>
      <c r="CA363" s="200"/>
      <c r="CB363" s="200"/>
    </row>
    <row r="364" spans="1:80" s="96" customFormat="1" ht="23" x14ac:dyDescent="0.5">
      <c r="A364" s="206" t="s">
        <v>1153</v>
      </c>
      <c r="B364" s="117" t="s">
        <v>327</v>
      </c>
      <c r="C364" s="201">
        <v>0.1</v>
      </c>
      <c r="D364" s="203" t="s">
        <v>790</v>
      </c>
      <c r="E364" s="96">
        <v>0.03</v>
      </c>
      <c r="F364" s="203" t="s">
        <v>790</v>
      </c>
      <c r="G364" s="202">
        <v>5.0000000000000004E-6</v>
      </c>
      <c r="H364" s="100" t="s">
        <v>790</v>
      </c>
      <c r="I364" s="203">
        <v>0.03</v>
      </c>
      <c r="J364" s="203" t="s">
        <v>790</v>
      </c>
      <c r="K364" s="203"/>
      <c r="L364" s="113" t="s">
        <v>1199</v>
      </c>
      <c r="M364" s="113">
        <v>1</v>
      </c>
      <c r="N364" s="111"/>
      <c r="P364" s="95">
        <v>88.106999999999999</v>
      </c>
      <c r="Q364" s="96" t="s">
        <v>47</v>
      </c>
      <c r="R364" s="96">
        <v>4.7999999999999998E-6</v>
      </c>
      <c r="S364" s="208">
        <v>1.962E-4</v>
      </c>
      <c r="T364" s="96">
        <v>8.7373900000000004E-2</v>
      </c>
      <c r="U364" s="96">
        <v>1.0499999999999999E-5</v>
      </c>
      <c r="V364" s="96">
        <v>2.633</v>
      </c>
      <c r="W364" s="96">
        <f t="shared" si="211"/>
        <v>1.5798E-2</v>
      </c>
      <c r="X364" s="96">
        <v>1000000</v>
      </c>
      <c r="Y364" s="99">
        <f t="shared" si="212"/>
        <v>8.4600459258124138E-6</v>
      </c>
      <c r="Z364" s="96">
        <f t="shared" si="213"/>
        <v>39656.492148953861</v>
      </c>
      <c r="AA364" s="96">
        <f t="shared" si="214"/>
        <v>115835.14226415094</v>
      </c>
      <c r="AC364" s="96">
        <f t="shared" si="245"/>
        <v>22.268645591335627</v>
      </c>
      <c r="AD364" s="96" t="str">
        <f t="shared" si="215"/>
        <v/>
      </c>
      <c r="AE364" s="96">
        <f t="shared" si="216"/>
        <v>6.9523809523809517</v>
      </c>
      <c r="AF364" s="96">
        <f t="shared" si="230"/>
        <v>5.2982432774188402</v>
      </c>
      <c r="AH364" s="101">
        <f t="shared" si="217"/>
        <v>1240.6816829458423</v>
      </c>
      <c r="AI364" s="101" t="str">
        <f t="shared" si="218"/>
        <v/>
      </c>
      <c r="AJ364" s="101">
        <f t="shared" si="246"/>
        <v>2346.4285714285716</v>
      </c>
      <c r="AK364" s="96">
        <f t="shared" si="231"/>
        <v>811.5643909640329</v>
      </c>
      <c r="AM364" s="96">
        <f t="shared" si="219"/>
        <v>97.269443942954027</v>
      </c>
      <c r="AN364" s="96">
        <f t="shared" si="232"/>
        <v>65.407999999999987</v>
      </c>
      <c r="AO364" s="96">
        <f t="shared" si="233"/>
        <v>39.109292814139394</v>
      </c>
      <c r="AQ364" s="96">
        <f t="shared" si="220"/>
        <v>5210.8630683725369</v>
      </c>
      <c r="AR364" s="96">
        <f t="shared" si="234"/>
        <v>70080</v>
      </c>
      <c r="AS364" s="96">
        <f t="shared" si="235"/>
        <v>4850.2204510516167</v>
      </c>
      <c r="AU364" s="96">
        <f t="shared" si="221"/>
        <v>108.07715993661559</v>
      </c>
      <c r="AV364" s="96" t="str">
        <f t="shared" si="236"/>
        <v/>
      </c>
      <c r="AW364" s="96">
        <f t="shared" si="237"/>
        <v>36.337777777777774</v>
      </c>
      <c r="AX364" s="96">
        <f t="shared" si="238"/>
        <v>27.194443198092138</v>
      </c>
      <c r="AZ364" s="101">
        <f t="shared" si="222"/>
        <v>5789.8478537472638</v>
      </c>
      <c r="BA364" s="101" t="str">
        <f t="shared" si="223"/>
        <v/>
      </c>
      <c r="BB364" s="101">
        <f t="shared" si="239"/>
        <v>38933.333333333336</v>
      </c>
      <c r="BC364" s="96">
        <f t="shared" si="240"/>
        <v>5040.2961161524981</v>
      </c>
      <c r="BE364" s="96">
        <f t="shared" si="224"/>
        <v>0.56153846153846143</v>
      </c>
      <c r="BF364" s="96">
        <f t="shared" si="225"/>
        <v>31.285714285714281</v>
      </c>
      <c r="BH364" s="118"/>
      <c r="BI364" s="96" t="s">
        <v>74</v>
      </c>
      <c r="BJ364" s="96">
        <f t="shared" si="226"/>
        <v>0.45998739760554497</v>
      </c>
      <c r="BK364" s="101">
        <f t="shared" si="227"/>
        <v>58.890756302521005</v>
      </c>
      <c r="BL364" s="101"/>
      <c r="BM364" s="117" t="str">
        <f t="shared" si="228"/>
        <v>123-91-1</v>
      </c>
      <c r="BN364" s="204" t="str">
        <f t="shared" si="229"/>
        <v>Dioxane, 1,4-</v>
      </c>
      <c r="BO364" s="204"/>
      <c r="BP364" s="200">
        <f t="shared" si="241"/>
        <v>5.2982432774188402</v>
      </c>
      <c r="BQ364" s="100" t="str">
        <f t="shared" si="205"/>
        <v>C</v>
      </c>
      <c r="BR364" s="205">
        <f t="shared" si="242"/>
        <v>39.109292814139394</v>
      </c>
      <c r="BS364" s="100" t="str">
        <f t="shared" si="206"/>
        <v>C</v>
      </c>
      <c r="BT364" s="200">
        <f t="shared" si="243"/>
        <v>27.194443198092138</v>
      </c>
      <c r="BU364" s="100" t="str">
        <f t="shared" si="207"/>
        <v>C</v>
      </c>
      <c r="BV364" s="200">
        <f t="shared" si="244"/>
        <v>0.56153846153846143</v>
      </c>
      <c r="BW364" s="100" t="str">
        <f t="shared" si="208"/>
        <v>C</v>
      </c>
      <c r="BX364" s="200">
        <f t="shared" si="209"/>
        <v>0.45998739760554497</v>
      </c>
      <c r="BY364" s="100" t="str">
        <f t="shared" si="210"/>
        <v>C</v>
      </c>
      <c r="BZ364" s="200"/>
      <c r="CA364" s="200"/>
      <c r="CB364" s="200"/>
    </row>
    <row r="365" spans="1:80" s="96" customFormat="1" ht="23" x14ac:dyDescent="0.5">
      <c r="A365" s="206" t="s">
        <v>1154</v>
      </c>
      <c r="B365" s="117" t="s">
        <v>74</v>
      </c>
      <c r="C365" s="201"/>
      <c r="D365" s="201"/>
      <c r="F365" s="203" t="s">
        <v>74</v>
      </c>
      <c r="G365" s="202"/>
      <c r="H365" s="100" t="s">
        <v>74</v>
      </c>
      <c r="I365" s="203"/>
      <c r="J365" s="203" t="s">
        <v>74</v>
      </c>
      <c r="K365" s="203"/>
      <c r="L365" s="113"/>
      <c r="M365" s="113">
        <v>1</v>
      </c>
      <c r="N365" s="111">
        <v>0.03</v>
      </c>
      <c r="P365" s="95" t="s">
        <v>1197</v>
      </c>
      <c r="Q365" s="96" t="s">
        <v>47</v>
      </c>
      <c r="R365" s="96" t="s">
        <v>1197</v>
      </c>
      <c r="S365" s="208" t="s">
        <v>1197</v>
      </c>
      <c r="T365" s="96" t="s">
        <v>1197</v>
      </c>
      <c r="U365" s="96" t="s">
        <v>1197</v>
      </c>
      <c r="W365" s="96">
        <f t="shared" si="211"/>
        <v>0</v>
      </c>
      <c r="X365" s="96" t="s">
        <v>1197</v>
      </c>
      <c r="Y365" s="99" t="str">
        <f t="shared" si="212"/>
        <v/>
      </c>
      <c r="Z365" s="96" t="str">
        <f t="shared" si="213"/>
        <v/>
      </c>
      <c r="AA365" s="96" t="str">
        <f t="shared" si="214"/>
        <v/>
      </c>
      <c r="AC365" s="96" t="str">
        <f t="shared" si="245"/>
        <v/>
      </c>
      <c r="AD365" s="96" t="str">
        <f t="shared" si="215"/>
        <v/>
      </c>
      <c r="AE365" s="96" t="str">
        <f t="shared" si="216"/>
        <v/>
      </c>
      <c r="AF365" s="96" t="str">
        <f t="shared" si="230"/>
        <v/>
      </c>
      <c r="AH365" s="101" t="str">
        <f t="shared" si="217"/>
        <v/>
      </c>
      <c r="AI365" s="101" t="str">
        <f t="shared" si="218"/>
        <v/>
      </c>
      <c r="AJ365" s="101" t="str">
        <f t="shared" si="246"/>
        <v/>
      </c>
      <c r="AK365" s="96" t="str">
        <f t="shared" si="231"/>
        <v/>
      </c>
      <c r="AM365" s="96" t="str">
        <f t="shared" si="219"/>
        <v/>
      </c>
      <c r="AN365" s="96" t="str">
        <f t="shared" si="232"/>
        <v/>
      </c>
      <c r="AO365" s="96" t="str">
        <f t="shared" si="233"/>
        <v/>
      </c>
      <c r="AQ365" s="96" t="str">
        <f t="shared" si="220"/>
        <v/>
      </c>
      <c r="AR365" s="96" t="str">
        <f t="shared" si="234"/>
        <v/>
      </c>
      <c r="AS365" s="96" t="str">
        <f t="shared" si="235"/>
        <v/>
      </c>
      <c r="AU365" s="96" t="str">
        <f t="shared" si="221"/>
        <v/>
      </c>
      <c r="AV365" s="96" t="str">
        <f t="shared" si="236"/>
        <v/>
      </c>
      <c r="AW365" s="96" t="str">
        <f t="shared" si="237"/>
        <v/>
      </c>
      <c r="AX365" s="96" t="str">
        <f t="shared" si="238"/>
        <v/>
      </c>
      <c r="AZ365" s="101" t="str">
        <f t="shared" si="222"/>
        <v/>
      </c>
      <c r="BA365" s="101" t="str">
        <f t="shared" si="223"/>
        <v/>
      </c>
      <c r="BB365" s="101" t="str">
        <f t="shared" si="239"/>
        <v/>
      </c>
      <c r="BC365" s="96" t="str">
        <f t="shared" si="240"/>
        <v/>
      </c>
      <c r="BE365" s="96" t="str">
        <f t="shared" si="224"/>
        <v/>
      </c>
      <c r="BF365" s="96" t="str">
        <f t="shared" si="225"/>
        <v/>
      </c>
      <c r="BH365" s="118"/>
      <c r="BI365" s="96" t="s">
        <v>74</v>
      </c>
      <c r="BJ365" s="96" t="str">
        <f t="shared" si="226"/>
        <v/>
      </c>
      <c r="BK365" s="101" t="str">
        <f t="shared" si="227"/>
        <v/>
      </c>
      <c r="BL365" s="101"/>
      <c r="BM365" s="117" t="str">
        <f t="shared" si="228"/>
        <v/>
      </c>
      <c r="BN365" s="204" t="str">
        <f t="shared" si="229"/>
        <v>Dioxins</v>
      </c>
      <c r="BO365" s="204"/>
      <c r="BP365" s="200" t="str">
        <f t="shared" si="241"/>
        <v/>
      </c>
      <c r="BQ365" s="100" t="str">
        <f t="shared" si="205"/>
        <v/>
      </c>
      <c r="BR365" s="205" t="str">
        <f t="shared" si="242"/>
        <v/>
      </c>
      <c r="BS365" s="100" t="str">
        <f t="shared" si="206"/>
        <v/>
      </c>
      <c r="BT365" s="200" t="str">
        <f t="shared" si="243"/>
        <v/>
      </c>
      <c r="BU365" s="100" t="str">
        <f t="shared" si="207"/>
        <v/>
      </c>
      <c r="BV365" s="200" t="str">
        <f t="shared" si="244"/>
        <v/>
      </c>
      <c r="BW365" s="100" t="str">
        <f t="shared" si="208"/>
        <v/>
      </c>
      <c r="BX365" s="200" t="str">
        <f t="shared" si="209"/>
        <v/>
      </c>
      <c r="BY365" s="100" t="str">
        <f t="shared" si="210"/>
        <v/>
      </c>
      <c r="BZ365" s="200"/>
      <c r="CA365" s="200"/>
      <c r="CB365" s="200"/>
    </row>
    <row r="366" spans="1:80" s="96" customFormat="1" ht="23" x14ac:dyDescent="0.5">
      <c r="A366" s="255" t="s">
        <v>1218</v>
      </c>
      <c r="B366" s="117" t="s">
        <v>1955</v>
      </c>
      <c r="C366" s="201">
        <v>6200</v>
      </c>
      <c r="D366" s="203" t="s">
        <v>790</v>
      </c>
      <c r="F366" s="203" t="s">
        <v>74</v>
      </c>
      <c r="G366" s="202">
        <v>1.3</v>
      </c>
      <c r="H366" s="100" t="s">
        <v>790</v>
      </c>
      <c r="I366" s="203"/>
      <c r="J366" s="203" t="s">
        <v>74</v>
      </c>
      <c r="K366" s="203"/>
      <c r="L366" s="113"/>
      <c r="M366" s="113">
        <v>1</v>
      </c>
      <c r="N366" s="111">
        <v>0.03</v>
      </c>
      <c r="P366" s="95">
        <v>390.87</v>
      </c>
      <c r="Q366" s="208"/>
      <c r="R366" s="96">
        <v>5.6999999999999996E-6</v>
      </c>
      <c r="S366" s="208">
        <v>2.33E-4</v>
      </c>
      <c r="T366" s="96">
        <v>4.26828E-2</v>
      </c>
      <c r="U366" s="96">
        <v>4.1527000000000001E-6</v>
      </c>
      <c r="V366" s="96">
        <v>695200</v>
      </c>
      <c r="W366" s="96">
        <f t="shared" si="211"/>
        <v>4171.2</v>
      </c>
      <c r="X366" s="96">
        <v>3.9999999999999998E-6</v>
      </c>
      <c r="Y366" s="99" t="str">
        <f t="shared" si="212"/>
        <v/>
      </c>
      <c r="Z366" s="96" t="str">
        <f t="shared" si="213"/>
        <v/>
      </c>
      <c r="AA366" s="96" t="str">
        <f t="shared" si="214"/>
        <v/>
      </c>
      <c r="AC366" s="96">
        <f t="shared" si="245"/>
        <v>2.5917159763313609</v>
      </c>
      <c r="AD366" s="96">
        <f t="shared" si="215"/>
        <v>1.3286158371007782E-3</v>
      </c>
      <c r="AE366" s="96">
        <f t="shared" si="216"/>
        <v>1.1213517665130567E-4</v>
      </c>
      <c r="AF366" s="96">
        <f t="shared" si="230"/>
        <v>1.034034514183436E-4</v>
      </c>
      <c r="AH366" s="101" t="str">
        <f t="shared" si="217"/>
        <v/>
      </c>
      <c r="AI366" s="101" t="str">
        <f t="shared" si="218"/>
        <v/>
      </c>
      <c r="AJ366" s="101" t="str">
        <f t="shared" si="246"/>
        <v/>
      </c>
      <c r="AK366" s="96" t="str">
        <f t="shared" si="231"/>
        <v/>
      </c>
      <c r="AM366" s="96">
        <f t="shared" si="219"/>
        <v>11.320615384615383</v>
      </c>
      <c r="AN366" s="96">
        <f t="shared" si="232"/>
        <v>1.0549677419354837E-3</v>
      </c>
      <c r="AO366" s="96">
        <f t="shared" si="233"/>
        <v>1.054869438690301E-3</v>
      </c>
      <c r="AQ366" s="96" t="str">
        <f t="shared" si="220"/>
        <v/>
      </c>
      <c r="AR366" s="96" t="str">
        <f t="shared" si="234"/>
        <v/>
      </c>
      <c r="AS366" s="96" t="str">
        <f t="shared" si="235"/>
        <v/>
      </c>
      <c r="AU366" s="96">
        <f t="shared" si="221"/>
        <v>12.578461538461537</v>
      </c>
      <c r="AV366" s="96">
        <f t="shared" si="236"/>
        <v>6.4775993585782232E-2</v>
      </c>
      <c r="AW366" s="96">
        <f t="shared" si="237"/>
        <v>5.8609318996415756E-4</v>
      </c>
      <c r="AX366" s="96">
        <f t="shared" si="238"/>
        <v>5.8081094961624129E-4</v>
      </c>
      <c r="AZ366" s="101" t="str">
        <f t="shared" si="222"/>
        <v/>
      </c>
      <c r="BA366" s="101" t="str">
        <f t="shared" si="223"/>
        <v/>
      </c>
      <c r="BB366" s="101" t="str">
        <f t="shared" si="239"/>
        <v/>
      </c>
      <c r="BC366" s="96" t="str">
        <f t="shared" si="240"/>
        <v/>
      </c>
      <c r="BE366" s="96">
        <f t="shared" si="224"/>
        <v>2.1597633136094672E-6</v>
      </c>
      <c r="BF366" s="96" t="str">
        <f t="shared" si="225"/>
        <v/>
      </c>
      <c r="BH366" s="118"/>
      <c r="BI366" s="96" t="s">
        <v>74</v>
      </c>
      <c r="BJ366" s="96">
        <f t="shared" si="226"/>
        <v>1.256584156711536E-5</v>
      </c>
      <c r="BK366" s="101" t="str">
        <f t="shared" si="227"/>
        <v/>
      </c>
      <c r="BL366" s="101"/>
      <c r="BM366" s="117" t="str">
        <f t="shared" si="228"/>
        <v>34465-46-8</v>
      </c>
      <c r="BN366" s="204" t="str">
        <f t="shared" si="229"/>
        <v>Hexachlorodibenzo-p-dioxin, Mixture</v>
      </c>
      <c r="BO366" s="204"/>
      <c r="BP366" s="200">
        <f t="shared" si="241"/>
        <v>1.034034514183436E-4</v>
      </c>
      <c r="BQ366" s="100" t="str">
        <f t="shared" si="205"/>
        <v>C</v>
      </c>
      <c r="BR366" s="205">
        <f t="shared" si="242"/>
        <v>1.054869438690301E-3</v>
      </c>
      <c r="BS366" s="100" t="str">
        <f t="shared" si="206"/>
        <v>C</v>
      </c>
      <c r="BT366" s="200">
        <f t="shared" si="243"/>
        <v>5.8081094961624129E-4</v>
      </c>
      <c r="BU366" s="100" t="str">
        <f t="shared" si="207"/>
        <v>C</v>
      </c>
      <c r="BV366" s="200">
        <f t="shared" si="244"/>
        <v>2.1597633136094672E-6</v>
      </c>
      <c r="BW366" s="100" t="str">
        <f t="shared" si="208"/>
        <v>C</v>
      </c>
      <c r="BX366" s="200">
        <f t="shared" si="209"/>
        <v>1.256584156711536E-5</v>
      </c>
      <c r="BY366" s="100" t="str">
        <f t="shared" si="210"/>
        <v>C</v>
      </c>
      <c r="BZ366" s="200"/>
      <c r="CA366" s="200"/>
      <c r="CB366" s="200"/>
    </row>
    <row r="367" spans="1:80" s="96" customFormat="1" ht="23" x14ac:dyDescent="0.5">
      <c r="A367" s="255" t="s">
        <v>1219</v>
      </c>
      <c r="B367" s="117" t="s">
        <v>328</v>
      </c>
      <c r="C367" s="96">
        <v>130000</v>
      </c>
      <c r="D367" s="201" t="s">
        <v>793</v>
      </c>
      <c r="E367" s="96">
        <v>6.9999999999999996E-10</v>
      </c>
      <c r="F367" s="203" t="s">
        <v>790</v>
      </c>
      <c r="G367" s="202">
        <v>38</v>
      </c>
      <c r="H367" s="100" t="s">
        <v>793</v>
      </c>
      <c r="I367" s="203">
        <v>4.0000000000000001E-8</v>
      </c>
      <c r="J367" s="203" t="s">
        <v>793</v>
      </c>
      <c r="K367" s="203"/>
      <c r="L367" s="113" t="s">
        <v>1199</v>
      </c>
      <c r="M367" s="113">
        <v>1</v>
      </c>
      <c r="N367" s="111">
        <v>0.03</v>
      </c>
      <c r="P367" s="95">
        <v>321.98</v>
      </c>
      <c r="Q367" s="96" t="s">
        <v>47</v>
      </c>
      <c r="R367" s="96">
        <v>5.0000000000000002E-5</v>
      </c>
      <c r="S367" s="208">
        <v>2.0441999999999999E-3</v>
      </c>
      <c r="T367" s="96">
        <v>4.7027800000000002E-2</v>
      </c>
      <c r="U367" s="96">
        <v>6.7568000000000003E-6</v>
      </c>
      <c r="V367" s="96">
        <v>249100</v>
      </c>
      <c r="W367" s="96">
        <f t="shared" si="211"/>
        <v>1494.6000000000001</v>
      </c>
      <c r="X367" s="96">
        <v>2.0000000000000001E-4</v>
      </c>
      <c r="Y367" s="99">
        <f t="shared" si="212"/>
        <v>3.4553022933601527E-9</v>
      </c>
      <c r="Z367" s="96">
        <f t="shared" si="213"/>
        <v>1962264.8832245539</v>
      </c>
      <c r="AA367" s="96">
        <f t="shared" si="214"/>
        <v>0.29894007739675471</v>
      </c>
      <c r="AC367" s="96">
        <f t="shared" si="245"/>
        <v>1.4498515837590328E-4</v>
      </c>
      <c r="AD367" s="96">
        <f t="shared" si="215"/>
        <v>6.3364755307883253E-5</v>
      </c>
      <c r="AE367" s="96">
        <f t="shared" si="216"/>
        <v>5.3479853479853473E-6</v>
      </c>
      <c r="AF367" s="96">
        <f t="shared" si="230"/>
        <v>4.7695086554282272E-6</v>
      </c>
      <c r="AH367" s="101">
        <f t="shared" si="217"/>
        <v>8.1854477985938534E-2</v>
      </c>
      <c r="AI367" s="101">
        <f t="shared" si="218"/>
        <v>7.6906868942267176E-4</v>
      </c>
      <c r="AJ367" s="101">
        <f t="shared" si="246"/>
        <v>5.4750000000000009E-5</v>
      </c>
      <c r="AK367" s="96">
        <f t="shared" si="231"/>
        <v>5.1079485868253342E-5</v>
      </c>
      <c r="AM367" s="96">
        <f t="shared" si="219"/>
        <v>6.3329517178594547E-4</v>
      </c>
      <c r="AN367" s="96">
        <f t="shared" si="232"/>
        <v>5.0313846153846145E-5</v>
      </c>
      <c r="AO367" s="96">
        <f t="shared" si="233"/>
        <v>4.6610730705746753E-5</v>
      </c>
      <c r="AQ367" s="96">
        <f t="shared" si="220"/>
        <v>0.34378880754094188</v>
      </c>
      <c r="AR367" s="96">
        <f t="shared" si="234"/>
        <v>1.6352000000000001E-3</v>
      </c>
      <c r="AS367" s="96">
        <f t="shared" si="235"/>
        <v>1.6274591395455248E-3</v>
      </c>
      <c r="AU367" s="96">
        <f t="shared" si="221"/>
        <v>7.0366130198438385E-4</v>
      </c>
      <c r="AV367" s="96">
        <f t="shared" si="236"/>
        <v>3.0893166171680757E-3</v>
      </c>
      <c r="AW367" s="96">
        <f t="shared" si="237"/>
        <v>2.7952136752136747E-5</v>
      </c>
      <c r="AX367" s="96">
        <f t="shared" si="238"/>
        <v>2.6652256850771404E-5</v>
      </c>
      <c r="AZ367" s="101">
        <f t="shared" si="222"/>
        <v>0.38198756393437983</v>
      </c>
      <c r="BA367" s="101">
        <f t="shared" si="223"/>
        <v>7.1546832722525011E-3</v>
      </c>
      <c r="BB367" s="101">
        <f t="shared" si="239"/>
        <v>9.0844444444444447E-4</v>
      </c>
      <c r="BC367" s="96">
        <f t="shared" si="240"/>
        <v>8.0439569677611192E-4</v>
      </c>
      <c r="BE367" s="96">
        <f t="shared" si="224"/>
        <v>7.3886639676113351E-8</v>
      </c>
      <c r="BF367" s="96">
        <f t="shared" si="225"/>
        <v>4.1714285714285714E-5</v>
      </c>
      <c r="BH367" s="118"/>
      <c r="BI367" s="96">
        <v>3.0000000000000001E-5</v>
      </c>
      <c r="BJ367" s="96">
        <f t="shared" si="226"/>
        <v>1.1854305711177149E-7</v>
      </c>
      <c r="BK367" s="101">
        <f t="shared" si="227"/>
        <v>1.825E-5</v>
      </c>
      <c r="BL367" s="101"/>
      <c r="BM367" s="117" t="str">
        <f t="shared" si="228"/>
        <v>1746-01-6</v>
      </c>
      <c r="BN367" s="204" t="str">
        <f t="shared" si="229"/>
        <v>TCDD, 2,3,7,8-</v>
      </c>
      <c r="BO367" s="204"/>
      <c r="BP367" s="200">
        <f t="shared" si="241"/>
        <v>4.7695086554282272E-6</v>
      </c>
      <c r="BQ367" s="100" t="str">
        <f t="shared" si="205"/>
        <v>C</v>
      </c>
      <c r="BR367" s="205">
        <f t="shared" si="242"/>
        <v>4.6610730705746753E-5</v>
      </c>
      <c r="BS367" s="100" t="str">
        <f t="shared" si="206"/>
        <v>C</v>
      </c>
      <c r="BT367" s="200">
        <f t="shared" si="243"/>
        <v>2.6652256850771404E-5</v>
      </c>
      <c r="BU367" s="100" t="str">
        <f t="shared" si="207"/>
        <v>C</v>
      </c>
      <c r="BV367" s="200">
        <f t="shared" si="244"/>
        <v>7.3886639676113351E-8</v>
      </c>
      <c r="BW367" s="100" t="str">
        <f t="shared" si="208"/>
        <v>C</v>
      </c>
      <c r="BX367" s="200">
        <f t="shared" si="209"/>
        <v>3.0000000000000001E-5</v>
      </c>
      <c r="BY367" s="100" t="str">
        <f t="shared" si="210"/>
        <v>mcl</v>
      </c>
      <c r="BZ367" s="200"/>
      <c r="CA367" s="200"/>
      <c r="CB367" s="200"/>
    </row>
    <row r="368" spans="1:80" s="96" customFormat="1" ht="23" x14ac:dyDescent="0.5">
      <c r="A368" s="206" t="s">
        <v>1155</v>
      </c>
      <c r="B368" s="117" t="s">
        <v>1156</v>
      </c>
      <c r="D368" s="201"/>
      <c r="E368" s="201">
        <v>0.03</v>
      </c>
      <c r="F368" s="203" t="s">
        <v>790</v>
      </c>
      <c r="G368" s="202"/>
      <c r="H368" s="100" t="s">
        <v>74</v>
      </c>
      <c r="I368" s="203"/>
      <c r="J368" s="203" t="s">
        <v>74</v>
      </c>
      <c r="K368" s="203"/>
      <c r="L368" s="113"/>
      <c r="M368" s="113">
        <v>1</v>
      </c>
      <c r="N368" s="111">
        <v>0.1</v>
      </c>
      <c r="P368" s="95">
        <v>239.32</v>
      </c>
      <c r="Q368" s="96" t="s">
        <v>47</v>
      </c>
      <c r="R368" s="96">
        <v>3.63E-11</v>
      </c>
      <c r="S368" s="208">
        <v>1.4841000000000001E-9</v>
      </c>
      <c r="T368" s="96">
        <v>2.4482899999999998E-2</v>
      </c>
      <c r="U368" s="96">
        <v>6.2344E-6</v>
      </c>
      <c r="V368" s="96">
        <v>4798</v>
      </c>
      <c r="W368" s="96">
        <f t="shared" si="211"/>
        <v>28.788</v>
      </c>
      <c r="X368" s="96">
        <v>260</v>
      </c>
      <c r="Y368" s="99" t="str">
        <f t="shared" si="212"/>
        <v/>
      </c>
      <c r="Z368" s="96" t="str">
        <f t="shared" si="213"/>
        <v/>
      </c>
      <c r="AA368" s="96" t="str">
        <f t="shared" si="214"/>
        <v/>
      </c>
      <c r="AC368" s="96" t="str">
        <f t="shared" si="245"/>
        <v/>
      </c>
      <c r="AD368" s="96" t="str">
        <f t="shared" si="215"/>
        <v/>
      </c>
      <c r="AE368" s="96" t="str">
        <f t="shared" si="216"/>
        <v/>
      </c>
      <c r="AF368" s="96" t="str">
        <f t="shared" si="230"/>
        <v/>
      </c>
      <c r="AH368" s="101" t="str">
        <f t="shared" si="217"/>
        <v/>
      </c>
      <c r="AI368" s="101">
        <f t="shared" si="218"/>
        <v>9888.0260068629213</v>
      </c>
      <c r="AJ368" s="101">
        <f t="shared" si="246"/>
        <v>2346.4285714285716</v>
      </c>
      <c r="AK368" s="96">
        <f t="shared" si="231"/>
        <v>1896.4103866714388</v>
      </c>
      <c r="AM368" s="96" t="str">
        <f t="shared" si="219"/>
        <v/>
      </c>
      <c r="AN368" s="96" t="str">
        <f t="shared" si="232"/>
        <v/>
      </c>
      <c r="AO368" s="96" t="str">
        <f t="shared" si="233"/>
        <v/>
      </c>
      <c r="AQ368" s="96" t="str">
        <f t="shared" si="220"/>
        <v/>
      </c>
      <c r="AR368" s="96">
        <f t="shared" si="234"/>
        <v>70080</v>
      </c>
      <c r="AS368" s="96">
        <f t="shared" si="235"/>
        <v>70080</v>
      </c>
      <c r="AU368" s="96" t="str">
        <f t="shared" si="221"/>
        <v/>
      </c>
      <c r="AV368" s="96" t="str">
        <f t="shared" si="236"/>
        <v/>
      </c>
      <c r="AW368" s="96" t="str">
        <f t="shared" si="237"/>
        <v/>
      </c>
      <c r="AX368" s="96" t="str">
        <f t="shared" si="238"/>
        <v/>
      </c>
      <c r="AZ368" s="101" t="str">
        <f t="shared" si="222"/>
        <v/>
      </c>
      <c r="BA368" s="101">
        <f t="shared" si="223"/>
        <v>91988.784928960697</v>
      </c>
      <c r="BB368" s="101">
        <f t="shared" si="239"/>
        <v>38933.333333333336</v>
      </c>
      <c r="BC368" s="96">
        <f t="shared" si="240"/>
        <v>27355.423774861116</v>
      </c>
      <c r="BE368" s="96" t="str">
        <f t="shared" si="224"/>
        <v/>
      </c>
      <c r="BF368" s="96" t="str">
        <f t="shared" si="225"/>
        <v/>
      </c>
      <c r="BH368" s="118"/>
      <c r="BI368" s="96" t="s">
        <v>74</v>
      </c>
      <c r="BJ368" s="96" t="str">
        <f t="shared" si="226"/>
        <v/>
      </c>
      <c r="BK368" s="101">
        <f t="shared" si="227"/>
        <v>1001.1428571428571</v>
      </c>
      <c r="BL368" s="101"/>
      <c r="BM368" s="117" t="str">
        <f t="shared" si="228"/>
        <v>957-51-7</v>
      </c>
      <c r="BN368" s="204" t="str">
        <f t="shared" si="229"/>
        <v>Diphenamid</v>
      </c>
      <c r="BO368" s="204"/>
      <c r="BP368" s="200">
        <f t="shared" si="241"/>
        <v>1896.4103866714388</v>
      </c>
      <c r="BQ368" s="100" t="str">
        <f t="shared" si="205"/>
        <v>N</v>
      </c>
      <c r="BR368" s="205">
        <f t="shared" si="242"/>
        <v>70080</v>
      </c>
      <c r="BS368" s="100" t="str">
        <f t="shared" si="206"/>
        <v>N</v>
      </c>
      <c r="BT368" s="200">
        <f t="shared" si="243"/>
        <v>27355.423774861116</v>
      </c>
      <c r="BU368" s="100" t="str">
        <f t="shared" si="207"/>
        <v>N</v>
      </c>
      <c r="BV368" s="200" t="str">
        <f t="shared" si="244"/>
        <v/>
      </c>
      <c r="BW368" s="100" t="str">
        <f t="shared" si="208"/>
        <v/>
      </c>
      <c r="BX368" s="200">
        <f t="shared" si="209"/>
        <v>1001.1428571428571</v>
      </c>
      <c r="BY368" s="100" t="str">
        <f t="shared" si="210"/>
        <v>N</v>
      </c>
      <c r="BZ368" s="200"/>
      <c r="CA368" s="200"/>
      <c r="CB368" s="200"/>
    </row>
    <row r="369" spans="1:80" s="96" customFormat="1" ht="23" x14ac:dyDescent="0.5">
      <c r="A369" s="206" t="s">
        <v>1157</v>
      </c>
      <c r="B369" s="117" t="s">
        <v>332</v>
      </c>
      <c r="C369" s="201"/>
      <c r="D369" s="201"/>
      <c r="E369" s="96">
        <v>8.0000000000000004E-4</v>
      </c>
      <c r="F369" s="203" t="s">
        <v>1198</v>
      </c>
      <c r="G369" s="202"/>
      <c r="H369" s="100" t="s">
        <v>74</v>
      </c>
      <c r="I369" s="203"/>
      <c r="J369" s="203" t="s">
        <v>74</v>
      </c>
      <c r="K369" s="203"/>
      <c r="L369" s="113"/>
      <c r="M369" s="113">
        <v>1</v>
      </c>
      <c r="N369" s="111">
        <v>0.1</v>
      </c>
      <c r="P369" s="95">
        <v>218.28</v>
      </c>
      <c r="Q369" s="96" t="s">
        <v>47</v>
      </c>
      <c r="R369" s="96">
        <v>2.4900000000000002E-7</v>
      </c>
      <c r="S369" s="208">
        <v>1.0200000000000001E-5</v>
      </c>
      <c r="T369" s="96">
        <v>2.6517700000000002E-2</v>
      </c>
      <c r="U369" s="96">
        <v>6.8615999999999997E-6</v>
      </c>
      <c r="V369" s="96">
        <v>1109</v>
      </c>
      <c r="W369" s="96">
        <f t="shared" si="211"/>
        <v>6.6539999999999999</v>
      </c>
      <c r="X369" s="96">
        <v>313.60000000000002</v>
      </c>
      <c r="Y369" s="99" t="str">
        <f t="shared" si="212"/>
        <v/>
      </c>
      <c r="Z369" s="96" t="str">
        <f t="shared" si="213"/>
        <v/>
      </c>
      <c r="AA369" s="96" t="str">
        <f t="shared" si="214"/>
        <v/>
      </c>
      <c r="AC369" s="96" t="str">
        <f t="shared" si="245"/>
        <v/>
      </c>
      <c r="AD369" s="96" t="str">
        <f t="shared" si="215"/>
        <v/>
      </c>
      <c r="AE369" s="96" t="str">
        <f t="shared" si="216"/>
        <v/>
      </c>
      <c r="AF369" s="96" t="str">
        <f t="shared" si="230"/>
        <v/>
      </c>
      <c r="AH369" s="101" t="str">
        <f t="shared" si="217"/>
        <v/>
      </c>
      <c r="AI369" s="101">
        <f t="shared" si="218"/>
        <v>263.68069351634455</v>
      </c>
      <c r="AJ369" s="101">
        <f t="shared" si="246"/>
        <v>62.571428571428584</v>
      </c>
      <c r="AK369" s="96">
        <f t="shared" si="231"/>
        <v>50.570943644571713</v>
      </c>
      <c r="AM369" s="96" t="str">
        <f t="shared" si="219"/>
        <v/>
      </c>
      <c r="AN369" s="96" t="str">
        <f t="shared" si="232"/>
        <v/>
      </c>
      <c r="AO369" s="96" t="str">
        <f t="shared" si="233"/>
        <v/>
      </c>
      <c r="AQ369" s="96" t="str">
        <f t="shared" si="220"/>
        <v/>
      </c>
      <c r="AR369" s="96">
        <f t="shared" si="234"/>
        <v>1868.8000000000002</v>
      </c>
      <c r="AS369" s="96">
        <f t="shared" si="235"/>
        <v>1868.8000000000002</v>
      </c>
      <c r="AU369" s="96" t="str">
        <f t="shared" si="221"/>
        <v/>
      </c>
      <c r="AV369" s="96" t="str">
        <f t="shared" si="236"/>
        <v/>
      </c>
      <c r="AW369" s="96" t="str">
        <f t="shared" si="237"/>
        <v/>
      </c>
      <c r="AX369" s="96" t="str">
        <f t="shared" si="238"/>
        <v/>
      </c>
      <c r="AZ369" s="101" t="str">
        <f t="shared" si="222"/>
        <v/>
      </c>
      <c r="BA369" s="101">
        <f t="shared" si="223"/>
        <v>2453.0342647722855</v>
      </c>
      <c r="BB369" s="101">
        <f t="shared" si="239"/>
        <v>1038.2222222222224</v>
      </c>
      <c r="BC369" s="96">
        <f t="shared" si="240"/>
        <v>729.47796732962979</v>
      </c>
      <c r="BE369" s="96" t="str">
        <f t="shared" si="224"/>
        <v/>
      </c>
      <c r="BF369" s="96" t="str">
        <f t="shared" si="225"/>
        <v/>
      </c>
      <c r="BH369" s="118"/>
      <c r="BI369" s="96" t="s">
        <v>74</v>
      </c>
      <c r="BJ369" s="96" t="str">
        <f t="shared" si="226"/>
        <v/>
      </c>
      <c r="BK369" s="101">
        <f t="shared" si="227"/>
        <v>26.697142857142858</v>
      </c>
      <c r="BL369" s="101"/>
      <c r="BM369" s="117" t="str">
        <f t="shared" si="228"/>
        <v>127-63-9</v>
      </c>
      <c r="BN369" s="204" t="str">
        <f t="shared" si="229"/>
        <v>Diphenyl Sulfone</v>
      </c>
      <c r="BO369" s="204"/>
      <c r="BP369" s="200">
        <f t="shared" si="241"/>
        <v>50.570943644571713</v>
      </c>
      <c r="BQ369" s="100" t="str">
        <f t="shared" si="205"/>
        <v>N</v>
      </c>
      <c r="BR369" s="205">
        <f t="shared" si="242"/>
        <v>1868.8000000000002</v>
      </c>
      <c r="BS369" s="100" t="str">
        <f t="shared" si="206"/>
        <v>N</v>
      </c>
      <c r="BT369" s="200">
        <f t="shared" si="243"/>
        <v>729.47796732962979</v>
      </c>
      <c r="BU369" s="100" t="str">
        <f t="shared" si="207"/>
        <v>N</v>
      </c>
      <c r="BV369" s="200" t="str">
        <f t="shared" si="244"/>
        <v/>
      </c>
      <c r="BW369" s="100" t="str">
        <f t="shared" si="208"/>
        <v/>
      </c>
      <c r="BX369" s="200">
        <f t="shared" si="209"/>
        <v>26.697142857142858</v>
      </c>
      <c r="BY369" s="100" t="str">
        <f t="shared" si="210"/>
        <v>N</v>
      </c>
      <c r="BZ369" s="200"/>
      <c r="CA369" s="200"/>
      <c r="CB369" s="200"/>
    </row>
    <row r="370" spans="1:80" s="96" customFormat="1" ht="23" x14ac:dyDescent="0.5">
      <c r="A370" s="206" t="s">
        <v>329</v>
      </c>
      <c r="B370" s="117" t="s">
        <v>330</v>
      </c>
      <c r="C370" s="201"/>
      <c r="D370" s="201"/>
      <c r="E370" s="96">
        <v>0.1</v>
      </c>
      <c r="F370" s="203" t="s">
        <v>1966</v>
      </c>
      <c r="G370" s="202"/>
      <c r="H370" s="100" t="s">
        <v>74</v>
      </c>
      <c r="I370" s="203"/>
      <c r="J370" s="203" t="s">
        <v>74</v>
      </c>
      <c r="K370" s="203"/>
      <c r="L370" s="113"/>
      <c r="M370" s="113">
        <v>1</v>
      </c>
      <c r="N370" s="111">
        <v>0.1</v>
      </c>
      <c r="P370" s="95">
        <v>169.23</v>
      </c>
      <c r="Q370" s="96" t="s">
        <v>47</v>
      </c>
      <c r="R370" s="96">
        <v>2.6900000000000001E-6</v>
      </c>
      <c r="S370" s="208">
        <v>1.1E-4</v>
      </c>
      <c r="T370" s="96">
        <v>4.1705600000000002E-2</v>
      </c>
      <c r="U370" s="96">
        <v>7.6279999999999996E-6</v>
      </c>
      <c r="V370" s="96">
        <v>825.8</v>
      </c>
      <c r="W370" s="96">
        <f t="shared" si="211"/>
        <v>4.9547999999999996</v>
      </c>
      <c r="X370" s="96">
        <v>53</v>
      </c>
      <c r="Y370" s="99" t="str">
        <f t="shared" si="212"/>
        <v/>
      </c>
      <c r="Z370" s="96" t="str">
        <f t="shared" si="213"/>
        <v/>
      </c>
      <c r="AA370" s="96" t="str">
        <f t="shared" si="214"/>
        <v/>
      </c>
      <c r="AC370" s="96" t="str">
        <f t="shared" si="245"/>
        <v/>
      </c>
      <c r="AD370" s="96" t="str">
        <f t="shared" si="215"/>
        <v/>
      </c>
      <c r="AE370" s="96" t="str">
        <f t="shared" si="216"/>
        <v/>
      </c>
      <c r="AF370" s="96" t="str">
        <f t="shared" si="230"/>
        <v/>
      </c>
      <c r="AH370" s="101" t="str">
        <f t="shared" si="217"/>
        <v/>
      </c>
      <c r="AI370" s="101">
        <f t="shared" si="218"/>
        <v>32960.086689543074</v>
      </c>
      <c r="AJ370" s="101">
        <f t="shared" si="246"/>
        <v>7821.4285714285706</v>
      </c>
      <c r="AK370" s="96">
        <f t="shared" si="231"/>
        <v>6321.3679555714625</v>
      </c>
      <c r="AM370" s="96" t="str">
        <f t="shared" si="219"/>
        <v/>
      </c>
      <c r="AN370" s="96" t="str">
        <f t="shared" si="232"/>
        <v/>
      </c>
      <c r="AO370" s="96" t="str">
        <f t="shared" si="233"/>
        <v/>
      </c>
      <c r="AQ370" s="96" t="str">
        <f t="shared" si="220"/>
        <v/>
      </c>
      <c r="AR370" s="96">
        <f t="shared" si="234"/>
        <v>233600</v>
      </c>
      <c r="AS370" s="96">
        <f t="shared" si="235"/>
        <v>233600.00000000003</v>
      </c>
      <c r="AU370" s="96" t="str">
        <f t="shared" si="221"/>
        <v/>
      </c>
      <c r="AV370" s="96" t="str">
        <f t="shared" si="236"/>
        <v/>
      </c>
      <c r="AW370" s="96" t="str">
        <f t="shared" si="237"/>
        <v/>
      </c>
      <c r="AX370" s="96" t="str">
        <f t="shared" si="238"/>
        <v/>
      </c>
      <c r="AZ370" s="101" t="str">
        <f t="shared" si="222"/>
        <v/>
      </c>
      <c r="BA370" s="101">
        <f t="shared" si="223"/>
        <v>306629.28309653571</v>
      </c>
      <c r="BB370" s="101">
        <f t="shared" si="239"/>
        <v>129777.77777777778</v>
      </c>
      <c r="BC370" s="96">
        <f t="shared" si="240"/>
        <v>91184.745916203712</v>
      </c>
      <c r="BE370" s="96" t="str">
        <f t="shared" si="224"/>
        <v/>
      </c>
      <c r="BF370" s="96" t="str">
        <f t="shared" si="225"/>
        <v/>
      </c>
      <c r="BH370" s="118"/>
      <c r="BI370" s="96" t="s">
        <v>74</v>
      </c>
      <c r="BJ370" s="96" t="str">
        <f t="shared" si="226"/>
        <v/>
      </c>
      <c r="BK370" s="101">
        <f t="shared" si="227"/>
        <v>3337.1428571428573</v>
      </c>
      <c r="BL370" s="101"/>
      <c r="BM370" s="117" t="str">
        <f t="shared" si="228"/>
        <v>122-39-4</v>
      </c>
      <c r="BN370" s="204" t="str">
        <f t="shared" si="229"/>
        <v>Diphenylamine</v>
      </c>
      <c r="BO370" s="204"/>
      <c r="BP370" s="200">
        <f t="shared" si="241"/>
        <v>6321.3679555714625</v>
      </c>
      <c r="BQ370" s="100" t="str">
        <f t="shared" si="205"/>
        <v>N</v>
      </c>
      <c r="BR370" s="205">
        <f t="shared" si="242"/>
        <v>100000</v>
      </c>
      <c r="BS370" s="100" t="str">
        <f t="shared" si="206"/>
        <v>max</v>
      </c>
      <c r="BT370" s="200">
        <f t="shared" si="243"/>
        <v>91184.745916203712</v>
      </c>
      <c r="BU370" s="100" t="str">
        <f t="shared" si="207"/>
        <v>N</v>
      </c>
      <c r="BV370" s="200" t="str">
        <f t="shared" si="244"/>
        <v/>
      </c>
      <c r="BW370" s="100" t="str">
        <f t="shared" si="208"/>
        <v/>
      </c>
      <c r="BX370" s="200">
        <f t="shared" si="209"/>
        <v>3337.1428571428573</v>
      </c>
      <c r="BY370" s="100" t="str">
        <f t="shared" si="210"/>
        <v>N</v>
      </c>
      <c r="BZ370" s="200"/>
      <c r="CA370" s="200"/>
      <c r="CB370" s="200"/>
    </row>
    <row r="371" spans="1:80" s="96" customFormat="1" ht="23" x14ac:dyDescent="0.5">
      <c r="A371" s="206" t="s">
        <v>1158</v>
      </c>
      <c r="B371" s="117" t="s">
        <v>331</v>
      </c>
      <c r="C371" s="201">
        <v>0.8</v>
      </c>
      <c r="D371" s="203" t="s">
        <v>790</v>
      </c>
      <c r="F371" s="203" t="s">
        <v>74</v>
      </c>
      <c r="G371" s="202">
        <v>2.2000000000000001E-4</v>
      </c>
      <c r="H371" s="100" t="s">
        <v>790</v>
      </c>
      <c r="I371" s="203"/>
      <c r="J371" s="203" t="s">
        <v>74</v>
      </c>
      <c r="K371" s="203"/>
      <c r="L371" s="113"/>
      <c r="M371" s="113">
        <v>1</v>
      </c>
      <c r="N371" s="111">
        <v>0.1</v>
      </c>
      <c r="P371" s="95">
        <v>184.24</v>
      </c>
      <c r="Q371" s="96" t="s">
        <v>47</v>
      </c>
      <c r="R371" s="96">
        <v>4.7800000000000002E-7</v>
      </c>
      <c r="S371" s="208">
        <v>1.95E-5</v>
      </c>
      <c r="T371" s="96">
        <v>3.4311599999999998E-2</v>
      </c>
      <c r="U371" s="96">
        <v>7.2488E-6</v>
      </c>
      <c r="V371" s="96">
        <v>1505</v>
      </c>
      <c r="W371" s="96">
        <f t="shared" si="211"/>
        <v>9.0299999999999994</v>
      </c>
      <c r="X371" s="96">
        <v>221</v>
      </c>
      <c r="Y371" s="99" t="str">
        <f t="shared" si="212"/>
        <v/>
      </c>
      <c r="Z371" s="96" t="str">
        <f t="shared" si="213"/>
        <v/>
      </c>
      <c r="AA371" s="96" t="str">
        <f t="shared" si="214"/>
        <v/>
      </c>
      <c r="AC371" s="96">
        <f t="shared" si="245"/>
        <v>15314.685314685314</v>
      </c>
      <c r="AD371" s="96">
        <f t="shared" si="215"/>
        <v>3.089031821259308</v>
      </c>
      <c r="AE371" s="96">
        <f t="shared" si="216"/>
        <v>0.86904761904761896</v>
      </c>
      <c r="AF371" s="96">
        <f t="shared" si="230"/>
        <v>0.67820692000224192</v>
      </c>
      <c r="AH371" s="101" t="str">
        <f t="shared" si="217"/>
        <v/>
      </c>
      <c r="AI371" s="101" t="str">
        <f t="shared" si="218"/>
        <v/>
      </c>
      <c r="AJ371" s="101" t="str">
        <f t="shared" si="246"/>
        <v/>
      </c>
      <c r="AK371" s="96" t="str">
        <f t="shared" si="231"/>
        <v/>
      </c>
      <c r="AM371" s="96">
        <f t="shared" si="219"/>
        <v>66894.545454545456</v>
      </c>
      <c r="AN371" s="96">
        <f t="shared" si="232"/>
        <v>8.1759999999999984</v>
      </c>
      <c r="AO371" s="96">
        <f t="shared" si="233"/>
        <v>8.1750008332314916</v>
      </c>
      <c r="AQ371" s="96" t="str">
        <f t="shared" si="220"/>
        <v/>
      </c>
      <c r="AR371" s="96" t="str">
        <f t="shared" si="234"/>
        <v/>
      </c>
      <c r="AS371" s="96" t="str">
        <f t="shared" si="235"/>
        <v/>
      </c>
      <c r="AU371" s="96">
        <f t="shared" si="221"/>
        <v>74327.272727272721</v>
      </c>
      <c r="AV371" s="96">
        <f t="shared" si="236"/>
        <v>150.60418508694369</v>
      </c>
      <c r="AW371" s="96">
        <f t="shared" si="237"/>
        <v>4.5422222222222217</v>
      </c>
      <c r="AX371" s="96">
        <f t="shared" si="238"/>
        <v>4.4089780079572991</v>
      </c>
      <c r="AZ371" s="101" t="str">
        <f t="shared" si="222"/>
        <v/>
      </c>
      <c r="BA371" s="101" t="str">
        <f t="shared" si="223"/>
        <v/>
      </c>
      <c r="BB371" s="101" t="str">
        <f t="shared" si="239"/>
        <v/>
      </c>
      <c r="BC371" s="96" t="str">
        <f t="shared" si="240"/>
        <v/>
      </c>
      <c r="BE371" s="96">
        <f t="shared" si="224"/>
        <v>1.2762237762237762E-2</v>
      </c>
      <c r="BF371" s="96" t="str">
        <f t="shared" si="225"/>
        <v/>
      </c>
      <c r="BH371" s="118"/>
      <c r="BI371" s="96" t="s">
        <v>74</v>
      </c>
      <c r="BJ371" s="96">
        <f t="shared" si="226"/>
        <v>9.7385272145144072E-2</v>
      </c>
      <c r="BK371" s="101" t="str">
        <f t="shared" si="227"/>
        <v/>
      </c>
      <c r="BL371" s="101"/>
      <c r="BM371" s="117" t="str">
        <f t="shared" si="228"/>
        <v>122-66-7</v>
      </c>
      <c r="BN371" s="204" t="str">
        <f t="shared" si="229"/>
        <v>Diphenylhydrazine, 1,2-</v>
      </c>
      <c r="BO371" s="204"/>
      <c r="BP371" s="200">
        <f t="shared" si="241"/>
        <v>0.67820692000224192</v>
      </c>
      <c r="BQ371" s="100" t="str">
        <f t="shared" si="205"/>
        <v>C</v>
      </c>
      <c r="BR371" s="205">
        <f t="shared" si="242"/>
        <v>8.1750008332314916</v>
      </c>
      <c r="BS371" s="100" t="str">
        <f t="shared" si="206"/>
        <v>C</v>
      </c>
      <c r="BT371" s="200">
        <f t="shared" si="243"/>
        <v>4.4089780079572991</v>
      </c>
      <c r="BU371" s="100" t="str">
        <f t="shared" si="207"/>
        <v>C</v>
      </c>
      <c r="BV371" s="200">
        <f t="shared" si="244"/>
        <v>1.2762237762237762E-2</v>
      </c>
      <c r="BW371" s="100" t="str">
        <f t="shared" si="208"/>
        <v>C</v>
      </c>
      <c r="BX371" s="200">
        <f t="shared" si="209"/>
        <v>9.7385272145144072E-2</v>
      </c>
      <c r="BY371" s="100" t="str">
        <f t="shared" si="210"/>
        <v>C</v>
      </c>
      <c r="BZ371" s="200"/>
      <c r="CA371" s="200"/>
      <c r="CB371" s="200"/>
    </row>
    <row r="372" spans="1:80" s="96" customFormat="1" ht="23" x14ac:dyDescent="0.5">
      <c r="A372" s="206" t="s">
        <v>333</v>
      </c>
      <c r="B372" s="117" t="s">
        <v>334</v>
      </c>
      <c r="C372" s="201"/>
      <c r="D372" s="201"/>
      <c r="E372" s="96">
        <v>2.2000000000000001E-3</v>
      </c>
      <c r="F372" s="203" t="s">
        <v>790</v>
      </c>
      <c r="G372" s="202"/>
      <c r="H372" s="100" t="s">
        <v>74</v>
      </c>
      <c r="I372" s="203"/>
      <c r="J372" s="203" t="s">
        <v>74</v>
      </c>
      <c r="K372" s="203"/>
      <c r="L372" s="113"/>
      <c r="M372" s="113">
        <v>1</v>
      </c>
      <c r="N372" s="111">
        <v>0.1</v>
      </c>
      <c r="P372" s="95">
        <v>344.05</v>
      </c>
      <c r="Q372" s="96" t="s">
        <v>47</v>
      </c>
      <c r="R372" s="96">
        <v>1.42E-13</v>
      </c>
      <c r="S372" s="208">
        <v>5.8049999999999996E-12</v>
      </c>
      <c r="T372" s="96">
        <v>2.08104E-2</v>
      </c>
      <c r="U372" s="96">
        <v>5.1922E-6</v>
      </c>
      <c r="V372" s="96">
        <v>9272</v>
      </c>
      <c r="W372" s="96">
        <f t="shared" si="211"/>
        <v>55.631999999999998</v>
      </c>
      <c r="X372" s="96">
        <v>707900</v>
      </c>
      <c r="Y372" s="99" t="str">
        <f t="shared" si="212"/>
        <v/>
      </c>
      <c r="Z372" s="96" t="str">
        <f t="shared" si="213"/>
        <v/>
      </c>
      <c r="AA372" s="96" t="str">
        <f t="shared" si="214"/>
        <v/>
      </c>
      <c r="AC372" s="96" t="str">
        <f t="shared" si="245"/>
        <v/>
      </c>
      <c r="AD372" s="96" t="str">
        <f t="shared" si="215"/>
        <v/>
      </c>
      <c r="AE372" s="96" t="str">
        <f t="shared" si="216"/>
        <v/>
      </c>
      <c r="AF372" s="96" t="str">
        <f t="shared" si="230"/>
        <v/>
      </c>
      <c r="AH372" s="101" t="str">
        <f t="shared" si="217"/>
        <v/>
      </c>
      <c r="AI372" s="101">
        <f t="shared" si="218"/>
        <v>725.12190716994758</v>
      </c>
      <c r="AJ372" s="101">
        <f t="shared" si="246"/>
        <v>172.07142857142861</v>
      </c>
      <c r="AK372" s="96">
        <f t="shared" si="231"/>
        <v>139.07009502257222</v>
      </c>
      <c r="AM372" s="96" t="str">
        <f t="shared" si="219"/>
        <v/>
      </c>
      <c r="AN372" s="96" t="str">
        <f t="shared" si="232"/>
        <v/>
      </c>
      <c r="AO372" s="96" t="str">
        <f t="shared" si="233"/>
        <v/>
      </c>
      <c r="AQ372" s="96" t="str">
        <f t="shared" si="220"/>
        <v/>
      </c>
      <c r="AR372" s="96">
        <f t="shared" si="234"/>
        <v>5139.2000000000007</v>
      </c>
      <c r="AS372" s="96">
        <f t="shared" si="235"/>
        <v>5139.2000000000007</v>
      </c>
      <c r="AU372" s="96" t="str">
        <f t="shared" si="221"/>
        <v/>
      </c>
      <c r="AV372" s="96" t="str">
        <f t="shared" si="236"/>
        <v/>
      </c>
      <c r="AW372" s="96" t="str">
        <f t="shared" si="237"/>
        <v/>
      </c>
      <c r="AX372" s="96" t="str">
        <f t="shared" si="238"/>
        <v/>
      </c>
      <c r="AZ372" s="101" t="str">
        <f t="shared" si="222"/>
        <v/>
      </c>
      <c r="BA372" s="101">
        <f t="shared" si="223"/>
        <v>6745.8442281237867</v>
      </c>
      <c r="BB372" s="101">
        <f t="shared" si="239"/>
        <v>2855.1111111111113</v>
      </c>
      <c r="BC372" s="96">
        <f t="shared" si="240"/>
        <v>2006.0644101564822</v>
      </c>
      <c r="BE372" s="96" t="str">
        <f t="shared" si="224"/>
        <v/>
      </c>
      <c r="BF372" s="96" t="str">
        <f t="shared" si="225"/>
        <v/>
      </c>
      <c r="BH372" s="118"/>
      <c r="BI372" s="96">
        <v>20</v>
      </c>
      <c r="BJ372" s="96" t="str">
        <f t="shared" si="226"/>
        <v/>
      </c>
      <c r="BK372" s="101">
        <f t="shared" si="227"/>
        <v>73.417142857142863</v>
      </c>
      <c r="BL372" s="101"/>
      <c r="BM372" s="117" t="str">
        <f t="shared" si="228"/>
        <v>85-00-7</v>
      </c>
      <c r="BN372" s="204" t="str">
        <f t="shared" si="229"/>
        <v>Diquat</v>
      </c>
      <c r="BO372" s="204"/>
      <c r="BP372" s="200">
        <f t="shared" si="241"/>
        <v>139.07009502257222</v>
      </c>
      <c r="BQ372" s="100" t="str">
        <f t="shared" si="205"/>
        <v>N</v>
      </c>
      <c r="BR372" s="205">
        <f t="shared" si="242"/>
        <v>5139.2000000000007</v>
      </c>
      <c r="BS372" s="100" t="str">
        <f t="shared" si="206"/>
        <v>N</v>
      </c>
      <c r="BT372" s="200">
        <f t="shared" si="243"/>
        <v>2006.0644101564822</v>
      </c>
      <c r="BU372" s="100" t="str">
        <f t="shared" si="207"/>
        <v>N</v>
      </c>
      <c r="BV372" s="200" t="str">
        <f t="shared" si="244"/>
        <v/>
      </c>
      <c r="BW372" s="100" t="str">
        <f t="shared" si="208"/>
        <v/>
      </c>
      <c r="BX372" s="200">
        <f t="shared" si="209"/>
        <v>20</v>
      </c>
      <c r="BY372" s="100" t="str">
        <f t="shared" si="210"/>
        <v>mcl</v>
      </c>
      <c r="BZ372" s="200"/>
      <c r="CA372" s="200"/>
      <c r="CB372" s="200"/>
    </row>
    <row r="373" spans="1:80" s="96" customFormat="1" ht="23" x14ac:dyDescent="0.5">
      <c r="A373" s="206" t="s">
        <v>1159</v>
      </c>
      <c r="B373" s="117" t="s">
        <v>1160</v>
      </c>
      <c r="C373" s="201">
        <v>7.4</v>
      </c>
      <c r="D373" s="201" t="s">
        <v>793</v>
      </c>
      <c r="F373" s="203" t="s">
        <v>74</v>
      </c>
      <c r="G373" s="202">
        <v>2.0999999999999999E-3</v>
      </c>
      <c r="H373" s="100" t="s">
        <v>793</v>
      </c>
      <c r="I373" s="203"/>
      <c r="J373" s="203" t="s">
        <v>74</v>
      </c>
      <c r="K373" s="203"/>
      <c r="L373" s="113"/>
      <c r="M373" s="113">
        <v>1</v>
      </c>
      <c r="N373" s="111">
        <v>0.1</v>
      </c>
      <c r="P373" s="95">
        <v>779.77</v>
      </c>
      <c r="Q373" s="96" t="s">
        <v>47</v>
      </c>
      <c r="R373" s="96">
        <v>8.2299999999999998E-40</v>
      </c>
      <c r="S373" s="208">
        <v>3.365E-38</v>
      </c>
      <c r="T373" s="96">
        <v>2.2427200000000001E-2</v>
      </c>
      <c r="U373" s="96">
        <v>2.6203999999999999E-6</v>
      </c>
      <c r="V373" s="96">
        <v>242000000</v>
      </c>
      <c r="W373" s="96">
        <f t="shared" si="211"/>
        <v>1452000</v>
      </c>
      <c r="X373" s="96">
        <v>3000</v>
      </c>
      <c r="Y373" s="99" t="str">
        <f t="shared" si="212"/>
        <v/>
      </c>
      <c r="Z373" s="96" t="str">
        <f t="shared" si="213"/>
        <v/>
      </c>
      <c r="AA373" s="96" t="str">
        <f t="shared" si="214"/>
        <v/>
      </c>
      <c r="AC373" s="96">
        <f t="shared" si="245"/>
        <v>1604.3956043956043</v>
      </c>
      <c r="AD373" s="96">
        <f t="shared" si="215"/>
        <v>0.33394938608208735</v>
      </c>
      <c r="AE373" s="96">
        <f t="shared" si="216"/>
        <v>9.3951093951093953E-2</v>
      </c>
      <c r="AF373" s="96">
        <f t="shared" si="230"/>
        <v>7.3319563316715908E-2</v>
      </c>
      <c r="AH373" s="101" t="str">
        <f t="shared" si="217"/>
        <v/>
      </c>
      <c r="AI373" s="101" t="str">
        <f t="shared" si="218"/>
        <v/>
      </c>
      <c r="AJ373" s="101" t="str">
        <f t="shared" si="246"/>
        <v/>
      </c>
      <c r="AK373" s="96" t="str">
        <f t="shared" si="231"/>
        <v/>
      </c>
      <c r="AM373" s="96">
        <f t="shared" si="219"/>
        <v>7008</v>
      </c>
      <c r="AN373" s="96">
        <f t="shared" si="232"/>
        <v>0.88389189189189177</v>
      </c>
      <c r="AO373" s="96">
        <f t="shared" si="233"/>
        <v>0.88378042409065505</v>
      </c>
      <c r="AQ373" s="96" t="str">
        <f t="shared" si="220"/>
        <v/>
      </c>
      <c r="AR373" s="96" t="str">
        <f t="shared" si="234"/>
        <v/>
      </c>
      <c r="AS373" s="96" t="str">
        <f t="shared" si="235"/>
        <v/>
      </c>
      <c r="AU373" s="96">
        <f t="shared" si="221"/>
        <v>7786.6666666666661</v>
      </c>
      <c r="AV373" s="96">
        <f t="shared" si="236"/>
        <v>16.281533522912831</v>
      </c>
      <c r="AW373" s="96">
        <f t="shared" si="237"/>
        <v>0.49105105105105101</v>
      </c>
      <c r="AX373" s="96">
        <f t="shared" si="238"/>
        <v>0.47664536803423535</v>
      </c>
      <c r="AZ373" s="101" t="str">
        <f t="shared" si="222"/>
        <v/>
      </c>
      <c r="BA373" s="101" t="str">
        <f t="shared" si="223"/>
        <v/>
      </c>
      <c r="BB373" s="101" t="str">
        <f t="shared" si="239"/>
        <v/>
      </c>
      <c r="BC373" s="96" t="str">
        <f t="shared" si="240"/>
        <v/>
      </c>
      <c r="BE373" s="96">
        <f t="shared" si="224"/>
        <v>1.3369963369963369E-3</v>
      </c>
      <c r="BF373" s="96" t="str">
        <f t="shared" si="225"/>
        <v/>
      </c>
      <c r="BH373" s="118"/>
      <c r="BI373" s="96" t="s">
        <v>74</v>
      </c>
      <c r="BJ373" s="96">
        <f t="shared" si="226"/>
        <v>1.0528137529204763E-2</v>
      </c>
      <c r="BK373" s="101" t="str">
        <f t="shared" si="227"/>
        <v/>
      </c>
      <c r="BL373" s="101"/>
      <c r="BM373" s="117" t="str">
        <f t="shared" si="228"/>
        <v>1937-37-7</v>
      </c>
      <c r="BN373" s="204" t="str">
        <f t="shared" si="229"/>
        <v>Direct Black 38</v>
      </c>
      <c r="BO373" s="204"/>
      <c r="BP373" s="200">
        <f t="shared" si="241"/>
        <v>7.3319563316715908E-2</v>
      </c>
      <c r="BQ373" s="100" t="str">
        <f t="shared" si="205"/>
        <v>C</v>
      </c>
      <c r="BR373" s="205">
        <f t="shared" si="242"/>
        <v>0.88378042409065505</v>
      </c>
      <c r="BS373" s="100" t="str">
        <f t="shared" si="206"/>
        <v>C</v>
      </c>
      <c r="BT373" s="200">
        <f t="shared" si="243"/>
        <v>0.47664536803423535</v>
      </c>
      <c r="BU373" s="100" t="str">
        <f t="shared" si="207"/>
        <v>C</v>
      </c>
      <c r="BV373" s="200">
        <f t="shared" si="244"/>
        <v>1.3369963369963369E-3</v>
      </c>
      <c r="BW373" s="100" t="str">
        <f t="shared" si="208"/>
        <v>C</v>
      </c>
      <c r="BX373" s="200">
        <f t="shared" si="209"/>
        <v>1.0528137529204763E-2</v>
      </c>
      <c r="BY373" s="100" t="str">
        <f t="shared" si="210"/>
        <v>C</v>
      </c>
      <c r="BZ373" s="200"/>
      <c r="CA373" s="200"/>
      <c r="CB373" s="200"/>
    </row>
    <row r="374" spans="1:80" s="96" customFormat="1" ht="23" x14ac:dyDescent="0.5">
      <c r="A374" s="206" t="s">
        <v>1161</v>
      </c>
      <c r="B374" s="117" t="s">
        <v>1162</v>
      </c>
      <c r="C374" s="201">
        <v>7.4</v>
      </c>
      <c r="D374" s="203" t="s">
        <v>793</v>
      </c>
      <c r="F374" s="203" t="s">
        <v>74</v>
      </c>
      <c r="G374" s="202">
        <v>2.0999999999999999E-3</v>
      </c>
      <c r="H374" s="100" t="s">
        <v>793</v>
      </c>
      <c r="I374" s="203"/>
      <c r="J374" s="203" t="s">
        <v>74</v>
      </c>
      <c r="K374" s="203"/>
      <c r="L374" s="113"/>
      <c r="M374" s="113">
        <v>1</v>
      </c>
      <c r="N374" s="111">
        <v>0.1</v>
      </c>
      <c r="P374" s="95">
        <v>932.76</v>
      </c>
      <c r="Q374" s="96" t="s">
        <v>47</v>
      </c>
      <c r="R374" s="96">
        <v>9.1100000000000001E-44</v>
      </c>
      <c r="S374" s="208">
        <v>3.7240000000000001E-42</v>
      </c>
      <c r="T374" s="96">
        <v>1.99025E-2</v>
      </c>
      <c r="U374" s="96">
        <v>2.3253999999999998E-6</v>
      </c>
      <c r="V374" s="96">
        <v>790800000</v>
      </c>
      <c r="W374" s="96">
        <f t="shared" si="211"/>
        <v>4744800</v>
      </c>
      <c r="X374" s="96">
        <v>1.3660000000000001E-4</v>
      </c>
      <c r="Y374" s="99" t="str">
        <f t="shared" si="212"/>
        <v/>
      </c>
      <c r="Z374" s="96" t="str">
        <f t="shared" si="213"/>
        <v/>
      </c>
      <c r="AA374" s="96" t="str">
        <f t="shared" si="214"/>
        <v/>
      </c>
      <c r="AC374" s="96">
        <f t="shared" si="245"/>
        <v>1604.3956043956043</v>
      </c>
      <c r="AD374" s="96">
        <f t="shared" si="215"/>
        <v>0.33394938608208735</v>
      </c>
      <c r="AE374" s="96">
        <f t="shared" si="216"/>
        <v>9.3951093951093953E-2</v>
      </c>
      <c r="AF374" s="96">
        <f t="shared" si="230"/>
        <v>7.3319563316715908E-2</v>
      </c>
      <c r="AH374" s="101" t="str">
        <f t="shared" si="217"/>
        <v/>
      </c>
      <c r="AI374" s="101" t="str">
        <f t="shared" si="218"/>
        <v/>
      </c>
      <c r="AJ374" s="101" t="str">
        <f t="shared" si="246"/>
        <v/>
      </c>
      <c r="AK374" s="96" t="str">
        <f t="shared" si="231"/>
        <v/>
      </c>
      <c r="AM374" s="96">
        <f t="shared" si="219"/>
        <v>7008</v>
      </c>
      <c r="AN374" s="96">
        <f t="shared" si="232"/>
        <v>0.88389189189189177</v>
      </c>
      <c r="AO374" s="96">
        <f t="shared" si="233"/>
        <v>0.88378042409065505</v>
      </c>
      <c r="AQ374" s="96" t="str">
        <f t="shared" si="220"/>
        <v/>
      </c>
      <c r="AR374" s="96" t="str">
        <f t="shared" si="234"/>
        <v/>
      </c>
      <c r="AS374" s="96" t="str">
        <f t="shared" si="235"/>
        <v/>
      </c>
      <c r="AU374" s="96">
        <f t="shared" si="221"/>
        <v>7786.6666666666661</v>
      </c>
      <c r="AV374" s="96">
        <f t="shared" si="236"/>
        <v>16.281533522912831</v>
      </c>
      <c r="AW374" s="96">
        <f t="shared" si="237"/>
        <v>0.49105105105105101</v>
      </c>
      <c r="AX374" s="96">
        <f t="shared" si="238"/>
        <v>0.47664536803423535</v>
      </c>
      <c r="AZ374" s="101" t="str">
        <f t="shared" si="222"/>
        <v/>
      </c>
      <c r="BA374" s="101" t="str">
        <f t="shared" si="223"/>
        <v/>
      </c>
      <c r="BB374" s="101" t="str">
        <f t="shared" si="239"/>
        <v/>
      </c>
      <c r="BC374" s="96" t="str">
        <f t="shared" si="240"/>
        <v/>
      </c>
      <c r="BE374" s="96">
        <f t="shared" si="224"/>
        <v>1.3369963369963369E-3</v>
      </c>
      <c r="BF374" s="96" t="str">
        <f t="shared" si="225"/>
        <v/>
      </c>
      <c r="BH374" s="118"/>
      <c r="BI374" s="96" t="s">
        <v>74</v>
      </c>
      <c r="BJ374" s="96">
        <f t="shared" si="226"/>
        <v>1.0528137529204763E-2</v>
      </c>
      <c r="BK374" s="101" t="str">
        <f t="shared" si="227"/>
        <v/>
      </c>
      <c r="BL374" s="101"/>
      <c r="BM374" s="117" t="str">
        <f t="shared" si="228"/>
        <v>2602-46-2</v>
      </c>
      <c r="BN374" s="204" t="str">
        <f t="shared" si="229"/>
        <v>Direct Blue 6</v>
      </c>
      <c r="BO374" s="204"/>
      <c r="BP374" s="200">
        <f t="shared" si="241"/>
        <v>7.3319563316715908E-2</v>
      </c>
      <c r="BQ374" s="100" t="str">
        <f t="shared" ref="BQ374:BQ406" si="247">IF(BP374="","",IF(BP374=AA374,"sat", IF(BP374=AF374,"C", IF(BP374=AK374,"N", IF(BP374=100000,"max")))))</f>
        <v>C</v>
      </c>
      <c r="BR374" s="205">
        <f t="shared" si="242"/>
        <v>0.88378042409065505</v>
      </c>
      <c r="BS374" s="100" t="str">
        <f t="shared" ref="BS374:BS406" si="248">IF(BR374="","",IF(BR374=AA374,"sat", IF(BR374=AO374,"C", IF(BR374=AS374,"N", IF(BR374=100000,"max")))))</f>
        <v>C</v>
      </c>
      <c r="BT374" s="200">
        <f t="shared" si="243"/>
        <v>0.47664536803423535</v>
      </c>
      <c r="BU374" s="100" t="str">
        <f t="shared" ref="BU374:BU406" si="249">IF(BT374="","", IF(BT374=AA374,"sat", IF(BT374=AX374,"C", IF(BT374=BC374,"N", IF(BT374=100000,"max")))))</f>
        <v>C</v>
      </c>
      <c r="BV374" s="200">
        <f t="shared" si="244"/>
        <v>1.3369963369963369E-3</v>
      </c>
      <c r="BW374" s="100" t="str">
        <f t="shared" ref="BW374:BW406" si="250">IF(BV374="","", IF(BV374=BE374,"C", IF(BV374=BF374,"N")))</f>
        <v>C</v>
      </c>
      <c r="BX374" s="200">
        <f t="shared" ref="BX374:BX406" si="251">IF(BI374="",(IF(AND(BJ374="",BK374=""),"",MIN(BJ374,BK374))),BI374)</f>
        <v>1.0528137529204763E-2</v>
      </c>
      <c r="BY374" s="100" t="str">
        <f t="shared" ref="BY374:BY406" si="252">IF(BX374="","", IF(BX374=BJ374,"C", IF(BX374=BK374,"N",IF(BX374=BI374,"mcl"))))</f>
        <v>C</v>
      </c>
      <c r="BZ374" s="200"/>
      <c r="CA374" s="200"/>
      <c r="CB374" s="200"/>
    </row>
    <row r="375" spans="1:80" s="96" customFormat="1" ht="23" x14ac:dyDescent="0.5">
      <c r="A375" s="206" t="s">
        <v>1163</v>
      </c>
      <c r="B375" s="117" t="s">
        <v>1164</v>
      </c>
      <c r="C375" s="96">
        <v>6.7</v>
      </c>
      <c r="D375" s="203" t="s">
        <v>793</v>
      </c>
      <c r="E375" s="201"/>
      <c r="F375" s="203" t="s">
        <v>74</v>
      </c>
      <c r="G375" s="202">
        <v>1.9E-3</v>
      </c>
      <c r="H375" s="100" t="s">
        <v>793</v>
      </c>
      <c r="I375" s="203"/>
      <c r="J375" s="203" t="s">
        <v>74</v>
      </c>
      <c r="K375" s="203"/>
      <c r="L375" s="113"/>
      <c r="M375" s="113">
        <v>1</v>
      </c>
      <c r="N375" s="111">
        <v>0.1</v>
      </c>
      <c r="P375" s="95">
        <v>761.12</v>
      </c>
      <c r="Q375" s="96" t="s">
        <v>47</v>
      </c>
      <c r="R375" s="96" t="s">
        <v>1197</v>
      </c>
      <c r="S375" s="208" t="s">
        <v>1197</v>
      </c>
      <c r="T375" s="96">
        <v>2.2792099999999999E-2</v>
      </c>
      <c r="U375" s="96">
        <v>2.6631E-6</v>
      </c>
      <c r="V375" s="96">
        <v>6985000</v>
      </c>
      <c r="W375" s="96">
        <f t="shared" si="211"/>
        <v>41910</v>
      </c>
      <c r="X375" s="96">
        <v>1000000</v>
      </c>
      <c r="Y375" s="99" t="str">
        <f t="shared" si="212"/>
        <v/>
      </c>
      <c r="Z375" s="96" t="str">
        <f t="shared" si="213"/>
        <v/>
      </c>
      <c r="AA375" s="96" t="str">
        <f t="shared" si="214"/>
        <v/>
      </c>
      <c r="AC375" s="96">
        <f t="shared" si="245"/>
        <v>1773.2793522267204</v>
      </c>
      <c r="AD375" s="96">
        <f t="shared" si="215"/>
        <v>0.3688396204488727</v>
      </c>
      <c r="AE375" s="96">
        <f t="shared" si="216"/>
        <v>0.10376687988628286</v>
      </c>
      <c r="AF375" s="96">
        <f t="shared" si="230"/>
        <v>8.097981883076602E-2</v>
      </c>
      <c r="AH375" s="101" t="str">
        <f t="shared" si="217"/>
        <v/>
      </c>
      <c r="AI375" s="101" t="str">
        <f t="shared" si="218"/>
        <v/>
      </c>
      <c r="AJ375" s="101" t="str">
        <f t="shared" si="246"/>
        <v/>
      </c>
      <c r="AK375" s="96" t="str">
        <f t="shared" si="231"/>
        <v/>
      </c>
      <c r="AM375" s="96">
        <f t="shared" si="219"/>
        <v>7745.6842105263158</v>
      </c>
      <c r="AN375" s="96">
        <f t="shared" si="232"/>
        <v>0.97623880597014911</v>
      </c>
      <c r="AO375" s="96">
        <f t="shared" si="233"/>
        <v>0.97611577976905062</v>
      </c>
      <c r="AQ375" s="96" t="str">
        <f t="shared" si="220"/>
        <v/>
      </c>
      <c r="AR375" s="96" t="str">
        <f t="shared" si="234"/>
        <v/>
      </c>
      <c r="AS375" s="96" t="str">
        <f t="shared" si="235"/>
        <v/>
      </c>
      <c r="AU375" s="96">
        <f t="shared" si="221"/>
        <v>8606.3157894736833</v>
      </c>
      <c r="AV375" s="96">
        <f t="shared" si="236"/>
        <v>17.982589264112679</v>
      </c>
      <c r="AW375" s="96">
        <f t="shared" si="237"/>
        <v>0.54235489220563837</v>
      </c>
      <c r="AX375" s="96">
        <f t="shared" si="238"/>
        <v>0.52644416073236511</v>
      </c>
      <c r="AZ375" s="101" t="str">
        <f t="shared" si="222"/>
        <v/>
      </c>
      <c r="BA375" s="101" t="str">
        <f t="shared" si="223"/>
        <v/>
      </c>
      <c r="BB375" s="101" t="str">
        <f t="shared" si="239"/>
        <v/>
      </c>
      <c r="BC375" s="96" t="str">
        <f t="shared" si="240"/>
        <v/>
      </c>
      <c r="BE375" s="96">
        <f t="shared" si="224"/>
        <v>1.4777327935222673E-3</v>
      </c>
      <c r="BF375" s="96" t="str">
        <f t="shared" si="225"/>
        <v/>
      </c>
      <c r="BH375" s="118"/>
      <c r="BI375" s="96" t="s">
        <v>74</v>
      </c>
      <c r="BJ375" s="96">
        <f t="shared" si="226"/>
        <v>1.1628092196435111E-2</v>
      </c>
      <c r="BK375" s="101" t="str">
        <f t="shared" si="227"/>
        <v/>
      </c>
      <c r="BL375" s="101"/>
      <c r="BM375" s="117" t="str">
        <f t="shared" si="228"/>
        <v>16071-86-6</v>
      </c>
      <c r="BN375" s="204" t="str">
        <f t="shared" si="229"/>
        <v>Direct Brown 95</v>
      </c>
      <c r="BO375" s="204"/>
      <c r="BP375" s="200">
        <f t="shared" si="241"/>
        <v>8.097981883076602E-2</v>
      </c>
      <c r="BQ375" s="100" t="str">
        <f t="shared" si="247"/>
        <v>C</v>
      </c>
      <c r="BR375" s="205">
        <f t="shared" si="242"/>
        <v>0.97611577976905062</v>
      </c>
      <c r="BS375" s="100" t="str">
        <f t="shared" si="248"/>
        <v>C</v>
      </c>
      <c r="BT375" s="200">
        <f t="shared" si="243"/>
        <v>0.52644416073236511</v>
      </c>
      <c r="BU375" s="100" t="str">
        <f t="shared" si="249"/>
        <v>C</v>
      </c>
      <c r="BV375" s="200">
        <f t="shared" si="244"/>
        <v>1.4777327935222673E-3</v>
      </c>
      <c r="BW375" s="100" t="str">
        <f t="shared" si="250"/>
        <v>C</v>
      </c>
      <c r="BX375" s="200">
        <f t="shared" si="251"/>
        <v>1.1628092196435111E-2</v>
      </c>
      <c r="BY375" s="100" t="str">
        <f t="shared" si="252"/>
        <v>C</v>
      </c>
      <c r="BZ375" s="200"/>
      <c r="CA375" s="200"/>
      <c r="CB375" s="200"/>
    </row>
    <row r="376" spans="1:80" s="96" customFormat="1" ht="23" x14ac:dyDescent="0.5">
      <c r="A376" s="206" t="s">
        <v>335</v>
      </c>
      <c r="B376" s="117" t="s">
        <v>336</v>
      </c>
      <c r="D376" s="201"/>
      <c r="E376" s="201">
        <v>4.0000000000000003E-5</v>
      </c>
      <c r="F376" s="203" t="s">
        <v>790</v>
      </c>
      <c r="G376" s="202"/>
      <c r="H376" s="100" t="s">
        <v>74</v>
      </c>
      <c r="I376" s="203"/>
      <c r="J376" s="203" t="s">
        <v>74</v>
      </c>
      <c r="K376" s="203"/>
      <c r="L376" s="113"/>
      <c r="M376" s="113">
        <v>1</v>
      </c>
      <c r="N376" s="111">
        <v>0.1</v>
      </c>
      <c r="P376" s="95">
        <v>274.41000000000003</v>
      </c>
      <c r="Q376" s="208"/>
      <c r="R376" s="96">
        <v>2.1600000000000001E-6</v>
      </c>
      <c r="S376" s="208">
        <v>8.8300000000000005E-5</v>
      </c>
      <c r="T376" s="96">
        <v>2.2542099999999999E-2</v>
      </c>
      <c r="U376" s="96">
        <v>5.6660999999999998E-6</v>
      </c>
      <c r="V376" s="96">
        <v>837.9</v>
      </c>
      <c r="W376" s="96">
        <f t="shared" si="211"/>
        <v>5.0274000000000001</v>
      </c>
      <c r="X376" s="96">
        <v>16.3</v>
      </c>
      <c r="Y376" s="99" t="str">
        <f t="shared" si="212"/>
        <v/>
      </c>
      <c r="Z376" s="96" t="str">
        <f t="shared" si="213"/>
        <v/>
      </c>
      <c r="AA376" s="96" t="str">
        <f t="shared" si="214"/>
        <v/>
      </c>
      <c r="AC376" s="96" t="str">
        <f t="shared" si="245"/>
        <v/>
      </c>
      <c r="AD376" s="96" t="str">
        <f t="shared" si="215"/>
        <v/>
      </c>
      <c r="AE376" s="96" t="str">
        <f t="shared" si="216"/>
        <v/>
      </c>
      <c r="AF376" s="96" t="str">
        <f t="shared" si="230"/>
        <v/>
      </c>
      <c r="AH376" s="101" t="str">
        <f t="shared" si="217"/>
        <v/>
      </c>
      <c r="AI376" s="101">
        <f t="shared" si="218"/>
        <v>13.184034675817232</v>
      </c>
      <c r="AJ376" s="101">
        <f t="shared" si="246"/>
        <v>3.128571428571429</v>
      </c>
      <c r="AK376" s="96">
        <f t="shared" si="231"/>
        <v>2.5285471822285857</v>
      </c>
      <c r="AM376" s="96" t="str">
        <f t="shared" si="219"/>
        <v/>
      </c>
      <c r="AN376" s="96" t="str">
        <f t="shared" si="232"/>
        <v/>
      </c>
      <c r="AO376" s="96" t="str">
        <f t="shared" si="233"/>
        <v/>
      </c>
      <c r="AQ376" s="96" t="str">
        <f t="shared" si="220"/>
        <v/>
      </c>
      <c r="AR376" s="96">
        <f t="shared" si="234"/>
        <v>93.440000000000026</v>
      </c>
      <c r="AS376" s="96">
        <f t="shared" si="235"/>
        <v>93.440000000000026</v>
      </c>
      <c r="AU376" s="96" t="str">
        <f t="shared" si="221"/>
        <v/>
      </c>
      <c r="AV376" s="96" t="str">
        <f t="shared" si="236"/>
        <v/>
      </c>
      <c r="AW376" s="96" t="str">
        <f t="shared" si="237"/>
        <v/>
      </c>
      <c r="AX376" s="96" t="str">
        <f t="shared" si="238"/>
        <v/>
      </c>
      <c r="AZ376" s="101" t="str">
        <f t="shared" si="222"/>
        <v/>
      </c>
      <c r="BA376" s="101">
        <f t="shared" si="223"/>
        <v>122.65171323861429</v>
      </c>
      <c r="BB376" s="101">
        <f t="shared" si="239"/>
        <v>51.911111111111119</v>
      </c>
      <c r="BC376" s="96">
        <f t="shared" si="240"/>
        <v>36.473898366481492</v>
      </c>
      <c r="BE376" s="96" t="str">
        <f t="shared" si="224"/>
        <v/>
      </c>
      <c r="BF376" s="96" t="str">
        <f t="shared" si="225"/>
        <v/>
      </c>
      <c r="BH376" s="118"/>
      <c r="BI376" s="96" t="s">
        <v>74</v>
      </c>
      <c r="BJ376" s="96" t="str">
        <f t="shared" si="226"/>
        <v/>
      </c>
      <c r="BK376" s="101">
        <f t="shared" si="227"/>
        <v>1.334857142857143</v>
      </c>
      <c r="BL376" s="101"/>
      <c r="BM376" s="117" t="str">
        <f t="shared" si="228"/>
        <v>298-04-4</v>
      </c>
      <c r="BN376" s="204" t="str">
        <f t="shared" si="229"/>
        <v>Disulfoton</v>
      </c>
      <c r="BO376" s="204"/>
      <c r="BP376" s="200">
        <f t="shared" si="241"/>
        <v>2.5285471822285857</v>
      </c>
      <c r="BQ376" s="100" t="str">
        <f t="shared" si="247"/>
        <v>N</v>
      </c>
      <c r="BR376" s="205">
        <f t="shared" si="242"/>
        <v>93.440000000000026</v>
      </c>
      <c r="BS376" s="100" t="str">
        <f t="shared" si="248"/>
        <v>N</v>
      </c>
      <c r="BT376" s="200">
        <f t="shared" si="243"/>
        <v>36.473898366481492</v>
      </c>
      <c r="BU376" s="100" t="str">
        <f t="shared" si="249"/>
        <v>N</v>
      </c>
      <c r="BV376" s="200" t="str">
        <f t="shared" si="244"/>
        <v/>
      </c>
      <c r="BW376" s="100" t="str">
        <f t="shared" si="250"/>
        <v/>
      </c>
      <c r="BX376" s="200">
        <f t="shared" si="251"/>
        <v>1.334857142857143</v>
      </c>
      <c r="BY376" s="100" t="str">
        <f t="shared" si="252"/>
        <v>N</v>
      </c>
      <c r="BZ376" s="200"/>
      <c r="CA376" s="200"/>
      <c r="CB376" s="200"/>
    </row>
    <row r="377" spans="1:80" s="96" customFormat="1" ht="23" x14ac:dyDescent="0.5">
      <c r="A377" s="206" t="s">
        <v>1165</v>
      </c>
      <c r="B377" s="117" t="s">
        <v>337</v>
      </c>
      <c r="D377" s="201"/>
      <c r="E377" s="201">
        <v>0.01</v>
      </c>
      <c r="F377" s="203" t="s">
        <v>790</v>
      </c>
      <c r="G377" s="202"/>
      <c r="H377" s="100" t="s">
        <v>74</v>
      </c>
      <c r="I377" s="203"/>
      <c r="J377" s="203" t="s">
        <v>74</v>
      </c>
      <c r="K377" s="203"/>
      <c r="L377" s="113" t="s">
        <v>1199</v>
      </c>
      <c r="M377" s="113">
        <v>1</v>
      </c>
      <c r="N377" s="111"/>
      <c r="P377" s="95">
        <v>120.24</v>
      </c>
      <c r="Q377" s="96" t="s">
        <v>47</v>
      </c>
      <c r="R377" s="96">
        <v>4.1999999999999998E-5</v>
      </c>
      <c r="S377" s="208">
        <v>1.7171E-3</v>
      </c>
      <c r="T377" s="96">
        <v>6.82093E-2</v>
      </c>
      <c r="U377" s="96">
        <v>9.2765E-6</v>
      </c>
      <c r="V377" s="96">
        <v>145.80000000000001</v>
      </c>
      <c r="W377" s="96">
        <f t="shared" si="211"/>
        <v>0.87480000000000013</v>
      </c>
      <c r="X377" s="96">
        <v>3000</v>
      </c>
      <c r="Y377" s="99">
        <f t="shared" si="212"/>
        <v>6.4594932264568188E-6</v>
      </c>
      <c r="Z377" s="96">
        <f t="shared" si="213"/>
        <v>45383.860161389639</v>
      </c>
      <c r="AA377" s="96">
        <f t="shared" si="214"/>
        <v>2925.3751832075477</v>
      </c>
      <c r="AC377" s="96" t="str">
        <f t="shared" si="245"/>
        <v/>
      </c>
      <c r="AD377" s="96" t="str">
        <f t="shared" si="215"/>
        <v/>
      </c>
      <c r="AE377" s="96" t="str">
        <f t="shared" si="216"/>
        <v/>
      </c>
      <c r="AF377" s="96" t="str">
        <f t="shared" si="230"/>
        <v/>
      </c>
      <c r="AH377" s="101" t="str">
        <f t="shared" si="217"/>
        <v/>
      </c>
      <c r="AI377" s="101" t="str">
        <f t="shared" si="218"/>
        <v/>
      </c>
      <c r="AJ377" s="101">
        <f t="shared" si="246"/>
        <v>782.14285714285722</v>
      </c>
      <c r="AK377" s="96">
        <f t="shared" si="231"/>
        <v>782.14285714285734</v>
      </c>
      <c r="AM377" s="96" t="str">
        <f t="shared" si="219"/>
        <v/>
      </c>
      <c r="AN377" s="96" t="str">
        <f t="shared" si="232"/>
        <v/>
      </c>
      <c r="AO377" s="96" t="str">
        <f t="shared" si="233"/>
        <v/>
      </c>
      <c r="AQ377" s="96" t="str">
        <f t="shared" si="220"/>
        <v/>
      </c>
      <c r="AR377" s="96">
        <f t="shared" si="234"/>
        <v>23360.000000000004</v>
      </c>
      <c r="AS377" s="96">
        <f t="shared" si="235"/>
        <v>23360.000000000004</v>
      </c>
      <c r="AU377" s="96" t="str">
        <f t="shared" si="221"/>
        <v/>
      </c>
      <c r="AV377" s="96" t="str">
        <f t="shared" si="236"/>
        <v/>
      </c>
      <c r="AW377" s="96" t="str">
        <f t="shared" si="237"/>
        <v/>
      </c>
      <c r="AX377" s="96" t="str">
        <f t="shared" si="238"/>
        <v/>
      </c>
      <c r="AZ377" s="101" t="str">
        <f t="shared" si="222"/>
        <v/>
      </c>
      <c r="BA377" s="101" t="str">
        <f t="shared" si="223"/>
        <v/>
      </c>
      <c r="BB377" s="101">
        <f t="shared" si="239"/>
        <v>12977.777777777779</v>
      </c>
      <c r="BC377" s="96">
        <f t="shared" si="240"/>
        <v>12977.777777777777</v>
      </c>
      <c r="BE377" s="96" t="str">
        <f t="shared" si="224"/>
        <v/>
      </c>
      <c r="BF377" s="96" t="str">
        <f t="shared" si="225"/>
        <v/>
      </c>
      <c r="BH377" s="118"/>
      <c r="BI377" s="96" t="s">
        <v>74</v>
      </c>
      <c r="BJ377" s="96" t="str">
        <f t="shared" si="226"/>
        <v/>
      </c>
      <c r="BK377" s="101">
        <f t="shared" si="227"/>
        <v>333.71428571428572</v>
      </c>
      <c r="BL377" s="101"/>
      <c r="BM377" s="117" t="str">
        <f t="shared" si="228"/>
        <v>505-29-3</v>
      </c>
      <c r="BN377" s="204" t="str">
        <f t="shared" si="229"/>
        <v>Dithiane, 1,4-</v>
      </c>
      <c r="BO377" s="204"/>
      <c r="BP377" s="200">
        <f t="shared" si="241"/>
        <v>782.14285714285734</v>
      </c>
      <c r="BQ377" s="100" t="str">
        <f t="shared" si="247"/>
        <v>N</v>
      </c>
      <c r="BR377" s="205">
        <f t="shared" si="242"/>
        <v>23360.000000000004</v>
      </c>
      <c r="BS377" s="100" t="str">
        <f t="shared" si="248"/>
        <v>N</v>
      </c>
      <c r="BT377" s="200">
        <f t="shared" si="243"/>
        <v>12977.777777777777</v>
      </c>
      <c r="BU377" s="100" t="str">
        <f t="shared" si="249"/>
        <v>N</v>
      </c>
      <c r="BV377" s="200" t="str">
        <f t="shared" si="244"/>
        <v/>
      </c>
      <c r="BW377" s="100" t="str">
        <f t="shared" si="250"/>
        <v/>
      </c>
      <c r="BX377" s="200">
        <f t="shared" si="251"/>
        <v>333.71428571428572</v>
      </c>
      <c r="BY377" s="100" t="str">
        <f t="shared" si="252"/>
        <v>N</v>
      </c>
      <c r="BZ377" s="200"/>
      <c r="CA377" s="200"/>
      <c r="CB377" s="200"/>
    </row>
    <row r="378" spans="1:80" s="96" customFormat="1" ht="23" x14ac:dyDescent="0.5">
      <c r="A378" s="206" t="s">
        <v>338</v>
      </c>
      <c r="B378" s="117" t="s">
        <v>339</v>
      </c>
      <c r="D378" s="201"/>
      <c r="E378" s="201">
        <v>2E-3</v>
      </c>
      <c r="F378" s="203" t="s">
        <v>790</v>
      </c>
      <c r="G378" s="202"/>
      <c r="H378" s="100" t="s">
        <v>74</v>
      </c>
      <c r="I378" s="203"/>
      <c r="J378" s="203" t="s">
        <v>74</v>
      </c>
      <c r="K378" s="203"/>
      <c r="L378" s="113"/>
      <c r="M378" s="113">
        <v>1</v>
      </c>
      <c r="N378" s="111">
        <v>0.1</v>
      </c>
      <c r="P378" s="95">
        <v>233.1</v>
      </c>
      <c r="Q378" s="96" t="s">
        <v>47</v>
      </c>
      <c r="R378" s="96">
        <v>5.0400000000000002E-10</v>
      </c>
      <c r="S378" s="208">
        <v>2.0605000000000002E-8</v>
      </c>
      <c r="T378" s="96">
        <v>5.0164E-2</v>
      </c>
      <c r="U378" s="96">
        <v>5.8613000000000001E-6</v>
      </c>
      <c r="V378" s="96">
        <v>109.1</v>
      </c>
      <c r="W378" s="96">
        <f t="shared" si="211"/>
        <v>0.65459999999999996</v>
      </c>
      <c r="X378" s="96">
        <v>42</v>
      </c>
      <c r="Y378" s="99" t="str">
        <f t="shared" si="212"/>
        <v/>
      </c>
      <c r="Z378" s="96" t="str">
        <f t="shared" si="213"/>
        <v/>
      </c>
      <c r="AA378" s="96" t="str">
        <f t="shared" si="214"/>
        <v/>
      </c>
      <c r="AC378" s="96" t="str">
        <f t="shared" si="245"/>
        <v/>
      </c>
      <c r="AD378" s="96" t="str">
        <f t="shared" si="215"/>
        <v/>
      </c>
      <c r="AE378" s="96" t="str">
        <f t="shared" si="216"/>
        <v/>
      </c>
      <c r="AF378" s="96" t="str">
        <f t="shared" si="230"/>
        <v/>
      </c>
      <c r="AH378" s="101" t="str">
        <f t="shared" si="217"/>
        <v/>
      </c>
      <c r="AI378" s="101">
        <f t="shared" si="218"/>
        <v>659.20173379086145</v>
      </c>
      <c r="AJ378" s="101">
        <f t="shared" si="246"/>
        <v>156.42857142857144</v>
      </c>
      <c r="AK378" s="96">
        <f t="shared" si="231"/>
        <v>126.42735911142927</v>
      </c>
      <c r="AM378" s="96" t="str">
        <f t="shared" si="219"/>
        <v/>
      </c>
      <c r="AN378" s="96" t="str">
        <f t="shared" si="232"/>
        <v/>
      </c>
      <c r="AO378" s="96" t="str">
        <f t="shared" si="233"/>
        <v/>
      </c>
      <c r="AQ378" s="96" t="str">
        <f t="shared" si="220"/>
        <v/>
      </c>
      <c r="AR378" s="96">
        <f t="shared" si="234"/>
        <v>4672</v>
      </c>
      <c r="AS378" s="96">
        <f t="shared" si="235"/>
        <v>4672</v>
      </c>
      <c r="AU378" s="96" t="str">
        <f t="shared" si="221"/>
        <v/>
      </c>
      <c r="AV378" s="96" t="str">
        <f t="shared" si="236"/>
        <v/>
      </c>
      <c r="AW378" s="96" t="str">
        <f t="shared" si="237"/>
        <v/>
      </c>
      <c r="AX378" s="96" t="str">
        <f t="shared" si="238"/>
        <v/>
      </c>
      <c r="AZ378" s="101" t="str">
        <f t="shared" si="222"/>
        <v/>
      </c>
      <c r="BA378" s="101">
        <f t="shared" si="223"/>
        <v>6132.5856619307142</v>
      </c>
      <c r="BB378" s="101">
        <f t="shared" si="239"/>
        <v>2595.5555555555557</v>
      </c>
      <c r="BC378" s="96">
        <f t="shared" si="240"/>
        <v>1823.6949183240743</v>
      </c>
      <c r="BE378" s="96" t="str">
        <f t="shared" si="224"/>
        <v/>
      </c>
      <c r="BF378" s="96" t="str">
        <f t="shared" si="225"/>
        <v/>
      </c>
      <c r="BH378" s="118"/>
      <c r="BI378" s="96" t="s">
        <v>74</v>
      </c>
      <c r="BJ378" s="96" t="str">
        <f t="shared" si="226"/>
        <v/>
      </c>
      <c r="BK378" s="101">
        <f t="shared" si="227"/>
        <v>66.742857142857147</v>
      </c>
      <c r="BL378" s="101"/>
      <c r="BM378" s="117" t="str">
        <f t="shared" si="228"/>
        <v>330-54-1</v>
      </c>
      <c r="BN378" s="204" t="str">
        <f t="shared" si="229"/>
        <v>Diuron</v>
      </c>
      <c r="BO378" s="204"/>
      <c r="BP378" s="200">
        <f t="shared" si="241"/>
        <v>126.42735911142927</v>
      </c>
      <c r="BQ378" s="100" t="str">
        <f t="shared" si="247"/>
        <v>N</v>
      </c>
      <c r="BR378" s="205">
        <f t="shared" si="242"/>
        <v>4672</v>
      </c>
      <c r="BS378" s="100" t="str">
        <f t="shared" si="248"/>
        <v>N</v>
      </c>
      <c r="BT378" s="200">
        <f t="shared" si="243"/>
        <v>1823.6949183240743</v>
      </c>
      <c r="BU378" s="100" t="str">
        <f t="shared" si="249"/>
        <v>N</v>
      </c>
      <c r="BV378" s="200" t="str">
        <f t="shared" si="244"/>
        <v/>
      </c>
      <c r="BW378" s="100" t="str">
        <f t="shared" si="250"/>
        <v/>
      </c>
      <c r="BX378" s="200">
        <f t="shared" si="251"/>
        <v>66.742857142857147</v>
      </c>
      <c r="BY378" s="100" t="str">
        <f t="shared" si="252"/>
        <v>N</v>
      </c>
      <c r="BZ378" s="200"/>
      <c r="CA378" s="200"/>
      <c r="CB378" s="200"/>
    </row>
    <row r="379" spans="1:80" s="96" customFormat="1" ht="23" x14ac:dyDescent="0.5">
      <c r="A379" s="206" t="s">
        <v>1166</v>
      </c>
      <c r="B379" s="117" t="s">
        <v>1167</v>
      </c>
      <c r="D379" s="201"/>
      <c r="E379" s="201">
        <v>0.02</v>
      </c>
      <c r="F379" s="203" t="s">
        <v>1966</v>
      </c>
      <c r="G379" s="202"/>
      <c r="H379" s="100" t="s">
        <v>74</v>
      </c>
      <c r="I379" s="203"/>
      <c r="J379" s="203" t="s">
        <v>74</v>
      </c>
      <c r="K379" s="203"/>
      <c r="L379" s="113"/>
      <c r="M379" s="113">
        <v>1</v>
      </c>
      <c r="N379" s="111">
        <v>0.1</v>
      </c>
      <c r="P379" s="95">
        <v>287.45</v>
      </c>
      <c r="Q379" s="208"/>
      <c r="R379" s="96">
        <v>9.0100000000000004E-11</v>
      </c>
      <c r="S379" s="208">
        <v>3.6836E-9</v>
      </c>
      <c r="T379" s="96">
        <v>4.36227E-2</v>
      </c>
      <c r="U379" s="96">
        <v>5.0969999999999996E-6</v>
      </c>
      <c r="V379" s="96">
        <v>2482</v>
      </c>
      <c r="W379" s="96">
        <f t="shared" si="211"/>
        <v>14.891999999999999</v>
      </c>
      <c r="X379" s="96">
        <v>630</v>
      </c>
      <c r="Y379" s="99" t="str">
        <f t="shared" si="212"/>
        <v/>
      </c>
      <c r="Z379" s="96" t="str">
        <f t="shared" si="213"/>
        <v/>
      </c>
      <c r="AA379" s="96" t="str">
        <f t="shared" si="214"/>
        <v/>
      </c>
      <c r="AC379" s="96" t="str">
        <f t="shared" si="245"/>
        <v/>
      </c>
      <c r="AD379" s="96" t="str">
        <f t="shared" si="215"/>
        <v/>
      </c>
      <c r="AE379" s="96" t="str">
        <f t="shared" si="216"/>
        <v/>
      </c>
      <c r="AF379" s="96" t="str">
        <f t="shared" si="230"/>
        <v/>
      </c>
      <c r="AH379" s="101" t="str">
        <f t="shared" si="217"/>
        <v/>
      </c>
      <c r="AI379" s="101">
        <f t="shared" si="218"/>
        <v>6592.0173379086136</v>
      </c>
      <c r="AJ379" s="101">
        <f t="shared" si="246"/>
        <v>1564.2857142857144</v>
      </c>
      <c r="AK379" s="96">
        <f t="shared" si="231"/>
        <v>1264.2735911142927</v>
      </c>
      <c r="AM379" s="96" t="str">
        <f t="shared" si="219"/>
        <v/>
      </c>
      <c r="AN379" s="96" t="str">
        <f t="shared" si="232"/>
        <v/>
      </c>
      <c r="AO379" s="96" t="str">
        <f t="shared" si="233"/>
        <v/>
      </c>
      <c r="AQ379" s="96" t="str">
        <f t="shared" si="220"/>
        <v/>
      </c>
      <c r="AR379" s="96">
        <f t="shared" si="234"/>
        <v>46720.000000000007</v>
      </c>
      <c r="AS379" s="96">
        <f t="shared" si="235"/>
        <v>46720.000000000007</v>
      </c>
      <c r="AU379" s="96" t="str">
        <f t="shared" si="221"/>
        <v/>
      </c>
      <c r="AV379" s="96" t="str">
        <f t="shared" si="236"/>
        <v/>
      </c>
      <c r="AW379" s="96" t="str">
        <f t="shared" si="237"/>
        <v/>
      </c>
      <c r="AX379" s="96" t="str">
        <f t="shared" si="238"/>
        <v/>
      </c>
      <c r="AZ379" s="101" t="str">
        <f t="shared" si="222"/>
        <v/>
      </c>
      <c r="BA379" s="101">
        <f t="shared" si="223"/>
        <v>61325.856619307138</v>
      </c>
      <c r="BB379" s="101">
        <f t="shared" si="239"/>
        <v>25955.555555555558</v>
      </c>
      <c r="BC379" s="96">
        <f t="shared" si="240"/>
        <v>18236.949183240744</v>
      </c>
      <c r="BE379" s="96" t="str">
        <f t="shared" si="224"/>
        <v/>
      </c>
      <c r="BF379" s="96" t="str">
        <f t="shared" si="225"/>
        <v/>
      </c>
      <c r="BH379" s="118"/>
      <c r="BI379" s="96" t="s">
        <v>74</v>
      </c>
      <c r="BJ379" s="96" t="str">
        <f t="shared" si="226"/>
        <v/>
      </c>
      <c r="BK379" s="101">
        <f t="shared" si="227"/>
        <v>667.42857142857144</v>
      </c>
      <c r="BL379" s="101"/>
      <c r="BM379" s="117" t="str">
        <f t="shared" si="228"/>
        <v>2439-10-3</v>
      </c>
      <c r="BN379" s="204" t="str">
        <f t="shared" si="229"/>
        <v>Dodine</v>
      </c>
      <c r="BO379" s="204"/>
      <c r="BP379" s="200">
        <f t="shared" si="241"/>
        <v>1264.2735911142927</v>
      </c>
      <c r="BQ379" s="100" t="str">
        <f t="shared" si="247"/>
        <v>N</v>
      </c>
      <c r="BR379" s="205">
        <f t="shared" si="242"/>
        <v>46720.000000000007</v>
      </c>
      <c r="BS379" s="100" t="str">
        <f t="shared" si="248"/>
        <v>N</v>
      </c>
      <c r="BT379" s="200">
        <f t="shared" si="243"/>
        <v>18236.949183240744</v>
      </c>
      <c r="BU379" s="100" t="str">
        <f t="shared" si="249"/>
        <v>N</v>
      </c>
      <c r="BV379" s="200" t="str">
        <f t="shared" si="244"/>
        <v/>
      </c>
      <c r="BW379" s="100" t="str">
        <f t="shared" si="250"/>
        <v/>
      </c>
      <c r="BX379" s="200">
        <f t="shared" si="251"/>
        <v>667.42857142857144</v>
      </c>
      <c r="BY379" s="100" t="str">
        <f t="shared" si="252"/>
        <v>N</v>
      </c>
      <c r="BZ379" s="200"/>
      <c r="CA379" s="200"/>
      <c r="CB379" s="200"/>
    </row>
    <row r="380" spans="1:80" s="96" customFormat="1" ht="23" x14ac:dyDescent="0.5">
      <c r="A380" s="206" t="s">
        <v>1168</v>
      </c>
      <c r="B380" s="117" t="s">
        <v>1169</v>
      </c>
      <c r="D380" s="201"/>
      <c r="E380" s="201">
        <v>0.05</v>
      </c>
      <c r="F380" s="203" t="s">
        <v>1966</v>
      </c>
      <c r="G380" s="202"/>
      <c r="H380" s="100" t="s">
        <v>74</v>
      </c>
      <c r="I380" s="203"/>
      <c r="J380" s="203" t="s">
        <v>74</v>
      </c>
      <c r="K380" s="203"/>
      <c r="L380" s="113" t="s">
        <v>1199</v>
      </c>
      <c r="M380" s="113">
        <v>1</v>
      </c>
      <c r="N380" s="111"/>
      <c r="P380" s="95">
        <v>189.32</v>
      </c>
      <c r="Q380" s="208"/>
      <c r="R380" s="96">
        <v>1.59E-5</v>
      </c>
      <c r="S380" s="208">
        <v>6.4999999999999997E-4</v>
      </c>
      <c r="T380" s="96">
        <v>2.9126200000000001E-2</v>
      </c>
      <c r="U380" s="96">
        <v>6.3511000000000001E-6</v>
      </c>
      <c r="V380" s="96">
        <v>164.1</v>
      </c>
      <c r="W380" s="96">
        <f t="shared" si="211"/>
        <v>0.98460000000000003</v>
      </c>
      <c r="X380" s="96">
        <v>375</v>
      </c>
      <c r="Y380" s="99">
        <f t="shared" si="212"/>
        <v>9.6703039926625937E-7</v>
      </c>
      <c r="Z380" s="96">
        <f t="shared" si="213"/>
        <v>117295.29521504737</v>
      </c>
      <c r="AA380" s="96">
        <f t="shared" si="214"/>
        <v>406.77114386792454</v>
      </c>
      <c r="AC380" s="96" t="str">
        <f t="shared" si="245"/>
        <v/>
      </c>
      <c r="AD380" s="96" t="str">
        <f t="shared" si="215"/>
        <v/>
      </c>
      <c r="AE380" s="96" t="str">
        <f t="shared" si="216"/>
        <v/>
      </c>
      <c r="AF380" s="96" t="str">
        <f t="shared" si="230"/>
        <v/>
      </c>
      <c r="AH380" s="101" t="str">
        <f t="shared" si="217"/>
        <v/>
      </c>
      <c r="AI380" s="101" t="str">
        <f t="shared" si="218"/>
        <v/>
      </c>
      <c r="AJ380" s="101">
        <f t="shared" si="246"/>
        <v>3910.7142857142853</v>
      </c>
      <c r="AK380" s="96">
        <f t="shared" si="231"/>
        <v>3910.7142857142858</v>
      </c>
      <c r="AM380" s="96" t="str">
        <f t="shared" si="219"/>
        <v/>
      </c>
      <c r="AN380" s="96" t="str">
        <f t="shared" si="232"/>
        <v/>
      </c>
      <c r="AO380" s="96" t="str">
        <f t="shared" si="233"/>
        <v/>
      </c>
      <c r="AQ380" s="96" t="str">
        <f t="shared" si="220"/>
        <v/>
      </c>
      <c r="AR380" s="96">
        <f t="shared" si="234"/>
        <v>116800</v>
      </c>
      <c r="AS380" s="96">
        <f t="shared" si="235"/>
        <v>116800.00000000001</v>
      </c>
      <c r="AU380" s="96" t="str">
        <f t="shared" si="221"/>
        <v/>
      </c>
      <c r="AV380" s="96" t="str">
        <f t="shared" si="236"/>
        <v/>
      </c>
      <c r="AW380" s="96" t="str">
        <f t="shared" si="237"/>
        <v/>
      </c>
      <c r="AX380" s="96" t="str">
        <f t="shared" si="238"/>
        <v/>
      </c>
      <c r="AZ380" s="101" t="str">
        <f t="shared" si="222"/>
        <v/>
      </c>
      <c r="BA380" s="101" t="str">
        <f t="shared" si="223"/>
        <v/>
      </c>
      <c r="BB380" s="101">
        <f t="shared" si="239"/>
        <v>64888.888888888891</v>
      </c>
      <c r="BC380" s="96">
        <f t="shared" si="240"/>
        <v>64888.888888888891</v>
      </c>
      <c r="BE380" s="96" t="str">
        <f t="shared" si="224"/>
        <v/>
      </c>
      <c r="BF380" s="96" t="str">
        <f t="shared" si="225"/>
        <v/>
      </c>
      <c r="BH380" s="118"/>
      <c r="BI380" s="96" t="s">
        <v>74</v>
      </c>
      <c r="BJ380" s="96" t="str">
        <f t="shared" si="226"/>
        <v/>
      </c>
      <c r="BK380" s="101">
        <f t="shared" si="227"/>
        <v>1668.5714285714287</v>
      </c>
      <c r="BL380" s="101"/>
      <c r="BM380" s="117" t="str">
        <f t="shared" si="228"/>
        <v>759-94-4</v>
      </c>
      <c r="BN380" s="204" t="str">
        <f t="shared" si="229"/>
        <v>EPTC</v>
      </c>
      <c r="BO380" s="204"/>
      <c r="BP380" s="200">
        <f t="shared" si="241"/>
        <v>406.77114386792454</v>
      </c>
      <c r="BQ380" s="100" t="str">
        <f t="shared" si="247"/>
        <v>sat</v>
      </c>
      <c r="BR380" s="205">
        <f t="shared" si="242"/>
        <v>406.77114386792454</v>
      </c>
      <c r="BS380" s="100" t="str">
        <f t="shared" si="248"/>
        <v>sat</v>
      </c>
      <c r="BT380" s="200">
        <f t="shared" si="243"/>
        <v>406.77114386792454</v>
      </c>
      <c r="BU380" s="100" t="str">
        <f t="shared" si="249"/>
        <v>sat</v>
      </c>
      <c r="BV380" s="200" t="str">
        <f t="shared" si="244"/>
        <v/>
      </c>
      <c r="BW380" s="100" t="str">
        <f t="shared" si="250"/>
        <v/>
      </c>
      <c r="BX380" s="200">
        <f t="shared" si="251"/>
        <v>1668.5714285714287</v>
      </c>
      <c r="BY380" s="100" t="str">
        <f t="shared" si="252"/>
        <v>N</v>
      </c>
      <c r="BZ380" s="200"/>
      <c r="CA380" s="200"/>
      <c r="CB380" s="200"/>
    </row>
    <row r="381" spans="1:80" s="96" customFormat="1" ht="23" x14ac:dyDescent="0.5">
      <c r="A381" s="206" t="s">
        <v>340</v>
      </c>
      <c r="B381" s="117" t="s">
        <v>341</v>
      </c>
      <c r="D381" s="201"/>
      <c r="E381" s="201">
        <v>6.0000000000000001E-3</v>
      </c>
      <c r="F381" s="203" t="s">
        <v>790</v>
      </c>
      <c r="G381" s="202"/>
      <c r="H381" s="100" t="s">
        <v>74</v>
      </c>
      <c r="I381" s="203"/>
      <c r="J381" s="203" t="s">
        <v>74</v>
      </c>
      <c r="K381" s="203"/>
      <c r="L381" s="113" t="s">
        <v>1199</v>
      </c>
      <c r="M381" s="113">
        <v>1</v>
      </c>
      <c r="N381" s="111"/>
      <c r="P381" s="95">
        <v>406.93</v>
      </c>
      <c r="Q381" s="96" t="s">
        <v>47</v>
      </c>
      <c r="R381" s="96">
        <v>6.4999999999999994E-5</v>
      </c>
      <c r="S381" s="208">
        <v>2.6573999999999999E-3</v>
      </c>
      <c r="T381" s="96">
        <v>2.2484500000000001E-2</v>
      </c>
      <c r="U381" s="96">
        <v>5.7628000000000001E-6</v>
      </c>
      <c r="V381" s="96">
        <v>6761</v>
      </c>
      <c r="W381" s="96">
        <f t="shared" si="211"/>
        <v>40.566000000000003</v>
      </c>
      <c r="X381" s="96">
        <v>0.32500000000000001</v>
      </c>
      <c r="Y381" s="99">
        <f t="shared" si="212"/>
        <v>7.9178273826422684E-8</v>
      </c>
      <c r="Z381" s="96">
        <f t="shared" si="213"/>
        <v>409918.61552369816</v>
      </c>
      <c r="AA381" s="96">
        <f t="shared" si="214"/>
        <v>13.216613496952831</v>
      </c>
      <c r="AC381" s="96" t="str">
        <f t="shared" si="245"/>
        <v/>
      </c>
      <c r="AD381" s="96" t="str">
        <f t="shared" si="215"/>
        <v/>
      </c>
      <c r="AE381" s="96" t="str">
        <f t="shared" si="216"/>
        <v/>
      </c>
      <c r="AF381" s="96" t="str">
        <f t="shared" si="230"/>
        <v/>
      </c>
      <c r="AH381" s="101" t="str">
        <f t="shared" si="217"/>
        <v/>
      </c>
      <c r="AI381" s="101" t="str">
        <f t="shared" si="218"/>
        <v/>
      </c>
      <c r="AJ381" s="101">
        <f t="shared" si="246"/>
        <v>469.28571428571439</v>
      </c>
      <c r="AK381" s="96">
        <f t="shared" si="231"/>
        <v>469.28571428571439</v>
      </c>
      <c r="AM381" s="96" t="str">
        <f t="shared" si="219"/>
        <v/>
      </c>
      <c r="AN381" s="96" t="str">
        <f t="shared" si="232"/>
        <v/>
      </c>
      <c r="AO381" s="96" t="str">
        <f t="shared" si="233"/>
        <v/>
      </c>
      <c r="AQ381" s="96" t="str">
        <f t="shared" si="220"/>
        <v/>
      </c>
      <c r="AR381" s="96">
        <f t="shared" si="234"/>
        <v>14016.000000000004</v>
      </c>
      <c r="AS381" s="96">
        <f t="shared" si="235"/>
        <v>14016.000000000004</v>
      </c>
      <c r="AU381" s="96" t="str">
        <f t="shared" si="221"/>
        <v/>
      </c>
      <c r="AV381" s="96" t="str">
        <f t="shared" si="236"/>
        <v/>
      </c>
      <c r="AW381" s="96" t="str">
        <f t="shared" si="237"/>
        <v/>
      </c>
      <c r="AX381" s="96" t="str">
        <f t="shared" si="238"/>
        <v/>
      </c>
      <c r="AZ381" s="101" t="str">
        <f t="shared" si="222"/>
        <v/>
      </c>
      <c r="BA381" s="101" t="str">
        <f t="shared" si="223"/>
        <v/>
      </c>
      <c r="BB381" s="101">
        <f t="shared" si="239"/>
        <v>7786.6666666666679</v>
      </c>
      <c r="BC381" s="96">
        <f t="shared" si="240"/>
        <v>7786.6666666666679</v>
      </c>
      <c r="BE381" s="96" t="str">
        <f t="shared" si="224"/>
        <v/>
      </c>
      <c r="BF381" s="96" t="str">
        <f t="shared" si="225"/>
        <v/>
      </c>
      <c r="BH381" s="118"/>
      <c r="BI381" s="96" t="s">
        <v>74</v>
      </c>
      <c r="BJ381" s="96" t="str">
        <f t="shared" si="226"/>
        <v/>
      </c>
      <c r="BK381" s="101">
        <f t="shared" si="227"/>
        <v>200.22857142857143</v>
      </c>
      <c r="BL381" s="101"/>
      <c r="BM381" s="117" t="str">
        <f t="shared" si="228"/>
        <v>115-29-7</v>
      </c>
      <c r="BN381" s="204" t="str">
        <f t="shared" si="229"/>
        <v>Endosulfan</v>
      </c>
      <c r="BO381" s="204"/>
      <c r="BP381" s="200">
        <f t="shared" si="241"/>
        <v>469.28571428571439</v>
      </c>
      <c r="BQ381" s="100" t="str">
        <f t="shared" si="247"/>
        <v>N</v>
      </c>
      <c r="BR381" s="205">
        <f t="shared" si="242"/>
        <v>14016.000000000004</v>
      </c>
      <c r="BS381" s="100" t="str">
        <f t="shared" si="248"/>
        <v>N</v>
      </c>
      <c r="BT381" s="200">
        <f t="shared" si="243"/>
        <v>7786.6666666666679</v>
      </c>
      <c r="BU381" s="100" t="str">
        <f t="shared" si="249"/>
        <v>N</v>
      </c>
      <c r="BV381" s="200" t="str">
        <f t="shared" si="244"/>
        <v/>
      </c>
      <c r="BW381" s="100" t="str">
        <f t="shared" si="250"/>
        <v/>
      </c>
      <c r="BX381" s="200">
        <f t="shared" si="251"/>
        <v>200.22857142857143</v>
      </c>
      <c r="BY381" s="100" t="str">
        <f t="shared" si="252"/>
        <v>N</v>
      </c>
      <c r="BZ381" s="200">
        <v>0.9</v>
      </c>
      <c r="CA381" s="200"/>
      <c r="CB381" s="200">
        <f>BZ381*20</f>
        <v>18</v>
      </c>
    </row>
    <row r="382" spans="1:80" s="96" customFormat="1" ht="23" x14ac:dyDescent="0.5">
      <c r="A382" s="206" t="s">
        <v>342</v>
      </c>
      <c r="B382" s="117" t="s">
        <v>343</v>
      </c>
      <c r="D382" s="201"/>
      <c r="E382" s="201">
        <v>0.02</v>
      </c>
      <c r="F382" s="203" t="s">
        <v>790</v>
      </c>
      <c r="G382" s="202"/>
      <c r="H382" s="100" t="s">
        <v>74</v>
      </c>
      <c r="I382" s="203"/>
      <c r="J382" s="203" t="s">
        <v>74</v>
      </c>
      <c r="K382" s="203"/>
      <c r="L382" s="113"/>
      <c r="M382" s="113">
        <v>1</v>
      </c>
      <c r="N382" s="111">
        <v>0.1</v>
      </c>
      <c r="P382" s="95">
        <v>186.17</v>
      </c>
      <c r="Q382" s="96" t="s">
        <v>47</v>
      </c>
      <c r="R382" s="96">
        <v>3.8499999999999999E-16</v>
      </c>
      <c r="S382" s="208">
        <v>1.5740000000000001E-14</v>
      </c>
      <c r="T382" s="96">
        <v>3.6747000000000002E-2</v>
      </c>
      <c r="U382" s="96">
        <v>8.1791999999999995E-6</v>
      </c>
      <c r="V382" s="96">
        <v>19.41</v>
      </c>
      <c r="W382" s="96">
        <f t="shared" si="211"/>
        <v>0.11646000000000001</v>
      </c>
      <c r="X382" s="96">
        <v>100000</v>
      </c>
      <c r="Y382" s="99" t="str">
        <f t="shared" si="212"/>
        <v/>
      </c>
      <c r="Z382" s="96" t="str">
        <f t="shared" si="213"/>
        <v/>
      </c>
      <c r="AA382" s="96" t="str">
        <f t="shared" si="214"/>
        <v/>
      </c>
      <c r="AC382" s="96" t="str">
        <f t="shared" si="245"/>
        <v/>
      </c>
      <c r="AD382" s="96" t="str">
        <f t="shared" si="215"/>
        <v/>
      </c>
      <c r="AE382" s="96" t="str">
        <f t="shared" si="216"/>
        <v/>
      </c>
      <c r="AF382" s="96" t="str">
        <f t="shared" si="230"/>
        <v/>
      </c>
      <c r="AH382" s="101" t="str">
        <f t="shared" si="217"/>
        <v/>
      </c>
      <c r="AI382" s="101">
        <f t="shared" si="218"/>
        <v>6592.0173379086136</v>
      </c>
      <c r="AJ382" s="101">
        <f t="shared" si="246"/>
        <v>1564.2857142857144</v>
      </c>
      <c r="AK382" s="96">
        <f t="shared" si="231"/>
        <v>1264.2735911142927</v>
      </c>
      <c r="AM382" s="96" t="str">
        <f t="shared" si="219"/>
        <v/>
      </c>
      <c r="AN382" s="96" t="str">
        <f t="shared" si="232"/>
        <v/>
      </c>
      <c r="AO382" s="96" t="str">
        <f t="shared" si="233"/>
        <v/>
      </c>
      <c r="AQ382" s="96" t="str">
        <f t="shared" si="220"/>
        <v/>
      </c>
      <c r="AR382" s="96">
        <f t="shared" si="234"/>
        <v>46720.000000000007</v>
      </c>
      <c r="AS382" s="96">
        <f t="shared" si="235"/>
        <v>46720.000000000007</v>
      </c>
      <c r="AU382" s="96" t="str">
        <f t="shared" si="221"/>
        <v/>
      </c>
      <c r="AV382" s="96" t="str">
        <f t="shared" si="236"/>
        <v/>
      </c>
      <c r="AW382" s="96" t="str">
        <f t="shared" si="237"/>
        <v/>
      </c>
      <c r="AX382" s="96" t="str">
        <f t="shared" si="238"/>
        <v/>
      </c>
      <c r="AZ382" s="101" t="str">
        <f t="shared" si="222"/>
        <v/>
      </c>
      <c r="BA382" s="101">
        <f t="shared" si="223"/>
        <v>61325.856619307138</v>
      </c>
      <c r="BB382" s="101">
        <f t="shared" si="239"/>
        <v>25955.555555555558</v>
      </c>
      <c r="BC382" s="96">
        <f t="shared" si="240"/>
        <v>18236.949183240744</v>
      </c>
      <c r="BE382" s="96" t="str">
        <f t="shared" si="224"/>
        <v/>
      </c>
      <c r="BF382" s="96" t="str">
        <f t="shared" si="225"/>
        <v/>
      </c>
      <c r="BH382" s="118"/>
      <c r="BI382" s="96">
        <v>100</v>
      </c>
      <c r="BJ382" s="96" t="str">
        <f t="shared" si="226"/>
        <v/>
      </c>
      <c r="BK382" s="101">
        <f t="shared" si="227"/>
        <v>667.42857142857144</v>
      </c>
      <c r="BL382" s="101"/>
      <c r="BM382" s="117" t="str">
        <f t="shared" si="228"/>
        <v>145-73-3</v>
      </c>
      <c r="BN382" s="204" t="str">
        <f t="shared" si="229"/>
        <v>Endothall</v>
      </c>
      <c r="BO382" s="204"/>
      <c r="BP382" s="200">
        <f t="shared" si="241"/>
        <v>1264.2735911142927</v>
      </c>
      <c r="BQ382" s="100" t="str">
        <f t="shared" si="247"/>
        <v>N</v>
      </c>
      <c r="BR382" s="205">
        <f t="shared" si="242"/>
        <v>46720.000000000007</v>
      </c>
      <c r="BS382" s="100" t="str">
        <f t="shared" si="248"/>
        <v>N</v>
      </c>
      <c r="BT382" s="200">
        <f t="shared" si="243"/>
        <v>18236.949183240744</v>
      </c>
      <c r="BU382" s="100" t="str">
        <f t="shared" si="249"/>
        <v>N</v>
      </c>
      <c r="BV382" s="200" t="str">
        <f t="shared" si="244"/>
        <v/>
      </c>
      <c r="BW382" s="100" t="str">
        <f t="shared" si="250"/>
        <v/>
      </c>
      <c r="BX382" s="200">
        <f t="shared" si="251"/>
        <v>100</v>
      </c>
      <c r="BY382" s="100" t="str">
        <f t="shared" si="252"/>
        <v>mcl</v>
      </c>
      <c r="BZ382" s="200"/>
      <c r="CA382" s="200"/>
      <c r="CB382" s="200"/>
    </row>
    <row r="383" spans="1:80" s="96" customFormat="1" ht="23" x14ac:dyDescent="0.5">
      <c r="A383" s="206" t="s">
        <v>344</v>
      </c>
      <c r="B383" s="117" t="s">
        <v>345</v>
      </c>
      <c r="D383" s="201"/>
      <c r="E383" s="201">
        <v>2.9999999999999997E-4</v>
      </c>
      <c r="F383" s="203" t="s">
        <v>790</v>
      </c>
      <c r="G383" s="202"/>
      <c r="H383" s="100" t="s">
        <v>74</v>
      </c>
      <c r="I383" s="203"/>
      <c r="J383" s="203" t="s">
        <v>74</v>
      </c>
      <c r="K383" s="203"/>
      <c r="L383" s="113"/>
      <c r="M383" s="113">
        <v>1</v>
      </c>
      <c r="N383" s="111">
        <v>0.1</v>
      </c>
      <c r="P383" s="95">
        <v>380.91</v>
      </c>
      <c r="Q383" s="208"/>
      <c r="R383" s="96">
        <v>6.3600000000000001E-6</v>
      </c>
      <c r="S383" s="208">
        <v>2.5999999999999998E-4</v>
      </c>
      <c r="T383" s="96">
        <v>3.6158099999999999E-2</v>
      </c>
      <c r="U383" s="96">
        <v>4.2247999999999998E-6</v>
      </c>
      <c r="V383" s="96">
        <v>20090</v>
      </c>
      <c r="W383" s="96">
        <f t="shared" si="211"/>
        <v>120.54</v>
      </c>
      <c r="X383" s="96">
        <v>0.25</v>
      </c>
      <c r="Y383" s="99" t="str">
        <f t="shared" si="212"/>
        <v/>
      </c>
      <c r="Z383" s="96" t="str">
        <f t="shared" si="213"/>
        <v/>
      </c>
      <c r="AA383" s="96" t="str">
        <f t="shared" si="214"/>
        <v/>
      </c>
      <c r="AC383" s="96" t="str">
        <f t="shared" si="245"/>
        <v/>
      </c>
      <c r="AD383" s="96" t="str">
        <f t="shared" si="215"/>
        <v/>
      </c>
      <c r="AE383" s="96" t="str">
        <f t="shared" si="216"/>
        <v/>
      </c>
      <c r="AF383" s="96" t="str">
        <f t="shared" si="230"/>
        <v/>
      </c>
      <c r="AH383" s="101" t="str">
        <f t="shared" si="217"/>
        <v/>
      </c>
      <c r="AI383" s="101">
        <f t="shared" si="218"/>
        <v>98.880260068629198</v>
      </c>
      <c r="AJ383" s="101">
        <f t="shared" si="246"/>
        <v>23.464285714285715</v>
      </c>
      <c r="AK383" s="96">
        <f t="shared" si="231"/>
        <v>18.964103866714389</v>
      </c>
      <c r="AM383" s="96" t="str">
        <f t="shared" si="219"/>
        <v/>
      </c>
      <c r="AN383" s="96" t="str">
        <f t="shared" si="232"/>
        <v/>
      </c>
      <c r="AO383" s="96" t="str">
        <f t="shared" si="233"/>
        <v/>
      </c>
      <c r="AQ383" s="96" t="str">
        <f t="shared" si="220"/>
        <v/>
      </c>
      <c r="AR383" s="96">
        <f t="shared" si="234"/>
        <v>700.80000000000007</v>
      </c>
      <c r="AS383" s="96">
        <f t="shared" si="235"/>
        <v>700.80000000000007</v>
      </c>
      <c r="AU383" s="96" t="str">
        <f t="shared" si="221"/>
        <v/>
      </c>
      <c r="AV383" s="96" t="str">
        <f t="shared" si="236"/>
        <v/>
      </c>
      <c r="AW383" s="96" t="str">
        <f t="shared" si="237"/>
        <v/>
      </c>
      <c r="AX383" s="96" t="str">
        <f t="shared" si="238"/>
        <v/>
      </c>
      <c r="AZ383" s="101" t="str">
        <f t="shared" si="222"/>
        <v/>
      </c>
      <c r="BA383" s="101">
        <f t="shared" si="223"/>
        <v>919.88784928960706</v>
      </c>
      <c r="BB383" s="101">
        <f t="shared" si="239"/>
        <v>389.33333333333331</v>
      </c>
      <c r="BC383" s="96">
        <f t="shared" si="240"/>
        <v>273.55423774861111</v>
      </c>
      <c r="BE383" s="96" t="str">
        <f t="shared" si="224"/>
        <v/>
      </c>
      <c r="BF383" s="96" t="str">
        <f t="shared" si="225"/>
        <v/>
      </c>
      <c r="BH383" s="118"/>
      <c r="BI383" s="96">
        <v>2</v>
      </c>
      <c r="BJ383" s="96" t="str">
        <f t="shared" si="226"/>
        <v/>
      </c>
      <c r="BK383" s="101">
        <f t="shared" si="227"/>
        <v>10.011428571428571</v>
      </c>
      <c r="BL383" s="101"/>
      <c r="BM383" s="117" t="str">
        <f t="shared" si="228"/>
        <v>72-20-8</v>
      </c>
      <c r="BN383" s="204" t="str">
        <f t="shared" si="229"/>
        <v>Endrin</v>
      </c>
      <c r="BO383" s="204"/>
      <c r="BP383" s="200">
        <f t="shared" si="241"/>
        <v>18.964103866714389</v>
      </c>
      <c r="BQ383" s="100" t="str">
        <f t="shared" si="247"/>
        <v>N</v>
      </c>
      <c r="BR383" s="205">
        <f t="shared" si="242"/>
        <v>700.80000000000007</v>
      </c>
      <c r="BS383" s="100" t="str">
        <f t="shared" si="248"/>
        <v>N</v>
      </c>
      <c r="BT383" s="200">
        <f t="shared" si="243"/>
        <v>273.55423774861111</v>
      </c>
      <c r="BU383" s="100" t="str">
        <f t="shared" si="249"/>
        <v>N</v>
      </c>
      <c r="BV383" s="200" t="str">
        <f t="shared" si="244"/>
        <v/>
      </c>
      <c r="BW383" s="100" t="str">
        <f t="shared" si="250"/>
        <v/>
      </c>
      <c r="BX383" s="200">
        <f t="shared" si="251"/>
        <v>2</v>
      </c>
      <c r="BY383" s="100" t="str">
        <f t="shared" si="252"/>
        <v>mcl</v>
      </c>
      <c r="BZ383" s="200">
        <v>0.05</v>
      </c>
      <c r="CA383" s="200"/>
      <c r="CB383" s="200">
        <f>BZ383*20</f>
        <v>1</v>
      </c>
    </row>
    <row r="384" spans="1:80" s="96" customFormat="1" ht="23" x14ac:dyDescent="0.5">
      <c r="A384" s="206" t="s">
        <v>346</v>
      </c>
      <c r="B384" s="117" t="s">
        <v>347</v>
      </c>
      <c r="C384" s="96">
        <v>9.9000000000000008E-3</v>
      </c>
      <c r="D384" s="203" t="s">
        <v>790</v>
      </c>
      <c r="E384" s="201">
        <v>6.0000000000000001E-3</v>
      </c>
      <c r="F384" s="203" t="s">
        <v>791</v>
      </c>
      <c r="G384" s="202">
        <v>1.1999999999999999E-6</v>
      </c>
      <c r="H384" s="100" t="s">
        <v>790</v>
      </c>
      <c r="I384" s="203">
        <v>1E-3</v>
      </c>
      <c r="J384" s="203" t="s">
        <v>790</v>
      </c>
      <c r="K384" s="203"/>
      <c r="L384" s="113" t="s">
        <v>1199</v>
      </c>
      <c r="M384" s="113">
        <v>1</v>
      </c>
      <c r="N384" s="111"/>
      <c r="P384" s="95">
        <v>92.525999999999996</v>
      </c>
      <c r="Q384" s="208"/>
      <c r="R384" s="96">
        <v>3.04E-5</v>
      </c>
      <c r="S384" s="208">
        <v>1.2428000000000001E-3</v>
      </c>
      <c r="T384" s="96">
        <v>8.8868199999999994E-2</v>
      </c>
      <c r="U384" s="96">
        <v>1.11E-5</v>
      </c>
      <c r="V384" s="96">
        <v>9.907</v>
      </c>
      <c r="W384" s="96">
        <f t="shared" si="211"/>
        <v>5.9442000000000002E-2</v>
      </c>
      <c r="X384" s="96">
        <v>65900</v>
      </c>
      <c r="Y384" s="99">
        <f t="shared" si="212"/>
        <v>3.7291905285648656E-5</v>
      </c>
      <c r="Z384" s="96">
        <f t="shared" si="213"/>
        <v>18888.321648212168</v>
      </c>
      <c r="AA384" s="96">
        <f t="shared" si="214"/>
        <v>10522.732238062896</v>
      </c>
      <c r="AC384" s="96">
        <f t="shared" si="245"/>
        <v>44.1938294974195</v>
      </c>
      <c r="AD384" s="96" t="str">
        <f t="shared" si="215"/>
        <v/>
      </c>
      <c r="AE384" s="96">
        <f t="shared" si="216"/>
        <v>70.226070226070206</v>
      </c>
      <c r="AF384" s="96">
        <f t="shared" si="230"/>
        <v>27.124293775338913</v>
      </c>
      <c r="AH384" s="101">
        <f t="shared" si="217"/>
        <v>19.697821147421262</v>
      </c>
      <c r="AI384" s="101" t="str">
        <f t="shared" si="218"/>
        <v/>
      </c>
      <c r="AJ384" s="101">
        <f t="shared" si="246"/>
        <v>469.28571428571439</v>
      </c>
      <c r="AK384" s="96">
        <f t="shared" si="231"/>
        <v>18.904329894976314</v>
      </c>
      <c r="AM384" s="96">
        <f t="shared" si="219"/>
        <v>193.03864724472834</v>
      </c>
      <c r="AN384" s="96">
        <f t="shared" si="232"/>
        <v>660.68686868686848</v>
      </c>
      <c r="AO384" s="96">
        <f t="shared" si="233"/>
        <v>149.39005219317741</v>
      </c>
      <c r="AQ384" s="96">
        <f t="shared" si="220"/>
        <v>82.730848819169296</v>
      </c>
      <c r="AR384" s="96">
        <f t="shared" si="234"/>
        <v>14016.000000000004</v>
      </c>
      <c r="AS384" s="96">
        <f t="shared" si="235"/>
        <v>82.245387154588798</v>
      </c>
      <c r="AU384" s="96">
        <f t="shared" si="221"/>
        <v>214.48738582747595</v>
      </c>
      <c r="AV384" s="96" t="str">
        <f t="shared" si="236"/>
        <v/>
      </c>
      <c r="AW384" s="96">
        <f t="shared" si="237"/>
        <v>367.04826038159359</v>
      </c>
      <c r="AX384" s="96">
        <f t="shared" si="238"/>
        <v>135.37815326537569</v>
      </c>
      <c r="AZ384" s="101">
        <f t="shared" si="222"/>
        <v>91.923165354632545</v>
      </c>
      <c r="BA384" s="101" t="str">
        <f t="shared" si="223"/>
        <v/>
      </c>
      <c r="BB384" s="101">
        <f t="shared" si="239"/>
        <v>7786.6666666666679</v>
      </c>
      <c r="BC384" s="96">
        <f t="shared" si="240"/>
        <v>90.850655107370784</v>
      </c>
      <c r="BE384" s="96">
        <f t="shared" si="224"/>
        <v>2.3397435897435899</v>
      </c>
      <c r="BF384" s="96">
        <f t="shared" si="225"/>
        <v>1.0428571428571429</v>
      </c>
      <c r="BH384" s="118"/>
      <c r="BI384" s="96" t="s">
        <v>74</v>
      </c>
      <c r="BJ384" s="96">
        <f t="shared" si="226"/>
        <v>2.9345200049846634</v>
      </c>
      <c r="BK384" s="101">
        <f t="shared" si="227"/>
        <v>2.0642120765832108</v>
      </c>
      <c r="BL384" s="101"/>
      <c r="BM384" s="117" t="str">
        <f t="shared" si="228"/>
        <v>106-89-8</v>
      </c>
      <c r="BN384" s="204" t="str">
        <f t="shared" si="229"/>
        <v>Epichlorohydrin</v>
      </c>
      <c r="BO384" s="204"/>
      <c r="BP384" s="200">
        <f t="shared" si="241"/>
        <v>18.904329894976314</v>
      </c>
      <c r="BQ384" s="100" t="str">
        <f t="shared" si="247"/>
        <v>N</v>
      </c>
      <c r="BR384" s="205">
        <f t="shared" si="242"/>
        <v>82.245387154588798</v>
      </c>
      <c r="BS384" s="100" t="str">
        <f t="shared" si="248"/>
        <v>N</v>
      </c>
      <c r="BT384" s="200">
        <f t="shared" si="243"/>
        <v>90.850655107370784</v>
      </c>
      <c r="BU384" s="100" t="str">
        <f t="shared" si="249"/>
        <v>N</v>
      </c>
      <c r="BV384" s="200">
        <f t="shared" si="244"/>
        <v>1.0428571428571429</v>
      </c>
      <c r="BW384" s="100" t="str">
        <f t="shared" si="250"/>
        <v>N</v>
      </c>
      <c r="BX384" s="200">
        <f t="shared" si="251"/>
        <v>2.0642120765832108</v>
      </c>
      <c r="BY384" s="100" t="str">
        <f t="shared" si="252"/>
        <v>N</v>
      </c>
      <c r="BZ384" s="200"/>
      <c r="CA384" s="200"/>
      <c r="CB384" s="200"/>
    </row>
    <row r="385" spans="1:80" s="96" customFormat="1" ht="23" x14ac:dyDescent="0.5">
      <c r="A385" s="206" t="s">
        <v>1170</v>
      </c>
      <c r="B385" s="117" t="s">
        <v>1171</v>
      </c>
      <c r="D385" s="201"/>
      <c r="E385" s="201"/>
      <c r="F385" s="203" t="s">
        <v>74</v>
      </c>
      <c r="G385" s="202"/>
      <c r="H385" s="100" t="s">
        <v>74</v>
      </c>
      <c r="I385" s="203">
        <v>0.02</v>
      </c>
      <c r="J385" s="203" t="s">
        <v>790</v>
      </c>
      <c r="K385" s="203"/>
      <c r="L385" s="113" t="s">
        <v>1199</v>
      </c>
      <c r="M385" s="113">
        <v>1</v>
      </c>
      <c r="N385" s="111">
        <v>0.1</v>
      </c>
      <c r="P385" s="95">
        <v>72.108000000000004</v>
      </c>
      <c r="Q385" s="96" t="s">
        <v>47</v>
      </c>
      <c r="R385" s="96">
        <v>1.8000000000000001E-4</v>
      </c>
      <c r="S385" s="208">
        <v>7.3590000000000001E-3</v>
      </c>
      <c r="T385" s="96">
        <v>9.2895800000000001E-2</v>
      </c>
      <c r="U385" s="96">
        <v>1.04E-5</v>
      </c>
      <c r="V385" s="96">
        <v>9.907</v>
      </c>
      <c r="W385" s="96">
        <f t="shared" si="211"/>
        <v>5.9442000000000002E-2</v>
      </c>
      <c r="X385" s="96">
        <v>95000</v>
      </c>
      <c r="Y385" s="99">
        <f t="shared" si="212"/>
        <v>2.2686148127326703E-4</v>
      </c>
      <c r="Z385" s="96">
        <f t="shared" si="213"/>
        <v>7658.0866189668786</v>
      </c>
      <c r="AA385" s="96">
        <f t="shared" si="214"/>
        <v>15279.336292452832</v>
      </c>
      <c r="AC385" s="96" t="str">
        <f t="shared" si="245"/>
        <v/>
      </c>
      <c r="AD385" s="96" t="str">
        <f t="shared" si="215"/>
        <v/>
      </c>
      <c r="AE385" s="96" t="str">
        <f t="shared" si="216"/>
        <v/>
      </c>
      <c r="AF385" s="96" t="str">
        <f t="shared" si="230"/>
        <v/>
      </c>
      <c r="AH385" s="101">
        <f t="shared" si="217"/>
        <v>159.72580662416632</v>
      </c>
      <c r="AI385" s="101" t="str">
        <f t="shared" si="218"/>
        <v/>
      </c>
      <c r="AJ385" s="101" t="str">
        <f t="shared" si="246"/>
        <v/>
      </c>
      <c r="AK385" s="96">
        <f t="shared" si="231"/>
        <v>159.72580662416632</v>
      </c>
      <c r="AM385" s="96" t="str">
        <f t="shared" si="219"/>
        <v/>
      </c>
      <c r="AN385" s="96" t="str">
        <f t="shared" si="232"/>
        <v/>
      </c>
      <c r="AO385" s="96" t="str">
        <f t="shared" si="233"/>
        <v/>
      </c>
      <c r="AQ385" s="96">
        <f t="shared" si="220"/>
        <v>670.84838782149859</v>
      </c>
      <c r="AR385" s="96" t="str">
        <f t="shared" si="234"/>
        <v/>
      </c>
      <c r="AS385" s="96">
        <f t="shared" si="235"/>
        <v>670.84838782149859</v>
      </c>
      <c r="AU385" s="96" t="str">
        <f t="shared" si="221"/>
        <v/>
      </c>
      <c r="AV385" s="96" t="str">
        <f t="shared" si="236"/>
        <v/>
      </c>
      <c r="AW385" s="96" t="str">
        <f t="shared" si="237"/>
        <v/>
      </c>
      <c r="AX385" s="96" t="str">
        <f t="shared" si="238"/>
        <v/>
      </c>
      <c r="AZ385" s="101">
        <f t="shared" si="222"/>
        <v>745.38709757944287</v>
      </c>
      <c r="BA385" s="101" t="str">
        <f t="shared" si="223"/>
        <v/>
      </c>
      <c r="BB385" s="101" t="str">
        <f t="shared" si="239"/>
        <v/>
      </c>
      <c r="BC385" s="96">
        <f t="shared" si="240"/>
        <v>745.38709757944287</v>
      </c>
      <c r="BE385" s="96" t="str">
        <f t="shared" si="224"/>
        <v/>
      </c>
      <c r="BF385" s="96">
        <f t="shared" si="225"/>
        <v>20.857142857142854</v>
      </c>
      <c r="BH385" s="118"/>
      <c r="BI385" s="96" t="s">
        <v>74</v>
      </c>
      <c r="BJ385" s="96" t="str">
        <f t="shared" si="226"/>
        <v/>
      </c>
      <c r="BK385" s="101">
        <f t="shared" si="227"/>
        <v>41.714285714285715</v>
      </c>
      <c r="BL385" s="101"/>
      <c r="BM385" s="117" t="str">
        <f t="shared" si="228"/>
        <v>106-88-7</v>
      </c>
      <c r="BN385" s="204" t="str">
        <f t="shared" si="229"/>
        <v>Epoxybutane, 1,2-</v>
      </c>
      <c r="BO385" s="204"/>
      <c r="BP385" s="200">
        <f t="shared" si="241"/>
        <v>159.72580662416632</v>
      </c>
      <c r="BQ385" s="100" t="str">
        <f t="shared" si="247"/>
        <v>N</v>
      </c>
      <c r="BR385" s="205">
        <f t="shared" si="242"/>
        <v>670.84838782149859</v>
      </c>
      <c r="BS385" s="100" t="str">
        <f t="shared" si="248"/>
        <v>N</v>
      </c>
      <c r="BT385" s="200">
        <f t="shared" si="243"/>
        <v>745.38709757944287</v>
      </c>
      <c r="BU385" s="100" t="str">
        <f t="shared" si="249"/>
        <v>N</v>
      </c>
      <c r="BV385" s="200">
        <f t="shared" si="244"/>
        <v>20.857142857142854</v>
      </c>
      <c r="BW385" s="100" t="str">
        <f t="shared" si="250"/>
        <v>N</v>
      </c>
      <c r="BX385" s="200">
        <f t="shared" si="251"/>
        <v>41.714285714285715</v>
      </c>
      <c r="BY385" s="100" t="str">
        <f t="shared" si="252"/>
        <v>N</v>
      </c>
      <c r="BZ385" s="200"/>
      <c r="CA385" s="200"/>
      <c r="CB385" s="200"/>
    </row>
    <row r="386" spans="1:80" s="96" customFormat="1" ht="23" x14ac:dyDescent="0.5">
      <c r="A386" s="206" t="s">
        <v>850</v>
      </c>
      <c r="B386" s="117" t="s">
        <v>851</v>
      </c>
      <c r="C386" s="201"/>
      <c r="D386" s="201"/>
      <c r="E386" s="201"/>
      <c r="F386" s="203"/>
      <c r="G386" s="202"/>
      <c r="H386" s="100"/>
      <c r="I386" s="203">
        <v>100</v>
      </c>
      <c r="J386" s="203" t="s">
        <v>47</v>
      </c>
      <c r="K386" s="203"/>
      <c r="L386" s="113" t="s">
        <v>1199</v>
      </c>
      <c r="M386" s="113">
        <v>1</v>
      </c>
      <c r="N386" s="111"/>
      <c r="P386" s="95">
        <v>46</v>
      </c>
      <c r="Q386" s="208"/>
      <c r="R386" s="96">
        <v>5.0000000000000004E-6</v>
      </c>
      <c r="S386" s="96">
        <v>2.0500000000000002E-4</v>
      </c>
      <c r="T386" s="96">
        <v>0.124</v>
      </c>
      <c r="U386" s="95">
        <v>1.3699999999999999E-5</v>
      </c>
      <c r="V386" s="96">
        <v>1</v>
      </c>
      <c r="W386" s="96">
        <f t="shared" si="211"/>
        <v>6.0000000000000001E-3</v>
      </c>
      <c r="X386" s="96">
        <v>1000000</v>
      </c>
      <c r="Y386" s="99">
        <f t="shared" si="212"/>
        <v>1.3591924964563914E-5</v>
      </c>
      <c r="Z386" s="96">
        <f t="shared" si="213"/>
        <v>31286.729821754805</v>
      </c>
      <c r="AA386" s="96">
        <f t="shared" si="214"/>
        <v>106038.80817610063</v>
      </c>
      <c r="AC386" s="96" t="str">
        <f t="shared" si="245"/>
        <v/>
      </c>
      <c r="AD386" s="96" t="str">
        <f t="shared" si="215"/>
        <v/>
      </c>
      <c r="AE386" s="96" t="str">
        <f t="shared" si="216"/>
        <v/>
      </c>
      <c r="AF386" s="96" t="str">
        <f t="shared" si="230"/>
        <v/>
      </c>
      <c r="AH386" s="101">
        <f t="shared" si="217"/>
        <v>3262758.9671258582</v>
      </c>
      <c r="AI386" s="101" t="str">
        <f t="shared" si="218"/>
        <v/>
      </c>
      <c r="AJ386" s="101" t="str">
        <f t="shared" si="246"/>
        <v/>
      </c>
      <c r="AK386" s="96">
        <f t="shared" si="231"/>
        <v>3262758.9671258582</v>
      </c>
      <c r="AM386" s="96" t="str">
        <f t="shared" si="219"/>
        <v/>
      </c>
      <c r="AN386" s="96" t="str">
        <f t="shared" si="232"/>
        <v/>
      </c>
      <c r="AO386" s="96" t="str">
        <f t="shared" si="233"/>
        <v/>
      </c>
      <c r="AQ386" s="96">
        <f t="shared" si="220"/>
        <v>13703587.661928605</v>
      </c>
      <c r="AR386" s="96" t="str">
        <f t="shared" si="234"/>
        <v/>
      </c>
      <c r="AS386" s="96">
        <f t="shared" si="235"/>
        <v>13703587.661928605</v>
      </c>
      <c r="AU386" s="96" t="str">
        <f t="shared" si="221"/>
        <v/>
      </c>
      <c r="AV386" s="96" t="str">
        <f t="shared" si="236"/>
        <v/>
      </c>
      <c r="AW386" s="96" t="str">
        <f t="shared" si="237"/>
        <v/>
      </c>
      <c r="AX386" s="96" t="str">
        <f t="shared" si="238"/>
        <v/>
      </c>
      <c r="AZ386" s="101">
        <f t="shared" si="222"/>
        <v>15226208.513254004</v>
      </c>
      <c r="BA386" s="101" t="str">
        <f t="shared" si="223"/>
        <v/>
      </c>
      <c r="BB386" s="101" t="str">
        <f t="shared" si="239"/>
        <v/>
      </c>
      <c r="BC386" s="96">
        <f t="shared" si="240"/>
        <v>15226208.513254002</v>
      </c>
      <c r="BE386" s="96" t="str">
        <f t="shared" si="224"/>
        <v/>
      </c>
      <c r="BF386" s="96">
        <f t="shared" si="225"/>
        <v>104285.71428571429</v>
      </c>
      <c r="BH386" s="118"/>
      <c r="BJ386" s="96" t="str">
        <f t="shared" si="226"/>
        <v/>
      </c>
      <c r="BK386" s="101">
        <f t="shared" si="227"/>
        <v>208571.42857142858</v>
      </c>
      <c r="BL386" s="101"/>
      <c r="BM386" s="117" t="str">
        <f t="shared" si="228"/>
        <v>64-17-5</v>
      </c>
      <c r="BN386" s="204" t="str">
        <f t="shared" si="229"/>
        <v>Ethanol</v>
      </c>
      <c r="BO386" s="204"/>
      <c r="BP386" s="200">
        <f t="shared" si="241"/>
        <v>100000</v>
      </c>
      <c r="BQ386" s="100" t="str">
        <f>IF(BP386="","",IF(BP386=AA386,"sat", IF(BP386=AF386,"C", IF(BP386=AK386,"N", IF(BP386=100000,"max")))))</f>
        <v>max</v>
      </c>
      <c r="BR386" s="205">
        <f t="shared" si="242"/>
        <v>100000</v>
      </c>
      <c r="BS386" s="100" t="str">
        <f>IF(BR386="","",IF(BR386=AA386,"sat", IF(BR386=AO386,"C", IF(BR386=AS386,"N", IF(BR386=100000,"max")))))</f>
        <v>max</v>
      </c>
      <c r="BT386" s="200">
        <f t="shared" si="243"/>
        <v>100000</v>
      </c>
      <c r="BU386" s="100" t="str">
        <f>IF(BT386="","", IF(BT386=AA386,"sat", IF(BT386=AX386,"C", IF(BT386=BC386,"N", IF(BT386=100000,"max")))))</f>
        <v>max</v>
      </c>
      <c r="BV386" s="200">
        <f t="shared" si="244"/>
        <v>104285.71428571429</v>
      </c>
      <c r="BW386" s="100" t="str">
        <f>IF(BV386="","", IF(BV386=BE386,"C", IF(BV386=BF386,"N")))</f>
        <v>N</v>
      </c>
      <c r="BX386" s="200">
        <f>IF(BI386="",(IF(AND(BJ386="",BK386=""),"",MIN(BJ386,BK386))),BI386)</f>
        <v>208571.42857142858</v>
      </c>
      <c r="BY386" s="100" t="str">
        <f>IF(BX386="","", IF(BX386=BJ386,"C", IF(BX386=BK386,"N",IF(BX386=BI386,"mcl"))))</f>
        <v>N</v>
      </c>
      <c r="BZ386" s="200"/>
      <c r="CA386" s="200"/>
      <c r="CB386" s="200"/>
    </row>
    <row r="387" spans="1:80" s="96" customFormat="1" ht="23" x14ac:dyDescent="0.5">
      <c r="A387" s="206" t="s">
        <v>1172</v>
      </c>
      <c r="B387" s="117" t="s">
        <v>1173</v>
      </c>
      <c r="D387" s="201"/>
      <c r="E387" s="201">
        <v>0.04</v>
      </c>
      <c r="F387" s="203" t="s">
        <v>791</v>
      </c>
      <c r="G387" s="202"/>
      <c r="H387" s="100" t="s">
        <v>74</v>
      </c>
      <c r="I387" s="203"/>
      <c r="J387" s="203" t="s">
        <v>74</v>
      </c>
      <c r="K387" s="203"/>
      <c r="L387" s="113"/>
      <c r="M387" s="113">
        <v>1</v>
      </c>
      <c r="N387" s="111">
        <v>0.1</v>
      </c>
      <c r="P387" s="95">
        <v>120.15</v>
      </c>
      <c r="Q387" s="96" t="s">
        <v>47</v>
      </c>
      <c r="R387" s="96">
        <v>1.6500000000000001E-11</v>
      </c>
      <c r="S387" s="208">
        <v>6.7460000000000003E-10</v>
      </c>
      <c r="T387" s="96">
        <v>7.8031699999999996E-2</v>
      </c>
      <c r="U387" s="96">
        <v>9.1174000000000002E-6</v>
      </c>
      <c r="V387" s="96">
        <v>1</v>
      </c>
      <c r="W387" s="96">
        <f t="shared" si="211"/>
        <v>6.0000000000000001E-3</v>
      </c>
      <c r="X387" s="96">
        <v>1000000</v>
      </c>
      <c r="Y387" s="99" t="str">
        <f t="shared" si="212"/>
        <v/>
      </c>
      <c r="Z387" s="96" t="str">
        <f t="shared" si="213"/>
        <v/>
      </c>
      <c r="AA387" s="96" t="str">
        <f t="shared" si="214"/>
        <v/>
      </c>
      <c r="AC387" s="96" t="str">
        <f t="shared" si="245"/>
        <v/>
      </c>
      <c r="AD387" s="96" t="str">
        <f t="shared" si="215"/>
        <v/>
      </c>
      <c r="AE387" s="96" t="str">
        <f t="shared" si="216"/>
        <v/>
      </c>
      <c r="AF387" s="96" t="str">
        <f t="shared" si="230"/>
        <v/>
      </c>
      <c r="AH387" s="101" t="str">
        <f t="shared" si="217"/>
        <v/>
      </c>
      <c r="AI387" s="101">
        <f t="shared" si="218"/>
        <v>13184.034675817227</v>
      </c>
      <c r="AJ387" s="101">
        <f t="shared" si="246"/>
        <v>3128.5714285714289</v>
      </c>
      <c r="AK387" s="96">
        <f t="shared" si="231"/>
        <v>2528.5471822285854</v>
      </c>
      <c r="AM387" s="96" t="str">
        <f t="shared" si="219"/>
        <v/>
      </c>
      <c r="AN387" s="96" t="str">
        <f t="shared" si="232"/>
        <v/>
      </c>
      <c r="AO387" s="96" t="str">
        <f t="shared" si="233"/>
        <v/>
      </c>
      <c r="AQ387" s="96" t="str">
        <f t="shared" si="220"/>
        <v/>
      </c>
      <c r="AR387" s="96">
        <f t="shared" si="234"/>
        <v>93440.000000000015</v>
      </c>
      <c r="AS387" s="96">
        <f t="shared" si="235"/>
        <v>93440.000000000015</v>
      </c>
      <c r="AU387" s="96" t="str">
        <f t="shared" si="221"/>
        <v/>
      </c>
      <c r="AV387" s="96" t="str">
        <f t="shared" si="236"/>
        <v/>
      </c>
      <c r="AW387" s="96" t="str">
        <f t="shared" si="237"/>
        <v/>
      </c>
      <c r="AX387" s="96" t="str">
        <f t="shared" si="238"/>
        <v/>
      </c>
      <c r="AZ387" s="101" t="str">
        <f t="shared" si="222"/>
        <v/>
      </c>
      <c r="BA387" s="101">
        <f t="shared" si="223"/>
        <v>122651.71323861428</v>
      </c>
      <c r="BB387" s="101">
        <f t="shared" si="239"/>
        <v>51911.111111111117</v>
      </c>
      <c r="BC387" s="96">
        <f t="shared" si="240"/>
        <v>36473.898366481488</v>
      </c>
      <c r="BE387" s="96" t="str">
        <f t="shared" si="224"/>
        <v/>
      </c>
      <c r="BF387" s="96" t="str">
        <f t="shared" si="225"/>
        <v/>
      </c>
      <c r="BH387" s="118"/>
      <c r="BI387" s="96" t="s">
        <v>74</v>
      </c>
      <c r="BJ387" s="96" t="str">
        <f t="shared" si="226"/>
        <v/>
      </c>
      <c r="BK387" s="101">
        <f t="shared" si="227"/>
        <v>1334.8571428571429</v>
      </c>
      <c r="BL387" s="101"/>
      <c r="BM387" s="117" t="str">
        <f t="shared" si="228"/>
        <v>111-77-3</v>
      </c>
      <c r="BN387" s="204" t="str">
        <f t="shared" si="229"/>
        <v>Ethanol, 2-(2-methoxyethoxy)-</v>
      </c>
      <c r="BO387" s="204"/>
      <c r="BP387" s="200">
        <f t="shared" si="241"/>
        <v>2528.5471822285854</v>
      </c>
      <c r="BQ387" s="100" t="str">
        <f t="shared" si="247"/>
        <v>N</v>
      </c>
      <c r="BR387" s="205">
        <f t="shared" si="242"/>
        <v>93440.000000000015</v>
      </c>
      <c r="BS387" s="100" t="str">
        <f t="shared" si="248"/>
        <v>N</v>
      </c>
      <c r="BT387" s="200">
        <f t="shared" si="243"/>
        <v>36473.898366481488</v>
      </c>
      <c r="BU387" s="100" t="str">
        <f t="shared" si="249"/>
        <v>N</v>
      </c>
      <c r="BV387" s="200" t="str">
        <f t="shared" si="244"/>
        <v/>
      </c>
      <c r="BW387" s="100" t="str">
        <f t="shared" si="250"/>
        <v/>
      </c>
      <c r="BX387" s="200">
        <f t="shared" si="251"/>
        <v>1334.8571428571429</v>
      </c>
      <c r="BY387" s="100" t="str">
        <f t="shared" si="252"/>
        <v>N</v>
      </c>
      <c r="BZ387" s="200"/>
      <c r="CA387" s="200"/>
      <c r="CB387" s="200"/>
    </row>
    <row r="388" spans="1:80" s="96" customFormat="1" ht="23" x14ac:dyDescent="0.5">
      <c r="A388" s="206" t="s">
        <v>1174</v>
      </c>
      <c r="B388" s="117" t="s">
        <v>1175</v>
      </c>
      <c r="D388" s="201"/>
      <c r="E388" s="201">
        <v>5.0000000000000001E-3</v>
      </c>
      <c r="F388" s="203" t="s">
        <v>790</v>
      </c>
      <c r="G388" s="202"/>
      <c r="H388" s="100" t="s">
        <v>74</v>
      </c>
      <c r="I388" s="203"/>
      <c r="J388" s="203" t="s">
        <v>74</v>
      </c>
      <c r="K388" s="203"/>
      <c r="L388" s="113"/>
      <c r="M388" s="113">
        <v>1</v>
      </c>
      <c r="N388" s="111">
        <v>0.1</v>
      </c>
      <c r="P388" s="95">
        <v>144.5</v>
      </c>
      <c r="Q388" s="96" t="s">
        <v>47</v>
      </c>
      <c r="R388" s="96">
        <v>5.7000000000000003E-12</v>
      </c>
      <c r="S388" s="208">
        <v>2.3300000000000002E-10</v>
      </c>
      <c r="T388" s="96">
        <v>5.5476499999999998E-2</v>
      </c>
      <c r="U388" s="96">
        <v>8.5676000000000008E-6</v>
      </c>
      <c r="V388" s="96">
        <v>5.0279999999999996</v>
      </c>
      <c r="W388" s="96">
        <f t="shared" si="211"/>
        <v>3.0167999999999997E-2</v>
      </c>
      <c r="X388" s="96">
        <v>1000000</v>
      </c>
      <c r="Y388" s="99" t="str">
        <f t="shared" si="212"/>
        <v/>
      </c>
      <c r="Z388" s="96" t="str">
        <f t="shared" si="213"/>
        <v/>
      </c>
      <c r="AA388" s="96" t="str">
        <f t="shared" si="214"/>
        <v/>
      </c>
      <c r="AC388" s="96" t="str">
        <f t="shared" si="245"/>
        <v/>
      </c>
      <c r="AD388" s="96" t="str">
        <f t="shared" si="215"/>
        <v/>
      </c>
      <c r="AE388" s="96" t="str">
        <f t="shared" si="216"/>
        <v/>
      </c>
      <c r="AF388" s="96" t="str">
        <f t="shared" si="230"/>
        <v/>
      </c>
      <c r="AH388" s="101" t="str">
        <f t="shared" si="217"/>
        <v/>
      </c>
      <c r="AI388" s="101">
        <f t="shared" si="218"/>
        <v>1648.0043344771534</v>
      </c>
      <c r="AJ388" s="101">
        <f t="shared" si="246"/>
        <v>391.07142857142861</v>
      </c>
      <c r="AK388" s="96">
        <f t="shared" si="231"/>
        <v>316.06839777857317</v>
      </c>
      <c r="AM388" s="96" t="str">
        <f t="shared" si="219"/>
        <v/>
      </c>
      <c r="AN388" s="96" t="str">
        <f t="shared" si="232"/>
        <v/>
      </c>
      <c r="AO388" s="96" t="str">
        <f t="shared" si="233"/>
        <v/>
      </c>
      <c r="AQ388" s="96" t="str">
        <f t="shared" si="220"/>
        <v/>
      </c>
      <c r="AR388" s="96">
        <f t="shared" si="234"/>
        <v>11680.000000000002</v>
      </c>
      <c r="AS388" s="96">
        <f t="shared" si="235"/>
        <v>11680.000000000002</v>
      </c>
      <c r="AU388" s="96" t="str">
        <f t="shared" si="221"/>
        <v/>
      </c>
      <c r="AV388" s="96" t="str">
        <f t="shared" si="236"/>
        <v/>
      </c>
      <c r="AW388" s="96" t="str">
        <f t="shared" si="237"/>
        <v/>
      </c>
      <c r="AX388" s="96" t="str">
        <f t="shared" si="238"/>
        <v/>
      </c>
      <c r="AZ388" s="101" t="str">
        <f t="shared" si="222"/>
        <v/>
      </c>
      <c r="BA388" s="101">
        <f t="shared" si="223"/>
        <v>15331.464154826785</v>
      </c>
      <c r="BB388" s="101">
        <f t="shared" si="239"/>
        <v>6488.8888888888896</v>
      </c>
      <c r="BC388" s="96">
        <f t="shared" si="240"/>
        <v>4559.237295810186</v>
      </c>
      <c r="BE388" s="96" t="str">
        <f t="shared" si="224"/>
        <v/>
      </c>
      <c r="BF388" s="96" t="str">
        <f t="shared" si="225"/>
        <v/>
      </c>
      <c r="BH388" s="118"/>
      <c r="BI388" s="96" t="s">
        <v>74</v>
      </c>
      <c r="BJ388" s="96" t="str">
        <f t="shared" si="226"/>
        <v/>
      </c>
      <c r="BK388" s="101">
        <f t="shared" si="227"/>
        <v>166.85714285714286</v>
      </c>
      <c r="BL388" s="101"/>
      <c r="BM388" s="117" t="str">
        <f t="shared" si="228"/>
        <v>16672-87-0</v>
      </c>
      <c r="BN388" s="204" t="str">
        <f t="shared" si="229"/>
        <v>Ethephon</v>
      </c>
      <c r="BO388" s="204"/>
      <c r="BP388" s="200">
        <f t="shared" si="241"/>
        <v>316.06839777857317</v>
      </c>
      <c r="BQ388" s="100" t="str">
        <f t="shared" si="247"/>
        <v>N</v>
      </c>
      <c r="BR388" s="205">
        <f t="shared" si="242"/>
        <v>11680.000000000002</v>
      </c>
      <c r="BS388" s="100" t="str">
        <f t="shared" si="248"/>
        <v>N</v>
      </c>
      <c r="BT388" s="200">
        <f t="shared" si="243"/>
        <v>4559.237295810186</v>
      </c>
      <c r="BU388" s="100" t="str">
        <f t="shared" si="249"/>
        <v>N</v>
      </c>
      <c r="BV388" s="200" t="str">
        <f t="shared" si="244"/>
        <v/>
      </c>
      <c r="BW388" s="100" t="str">
        <f t="shared" si="250"/>
        <v/>
      </c>
      <c r="BX388" s="200">
        <f t="shared" si="251"/>
        <v>166.85714285714286</v>
      </c>
      <c r="BY388" s="100" t="str">
        <f t="shared" si="252"/>
        <v>N</v>
      </c>
      <c r="BZ388" s="200"/>
      <c r="CA388" s="200"/>
      <c r="CB388" s="200"/>
    </row>
    <row r="389" spans="1:80" s="96" customFormat="1" ht="23" x14ac:dyDescent="0.5">
      <c r="A389" s="206" t="s">
        <v>348</v>
      </c>
      <c r="B389" s="117" t="s">
        <v>349</v>
      </c>
      <c r="C389" s="201"/>
      <c r="D389" s="201"/>
      <c r="E389" s="96">
        <v>5.0000000000000001E-4</v>
      </c>
      <c r="F389" s="203" t="s">
        <v>790</v>
      </c>
      <c r="G389" s="202"/>
      <c r="H389" s="100" t="s">
        <v>74</v>
      </c>
      <c r="I389" s="203"/>
      <c r="J389" s="203" t="s">
        <v>74</v>
      </c>
      <c r="K389" s="203"/>
      <c r="L389" s="113"/>
      <c r="M389" s="113">
        <v>1</v>
      </c>
      <c r="N389" s="111">
        <v>0.1</v>
      </c>
      <c r="P389" s="95">
        <v>384.48</v>
      </c>
      <c r="Q389" s="208"/>
      <c r="R389" s="96">
        <v>3.7899999999999999E-7</v>
      </c>
      <c r="S389" s="208">
        <v>1.5500000000000001E-5</v>
      </c>
      <c r="T389" s="96">
        <v>1.9477399999999999E-2</v>
      </c>
      <c r="U389" s="96">
        <v>4.8102000000000001E-6</v>
      </c>
      <c r="V389" s="96">
        <v>882</v>
      </c>
      <c r="W389" s="96">
        <f t="shared" si="211"/>
        <v>5.2919999999999998</v>
      </c>
      <c r="X389" s="96">
        <v>2</v>
      </c>
      <c r="Y389" s="99" t="str">
        <f t="shared" si="212"/>
        <v/>
      </c>
      <c r="Z389" s="96" t="str">
        <f t="shared" si="213"/>
        <v/>
      </c>
      <c r="AA389" s="96" t="str">
        <f t="shared" si="214"/>
        <v/>
      </c>
      <c r="AC389" s="96" t="str">
        <f t="shared" si="245"/>
        <v/>
      </c>
      <c r="AD389" s="96" t="str">
        <f t="shared" si="215"/>
        <v/>
      </c>
      <c r="AE389" s="96" t="str">
        <f t="shared" si="216"/>
        <v/>
      </c>
      <c r="AF389" s="96" t="str">
        <f t="shared" si="230"/>
        <v/>
      </c>
      <c r="AH389" s="101" t="str">
        <f t="shared" si="217"/>
        <v/>
      </c>
      <c r="AI389" s="101">
        <f t="shared" si="218"/>
        <v>164.80043344771536</v>
      </c>
      <c r="AJ389" s="101">
        <f t="shared" si="246"/>
        <v>39.107142857142861</v>
      </c>
      <c r="AK389" s="96">
        <f t="shared" si="231"/>
        <v>31.606839777857317</v>
      </c>
      <c r="AM389" s="96" t="str">
        <f t="shared" si="219"/>
        <v/>
      </c>
      <c r="AN389" s="96" t="str">
        <f t="shared" si="232"/>
        <v/>
      </c>
      <c r="AO389" s="96" t="str">
        <f t="shared" si="233"/>
        <v/>
      </c>
      <c r="AQ389" s="96" t="str">
        <f t="shared" si="220"/>
        <v/>
      </c>
      <c r="AR389" s="96">
        <f t="shared" si="234"/>
        <v>1168</v>
      </c>
      <c r="AS389" s="96">
        <f t="shared" si="235"/>
        <v>1168</v>
      </c>
      <c r="AU389" s="96" t="str">
        <f t="shared" si="221"/>
        <v/>
      </c>
      <c r="AV389" s="96" t="str">
        <f t="shared" si="236"/>
        <v/>
      </c>
      <c r="AW389" s="96" t="str">
        <f t="shared" si="237"/>
        <v/>
      </c>
      <c r="AX389" s="96" t="str">
        <f t="shared" si="238"/>
        <v/>
      </c>
      <c r="AZ389" s="101" t="str">
        <f t="shared" si="222"/>
        <v/>
      </c>
      <c r="BA389" s="101">
        <f t="shared" si="223"/>
        <v>1533.1464154826785</v>
      </c>
      <c r="BB389" s="101">
        <f t="shared" si="239"/>
        <v>648.88888888888891</v>
      </c>
      <c r="BC389" s="96">
        <f t="shared" si="240"/>
        <v>455.92372958101856</v>
      </c>
      <c r="BE389" s="96" t="str">
        <f t="shared" si="224"/>
        <v/>
      </c>
      <c r="BF389" s="96" t="str">
        <f t="shared" si="225"/>
        <v/>
      </c>
      <c r="BH389" s="118"/>
      <c r="BI389" s="96" t="s">
        <v>74</v>
      </c>
      <c r="BJ389" s="96" t="str">
        <f t="shared" si="226"/>
        <v/>
      </c>
      <c r="BK389" s="101">
        <f t="shared" si="227"/>
        <v>16.685714285714287</v>
      </c>
      <c r="BL389" s="101"/>
      <c r="BM389" s="117" t="str">
        <f t="shared" si="228"/>
        <v>563-12-2</v>
      </c>
      <c r="BN389" s="204" t="str">
        <f t="shared" si="229"/>
        <v>Ethion</v>
      </c>
      <c r="BO389" s="204"/>
      <c r="BP389" s="200">
        <f t="shared" si="241"/>
        <v>31.606839777857317</v>
      </c>
      <c r="BQ389" s="100" t="str">
        <f t="shared" si="247"/>
        <v>N</v>
      </c>
      <c r="BR389" s="205">
        <f t="shared" si="242"/>
        <v>1168</v>
      </c>
      <c r="BS389" s="100" t="str">
        <f t="shared" si="248"/>
        <v>N</v>
      </c>
      <c r="BT389" s="200">
        <f t="shared" si="243"/>
        <v>455.92372958101856</v>
      </c>
      <c r="BU389" s="100" t="str">
        <f t="shared" si="249"/>
        <v>N</v>
      </c>
      <c r="BV389" s="200" t="str">
        <f t="shared" si="244"/>
        <v/>
      </c>
      <c r="BW389" s="100" t="str">
        <f t="shared" si="250"/>
        <v/>
      </c>
      <c r="BX389" s="200">
        <f t="shared" si="251"/>
        <v>16.685714285714287</v>
      </c>
      <c r="BY389" s="100" t="str">
        <f t="shared" si="252"/>
        <v>N</v>
      </c>
      <c r="BZ389" s="200"/>
      <c r="CA389" s="200"/>
      <c r="CB389" s="200"/>
    </row>
    <row r="390" spans="1:80" s="96" customFormat="1" ht="23" x14ac:dyDescent="0.5">
      <c r="A390" s="206" t="s">
        <v>1176</v>
      </c>
      <c r="B390" s="117" t="s">
        <v>351</v>
      </c>
      <c r="D390" s="201"/>
      <c r="E390" s="201">
        <v>0.1</v>
      </c>
      <c r="F390" s="203" t="s">
        <v>791</v>
      </c>
      <c r="G390" s="202"/>
      <c r="H390" s="100" t="s">
        <v>74</v>
      </c>
      <c r="I390" s="203">
        <v>0.06</v>
      </c>
      <c r="J390" s="203" t="s">
        <v>791</v>
      </c>
      <c r="K390" s="203"/>
      <c r="L390" s="113" t="s">
        <v>1199</v>
      </c>
      <c r="M390" s="113">
        <v>1</v>
      </c>
      <c r="N390" s="111"/>
      <c r="P390" s="95">
        <v>132.16</v>
      </c>
      <c r="Q390" s="208"/>
      <c r="R390" s="96">
        <v>3.1999999999999999E-6</v>
      </c>
      <c r="S390" s="208">
        <v>1.3080000000000001E-4</v>
      </c>
      <c r="T390" s="96">
        <v>5.6950399999999998E-2</v>
      </c>
      <c r="U390" s="96">
        <v>7.9752999999999997E-6</v>
      </c>
      <c r="V390" s="96">
        <v>4.5419999999999998</v>
      </c>
      <c r="W390" s="96">
        <f t="shared" si="211"/>
        <v>2.7251999999999998E-2</v>
      </c>
      <c r="X390" s="96">
        <v>187000</v>
      </c>
      <c r="Y390" s="99">
        <f t="shared" si="212"/>
        <v>3.5159178092726207E-6</v>
      </c>
      <c r="Z390" s="96">
        <f t="shared" si="213"/>
        <v>61515.038324004854</v>
      </c>
      <c r="AA390" s="96">
        <f t="shared" si="214"/>
        <v>23800.754402264152</v>
      </c>
      <c r="AC390" s="96" t="str">
        <f t="shared" si="245"/>
        <v/>
      </c>
      <c r="AD390" s="96" t="str">
        <f t="shared" si="215"/>
        <v/>
      </c>
      <c r="AE390" s="96" t="str">
        <f t="shared" si="216"/>
        <v/>
      </c>
      <c r="AF390" s="96" t="str">
        <f t="shared" si="230"/>
        <v/>
      </c>
      <c r="AH390" s="101">
        <f t="shared" si="217"/>
        <v>3849.0838265591606</v>
      </c>
      <c r="AI390" s="101" t="str">
        <f t="shared" si="218"/>
        <v/>
      </c>
      <c r="AJ390" s="101">
        <f t="shared" si="246"/>
        <v>7821.4285714285706</v>
      </c>
      <c r="AK390" s="96">
        <f t="shared" si="231"/>
        <v>2579.6068919873896</v>
      </c>
      <c r="AM390" s="96" t="str">
        <f t="shared" si="219"/>
        <v/>
      </c>
      <c r="AN390" s="96" t="str">
        <f t="shared" si="232"/>
        <v/>
      </c>
      <c r="AO390" s="96" t="str">
        <f t="shared" si="233"/>
        <v/>
      </c>
      <c r="AQ390" s="96">
        <f t="shared" si="220"/>
        <v>16166.152071548475</v>
      </c>
      <c r="AR390" s="96">
        <f t="shared" si="234"/>
        <v>233600</v>
      </c>
      <c r="AS390" s="96">
        <f t="shared" si="235"/>
        <v>15119.795427011764</v>
      </c>
      <c r="AU390" s="96" t="str">
        <f t="shared" si="221"/>
        <v/>
      </c>
      <c r="AV390" s="96" t="str">
        <f t="shared" si="236"/>
        <v/>
      </c>
      <c r="AW390" s="96" t="str">
        <f t="shared" si="237"/>
        <v/>
      </c>
      <c r="AX390" s="96" t="str">
        <f t="shared" si="238"/>
        <v/>
      </c>
      <c r="AZ390" s="101">
        <f t="shared" si="222"/>
        <v>17962.391190609418</v>
      </c>
      <c r="BA390" s="101" t="str">
        <f t="shared" si="223"/>
        <v/>
      </c>
      <c r="BB390" s="101">
        <f t="shared" si="239"/>
        <v>129777.77777777778</v>
      </c>
      <c r="BC390" s="96">
        <f t="shared" si="240"/>
        <v>15778.506472340809</v>
      </c>
      <c r="BE390" s="96" t="str">
        <f t="shared" si="224"/>
        <v/>
      </c>
      <c r="BF390" s="96">
        <f t="shared" si="225"/>
        <v>62.571428571428562</v>
      </c>
      <c r="BH390" s="118"/>
      <c r="BI390" s="96" t="s">
        <v>74</v>
      </c>
      <c r="BJ390" s="96" t="str">
        <f t="shared" si="226"/>
        <v/>
      </c>
      <c r="BK390" s="101">
        <f t="shared" si="227"/>
        <v>120.6196213425129</v>
      </c>
      <c r="BL390" s="101"/>
      <c r="BM390" s="117" t="str">
        <f t="shared" si="228"/>
        <v>111-15-9</v>
      </c>
      <c r="BN390" s="204" t="str">
        <f t="shared" si="229"/>
        <v>Ethoxyethanol Acetate, 2-</v>
      </c>
      <c r="BO390" s="204"/>
      <c r="BP390" s="200">
        <f t="shared" si="241"/>
        <v>2579.6068919873896</v>
      </c>
      <c r="BQ390" s="100" t="str">
        <f t="shared" si="247"/>
        <v>N</v>
      </c>
      <c r="BR390" s="205">
        <f t="shared" si="242"/>
        <v>15119.795427011764</v>
      </c>
      <c r="BS390" s="100" t="str">
        <f t="shared" si="248"/>
        <v>N</v>
      </c>
      <c r="BT390" s="200">
        <f t="shared" si="243"/>
        <v>15778.506472340809</v>
      </c>
      <c r="BU390" s="100" t="str">
        <f t="shared" si="249"/>
        <v>N</v>
      </c>
      <c r="BV390" s="200">
        <f t="shared" si="244"/>
        <v>62.571428571428562</v>
      </c>
      <c r="BW390" s="100" t="str">
        <f t="shared" si="250"/>
        <v>N</v>
      </c>
      <c r="BX390" s="200">
        <f t="shared" si="251"/>
        <v>120.6196213425129</v>
      </c>
      <c r="BY390" s="100" t="str">
        <f t="shared" si="252"/>
        <v>N</v>
      </c>
      <c r="BZ390" s="200"/>
      <c r="CA390" s="200"/>
      <c r="CB390" s="200"/>
    </row>
    <row r="391" spans="1:80" s="96" customFormat="1" ht="23" x14ac:dyDescent="0.5">
      <c r="A391" s="206" t="s">
        <v>1177</v>
      </c>
      <c r="B391" s="117" t="s">
        <v>350</v>
      </c>
      <c r="C391" s="201"/>
      <c r="D391" s="201"/>
      <c r="E391" s="96">
        <v>0.04</v>
      </c>
      <c r="F391" s="203" t="s">
        <v>791</v>
      </c>
      <c r="G391" s="202"/>
      <c r="H391" s="100" t="s">
        <v>74</v>
      </c>
      <c r="I391" s="203">
        <v>0.2</v>
      </c>
      <c r="J391" s="203" t="s">
        <v>790</v>
      </c>
      <c r="K391" s="203"/>
      <c r="L391" s="113" t="s">
        <v>1199</v>
      </c>
      <c r="M391" s="113">
        <v>1</v>
      </c>
      <c r="N391" s="111"/>
      <c r="P391" s="95">
        <v>90.123000000000005</v>
      </c>
      <c r="Q391" s="208"/>
      <c r="R391" s="96">
        <v>4.7E-7</v>
      </c>
      <c r="S391" s="208">
        <v>1.9199999999999999E-5</v>
      </c>
      <c r="T391" s="96">
        <v>8.1753699999999999E-2</v>
      </c>
      <c r="U391" s="96">
        <v>9.7305999999999996E-6</v>
      </c>
      <c r="V391" s="96">
        <v>1</v>
      </c>
      <c r="W391" s="96">
        <f t="shared" si="211"/>
        <v>6.0000000000000001E-3</v>
      </c>
      <c r="X391" s="96">
        <v>1000000</v>
      </c>
      <c r="Y391" s="99">
        <f t="shared" si="212"/>
        <v>1.3716329317480102E-6</v>
      </c>
      <c r="Z391" s="96">
        <f t="shared" si="213"/>
        <v>98487.633952089425</v>
      </c>
      <c r="AA391" s="96">
        <f t="shared" si="214"/>
        <v>106003.63471698113</v>
      </c>
      <c r="AC391" s="96" t="str">
        <f t="shared" si="245"/>
        <v/>
      </c>
      <c r="AD391" s="96" t="str">
        <f t="shared" si="215"/>
        <v/>
      </c>
      <c r="AE391" s="96" t="str">
        <f t="shared" si="216"/>
        <v/>
      </c>
      <c r="AF391" s="96" t="str">
        <f t="shared" si="230"/>
        <v/>
      </c>
      <c r="AH391" s="101">
        <f t="shared" si="217"/>
        <v>20541.706510007225</v>
      </c>
      <c r="AI391" s="101" t="str">
        <f t="shared" si="218"/>
        <v/>
      </c>
      <c r="AJ391" s="101">
        <f t="shared" si="246"/>
        <v>3128.5714285714289</v>
      </c>
      <c r="AK391" s="96">
        <f t="shared" si="231"/>
        <v>2715.0587858778376</v>
      </c>
      <c r="AM391" s="96" t="str">
        <f t="shared" si="219"/>
        <v/>
      </c>
      <c r="AN391" s="96" t="str">
        <f t="shared" si="232"/>
        <v/>
      </c>
      <c r="AO391" s="96" t="str">
        <f t="shared" si="233"/>
        <v/>
      </c>
      <c r="AQ391" s="96">
        <f t="shared" si="220"/>
        <v>86275.167342030341</v>
      </c>
      <c r="AR391" s="96">
        <f t="shared" si="234"/>
        <v>93440.000000000015</v>
      </c>
      <c r="AS391" s="96">
        <f t="shared" si="235"/>
        <v>44857.380463034213</v>
      </c>
      <c r="AU391" s="96" t="str">
        <f t="shared" si="221"/>
        <v/>
      </c>
      <c r="AV391" s="96" t="str">
        <f t="shared" si="236"/>
        <v/>
      </c>
      <c r="AW391" s="96" t="str">
        <f t="shared" si="237"/>
        <v/>
      </c>
      <c r="AX391" s="96" t="str">
        <f t="shared" si="238"/>
        <v/>
      </c>
      <c r="AZ391" s="101">
        <f t="shared" si="222"/>
        <v>95861.297046700376</v>
      </c>
      <c r="BA391" s="101" t="str">
        <f t="shared" si="223"/>
        <v/>
      </c>
      <c r="BB391" s="101">
        <f t="shared" si="239"/>
        <v>51911.111111111117</v>
      </c>
      <c r="BC391" s="96">
        <f t="shared" si="240"/>
        <v>33675.207058493332</v>
      </c>
      <c r="BE391" s="96" t="str">
        <f t="shared" si="224"/>
        <v/>
      </c>
      <c r="BF391" s="96">
        <f t="shared" si="225"/>
        <v>208.57142857142858</v>
      </c>
      <c r="BH391" s="118"/>
      <c r="BI391" s="96" t="s">
        <v>74</v>
      </c>
      <c r="BJ391" s="96" t="str">
        <f t="shared" si="226"/>
        <v/>
      </c>
      <c r="BK391" s="101">
        <f t="shared" si="227"/>
        <v>317.82312925170066</v>
      </c>
      <c r="BL391" s="101"/>
      <c r="BM391" s="117" t="str">
        <f t="shared" si="228"/>
        <v>110-80-5</v>
      </c>
      <c r="BN391" s="204" t="str">
        <f t="shared" si="229"/>
        <v>Ethoxyethanol, 2-</v>
      </c>
      <c r="BO391" s="204"/>
      <c r="BP391" s="200">
        <f t="shared" si="241"/>
        <v>2715.0587858778376</v>
      </c>
      <c r="BQ391" s="100" t="str">
        <f t="shared" si="247"/>
        <v>N</v>
      </c>
      <c r="BR391" s="205">
        <f t="shared" si="242"/>
        <v>44857.380463034213</v>
      </c>
      <c r="BS391" s="100" t="str">
        <f t="shared" si="248"/>
        <v>N</v>
      </c>
      <c r="BT391" s="200">
        <f t="shared" si="243"/>
        <v>33675.207058493332</v>
      </c>
      <c r="BU391" s="100" t="str">
        <f t="shared" si="249"/>
        <v>N</v>
      </c>
      <c r="BV391" s="200">
        <f t="shared" si="244"/>
        <v>208.57142857142858</v>
      </c>
      <c r="BW391" s="100" t="str">
        <f t="shared" si="250"/>
        <v>N</v>
      </c>
      <c r="BX391" s="200">
        <f t="shared" si="251"/>
        <v>317.82312925170066</v>
      </c>
      <c r="BY391" s="100" t="str">
        <f t="shared" si="252"/>
        <v>N</v>
      </c>
      <c r="BZ391" s="200"/>
      <c r="CA391" s="200"/>
      <c r="CB391" s="200"/>
    </row>
    <row r="392" spans="1:80" s="96" customFormat="1" ht="23" x14ac:dyDescent="0.5">
      <c r="A392" s="206" t="s">
        <v>1178</v>
      </c>
      <c r="B392" s="117" t="s">
        <v>352</v>
      </c>
      <c r="C392" s="201"/>
      <c r="D392" s="201"/>
      <c r="E392" s="96">
        <v>0.9</v>
      </c>
      <c r="F392" s="203" t="s">
        <v>790</v>
      </c>
      <c r="G392" s="202"/>
      <c r="H392" s="100" t="s">
        <v>74</v>
      </c>
      <c r="I392" s="203">
        <v>7.0000000000000007E-2</v>
      </c>
      <c r="J392" s="203" t="s">
        <v>791</v>
      </c>
      <c r="K392" s="203"/>
      <c r="L392" s="113" t="s">
        <v>1199</v>
      </c>
      <c r="M392" s="113">
        <v>1</v>
      </c>
      <c r="N392" s="111"/>
      <c r="P392" s="95">
        <v>88.106999999999999</v>
      </c>
      <c r="Q392" s="208"/>
      <c r="R392" s="96">
        <v>1.34E-4</v>
      </c>
      <c r="S392" s="208">
        <v>5.4783000000000002E-3</v>
      </c>
      <c r="T392" s="96">
        <v>8.2315799999999995E-2</v>
      </c>
      <c r="U392" s="96">
        <v>9.7027999999999997E-6</v>
      </c>
      <c r="V392" s="96">
        <v>5.5830000000000002</v>
      </c>
      <c r="W392" s="96">
        <f t="shared" si="211"/>
        <v>3.3498E-2</v>
      </c>
      <c r="X392" s="96">
        <v>80000</v>
      </c>
      <c r="Y392" s="99">
        <f t="shared" si="212"/>
        <v>1.7903818919975213E-4</v>
      </c>
      <c r="Z392" s="96">
        <f t="shared" si="213"/>
        <v>8620.4079272537674</v>
      </c>
      <c r="AA392" s="96">
        <f t="shared" si="214"/>
        <v>10762.806958490566</v>
      </c>
      <c r="AC392" s="96" t="str">
        <f t="shared" si="245"/>
        <v/>
      </c>
      <c r="AD392" s="96" t="str">
        <f t="shared" si="215"/>
        <v/>
      </c>
      <c r="AE392" s="96" t="str">
        <f t="shared" si="216"/>
        <v/>
      </c>
      <c r="AF392" s="96" t="str">
        <f t="shared" si="230"/>
        <v/>
      </c>
      <c r="AH392" s="101">
        <f t="shared" si="217"/>
        <v>629.28977868952518</v>
      </c>
      <c r="AI392" s="101" t="str">
        <f t="shared" si="218"/>
        <v/>
      </c>
      <c r="AJ392" s="101">
        <f t="shared" si="246"/>
        <v>70392.857142857145</v>
      </c>
      <c r="AK392" s="96">
        <f t="shared" si="231"/>
        <v>623.71397391977428</v>
      </c>
      <c r="AM392" s="96" t="str">
        <f t="shared" si="219"/>
        <v/>
      </c>
      <c r="AN392" s="96" t="str">
        <f t="shared" si="232"/>
        <v/>
      </c>
      <c r="AO392" s="96" t="str">
        <f t="shared" si="233"/>
        <v/>
      </c>
      <c r="AQ392" s="96">
        <f t="shared" si="220"/>
        <v>2643.0170704960055</v>
      </c>
      <c r="AR392" s="96">
        <f t="shared" si="234"/>
        <v>2102400</v>
      </c>
      <c r="AS392" s="96">
        <f t="shared" si="235"/>
        <v>2639.6985923564685</v>
      </c>
      <c r="AU392" s="96" t="str">
        <f t="shared" si="221"/>
        <v/>
      </c>
      <c r="AV392" s="96" t="str">
        <f t="shared" si="236"/>
        <v/>
      </c>
      <c r="AW392" s="96" t="str">
        <f t="shared" si="237"/>
        <v/>
      </c>
      <c r="AX392" s="96" t="str">
        <f t="shared" si="238"/>
        <v/>
      </c>
      <c r="AZ392" s="101">
        <f t="shared" si="222"/>
        <v>2936.6856338844509</v>
      </c>
      <c r="BA392" s="101" t="str">
        <f t="shared" si="223"/>
        <v/>
      </c>
      <c r="BB392" s="101">
        <f t="shared" si="239"/>
        <v>1168000</v>
      </c>
      <c r="BC392" s="96">
        <f t="shared" si="240"/>
        <v>2929.3204854369969</v>
      </c>
      <c r="BE392" s="96" t="str">
        <f t="shared" si="224"/>
        <v/>
      </c>
      <c r="BF392" s="96">
        <f t="shared" si="225"/>
        <v>73.000000000000014</v>
      </c>
      <c r="BH392" s="118"/>
      <c r="BI392" s="96" t="s">
        <v>74</v>
      </c>
      <c r="BJ392" s="96" t="str">
        <f t="shared" si="226"/>
        <v/>
      </c>
      <c r="BK392" s="101">
        <f t="shared" si="227"/>
        <v>145.29371112646857</v>
      </c>
      <c r="BL392" s="101"/>
      <c r="BM392" s="117" t="str">
        <f t="shared" si="228"/>
        <v>141-78-6</v>
      </c>
      <c r="BN392" s="204" t="str">
        <f t="shared" si="229"/>
        <v>Ethyl Acetate</v>
      </c>
      <c r="BO392" s="204"/>
      <c r="BP392" s="200">
        <f t="shared" si="241"/>
        <v>623.71397391977428</v>
      </c>
      <c r="BQ392" s="100" t="str">
        <f t="shared" si="247"/>
        <v>N</v>
      </c>
      <c r="BR392" s="205">
        <f t="shared" si="242"/>
        <v>2639.6985923564685</v>
      </c>
      <c r="BS392" s="100" t="str">
        <f t="shared" si="248"/>
        <v>N</v>
      </c>
      <c r="BT392" s="200">
        <f t="shared" si="243"/>
        <v>2929.3204854369969</v>
      </c>
      <c r="BU392" s="100" t="str">
        <f t="shared" si="249"/>
        <v>N</v>
      </c>
      <c r="BV392" s="200">
        <f t="shared" si="244"/>
        <v>73.000000000000014</v>
      </c>
      <c r="BW392" s="100" t="str">
        <f t="shared" si="250"/>
        <v>N</v>
      </c>
      <c r="BX392" s="200">
        <f t="shared" si="251"/>
        <v>145.29371112646857</v>
      </c>
      <c r="BY392" s="100" t="str">
        <f t="shared" si="252"/>
        <v>N</v>
      </c>
      <c r="BZ392" s="200"/>
      <c r="CA392" s="200"/>
      <c r="CB392" s="200"/>
    </row>
    <row r="393" spans="1:80" s="96" customFormat="1" ht="23" x14ac:dyDescent="0.5">
      <c r="A393" s="206" t="s">
        <v>1179</v>
      </c>
      <c r="B393" s="117" t="s">
        <v>1180</v>
      </c>
      <c r="C393" s="201"/>
      <c r="D393" s="201"/>
      <c r="E393" s="96">
        <v>5.0000000000000001E-3</v>
      </c>
      <c r="F393" s="203" t="s">
        <v>791</v>
      </c>
      <c r="G393" s="202"/>
      <c r="H393" s="100" t="s">
        <v>74</v>
      </c>
      <c r="I393" s="203">
        <v>8.0000000000000002E-3</v>
      </c>
      <c r="J393" s="203" t="s">
        <v>791</v>
      </c>
      <c r="K393" s="203"/>
      <c r="L393" s="113" t="s">
        <v>1199</v>
      </c>
      <c r="M393" s="113">
        <v>1</v>
      </c>
      <c r="N393" s="111"/>
      <c r="P393" s="95">
        <v>100.12</v>
      </c>
      <c r="Q393" s="208"/>
      <c r="R393" s="96">
        <v>3.39E-4</v>
      </c>
      <c r="S393" s="208">
        <v>1.3859399999999999E-2</v>
      </c>
      <c r="T393" s="96">
        <v>7.45392E-2</v>
      </c>
      <c r="U393" s="96">
        <v>9.1241999999999998E-6</v>
      </c>
      <c r="V393" s="96">
        <v>10.65</v>
      </c>
      <c r="W393" s="96">
        <f t="shared" ref="W393:W456" si="253">IF(V393="",,V393*Foc)</f>
        <v>6.3899999999999998E-2</v>
      </c>
      <c r="X393" s="96">
        <v>15000</v>
      </c>
      <c r="Y393" s="99">
        <f t="shared" ref="Y393:Y456" si="254">IF(ISBLANK(L393),"",((THETA_AIR^(10/3)*T393*S393+THETA_WATER^(10/3)*U393)/(n^2))/(Pb*W393+THETA_WATER+THETA_AIR*S393))</f>
        <v>3.3086448347827548E-4</v>
      </c>
      <c r="Z393" s="96">
        <f t="shared" ref="Z393:Z456" si="255">IF(Y393="","",(QC*(PI()*Y393*T)^0.5*0.0001)/(2*Pb*Y393))</f>
        <v>6341.2602998114107</v>
      </c>
      <c r="AA393" s="96">
        <f t="shared" ref="AA393:AA456" si="256">IF(Y393="","",X393/Pb*(W393*Pb+THETA_WATER+S393*THETA_AIR))</f>
        <v>2497.8554660377354</v>
      </c>
      <c r="AC393" s="96" t="str">
        <f t="shared" si="245"/>
        <v/>
      </c>
      <c r="AD393" s="96" t="str">
        <f t="shared" ref="AD393:AD456" si="257">IF(C393="","",IF(N393="","",(TR*AT*365)/(EF_R*IF(K393="M",SFS_MADJ,SFS_ADJ)*N393*C393*0.000001)))</f>
        <v/>
      </c>
      <c r="AE393" s="96" t="str">
        <f t="shared" ref="AE393:AE456" si="258">IF(C393="","",(TR*AT*365)/(EF_R*IF(K393="M",IFS_MADJ,IFS_ADJ)*M393*C393*0.000001))</f>
        <v/>
      </c>
      <c r="AF393" s="96" t="str">
        <f t="shared" si="230"/>
        <v/>
      </c>
      <c r="AH393" s="101">
        <f t="shared" ref="AH393:AH456" si="259">IF(L393="n/a","",IF(AND(L393=1,Z393=""),"",IF(I393="","",(THQ*ED_C*365*24/((24*EF_R*ED_C*((1/I393)*(1/IF(L393="V",Z393,PEF)))))))))</f>
        <v>52.904228786998047</v>
      </c>
      <c r="AI393" s="101" t="str">
        <f t="shared" ref="AI393:AI456" si="260">IF(E393="","",IF(N393="","",(THQ*BW_C*ED_C*365/((EF_R*ED_C*((1/E393)*(SA_CHILD*AF_CHILD*N393)*0.000001))))))</f>
        <v/>
      </c>
      <c r="AJ393" s="101">
        <f t="shared" si="246"/>
        <v>391.07142857142861</v>
      </c>
      <c r="AK393" s="96">
        <f t="shared" si="231"/>
        <v>46.600150225124366</v>
      </c>
      <c r="AM393" s="96" t="str">
        <f t="shared" ref="AM393:AM456" si="261">IF(AND(L393=1,Z393=""),"",IF(G393="","",(TR*AT*365*24)/(ET_I*EF_O*ED_O*G393*1000/IF(L393="V",Z393,PEF))))</f>
        <v/>
      </c>
      <c r="AN393" s="96" t="str">
        <f t="shared" si="232"/>
        <v/>
      </c>
      <c r="AO393" s="96" t="str">
        <f t="shared" si="233"/>
        <v/>
      </c>
      <c r="AQ393" s="96">
        <f t="shared" ref="AQ393:AQ456" si="262">IF(AND(L393=1,Z393=""),"",IF(I393="","",(THQ*ED_O*365*24/((ET_I*EF_O*ED_O*((1/I393)*(1/IF(L393="V",Z393,PEF))))))))</f>
        <v>222.19776090539182</v>
      </c>
      <c r="AR393" s="96">
        <f t="shared" si="234"/>
        <v>11680.000000000002</v>
      </c>
      <c r="AS393" s="96">
        <f t="shared" si="235"/>
        <v>218.04963247204157</v>
      </c>
      <c r="AU393" s="96" t="str">
        <f t="shared" ref="AU393:AU456" si="263">IF(AND(L393=1,Z393=""),"",IF(G393="","",(TR*AT*24*365)/(ET_I*EF_OUT*ED_O*G393*1000/IF(L393="V",Z393,PEF))))</f>
        <v/>
      </c>
      <c r="AV393" s="96" t="str">
        <f t="shared" si="236"/>
        <v/>
      </c>
      <c r="AW393" s="96" t="str">
        <f t="shared" si="237"/>
        <v/>
      </c>
      <c r="AX393" s="96" t="str">
        <f t="shared" si="238"/>
        <v/>
      </c>
      <c r="AZ393" s="101">
        <f t="shared" ref="AZ393:AZ456" si="264">IF(AND(L393=1,Z393=""),"",IF(I393="","",(THQ*ED_O*365*24)/((ET_I*EF_OUT*ED_O*((1/I393)*(1/IF(L393="V",Z393,PEF)))))))</f>
        <v>246.88640100599088</v>
      </c>
      <c r="BA393" s="101" t="str">
        <f t="shared" ref="BA393:BA456" si="265">IF(E393="","",IF(N393="","",(THQ*BW_A*ED_O*365/((EF_OUT*ED_O*((1/E393)*(SA_WORK*AF_WORK*N393*0.000001)))))))</f>
        <v/>
      </c>
      <c r="BB393" s="101">
        <f t="shared" si="239"/>
        <v>6488.8888888888896</v>
      </c>
      <c r="BC393" s="96">
        <f t="shared" si="240"/>
        <v>237.83727267578462</v>
      </c>
      <c r="BE393" s="96" t="str">
        <f t="shared" ref="BE393:BE456" si="266">IF(G393="","",TR*AT*365*24/(24*EF_R*IF(K393="M",ED_m,(ED_A+ED_C))*G393))</f>
        <v/>
      </c>
      <c r="BF393" s="96">
        <f t="shared" ref="BF393:BF456" si="267">IF(I393="","",(THQ*I393*365*24*ED_C*1000)/(24*EF_R*ED_C))</f>
        <v>8.3428571428571434</v>
      </c>
      <c r="BH393" s="118"/>
      <c r="BI393" s="96" t="s">
        <v>74</v>
      </c>
      <c r="BJ393" s="96" t="str">
        <f t="shared" ref="BJ393:BJ456" si="268">IF(C393="",IF(G393="","",IF(L393=0,"",(TR*AT*365)/(EF_R*IF(K393="M",ED_m,(ED_A+ED_C))*(IF(L393=0,0,(VF_W*G393)))))),(TR*AT*365)/(EF_R*((IF(K393="M",IFW_MADJ,IFW_ADJ)*C393*0.001)+(IF(OR(L393=0,G393=""),0,(IF(K393="M",ED_m,(ED_A+ED_C))*VF_W*G393))))))</f>
        <v/>
      </c>
      <c r="BK393" s="101">
        <f t="shared" ref="BK393:BK456" si="269">IF(E393="",IF(I393="","",IF(L393=0,"",(THQ*ED_A*365*1000)/(EF_R*ED_A*((IF(L393=0,0,(VF_W/I393))))))),(THQ*ED_A*365*1000)/(EF_R*ED_A*((IRW_ADULT/(BW_A*E393))+IF(OR(L393=0,I393=""),0,(VF_W/I393)))))</f>
        <v>15.168831168831169</v>
      </c>
      <c r="BL393" s="101"/>
      <c r="BM393" s="117" t="str">
        <f t="shared" ref="BM393:BM456" si="270">B393</f>
        <v>140-88-5</v>
      </c>
      <c r="BN393" s="204" t="str">
        <f t="shared" ref="BN393:BN456" si="271">A393</f>
        <v>Ethyl Acrylate</v>
      </c>
      <c r="BO393" s="204"/>
      <c r="BP393" s="200">
        <f t="shared" si="241"/>
        <v>46.600150225124366</v>
      </c>
      <c r="BQ393" s="100" t="str">
        <f t="shared" si="247"/>
        <v>N</v>
      </c>
      <c r="BR393" s="205">
        <f t="shared" si="242"/>
        <v>218.04963247204157</v>
      </c>
      <c r="BS393" s="100" t="str">
        <f t="shared" si="248"/>
        <v>N</v>
      </c>
      <c r="BT393" s="200">
        <f t="shared" si="243"/>
        <v>237.83727267578462</v>
      </c>
      <c r="BU393" s="100" t="str">
        <f t="shared" si="249"/>
        <v>N</v>
      </c>
      <c r="BV393" s="200">
        <f t="shared" si="244"/>
        <v>8.3428571428571434</v>
      </c>
      <c r="BW393" s="100" t="str">
        <f t="shared" si="250"/>
        <v>N</v>
      </c>
      <c r="BX393" s="200">
        <f t="shared" si="251"/>
        <v>15.168831168831169</v>
      </c>
      <c r="BY393" s="100" t="str">
        <f t="shared" si="252"/>
        <v>N</v>
      </c>
      <c r="BZ393" s="200"/>
      <c r="CA393" s="200"/>
      <c r="CB393" s="200"/>
    </row>
    <row r="394" spans="1:80" s="96" customFormat="1" ht="23" x14ac:dyDescent="0.5">
      <c r="A394" s="206" t="s">
        <v>1181</v>
      </c>
      <c r="B394" s="117" t="s">
        <v>355</v>
      </c>
      <c r="C394" s="201"/>
      <c r="D394" s="201"/>
      <c r="F394" s="203" t="s">
        <v>74</v>
      </c>
      <c r="G394" s="202"/>
      <c r="H394" s="100" t="s">
        <v>74</v>
      </c>
      <c r="I394" s="203">
        <v>10</v>
      </c>
      <c r="J394" s="203" t="s">
        <v>790</v>
      </c>
      <c r="K394" s="203"/>
      <c r="L394" s="113" t="s">
        <v>1199</v>
      </c>
      <c r="M394" s="113">
        <v>1</v>
      </c>
      <c r="N394" s="111"/>
      <c r="P394" s="95">
        <v>64.515000000000001</v>
      </c>
      <c r="Q394" s="208"/>
      <c r="R394" s="96">
        <v>1.11E-2</v>
      </c>
      <c r="S394" s="208">
        <v>0.45380209999999999</v>
      </c>
      <c r="T394" s="96">
        <v>0.1037597</v>
      </c>
      <c r="U394" s="96">
        <v>1.1600000000000001E-5</v>
      </c>
      <c r="V394" s="96">
        <v>21.73</v>
      </c>
      <c r="W394" s="96">
        <f t="shared" si="253"/>
        <v>0.13038</v>
      </c>
      <c r="X394" s="96">
        <v>6710</v>
      </c>
      <c r="Y394" s="99">
        <f t="shared" si="254"/>
        <v>7.931674242764768E-3</v>
      </c>
      <c r="Z394" s="96">
        <f t="shared" si="255"/>
        <v>1295.1444873350827</v>
      </c>
      <c r="AA394" s="96">
        <f t="shared" si="256"/>
        <v>2122.2954851515719</v>
      </c>
      <c r="AC394" s="96" t="str">
        <f t="shared" si="245"/>
        <v/>
      </c>
      <c r="AD394" s="96" t="str">
        <f t="shared" si="257"/>
        <v/>
      </c>
      <c r="AE394" s="96" t="str">
        <f t="shared" si="258"/>
        <v/>
      </c>
      <c r="AF394" s="96" t="str">
        <f t="shared" ref="AF394:AF457" si="272">IF(AND(G394="",C394=""),"",(1/(IF(AC394="",0,(1/AC394))+IF(AD394="",0,(1/AD394))+IF(AE394="",0,(1/AE394)))))</f>
        <v/>
      </c>
      <c r="AH394" s="101">
        <f t="shared" si="259"/>
        <v>13506.506796494432</v>
      </c>
      <c r="AI394" s="101" t="str">
        <f t="shared" si="260"/>
        <v/>
      </c>
      <c r="AJ394" s="101" t="str">
        <f t="shared" si="246"/>
        <v/>
      </c>
      <c r="AK394" s="96">
        <f t="shared" ref="AK394:AK457" si="273">IF(AND(E394="",I394=""),"",IF(AND(AH394="",AI394="",AJ394=""),"",(1/(IF(AH394="",0,(1/AH394))+IF(AI394="",0,(1/AI394))+IF(AJ394="",0,(1/AJ394))))))</f>
        <v>13506.506796494434</v>
      </c>
      <c r="AM394" s="96" t="str">
        <f t="shared" si="261"/>
        <v/>
      </c>
      <c r="AN394" s="96" t="str">
        <f t="shared" ref="AN394:AN457" si="274">IF(C394="","",(TR*BW_A*AT*365)/(EF_O*ED_O*IRS_WORK*M394*C394*0.000001))</f>
        <v/>
      </c>
      <c r="AO394" s="96" t="str">
        <f t="shared" ref="AO394:AO457" si="275">IF(AND(AM394="",AN394=""),"",IF(AND(G394="",C394=""),"",(1/(IF(AM394="",0,(1/AM394))+IF(AN394="",0,(1/AN394))))))</f>
        <v/>
      </c>
      <c r="AQ394" s="96">
        <f t="shared" si="262"/>
        <v>56727.328545276614</v>
      </c>
      <c r="AR394" s="96" t="str">
        <f t="shared" ref="AR394:AR457" si="276">IF(E394="","",(THQ*BW_A*ED_O*365)/((EF_O*ED_O*M394*((1/E394)*(IRS_WORK*0.000001)))))</f>
        <v/>
      </c>
      <c r="AS394" s="96">
        <f t="shared" ref="AS394:AS457" si="277">IF(AND(AQ394="",AR394=""),"",IF(AND(E394="",I394=""),"",(1/(IF(AQ394="",0,(1/AQ394))+IF(AR394="",0,(1/AR394))))))</f>
        <v>56727.328545276614</v>
      </c>
      <c r="AU394" s="96" t="str">
        <f t="shared" si="263"/>
        <v/>
      </c>
      <c r="AV394" s="96" t="str">
        <f t="shared" ref="AV394:AV457" si="278">IF(C394="","",IF(N394="","",(TR*BW_A*AT*365*24)/(EF_OUT*ED_O*SA_ADULT*AF_WORK*N394*C394*0.000001)))</f>
        <v/>
      </c>
      <c r="AW394" s="96" t="str">
        <f t="shared" ref="AW394:AW457" si="279">IF(C394="","",(TR*BW_A*AT*365)/(EF_OUT*ED_O*IRS_ADULT*M394*C394*0.000001))</f>
        <v/>
      </c>
      <c r="AX394" s="96" t="str">
        <f t="shared" ref="AX394:AX457" si="280">IF(AND(AU394="",AV394="",AW394=""),"",IF(AND(G394="",C394=""),"",(1/(IF(AU394="",0,(1/AU394))+IF(AV394="",0,(1/AV394))+IF(AW394="",0,(1/AW394))))))</f>
        <v/>
      </c>
      <c r="AZ394" s="101">
        <f t="shared" si="264"/>
        <v>63030.365050307351</v>
      </c>
      <c r="BA394" s="101" t="str">
        <f t="shared" si="265"/>
        <v/>
      </c>
      <c r="BB394" s="101" t="str">
        <f t="shared" ref="BB394:BB457" si="281">IF(E394="","",(THQ*BW_A*ED_O*365)/((EF_OUT*ED_O*M394*((1/E394)*(IRS_ADULT*0.000001)))))</f>
        <v/>
      </c>
      <c r="BC394" s="96">
        <f t="shared" ref="BC394:BC457" si="282">IF(AND(E394="",I394=""),"",IF(AND(AZ394="",BA394="",BB394=""),"",(1/(IF(AZ394="",0,(1/AZ394))+IF(BA394="",0,(1/BA394))+IF(BB394="",0,(1/BB394))))))</f>
        <v>63030.365050307344</v>
      </c>
      <c r="BE394" s="96" t="str">
        <f t="shared" si="266"/>
        <v/>
      </c>
      <c r="BF394" s="96">
        <f t="shared" si="267"/>
        <v>10428.571428571429</v>
      </c>
      <c r="BH394" s="118"/>
      <c r="BI394" s="96" t="s">
        <v>74</v>
      </c>
      <c r="BJ394" s="96" t="str">
        <f t="shared" si="268"/>
        <v/>
      </c>
      <c r="BK394" s="101">
        <f t="shared" si="269"/>
        <v>20857.142857142859</v>
      </c>
      <c r="BL394" s="101"/>
      <c r="BM394" s="117" t="str">
        <f t="shared" si="270"/>
        <v>75-00-3</v>
      </c>
      <c r="BN394" s="204" t="str">
        <f t="shared" si="271"/>
        <v>Ethyl Chloride (Chloroethane)</v>
      </c>
      <c r="BO394" s="204"/>
      <c r="BP394" s="200">
        <f t="shared" si="241"/>
        <v>2122.2954851515719</v>
      </c>
      <c r="BQ394" s="100" t="str">
        <f t="shared" si="247"/>
        <v>sat</v>
      </c>
      <c r="BR394" s="205">
        <f t="shared" si="242"/>
        <v>2122.2954851515719</v>
      </c>
      <c r="BS394" s="100" t="str">
        <f t="shared" si="248"/>
        <v>sat</v>
      </c>
      <c r="BT394" s="200">
        <f t="shared" si="243"/>
        <v>2122.2954851515719</v>
      </c>
      <c r="BU394" s="100" t="str">
        <f t="shared" si="249"/>
        <v>sat</v>
      </c>
      <c r="BV394" s="200">
        <f t="shared" si="244"/>
        <v>10428.571428571429</v>
      </c>
      <c r="BW394" s="100" t="str">
        <f t="shared" si="250"/>
        <v>N</v>
      </c>
      <c r="BX394" s="200">
        <f t="shared" si="251"/>
        <v>20857.142857142859</v>
      </c>
      <c r="BY394" s="100" t="str">
        <f t="shared" si="252"/>
        <v>N</v>
      </c>
      <c r="BZ394" s="200"/>
      <c r="CA394" s="200"/>
      <c r="CB394" s="200"/>
    </row>
    <row r="395" spans="1:80" s="96" customFormat="1" ht="23" x14ac:dyDescent="0.5">
      <c r="A395" s="206" t="s">
        <v>1182</v>
      </c>
      <c r="B395" s="117" t="s">
        <v>361</v>
      </c>
      <c r="D395" s="201"/>
      <c r="E395" s="201">
        <v>0.2</v>
      </c>
      <c r="F395" s="203" t="s">
        <v>790</v>
      </c>
      <c r="G395" s="202"/>
      <c r="H395" s="100" t="s">
        <v>74</v>
      </c>
      <c r="I395" s="203"/>
      <c r="J395" s="203" t="s">
        <v>74</v>
      </c>
      <c r="K395" s="203"/>
      <c r="L395" s="113" t="s">
        <v>1199</v>
      </c>
      <c r="M395" s="113">
        <v>1</v>
      </c>
      <c r="N395" s="111"/>
      <c r="P395" s="95">
        <v>74.123999999999995</v>
      </c>
      <c r="Q395" s="208"/>
      <c r="R395" s="96">
        <v>1.23E-3</v>
      </c>
      <c r="S395" s="208">
        <v>5.0286200000000003E-2</v>
      </c>
      <c r="T395" s="96">
        <v>8.5244600000000004E-2</v>
      </c>
      <c r="U395" s="96">
        <v>9.3635999999999996E-6</v>
      </c>
      <c r="V395" s="96">
        <v>9.6989999999999998</v>
      </c>
      <c r="W395" s="96">
        <f t="shared" si="253"/>
        <v>5.8194000000000003E-2</v>
      </c>
      <c r="X395" s="96">
        <v>60400</v>
      </c>
      <c r="Y395" s="99">
        <f t="shared" si="254"/>
        <v>1.3620740104806676E-3</v>
      </c>
      <c r="Z395" s="96">
        <f t="shared" si="255"/>
        <v>3125.361822830283</v>
      </c>
      <c r="AA395" s="96">
        <f t="shared" si="256"/>
        <v>10129.900763823898</v>
      </c>
      <c r="AC395" s="96" t="str">
        <f t="shared" si="245"/>
        <v/>
      </c>
      <c r="AD395" s="96" t="str">
        <f t="shared" si="257"/>
        <v/>
      </c>
      <c r="AE395" s="96" t="str">
        <f t="shared" si="258"/>
        <v/>
      </c>
      <c r="AF395" s="96" t="str">
        <f t="shared" si="272"/>
        <v/>
      </c>
      <c r="AH395" s="101" t="str">
        <f t="shared" si="259"/>
        <v/>
      </c>
      <c r="AI395" s="101" t="str">
        <f t="shared" si="260"/>
        <v/>
      </c>
      <c r="AJ395" s="101">
        <f t="shared" si="246"/>
        <v>15642.857142857141</v>
      </c>
      <c r="AK395" s="96">
        <f t="shared" si="273"/>
        <v>15642.857142857143</v>
      </c>
      <c r="AM395" s="96" t="str">
        <f t="shared" si="261"/>
        <v/>
      </c>
      <c r="AN395" s="96" t="str">
        <f t="shared" si="274"/>
        <v/>
      </c>
      <c r="AO395" s="96" t="str">
        <f t="shared" si="275"/>
        <v/>
      </c>
      <c r="AQ395" s="96" t="str">
        <f t="shared" si="262"/>
        <v/>
      </c>
      <c r="AR395" s="96">
        <f t="shared" si="276"/>
        <v>467200</v>
      </c>
      <c r="AS395" s="96">
        <f t="shared" si="277"/>
        <v>467200.00000000006</v>
      </c>
      <c r="AU395" s="96" t="str">
        <f t="shared" si="263"/>
        <v/>
      </c>
      <c r="AV395" s="96" t="str">
        <f t="shared" si="278"/>
        <v/>
      </c>
      <c r="AW395" s="96" t="str">
        <f t="shared" si="279"/>
        <v/>
      </c>
      <c r="AX395" s="96" t="str">
        <f t="shared" si="280"/>
        <v/>
      </c>
      <c r="AZ395" s="101" t="str">
        <f t="shared" si="264"/>
        <v/>
      </c>
      <c r="BA395" s="101" t="str">
        <f t="shared" si="265"/>
        <v/>
      </c>
      <c r="BB395" s="101">
        <f t="shared" si="281"/>
        <v>259555.55555555556</v>
      </c>
      <c r="BC395" s="96">
        <f t="shared" si="282"/>
        <v>259555.55555555556</v>
      </c>
      <c r="BE395" s="96" t="str">
        <f t="shared" si="266"/>
        <v/>
      </c>
      <c r="BF395" s="96" t="str">
        <f t="shared" si="267"/>
        <v/>
      </c>
      <c r="BH395" s="118"/>
      <c r="BI395" s="96" t="s">
        <v>74</v>
      </c>
      <c r="BJ395" s="96" t="str">
        <f t="shared" si="268"/>
        <v/>
      </c>
      <c r="BK395" s="101">
        <f t="shared" si="269"/>
        <v>6674.2857142857147</v>
      </c>
      <c r="BL395" s="101"/>
      <c r="BM395" s="117" t="str">
        <f t="shared" si="270"/>
        <v>60-29-7</v>
      </c>
      <c r="BN395" s="204" t="str">
        <f t="shared" si="271"/>
        <v>Ethyl Ether</v>
      </c>
      <c r="BO395" s="204"/>
      <c r="BP395" s="200">
        <f t="shared" ref="BP395:BP459" si="283">IF(AND(AA395="",AF395="",AK395=""),"",IF(Q395="S", MIN(AF395,AK395,100000),MIN(AA395,AF395,AK395,100000)))</f>
        <v>10129.900763823898</v>
      </c>
      <c r="BQ395" s="100" t="str">
        <f t="shared" si="247"/>
        <v>sat</v>
      </c>
      <c r="BR395" s="205">
        <f t="shared" ref="BR395:BR459" si="284">IF(AND(AA395="",AO395="",AS395=""),"",IF(Q395="S", MIN(AO395,AS395,100000),MIN(AA395,AO395,AS395,100000)))</f>
        <v>10129.900763823898</v>
      </c>
      <c r="BS395" s="100" t="str">
        <f t="shared" si="248"/>
        <v>sat</v>
      </c>
      <c r="BT395" s="200">
        <f t="shared" ref="BT395:BT459" si="285">IF(AND(AA395="",AX395="",BC395=""),"",IF(Q395="S",MIN(AX395,BC395,100000),MIN(AA395,AX395,BC395,100000)))</f>
        <v>10129.900763823898</v>
      </c>
      <c r="BU395" s="100" t="str">
        <f t="shared" si="249"/>
        <v>sat</v>
      </c>
      <c r="BV395" s="200" t="str">
        <f t="shared" ref="BV395:BV459" si="286">IF(AND(G395="",I395=""),"",MIN(BE395,BF395))</f>
        <v/>
      </c>
      <c r="BW395" s="100" t="str">
        <f t="shared" si="250"/>
        <v/>
      </c>
      <c r="BX395" s="200">
        <f t="shared" si="251"/>
        <v>6674.2857142857147</v>
      </c>
      <c r="BY395" s="100" t="str">
        <f t="shared" si="252"/>
        <v>N</v>
      </c>
      <c r="BZ395" s="200"/>
      <c r="CA395" s="200"/>
      <c r="CB395" s="200"/>
    </row>
    <row r="396" spans="1:80" s="96" customFormat="1" ht="23" x14ac:dyDescent="0.5">
      <c r="A396" s="206" t="s">
        <v>1183</v>
      </c>
      <c r="B396" s="117" t="s">
        <v>362</v>
      </c>
      <c r="D396" s="201"/>
      <c r="E396" s="201"/>
      <c r="F396" s="203" t="s">
        <v>74</v>
      </c>
      <c r="G396" s="202"/>
      <c r="H396" s="100" t="s">
        <v>74</v>
      </c>
      <c r="I396" s="203">
        <v>0.3</v>
      </c>
      <c r="J396" s="203" t="s">
        <v>791</v>
      </c>
      <c r="K396" s="203"/>
      <c r="L396" s="113" t="s">
        <v>1199</v>
      </c>
      <c r="M396" s="113">
        <v>1</v>
      </c>
      <c r="N396" s="111">
        <v>0.1</v>
      </c>
      <c r="P396" s="95">
        <v>114.15</v>
      </c>
      <c r="Q396" s="96" t="s">
        <v>47</v>
      </c>
      <c r="R396" s="96">
        <v>5.7300000000000005E-4</v>
      </c>
      <c r="S396" s="208">
        <v>2.3425999999999999E-2</v>
      </c>
      <c r="T396" s="96">
        <v>6.5344100000000002E-2</v>
      </c>
      <c r="U396" s="96">
        <v>8.3793999999999998E-6</v>
      </c>
      <c r="V396" s="96">
        <v>16.66</v>
      </c>
      <c r="W396" s="96">
        <f t="shared" si="253"/>
        <v>9.9960000000000007E-2</v>
      </c>
      <c r="X396" s="96">
        <v>5400</v>
      </c>
      <c r="Y396" s="99">
        <f t="shared" si="254"/>
        <v>3.9926223634119629E-4</v>
      </c>
      <c r="Z396" s="96">
        <f t="shared" si="255"/>
        <v>5772.6009761643973</v>
      </c>
      <c r="AA396" s="96">
        <f t="shared" si="256"/>
        <v>1103.7315599999999</v>
      </c>
      <c r="AC396" s="96" t="str">
        <f t="shared" si="245"/>
        <v/>
      </c>
      <c r="AD396" s="96" t="str">
        <f t="shared" si="257"/>
        <v/>
      </c>
      <c r="AE396" s="96" t="str">
        <f t="shared" si="258"/>
        <v/>
      </c>
      <c r="AF396" s="96" t="str">
        <f t="shared" si="272"/>
        <v/>
      </c>
      <c r="AH396" s="101">
        <f t="shared" si="259"/>
        <v>1805.9994482571472</v>
      </c>
      <c r="AI396" s="101" t="str">
        <f t="shared" si="260"/>
        <v/>
      </c>
      <c r="AJ396" s="101" t="str">
        <f t="shared" si="246"/>
        <v/>
      </c>
      <c r="AK396" s="96">
        <f t="shared" si="273"/>
        <v>1805.9994482571472</v>
      </c>
      <c r="AM396" s="96" t="str">
        <f t="shared" si="261"/>
        <v/>
      </c>
      <c r="AN396" s="96" t="str">
        <f t="shared" si="274"/>
        <v/>
      </c>
      <c r="AO396" s="96" t="str">
        <f t="shared" si="275"/>
        <v/>
      </c>
      <c r="AQ396" s="96">
        <f t="shared" si="262"/>
        <v>7585.1976826800174</v>
      </c>
      <c r="AR396" s="96" t="str">
        <f t="shared" si="276"/>
        <v/>
      </c>
      <c r="AS396" s="96">
        <f t="shared" si="277"/>
        <v>7585.1976826800164</v>
      </c>
      <c r="AU396" s="96" t="str">
        <f t="shared" si="263"/>
        <v/>
      </c>
      <c r="AV396" s="96" t="str">
        <f t="shared" si="278"/>
        <v/>
      </c>
      <c r="AW396" s="96" t="str">
        <f t="shared" si="279"/>
        <v/>
      </c>
      <c r="AX396" s="96" t="str">
        <f t="shared" si="280"/>
        <v/>
      </c>
      <c r="AZ396" s="101">
        <f t="shared" si="264"/>
        <v>8427.9974252000193</v>
      </c>
      <c r="BA396" s="101" t="str">
        <f t="shared" si="265"/>
        <v/>
      </c>
      <c r="BB396" s="101" t="str">
        <f t="shared" si="281"/>
        <v/>
      </c>
      <c r="BC396" s="96">
        <f t="shared" si="282"/>
        <v>8427.9974252000193</v>
      </c>
      <c r="BE396" s="96" t="str">
        <f t="shared" si="266"/>
        <v/>
      </c>
      <c r="BF396" s="96">
        <f t="shared" si="267"/>
        <v>312.85714285714283</v>
      </c>
      <c r="BH396" s="118"/>
      <c r="BI396" s="96" t="s">
        <v>74</v>
      </c>
      <c r="BJ396" s="96" t="str">
        <f t="shared" si="268"/>
        <v/>
      </c>
      <c r="BK396" s="101">
        <f t="shared" si="269"/>
        <v>625.71428571428567</v>
      </c>
      <c r="BL396" s="101"/>
      <c r="BM396" s="117" t="str">
        <f t="shared" si="270"/>
        <v>97-63-2</v>
      </c>
      <c r="BN396" s="204" t="str">
        <f t="shared" si="271"/>
        <v>Ethyl Methacrylate</v>
      </c>
      <c r="BO396" s="204"/>
      <c r="BP396" s="200">
        <f t="shared" si="283"/>
        <v>1805.9994482571472</v>
      </c>
      <c r="BQ396" s="100" t="str">
        <f t="shared" si="247"/>
        <v>N</v>
      </c>
      <c r="BR396" s="205">
        <f t="shared" si="284"/>
        <v>7585.1976826800164</v>
      </c>
      <c r="BS396" s="100" t="str">
        <f t="shared" si="248"/>
        <v>N</v>
      </c>
      <c r="BT396" s="200">
        <f t="shared" si="285"/>
        <v>8427.9974252000193</v>
      </c>
      <c r="BU396" s="100" t="str">
        <f t="shared" si="249"/>
        <v>N</v>
      </c>
      <c r="BV396" s="200">
        <f t="shared" si="286"/>
        <v>312.85714285714283</v>
      </c>
      <c r="BW396" s="100" t="str">
        <f t="shared" si="250"/>
        <v>N</v>
      </c>
      <c r="BX396" s="200">
        <f t="shared" si="251"/>
        <v>625.71428571428567</v>
      </c>
      <c r="BY396" s="100" t="str">
        <f t="shared" si="252"/>
        <v>N</v>
      </c>
      <c r="BZ396" s="200"/>
      <c r="CA396" s="200"/>
      <c r="CB396" s="200"/>
    </row>
    <row r="397" spans="1:80" s="96" customFormat="1" ht="23" x14ac:dyDescent="0.5">
      <c r="A397" s="206" t="s">
        <v>1184</v>
      </c>
      <c r="B397" s="117" t="s">
        <v>1185</v>
      </c>
      <c r="C397" s="201"/>
      <c r="D397" s="201"/>
      <c r="E397" s="96">
        <v>1.0000000000000001E-5</v>
      </c>
      <c r="F397" s="203" t="s">
        <v>790</v>
      </c>
      <c r="G397" s="202"/>
      <c r="H397" s="100" t="s">
        <v>74</v>
      </c>
      <c r="I397" s="203"/>
      <c r="J397" s="203" t="s">
        <v>74</v>
      </c>
      <c r="K397" s="203"/>
      <c r="L397" s="113"/>
      <c r="M397" s="113">
        <v>1</v>
      </c>
      <c r="N397" s="111">
        <v>0.1</v>
      </c>
      <c r="P397" s="95">
        <v>323.31</v>
      </c>
      <c r="Q397" s="208"/>
      <c r="R397" s="96">
        <v>4.4400000000000001E-7</v>
      </c>
      <c r="S397" s="208">
        <v>1.8199999999999999E-5</v>
      </c>
      <c r="T397" s="96">
        <v>2.1747499999999999E-2</v>
      </c>
      <c r="U397" s="96">
        <v>5.4674000000000004E-6</v>
      </c>
      <c r="V397" s="96">
        <v>15470</v>
      </c>
      <c r="W397" s="96">
        <f t="shared" si="253"/>
        <v>92.820000000000007</v>
      </c>
      <c r="X397" s="96">
        <v>3.11</v>
      </c>
      <c r="Y397" s="99" t="str">
        <f t="shared" si="254"/>
        <v/>
      </c>
      <c r="Z397" s="96" t="str">
        <f t="shared" si="255"/>
        <v/>
      </c>
      <c r="AA397" s="96" t="str">
        <f t="shared" si="256"/>
        <v/>
      </c>
      <c r="AC397" s="96" t="str">
        <f t="shared" si="245"/>
        <v/>
      </c>
      <c r="AD397" s="96" t="str">
        <f t="shared" si="257"/>
        <v/>
      </c>
      <c r="AE397" s="96" t="str">
        <f t="shared" si="258"/>
        <v/>
      </c>
      <c r="AF397" s="96" t="str">
        <f t="shared" si="272"/>
        <v/>
      </c>
      <c r="AH397" s="101" t="str">
        <f t="shared" si="259"/>
        <v/>
      </c>
      <c r="AI397" s="101">
        <f t="shared" si="260"/>
        <v>3.296008668954308</v>
      </c>
      <c r="AJ397" s="101">
        <f t="shared" si="246"/>
        <v>0.78214285714285725</v>
      </c>
      <c r="AK397" s="96">
        <f t="shared" si="273"/>
        <v>0.63213679555714641</v>
      </c>
      <c r="AM397" s="96" t="str">
        <f t="shared" si="261"/>
        <v/>
      </c>
      <c r="AN397" s="96" t="str">
        <f t="shared" si="274"/>
        <v/>
      </c>
      <c r="AO397" s="96" t="str">
        <f t="shared" si="275"/>
        <v/>
      </c>
      <c r="AQ397" s="96" t="str">
        <f t="shared" si="262"/>
        <v/>
      </c>
      <c r="AR397" s="96">
        <f t="shared" si="276"/>
        <v>23.360000000000007</v>
      </c>
      <c r="AS397" s="96">
        <f t="shared" si="277"/>
        <v>23.360000000000007</v>
      </c>
      <c r="AU397" s="96" t="str">
        <f t="shared" si="263"/>
        <v/>
      </c>
      <c r="AV397" s="96" t="str">
        <f t="shared" si="278"/>
        <v/>
      </c>
      <c r="AW397" s="96" t="str">
        <f t="shared" si="279"/>
        <v/>
      </c>
      <c r="AX397" s="96" t="str">
        <f t="shared" si="280"/>
        <v/>
      </c>
      <c r="AZ397" s="101" t="str">
        <f t="shared" si="264"/>
        <v/>
      </c>
      <c r="BA397" s="101">
        <f t="shared" si="265"/>
        <v>30.662928309653573</v>
      </c>
      <c r="BB397" s="101">
        <f t="shared" si="281"/>
        <v>12.97777777777778</v>
      </c>
      <c r="BC397" s="96">
        <f t="shared" si="282"/>
        <v>9.1184745916203731</v>
      </c>
      <c r="BE397" s="96" t="str">
        <f t="shared" si="266"/>
        <v/>
      </c>
      <c r="BF397" s="96" t="str">
        <f t="shared" si="267"/>
        <v/>
      </c>
      <c r="BH397" s="118"/>
      <c r="BI397" s="96" t="s">
        <v>74</v>
      </c>
      <c r="BJ397" s="96" t="str">
        <f t="shared" si="268"/>
        <v/>
      </c>
      <c r="BK397" s="101">
        <f t="shared" si="269"/>
        <v>0.33371428571428574</v>
      </c>
      <c r="BL397" s="101"/>
      <c r="BM397" s="117" t="str">
        <f t="shared" si="270"/>
        <v>2104-64-5</v>
      </c>
      <c r="BN397" s="204" t="str">
        <f t="shared" si="271"/>
        <v>Ethyl-p-nitrophenyl Phosphonate</v>
      </c>
      <c r="BO397" s="204"/>
      <c r="BP397" s="200">
        <f t="shared" si="283"/>
        <v>0.63213679555714641</v>
      </c>
      <c r="BQ397" s="100" t="str">
        <f t="shared" si="247"/>
        <v>N</v>
      </c>
      <c r="BR397" s="205">
        <f t="shared" si="284"/>
        <v>23.360000000000007</v>
      </c>
      <c r="BS397" s="100" t="str">
        <f t="shared" si="248"/>
        <v>N</v>
      </c>
      <c r="BT397" s="200">
        <f t="shared" si="285"/>
        <v>9.1184745916203731</v>
      </c>
      <c r="BU397" s="100" t="str">
        <f t="shared" si="249"/>
        <v>N</v>
      </c>
      <c r="BV397" s="200" t="str">
        <f t="shared" si="286"/>
        <v/>
      </c>
      <c r="BW397" s="100" t="str">
        <f t="shared" si="250"/>
        <v/>
      </c>
      <c r="BX397" s="200">
        <f t="shared" si="251"/>
        <v>0.33371428571428574</v>
      </c>
      <c r="BY397" s="100" t="str">
        <f t="shared" si="252"/>
        <v>N</v>
      </c>
      <c r="BZ397" s="200"/>
      <c r="CA397" s="200"/>
      <c r="CB397" s="200"/>
    </row>
    <row r="398" spans="1:80" s="96" customFormat="1" ht="23" x14ac:dyDescent="0.5">
      <c r="A398" s="206" t="s">
        <v>353</v>
      </c>
      <c r="B398" s="117" t="s">
        <v>354</v>
      </c>
      <c r="C398" s="201">
        <v>1.0999999999999999E-2</v>
      </c>
      <c r="D398" s="203" t="s">
        <v>793</v>
      </c>
      <c r="E398" s="96">
        <v>0.1</v>
      </c>
      <c r="F398" s="203" t="s">
        <v>790</v>
      </c>
      <c r="G398" s="202">
        <v>2.5000000000000002E-6</v>
      </c>
      <c r="H398" s="100" t="s">
        <v>793</v>
      </c>
      <c r="I398" s="203">
        <v>1</v>
      </c>
      <c r="J398" s="203" t="s">
        <v>790</v>
      </c>
      <c r="K398" s="203"/>
      <c r="L398" s="113" t="s">
        <v>1199</v>
      </c>
      <c r="M398" s="113">
        <v>1</v>
      </c>
      <c r="N398" s="111">
        <v>0.1</v>
      </c>
      <c r="P398" s="95">
        <v>106.17</v>
      </c>
      <c r="Q398" s="96" t="s">
        <v>47</v>
      </c>
      <c r="R398" s="96">
        <v>7.8799999999999999E-3</v>
      </c>
      <c r="S398" s="208">
        <v>0.32215860000000002</v>
      </c>
      <c r="T398" s="96">
        <v>6.8465200000000004E-2</v>
      </c>
      <c r="U398" s="96">
        <v>8.4557999999999996E-6</v>
      </c>
      <c r="V398" s="96">
        <v>446.1</v>
      </c>
      <c r="W398" s="96">
        <f t="shared" si="253"/>
        <v>2.6766000000000001</v>
      </c>
      <c r="X398" s="96">
        <v>169</v>
      </c>
      <c r="Y398" s="99">
        <f t="shared" si="254"/>
        <v>4.1414313389570779E-4</v>
      </c>
      <c r="Z398" s="96">
        <f t="shared" si="255"/>
        <v>5667.9423357586356</v>
      </c>
      <c r="AA398" s="96">
        <f t="shared" si="256"/>
        <v>479.55224642981142</v>
      </c>
      <c r="AC398" s="96">
        <f t="shared" si="245"/>
        <v>6.3655352386212369</v>
      </c>
      <c r="AD398" s="96">
        <f t="shared" si="257"/>
        <v>224.65685972794972</v>
      </c>
      <c r="AE398" s="96">
        <f t="shared" si="258"/>
        <v>63.203463203463194</v>
      </c>
      <c r="AF398" s="96">
        <f t="shared" si="272"/>
        <v>5.6379596216663144</v>
      </c>
      <c r="AH398" s="101">
        <f t="shared" si="259"/>
        <v>5910.8541501482923</v>
      </c>
      <c r="AI398" s="101">
        <f t="shared" si="260"/>
        <v>32960.086689543074</v>
      </c>
      <c r="AJ398" s="101">
        <f t="shared" si="246"/>
        <v>7821.4285714285706</v>
      </c>
      <c r="AK398" s="96">
        <f t="shared" si="273"/>
        <v>3054.611311981686</v>
      </c>
      <c r="AM398" s="96">
        <f t="shared" si="261"/>
        <v>27.804657922297562</v>
      </c>
      <c r="AN398" s="96">
        <f t="shared" si="274"/>
        <v>594.61818181818171</v>
      </c>
      <c r="AO398" s="96">
        <f t="shared" si="275"/>
        <v>26.562577855797546</v>
      </c>
      <c r="AQ398" s="96">
        <f t="shared" si="262"/>
        <v>24825.587430622825</v>
      </c>
      <c r="AR398" s="96">
        <f t="shared" si="276"/>
        <v>233600</v>
      </c>
      <c r="AS398" s="96">
        <f t="shared" si="277"/>
        <v>22440.723774499944</v>
      </c>
      <c r="AU398" s="96">
        <f t="shared" si="263"/>
        <v>30.894064358108402</v>
      </c>
      <c r="AV398" s="96">
        <f t="shared" si="278"/>
        <v>10953.031642686816</v>
      </c>
      <c r="AW398" s="96">
        <f t="shared" si="279"/>
        <v>330.3434343434343</v>
      </c>
      <c r="AX398" s="96">
        <f t="shared" si="280"/>
        <v>28.179230940561474</v>
      </c>
      <c r="AZ398" s="101">
        <f t="shared" si="264"/>
        <v>27583.986034025362</v>
      </c>
      <c r="BA398" s="101">
        <f t="shared" si="265"/>
        <v>306629.28309653571</v>
      </c>
      <c r="BB398" s="101">
        <f t="shared" si="281"/>
        <v>129777.77777777778</v>
      </c>
      <c r="BC398" s="96">
        <f t="shared" si="282"/>
        <v>21177.617345638952</v>
      </c>
      <c r="BE398" s="96">
        <f t="shared" si="266"/>
        <v>1.1230769230769229</v>
      </c>
      <c r="BF398" s="96">
        <f t="shared" si="267"/>
        <v>1042.8571428571429</v>
      </c>
      <c r="BH398" s="118"/>
      <c r="BI398" s="96">
        <v>700</v>
      </c>
      <c r="BJ398" s="96">
        <f t="shared" si="268"/>
        <v>1.7053285677576093</v>
      </c>
      <c r="BK398" s="101">
        <f t="shared" si="269"/>
        <v>1283.5164835164835</v>
      </c>
      <c r="BL398" s="101"/>
      <c r="BM398" s="117" t="str">
        <f t="shared" si="270"/>
        <v>100-41-4</v>
      </c>
      <c r="BN398" s="204" t="str">
        <f t="shared" si="271"/>
        <v>Ethylbenzene</v>
      </c>
      <c r="BO398" s="204"/>
      <c r="BP398" s="200">
        <f t="shared" si="283"/>
        <v>5.6379596216663144</v>
      </c>
      <c r="BQ398" s="100" t="str">
        <f t="shared" si="247"/>
        <v>C</v>
      </c>
      <c r="BR398" s="205">
        <f t="shared" si="284"/>
        <v>26.562577855797546</v>
      </c>
      <c r="BS398" s="100" t="str">
        <f t="shared" si="248"/>
        <v>C</v>
      </c>
      <c r="BT398" s="200">
        <f t="shared" si="285"/>
        <v>28.179230940561474</v>
      </c>
      <c r="BU398" s="100" t="str">
        <f t="shared" si="249"/>
        <v>C</v>
      </c>
      <c r="BV398" s="200">
        <f t="shared" si="286"/>
        <v>1.1230769230769229</v>
      </c>
      <c r="BW398" s="100" t="str">
        <f t="shared" si="250"/>
        <v>C</v>
      </c>
      <c r="BX398" s="200">
        <f t="shared" si="251"/>
        <v>700</v>
      </c>
      <c r="BY398" s="100" t="str">
        <f t="shared" si="252"/>
        <v>mcl</v>
      </c>
      <c r="BZ398" s="200">
        <v>0.7</v>
      </c>
      <c r="CA398" s="200"/>
      <c r="CB398" s="200">
        <f>BZ398*20</f>
        <v>14</v>
      </c>
    </row>
    <row r="399" spans="1:80" s="96" customFormat="1" ht="23" x14ac:dyDescent="0.5">
      <c r="A399" s="206" t="s">
        <v>1186</v>
      </c>
      <c r="B399" s="117" t="s">
        <v>1187</v>
      </c>
      <c r="C399" s="201"/>
      <c r="D399" s="201"/>
      <c r="E399" s="96">
        <v>7.0000000000000007E-2</v>
      </c>
      <c r="F399" s="203" t="s">
        <v>791</v>
      </c>
      <c r="G399" s="202"/>
      <c r="H399" s="100" t="s">
        <v>74</v>
      </c>
      <c r="I399" s="203"/>
      <c r="J399" s="203" t="s">
        <v>74</v>
      </c>
      <c r="K399" s="203"/>
      <c r="L399" s="113"/>
      <c r="M399" s="113">
        <v>1</v>
      </c>
      <c r="N399" s="111">
        <v>0.1</v>
      </c>
      <c r="P399" s="95">
        <v>71.078999999999994</v>
      </c>
      <c r="Q399" s="208"/>
      <c r="R399" s="96">
        <v>7.4999999999999993E-9</v>
      </c>
      <c r="S399" s="208">
        <v>3.0661999999999998E-7</v>
      </c>
      <c r="T399" s="96">
        <v>0.1033114</v>
      </c>
      <c r="U399" s="96">
        <v>1.2E-5</v>
      </c>
      <c r="V399" s="96">
        <v>1</v>
      </c>
      <c r="W399" s="96">
        <f t="shared" si="253"/>
        <v>6.0000000000000001E-3</v>
      </c>
      <c r="X399" s="96">
        <v>1000000</v>
      </c>
      <c r="Y399" s="99" t="str">
        <f t="shared" si="254"/>
        <v/>
      </c>
      <c r="Z399" s="96" t="str">
        <f t="shared" si="255"/>
        <v/>
      </c>
      <c r="AA399" s="96" t="str">
        <f t="shared" si="256"/>
        <v/>
      </c>
      <c r="AC399" s="96" t="str">
        <f t="shared" si="245"/>
        <v/>
      </c>
      <c r="AD399" s="96" t="str">
        <f t="shared" si="257"/>
        <v/>
      </c>
      <c r="AE399" s="96" t="str">
        <f t="shared" si="258"/>
        <v/>
      </c>
      <c r="AF399" s="96" t="str">
        <f t="shared" si="272"/>
        <v/>
      </c>
      <c r="AH399" s="101" t="str">
        <f t="shared" si="259"/>
        <v/>
      </c>
      <c r="AI399" s="101">
        <f t="shared" si="260"/>
        <v>23072.060682680149</v>
      </c>
      <c r="AJ399" s="101">
        <f t="shared" si="246"/>
        <v>5475.0000000000009</v>
      </c>
      <c r="AK399" s="96">
        <f t="shared" si="273"/>
        <v>4424.9575689000249</v>
      </c>
      <c r="AM399" s="96" t="str">
        <f t="shared" si="261"/>
        <v/>
      </c>
      <c r="AN399" s="96" t="str">
        <f t="shared" si="274"/>
        <v/>
      </c>
      <c r="AO399" s="96" t="str">
        <f t="shared" si="275"/>
        <v/>
      </c>
      <c r="AQ399" s="96" t="str">
        <f t="shared" si="262"/>
        <v/>
      </c>
      <c r="AR399" s="96">
        <f t="shared" si="276"/>
        <v>163520.00000000003</v>
      </c>
      <c r="AS399" s="96">
        <f t="shared" si="277"/>
        <v>163520.00000000003</v>
      </c>
      <c r="AU399" s="96" t="str">
        <f t="shared" si="263"/>
        <v/>
      </c>
      <c r="AV399" s="96" t="str">
        <f t="shared" si="278"/>
        <v/>
      </c>
      <c r="AW399" s="96" t="str">
        <f t="shared" si="279"/>
        <v/>
      </c>
      <c r="AX399" s="96" t="str">
        <f t="shared" si="280"/>
        <v/>
      </c>
      <c r="AZ399" s="101" t="str">
        <f t="shared" si="264"/>
        <v/>
      </c>
      <c r="BA399" s="101">
        <f t="shared" si="265"/>
        <v>214640.49816757499</v>
      </c>
      <c r="BB399" s="101">
        <f t="shared" si="281"/>
        <v>90844.444444444453</v>
      </c>
      <c r="BC399" s="96">
        <f t="shared" si="282"/>
        <v>63829.322141342607</v>
      </c>
      <c r="BE399" s="96" t="str">
        <f t="shared" si="266"/>
        <v/>
      </c>
      <c r="BF399" s="96" t="str">
        <f t="shared" si="267"/>
        <v/>
      </c>
      <c r="BH399" s="118"/>
      <c r="BI399" s="96" t="s">
        <v>74</v>
      </c>
      <c r="BJ399" s="96" t="str">
        <f t="shared" si="268"/>
        <v/>
      </c>
      <c r="BK399" s="101">
        <f t="shared" si="269"/>
        <v>2336</v>
      </c>
      <c r="BL399" s="101"/>
      <c r="BM399" s="117" t="str">
        <f t="shared" si="270"/>
        <v>109-78-4</v>
      </c>
      <c r="BN399" s="204" t="str">
        <f t="shared" si="271"/>
        <v>Ethylene Cyanohydrin</v>
      </c>
      <c r="BO399" s="204"/>
      <c r="BP399" s="200">
        <f t="shared" si="283"/>
        <v>4424.9575689000249</v>
      </c>
      <c r="BQ399" s="100" t="str">
        <f t="shared" si="247"/>
        <v>N</v>
      </c>
      <c r="BR399" s="205">
        <f t="shared" si="284"/>
        <v>100000</v>
      </c>
      <c r="BS399" s="100" t="str">
        <f t="shared" si="248"/>
        <v>max</v>
      </c>
      <c r="BT399" s="200">
        <f t="shared" si="285"/>
        <v>63829.322141342607</v>
      </c>
      <c r="BU399" s="100" t="str">
        <f t="shared" si="249"/>
        <v>N</v>
      </c>
      <c r="BV399" s="200" t="str">
        <f t="shared" si="286"/>
        <v/>
      </c>
      <c r="BW399" s="100" t="str">
        <f t="shared" si="250"/>
        <v/>
      </c>
      <c r="BX399" s="200">
        <f t="shared" si="251"/>
        <v>2336</v>
      </c>
      <c r="BY399" s="100" t="str">
        <f t="shared" si="252"/>
        <v>N</v>
      </c>
      <c r="BZ399" s="200"/>
      <c r="CA399" s="200"/>
      <c r="CB399" s="200"/>
    </row>
    <row r="400" spans="1:80" s="96" customFormat="1" ht="23" x14ac:dyDescent="0.5">
      <c r="A400" s="206" t="s">
        <v>1188</v>
      </c>
      <c r="B400" s="117" t="s">
        <v>356</v>
      </c>
      <c r="C400" s="201"/>
      <c r="D400" s="201"/>
      <c r="E400" s="96">
        <v>0.09</v>
      </c>
      <c r="F400" s="203" t="s">
        <v>791</v>
      </c>
      <c r="G400" s="202"/>
      <c r="H400" s="100" t="s">
        <v>74</v>
      </c>
      <c r="I400" s="203"/>
      <c r="J400" s="203" t="s">
        <v>74</v>
      </c>
      <c r="K400" s="203"/>
      <c r="L400" s="113" t="s">
        <v>1199</v>
      </c>
      <c r="M400" s="113">
        <v>1</v>
      </c>
      <c r="N400" s="111"/>
      <c r="P400" s="95">
        <v>60.098999999999997</v>
      </c>
      <c r="Q400" s="96" t="s">
        <v>47</v>
      </c>
      <c r="R400" s="96">
        <v>1.73E-9</v>
      </c>
      <c r="S400" s="208">
        <v>7.0727999999999996E-8</v>
      </c>
      <c r="T400" s="96">
        <v>0.109446</v>
      </c>
      <c r="U400" s="96">
        <v>1.22E-5</v>
      </c>
      <c r="V400" s="96">
        <v>14.87</v>
      </c>
      <c r="W400" s="96">
        <f t="shared" si="253"/>
        <v>8.9219999999999994E-2</v>
      </c>
      <c r="X400" s="96">
        <v>1000000</v>
      </c>
      <c r="Y400" s="99">
        <f t="shared" si="254"/>
        <v>4.1147327590054869E-7</v>
      </c>
      <c r="Z400" s="96">
        <f t="shared" si="255"/>
        <v>179816.62367479224</v>
      </c>
      <c r="AA400" s="96">
        <f t="shared" si="256"/>
        <v>189220.01338938868</v>
      </c>
      <c r="AC400" s="96" t="str">
        <f t="shared" si="245"/>
        <v/>
      </c>
      <c r="AD400" s="96" t="str">
        <f t="shared" si="257"/>
        <v/>
      </c>
      <c r="AE400" s="96" t="str">
        <f t="shared" si="258"/>
        <v/>
      </c>
      <c r="AF400" s="96" t="str">
        <f t="shared" si="272"/>
        <v/>
      </c>
      <c r="AH400" s="101" t="str">
        <f t="shared" si="259"/>
        <v/>
      </c>
      <c r="AI400" s="101" t="str">
        <f t="shared" si="260"/>
        <v/>
      </c>
      <c r="AJ400" s="101">
        <f t="shared" si="246"/>
        <v>7039.2857142857156</v>
      </c>
      <c r="AK400" s="96">
        <f t="shared" si="273"/>
        <v>7039.2857142857165</v>
      </c>
      <c r="AM400" s="96" t="str">
        <f t="shared" si="261"/>
        <v/>
      </c>
      <c r="AN400" s="96" t="str">
        <f t="shared" si="274"/>
        <v/>
      </c>
      <c r="AO400" s="96" t="str">
        <f t="shared" si="275"/>
        <v/>
      </c>
      <c r="AQ400" s="96" t="str">
        <f t="shared" si="262"/>
        <v/>
      </c>
      <c r="AR400" s="96">
        <f t="shared" si="276"/>
        <v>210240.00000000006</v>
      </c>
      <c r="AS400" s="96">
        <f t="shared" si="277"/>
        <v>210240.00000000006</v>
      </c>
      <c r="AU400" s="96" t="str">
        <f t="shared" si="263"/>
        <v/>
      </c>
      <c r="AV400" s="96" t="str">
        <f t="shared" si="278"/>
        <v/>
      </c>
      <c r="AW400" s="96" t="str">
        <f t="shared" si="279"/>
        <v/>
      </c>
      <c r="AX400" s="96" t="str">
        <f t="shared" si="280"/>
        <v/>
      </c>
      <c r="AZ400" s="101" t="str">
        <f t="shared" si="264"/>
        <v/>
      </c>
      <c r="BA400" s="101" t="str">
        <f t="shared" si="265"/>
        <v/>
      </c>
      <c r="BB400" s="101">
        <f t="shared" si="281"/>
        <v>116800.00000000001</v>
      </c>
      <c r="BC400" s="96">
        <f t="shared" si="282"/>
        <v>116800.00000000001</v>
      </c>
      <c r="BE400" s="96" t="str">
        <f t="shared" si="266"/>
        <v/>
      </c>
      <c r="BF400" s="96" t="str">
        <f t="shared" si="267"/>
        <v/>
      </c>
      <c r="BH400" s="118"/>
      <c r="BI400" s="96" t="s">
        <v>74</v>
      </c>
      <c r="BJ400" s="96" t="str">
        <f t="shared" si="268"/>
        <v/>
      </c>
      <c r="BK400" s="101">
        <f t="shared" si="269"/>
        <v>3003.4285714285711</v>
      </c>
      <c r="BL400" s="101"/>
      <c r="BM400" s="117" t="str">
        <f t="shared" si="270"/>
        <v>107-15-3</v>
      </c>
      <c r="BN400" s="204" t="str">
        <f t="shared" si="271"/>
        <v>Ethylene Diamine</v>
      </c>
      <c r="BO400" s="204"/>
      <c r="BP400" s="200">
        <f t="shared" si="283"/>
        <v>7039.2857142857165</v>
      </c>
      <c r="BQ400" s="100" t="str">
        <f t="shared" si="247"/>
        <v>N</v>
      </c>
      <c r="BR400" s="205">
        <f t="shared" si="284"/>
        <v>100000</v>
      </c>
      <c r="BS400" s="100" t="str">
        <f t="shared" si="248"/>
        <v>max</v>
      </c>
      <c r="BT400" s="200">
        <f t="shared" si="285"/>
        <v>100000</v>
      </c>
      <c r="BU400" s="100" t="str">
        <f t="shared" si="249"/>
        <v>max</v>
      </c>
      <c r="BV400" s="200" t="str">
        <f t="shared" si="286"/>
        <v/>
      </c>
      <c r="BW400" s="100" t="str">
        <f t="shared" si="250"/>
        <v/>
      </c>
      <c r="BX400" s="200">
        <f t="shared" si="251"/>
        <v>3003.4285714285711</v>
      </c>
      <c r="BY400" s="100" t="str">
        <f t="shared" si="252"/>
        <v>N</v>
      </c>
      <c r="BZ400" s="200"/>
      <c r="CA400" s="200"/>
      <c r="CB400" s="200"/>
    </row>
    <row r="401" spans="1:80" s="96" customFormat="1" ht="23" x14ac:dyDescent="0.5">
      <c r="A401" s="206" t="s">
        <v>1189</v>
      </c>
      <c r="B401" s="117" t="s">
        <v>357</v>
      </c>
      <c r="C401" s="201"/>
      <c r="D401" s="201"/>
      <c r="E401" s="96">
        <v>2</v>
      </c>
      <c r="F401" s="203" t="s">
        <v>790</v>
      </c>
      <c r="G401" s="202"/>
      <c r="H401" s="100" t="s">
        <v>74</v>
      </c>
      <c r="I401" s="203">
        <v>0.4</v>
      </c>
      <c r="J401" s="203" t="s">
        <v>793</v>
      </c>
      <c r="K401" s="203"/>
      <c r="L401" s="113"/>
      <c r="M401" s="113">
        <v>1</v>
      </c>
      <c r="N401" s="111">
        <v>0.1</v>
      </c>
      <c r="P401" s="95">
        <v>62.069000000000003</v>
      </c>
      <c r="Q401" s="96" t="s">
        <v>47</v>
      </c>
      <c r="R401" s="96">
        <v>5.9999999999999995E-8</v>
      </c>
      <c r="S401" s="208">
        <v>2.4530000000000001E-6</v>
      </c>
      <c r="T401" s="96">
        <v>0.116925</v>
      </c>
      <c r="U401" s="96">
        <v>1.36E-5</v>
      </c>
      <c r="V401" s="96">
        <v>1</v>
      </c>
      <c r="W401" s="96">
        <f t="shared" si="253"/>
        <v>6.0000000000000001E-3</v>
      </c>
      <c r="X401" s="96">
        <v>1000000</v>
      </c>
      <c r="Y401" s="99" t="str">
        <f t="shared" si="254"/>
        <v/>
      </c>
      <c r="Z401" s="96" t="str">
        <f t="shared" si="255"/>
        <v/>
      </c>
      <c r="AA401" s="96" t="str">
        <f t="shared" si="256"/>
        <v/>
      </c>
      <c r="AC401" s="96" t="str">
        <f t="shared" si="245"/>
        <v/>
      </c>
      <c r="AD401" s="96" t="str">
        <f t="shared" si="257"/>
        <v/>
      </c>
      <c r="AE401" s="96" t="str">
        <f t="shared" si="258"/>
        <v/>
      </c>
      <c r="AF401" s="96" t="str">
        <f t="shared" si="272"/>
        <v/>
      </c>
      <c r="AH401" s="101">
        <f t="shared" si="259"/>
        <v>500571428.57142854</v>
      </c>
      <c r="AI401" s="101">
        <f t="shared" si="260"/>
        <v>659201.73379086144</v>
      </c>
      <c r="AJ401" s="101">
        <f t="shared" si="246"/>
        <v>156428.57142857142</v>
      </c>
      <c r="AK401" s="96">
        <f t="shared" si="273"/>
        <v>126395.43591275251</v>
      </c>
      <c r="AM401" s="96" t="str">
        <f t="shared" si="261"/>
        <v/>
      </c>
      <c r="AN401" s="96" t="str">
        <f t="shared" si="274"/>
        <v/>
      </c>
      <c r="AO401" s="96" t="str">
        <f t="shared" si="275"/>
        <v/>
      </c>
      <c r="AQ401" s="96">
        <f t="shared" si="262"/>
        <v>2102399999.9999998</v>
      </c>
      <c r="AR401" s="96">
        <f t="shared" si="276"/>
        <v>4672000</v>
      </c>
      <c r="AS401" s="96">
        <f t="shared" si="277"/>
        <v>4661640.7982261637</v>
      </c>
      <c r="AU401" s="96" t="str">
        <f t="shared" si="263"/>
        <v/>
      </c>
      <c r="AV401" s="96" t="str">
        <f t="shared" si="278"/>
        <v/>
      </c>
      <c r="AW401" s="96" t="str">
        <f t="shared" si="279"/>
        <v/>
      </c>
      <c r="AX401" s="96" t="str">
        <f t="shared" si="280"/>
        <v/>
      </c>
      <c r="AZ401" s="101">
        <f t="shared" si="264"/>
        <v>2336000000</v>
      </c>
      <c r="BA401" s="101">
        <f t="shared" si="265"/>
        <v>6132585.6619307138</v>
      </c>
      <c r="BB401" s="101">
        <f t="shared" si="281"/>
        <v>2595555.5555555555</v>
      </c>
      <c r="BC401" s="96">
        <f t="shared" si="282"/>
        <v>1822272.2861716368</v>
      </c>
      <c r="BE401" s="96" t="str">
        <f t="shared" si="266"/>
        <v/>
      </c>
      <c r="BF401" s="96">
        <f t="shared" si="267"/>
        <v>417.14285714285717</v>
      </c>
      <c r="BH401" s="118"/>
      <c r="BI401" s="96" t="s">
        <v>74</v>
      </c>
      <c r="BJ401" s="96" t="str">
        <f t="shared" si="268"/>
        <v/>
      </c>
      <c r="BK401" s="101">
        <f t="shared" si="269"/>
        <v>66742.857142857145</v>
      </c>
      <c r="BL401" s="101"/>
      <c r="BM401" s="117" t="str">
        <f t="shared" si="270"/>
        <v>107-21-1</v>
      </c>
      <c r="BN401" s="204" t="str">
        <f t="shared" si="271"/>
        <v>Ethylene Glycol</v>
      </c>
      <c r="BO401" s="204"/>
      <c r="BP401" s="200">
        <f t="shared" si="283"/>
        <v>100000</v>
      </c>
      <c r="BQ401" s="100" t="str">
        <f t="shared" si="247"/>
        <v>max</v>
      </c>
      <c r="BR401" s="205">
        <f t="shared" si="284"/>
        <v>100000</v>
      </c>
      <c r="BS401" s="100" t="str">
        <f t="shared" si="248"/>
        <v>max</v>
      </c>
      <c r="BT401" s="200">
        <f t="shared" si="285"/>
        <v>100000</v>
      </c>
      <c r="BU401" s="100" t="str">
        <f t="shared" si="249"/>
        <v>max</v>
      </c>
      <c r="BV401" s="200">
        <f t="shared" si="286"/>
        <v>417.14285714285717</v>
      </c>
      <c r="BW401" s="100" t="str">
        <f t="shared" si="250"/>
        <v>N</v>
      </c>
      <c r="BX401" s="200">
        <f t="shared" si="251"/>
        <v>66742.857142857145</v>
      </c>
      <c r="BY401" s="100" t="str">
        <f t="shared" si="252"/>
        <v>N</v>
      </c>
      <c r="BZ401" s="200"/>
      <c r="CA401" s="200"/>
      <c r="CB401" s="200"/>
    </row>
    <row r="402" spans="1:80" s="96" customFormat="1" ht="23" x14ac:dyDescent="0.5">
      <c r="A402" s="206" t="s">
        <v>1190</v>
      </c>
      <c r="B402" s="117" t="s">
        <v>358</v>
      </c>
      <c r="D402" s="201"/>
      <c r="E402" s="201">
        <v>0.1</v>
      </c>
      <c r="F402" s="203" t="s">
        <v>790</v>
      </c>
      <c r="G402" s="202"/>
      <c r="H402" s="100" t="s">
        <v>74</v>
      </c>
      <c r="I402" s="203">
        <v>1.6</v>
      </c>
      <c r="J402" s="203" t="s">
        <v>790</v>
      </c>
      <c r="K402" s="203"/>
      <c r="L402" s="113"/>
      <c r="M402" s="113">
        <v>1</v>
      </c>
      <c r="N402" s="111">
        <v>0.1</v>
      </c>
      <c r="P402" s="95">
        <v>118.18</v>
      </c>
      <c r="Q402" s="208"/>
      <c r="R402" s="96">
        <v>1.5999999999999999E-6</v>
      </c>
      <c r="S402" s="208">
        <v>6.5400000000000004E-5</v>
      </c>
      <c r="T402" s="96">
        <v>6.2618800000000002E-2</v>
      </c>
      <c r="U402" s="96">
        <v>8.1419000000000008E-6</v>
      </c>
      <c r="V402" s="96">
        <v>2.823</v>
      </c>
      <c r="W402" s="96">
        <f t="shared" si="253"/>
        <v>1.6938000000000002E-2</v>
      </c>
      <c r="X402" s="96">
        <v>1000000</v>
      </c>
      <c r="Y402" s="99" t="str">
        <f t="shared" si="254"/>
        <v/>
      </c>
      <c r="Z402" s="96" t="str">
        <f t="shared" si="255"/>
        <v/>
      </c>
      <c r="AA402" s="96" t="str">
        <f t="shared" si="256"/>
        <v/>
      </c>
      <c r="AC402" s="96" t="str">
        <f t="shared" si="245"/>
        <v/>
      </c>
      <c r="AD402" s="96" t="str">
        <f t="shared" si="257"/>
        <v/>
      </c>
      <c r="AE402" s="96" t="str">
        <f t="shared" si="258"/>
        <v/>
      </c>
      <c r="AF402" s="96" t="str">
        <f t="shared" si="272"/>
        <v/>
      </c>
      <c r="AH402" s="101">
        <f t="shared" si="259"/>
        <v>2002285714.2857141</v>
      </c>
      <c r="AI402" s="101">
        <f t="shared" si="260"/>
        <v>32960.086689543074</v>
      </c>
      <c r="AJ402" s="101">
        <f t="shared" si="246"/>
        <v>7821.4285714285706</v>
      </c>
      <c r="AK402" s="96">
        <f t="shared" si="273"/>
        <v>6321.3479985960985</v>
      </c>
      <c r="AM402" s="96" t="str">
        <f t="shared" si="261"/>
        <v/>
      </c>
      <c r="AN402" s="96" t="str">
        <f t="shared" si="274"/>
        <v/>
      </c>
      <c r="AO402" s="96" t="str">
        <f t="shared" si="275"/>
        <v/>
      </c>
      <c r="AQ402" s="96">
        <f t="shared" si="262"/>
        <v>8409599999.999999</v>
      </c>
      <c r="AR402" s="96">
        <f t="shared" si="276"/>
        <v>233600</v>
      </c>
      <c r="AS402" s="96">
        <f t="shared" si="277"/>
        <v>233593.51129135303</v>
      </c>
      <c r="AU402" s="96" t="str">
        <f t="shared" si="263"/>
        <v/>
      </c>
      <c r="AV402" s="96" t="str">
        <f t="shared" si="278"/>
        <v/>
      </c>
      <c r="AW402" s="96" t="str">
        <f t="shared" si="279"/>
        <v/>
      </c>
      <c r="AX402" s="96" t="str">
        <f t="shared" si="280"/>
        <v/>
      </c>
      <c r="AZ402" s="101">
        <f t="shared" si="264"/>
        <v>9344000000</v>
      </c>
      <c r="BA402" s="101">
        <f t="shared" si="265"/>
        <v>306629.28309653571</v>
      </c>
      <c r="BB402" s="101">
        <f t="shared" si="281"/>
        <v>129777.77777777778</v>
      </c>
      <c r="BC402" s="96">
        <f t="shared" si="282"/>
        <v>91183.856085644133</v>
      </c>
      <c r="BE402" s="96" t="str">
        <f t="shared" si="266"/>
        <v/>
      </c>
      <c r="BF402" s="96">
        <f t="shared" si="267"/>
        <v>1668.5714285714287</v>
      </c>
      <c r="BH402" s="118"/>
      <c r="BI402" s="96" t="s">
        <v>74</v>
      </c>
      <c r="BJ402" s="96" t="str">
        <f t="shared" si="268"/>
        <v/>
      </c>
      <c r="BK402" s="101">
        <f t="shared" si="269"/>
        <v>3337.1428571428573</v>
      </c>
      <c r="BL402" s="101"/>
      <c r="BM402" s="117" t="str">
        <f t="shared" si="270"/>
        <v>111-76-2</v>
      </c>
      <c r="BN402" s="204" t="str">
        <f t="shared" si="271"/>
        <v>Ethylene Glycol Monobutyl Ether</v>
      </c>
      <c r="BO402" s="204"/>
      <c r="BP402" s="200">
        <f t="shared" si="283"/>
        <v>6321.3479985960985</v>
      </c>
      <c r="BQ402" s="100" t="str">
        <f t="shared" si="247"/>
        <v>N</v>
      </c>
      <c r="BR402" s="205">
        <f t="shared" si="284"/>
        <v>100000</v>
      </c>
      <c r="BS402" s="100" t="str">
        <f t="shared" si="248"/>
        <v>max</v>
      </c>
      <c r="BT402" s="200">
        <f t="shared" si="285"/>
        <v>91183.856085644133</v>
      </c>
      <c r="BU402" s="100" t="str">
        <f t="shared" si="249"/>
        <v>N</v>
      </c>
      <c r="BV402" s="200">
        <f t="shared" si="286"/>
        <v>1668.5714285714287</v>
      </c>
      <c r="BW402" s="100" t="str">
        <f t="shared" si="250"/>
        <v>N</v>
      </c>
      <c r="BX402" s="200">
        <f t="shared" si="251"/>
        <v>3337.1428571428573</v>
      </c>
      <c r="BY402" s="100" t="str">
        <f t="shared" si="252"/>
        <v>N</v>
      </c>
      <c r="BZ402" s="200"/>
      <c r="CA402" s="200"/>
      <c r="CB402" s="200"/>
    </row>
    <row r="403" spans="1:80" s="96" customFormat="1" ht="23" x14ac:dyDescent="0.5">
      <c r="A403" s="206" t="s">
        <v>1191</v>
      </c>
      <c r="B403" s="117" t="s">
        <v>359</v>
      </c>
      <c r="C403" s="201">
        <v>0.31</v>
      </c>
      <c r="D403" s="203" t="s">
        <v>793</v>
      </c>
      <c r="F403" s="203" t="s">
        <v>74</v>
      </c>
      <c r="G403" s="202">
        <v>3.0000000000000001E-3</v>
      </c>
      <c r="H403" s="100" t="s">
        <v>790</v>
      </c>
      <c r="I403" s="203">
        <v>0.03</v>
      </c>
      <c r="J403" s="203" t="s">
        <v>793</v>
      </c>
      <c r="K403" s="203" t="s">
        <v>1949</v>
      </c>
      <c r="L403" s="113" t="s">
        <v>1199</v>
      </c>
      <c r="M403" s="113">
        <v>1</v>
      </c>
      <c r="N403" s="111">
        <v>0.1</v>
      </c>
      <c r="P403" s="95">
        <v>44.054000000000002</v>
      </c>
      <c r="Q403" s="96" t="s">
        <v>47</v>
      </c>
      <c r="R403" s="96">
        <v>1.4799999999999999E-4</v>
      </c>
      <c r="S403" s="208">
        <v>6.0507E-3</v>
      </c>
      <c r="T403" s="96">
        <v>0.13396379999999999</v>
      </c>
      <c r="U403" s="96">
        <v>1.45E-5</v>
      </c>
      <c r="V403" s="96">
        <v>3.2370000000000001</v>
      </c>
      <c r="W403" s="96">
        <f t="shared" si="253"/>
        <v>1.9422000000000002E-2</v>
      </c>
      <c r="X403" s="96">
        <v>1000000</v>
      </c>
      <c r="Y403" s="99">
        <f t="shared" si="254"/>
        <v>3.5894503663493082E-4</v>
      </c>
      <c r="Z403" s="96">
        <f t="shared" si="255"/>
        <v>6088.1687245187595</v>
      </c>
      <c r="AA403" s="96">
        <f t="shared" si="256"/>
        <v>120567.44698113206</v>
      </c>
      <c r="AC403" s="96">
        <f t="shared" si="245"/>
        <v>2.0575755411568028E-3</v>
      </c>
      <c r="AD403" s="96">
        <f t="shared" si="257"/>
        <v>1.9245167617500973</v>
      </c>
      <c r="AE403" s="96">
        <f t="shared" si="258"/>
        <v>0.49402211679590452</v>
      </c>
      <c r="AF403" s="96">
        <f t="shared" si="272"/>
        <v>2.0468620909766294E-3</v>
      </c>
      <c r="AH403" s="101">
        <f t="shared" si="259"/>
        <v>190.47270723851545</v>
      </c>
      <c r="AI403" s="101" t="str">
        <f t="shared" si="260"/>
        <v/>
      </c>
      <c r="AJ403" s="101" t="str">
        <f t="shared" si="246"/>
        <v/>
      </c>
      <c r="AK403" s="96">
        <f t="shared" si="273"/>
        <v>190.47270723851545</v>
      </c>
      <c r="AM403" s="96">
        <f t="shared" si="261"/>
        <v>2.4888433745832689E-2</v>
      </c>
      <c r="AN403" s="96">
        <f t="shared" si="274"/>
        <v>21.099354838709676</v>
      </c>
      <c r="AO403" s="96">
        <f t="shared" si="275"/>
        <v>2.4859110369542643E-2</v>
      </c>
      <c r="AQ403" s="96">
        <f t="shared" si="262"/>
        <v>799.98537040176495</v>
      </c>
      <c r="AR403" s="96" t="str">
        <f t="shared" si="276"/>
        <v/>
      </c>
      <c r="AS403" s="96">
        <f t="shared" si="277"/>
        <v>799.98537040176495</v>
      </c>
      <c r="AU403" s="96">
        <f t="shared" si="263"/>
        <v>2.765381527314743E-2</v>
      </c>
      <c r="AV403" s="96">
        <f t="shared" si="278"/>
        <v>388.65596151469339</v>
      </c>
      <c r="AW403" s="96">
        <f t="shared" si="279"/>
        <v>11.721863799283152</v>
      </c>
      <c r="AX403" s="96">
        <f t="shared" si="280"/>
        <v>2.7586770653146374E-2</v>
      </c>
      <c r="AZ403" s="101">
        <f t="shared" si="264"/>
        <v>888.87263377973875</v>
      </c>
      <c r="BA403" s="101" t="str">
        <f t="shared" si="265"/>
        <v/>
      </c>
      <c r="BB403" s="101" t="str">
        <f t="shared" si="281"/>
        <v/>
      </c>
      <c r="BC403" s="96">
        <f t="shared" si="282"/>
        <v>888.87263377973886</v>
      </c>
      <c r="BE403" s="96">
        <f t="shared" si="266"/>
        <v>3.3796296296296292E-4</v>
      </c>
      <c r="BF403" s="96">
        <f t="shared" si="267"/>
        <v>31.285714285714281</v>
      </c>
      <c r="BH403" s="118"/>
      <c r="BI403" s="96" t="s">
        <v>74</v>
      </c>
      <c r="BJ403" s="96">
        <f t="shared" si="268"/>
        <v>6.7031920233116805E-4</v>
      </c>
      <c r="BK403" s="101">
        <f t="shared" si="269"/>
        <v>62.571428571428569</v>
      </c>
      <c r="BL403" s="101"/>
      <c r="BM403" s="117" t="str">
        <f t="shared" si="270"/>
        <v>75-21-8</v>
      </c>
      <c r="BN403" s="204" t="str">
        <f t="shared" si="271"/>
        <v>Ethylene Oxide</v>
      </c>
      <c r="BO403" s="204"/>
      <c r="BP403" s="200">
        <f t="shared" si="283"/>
        <v>2.0468620909766294E-3</v>
      </c>
      <c r="BQ403" s="100" t="str">
        <f t="shared" si="247"/>
        <v>C</v>
      </c>
      <c r="BR403" s="205">
        <f t="shared" si="284"/>
        <v>2.4859110369542643E-2</v>
      </c>
      <c r="BS403" s="100" t="str">
        <f t="shared" si="248"/>
        <v>C</v>
      </c>
      <c r="BT403" s="200">
        <f t="shared" si="285"/>
        <v>2.7586770653146374E-2</v>
      </c>
      <c r="BU403" s="100" t="str">
        <f t="shared" si="249"/>
        <v>C</v>
      </c>
      <c r="BV403" s="200">
        <f t="shared" si="286"/>
        <v>3.3796296296296292E-4</v>
      </c>
      <c r="BW403" s="100" t="str">
        <f t="shared" si="250"/>
        <v>C</v>
      </c>
      <c r="BX403" s="200">
        <f t="shared" si="251"/>
        <v>6.7031920233116805E-4</v>
      </c>
      <c r="BY403" s="100" t="str">
        <f t="shared" si="252"/>
        <v>C</v>
      </c>
      <c r="BZ403" s="200"/>
      <c r="CA403" s="200"/>
      <c r="CB403" s="200"/>
    </row>
    <row r="404" spans="1:80" s="96" customFormat="1" ht="23" x14ac:dyDescent="0.5">
      <c r="A404" s="206" t="s">
        <v>1192</v>
      </c>
      <c r="B404" s="117" t="s">
        <v>360</v>
      </c>
      <c r="C404" s="201">
        <v>4.4999999999999998E-2</v>
      </c>
      <c r="D404" s="203" t="s">
        <v>793</v>
      </c>
      <c r="E404" s="96">
        <v>8.0000000000000007E-5</v>
      </c>
      <c r="F404" s="203" t="s">
        <v>790</v>
      </c>
      <c r="G404" s="202">
        <v>1.2999999999999999E-5</v>
      </c>
      <c r="H404" s="100" t="s">
        <v>793</v>
      </c>
      <c r="I404" s="203"/>
      <c r="J404" s="203" t="s">
        <v>74</v>
      </c>
      <c r="K404" s="203"/>
      <c r="L404" s="113"/>
      <c r="M404" s="113">
        <v>1</v>
      </c>
      <c r="N404" s="111">
        <v>0.1</v>
      </c>
      <c r="P404" s="95">
        <v>102.16</v>
      </c>
      <c r="Q404" s="208"/>
      <c r="R404" s="96">
        <v>1.36E-11</v>
      </c>
      <c r="S404" s="208">
        <v>5.5600000000000004E-10</v>
      </c>
      <c r="T404" s="96">
        <v>8.6942699999999998E-2</v>
      </c>
      <c r="U404" s="96">
        <v>1.0200000000000001E-5</v>
      </c>
      <c r="V404" s="96">
        <v>12.97</v>
      </c>
      <c r="W404" s="96">
        <f t="shared" si="253"/>
        <v>7.782E-2</v>
      </c>
      <c r="X404" s="96">
        <v>20000</v>
      </c>
      <c r="Y404" s="99" t="str">
        <f t="shared" si="254"/>
        <v/>
      </c>
      <c r="Z404" s="96" t="str">
        <f t="shared" si="255"/>
        <v/>
      </c>
      <c r="AA404" s="96" t="str">
        <f t="shared" si="256"/>
        <v/>
      </c>
      <c r="AC404" s="96">
        <f t="shared" si="245"/>
        <v>259171.59763313609</v>
      </c>
      <c r="AD404" s="96">
        <f t="shared" si="257"/>
        <v>54.916121266832157</v>
      </c>
      <c r="AE404" s="96">
        <f t="shared" si="258"/>
        <v>15.449735449735449</v>
      </c>
      <c r="AF404" s="96">
        <f t="shared" si="272"/>
        <v>12.056984944459417</v>
      </c>
      <c r="AH404" s="101" t="str">
        <f t="shared" si="259"/>
        <v/>
      </c>
      <c r="AI404" s="101">
        <f t="shared" si="260"/>
        <v>26.368069351634464</v>
      </c>
      <c r="AJ404" s="101">
        <f t="shared" si="246"/>
        <v>6.257142857142858</v>
      </c>
      <c r="AK404" s="96">
        <f t="shared" si="273"/>
        <v>5.0570943644571713</v>
      </c>
      <c r="AM404" s="96">
        <f t="shared" si="261"/>
        <v>1132061.5384615387</v>
      </c>
      <c r="AN404" s="96">
        <f t="shared" si="274"/>
        <v>145.35111111111109</v>
      </c>
      <c r="AO404" s="96">
        <f t="shared" si="275"/>
        <v>145.33245114207557</v>
      </c>
      <c r="AQ404" s="96" t="str">
        <f t="shared" si="262"/>
        <v/>
      </c>
      <c r="AR404" s="96">
        <f t="shared" si="276"/>
        <v>186.88000000000005</v>
      </c>
      <c r="AS404" s="96">
        <f t="shared" si="277"/>
        <v>186.88000000000005</v>
      </c>
      <c r="AU404" s="96">
        <f t="shared" si="263"/>
        <v>1257846.1538461538</v>
      </c>
      <c r="AV404" s="96">
        <f t="shared" si="278"/>
        <v>2677.4077348789988</v>
      </c>
      <c r="AW404" s="96">
        <f t="shared" si="279"/>
        <v>80.750617283950604</v>
      </c>
      <c r="AX404" s="96">
        <f t="shared" si="280"/>
        <v>78.381596430646269</v>
      </c>
      <c r="AZ404" s="101" t="str">
        <f t="shared" si="264"/>
        <v/>
      </c>
      <c r="BA404" s="101">
        <f t="shared" si="265"/>
        <v>245.30342647722858</v>
      </c>
      <c r="BB404" s="101">
        <f t="shared" si="281"/>
        <v>103.82222222222224</v>
      </c>
      <c r="BC404" s="96">
        <f t="shared" si="282"/>
        <v>72.947796732962985</v>
      </c>
      <c r="BE404" s="96">
        <f t="shared" si="266"/>
        <v>0.21597633136094674</v>
      </c>
      <c r="BF404" s="96" t="str">
        <f t="shared" si="267"/>
        <v/>
      </c>
      <c r="BH404" s="118"/>
      <c r="BI404" s="96" t="s">
        <v>74</v>
      </c>
      <c r="BJ404" s="96">
        <f t="shared" si="268"/>
        <v>1.7312937270247832</v>
      </c>
      <c r="BK404" s="101">
        <f t="shared" si="269"/>
        <v>2.6697142857142859</v>
      </c>
      <c r="BL404" s="101"/>
      <c r="BM404" s="117" t="str">
        <f t="shared" si="270"/>
        <v>96-45-7</v>
      </c>
      <c r="BN404" s="204" t="str">
        <f t="shared" si="271"/>
        <v>Ethylene Thiourea</v>
      </c>
      <c r="BO404" s="204"/>
      <c r="BP404" s="200">
        <f t="shared" si="283"/>
        <v>5.0570943644571713</v>
      </c>
      <c r="BQ404" s="100" t="str">
        <f t="shared" si="247"/>
        <v>N</v>
      </c>
      <c r="BR404" s="205">
        <f t="shared" si="284"/>
        <v>145.33245114207557</v>
      </c>
      <c r="BS404" s="100" t="str">
        <f t="shared" si="248"/>
        <v>C</v>
      </c>
      <c r="BT404" s="200">
        <f t="shared" si="285"/>
        <v>72.947796732962985</v>
      </c>
      <c r="BU404" s="100" t="str">
        <f t="shared" si="249"/>
        <v>N</v>
      </c>
      <c r="BV404" s="200">
        <f t="shared" si="286"/>
        <v>0.21597633136094674</v>
      </c>
      <c r="BW404" s="100" t="str">
        <f t="shared" si="250"/>
        <v>C</v>
      </c>
      <c r="BX404" s="200">
        <f t="shared" si="251"/>
        <v>1.7312937270247832</v>
      </c>
      <c r="BY404" s="100" t="str">
        <f t="shared" si="252"/>
        <v>C</v>
      </c>
      <c r="BZ404" s="200"/>
      <c r="CA404" s="200"/>
      <c r="CB404" s="200"/>
    </row>
    <row r="405" spans="1:80" s="96" customFormat="1" ht="23" x14ac:dyDescent="0.5">
      <c r="A405" s="206" t="s">
        <v>1193</v>
      </c>
      <c r="B405" s="117" t="s">
        <v>1194</v>
      </c>
      <c r="C405" s="96">
        <v>65</v>
      </c>
      <c r="D405" s="203" t="s">
        <v>793</v>
      </c>
      <c r="E405" s="201"/>
      <c r="F405" s="203" t="s">
        <v>74</v>
      </c>
      <c r="G405" s="202">
        <v>1.9E-2</v>
      </c>
      <c r="H405" s="100" t="s">
        <v>793</v>
      </c>
      <c r="I405" s="203"/>
      <c r="J405" s="203" t="s">
        <v>74</v>
      </c>
      <c r="K405" s="203"/>
      <c r="L405" s="113" t="s">
        <v>1199</v>
      </c>
      <c r="M405" s="113">
        <v>1</v>
      </c>
      <c r="N405" s="111">
        <v>0.1</v>
      </c>
      <c r="P405" s="95">
        <v>43.069000000000003</v>
      </c>
      <c r="Q405" s="96" t="s">
        <v>47</v>
      </c>
      <c r="R405" s="96">
        <v>1.2099999999999999E-5</v>
      </c>
      <c r="S405" s="208">
        <v>4.9470000000000004E-4</v>
      </c>
      <c r="T405" s="96">
        <v>0.13282930000000001</v>
      </c>
      <c r="U405" s="96">
        <v>1.42E-5</v>
      </c>
      <c r="V405" s="96">
        <v>9.0429999999999993</v>
      </c>
      <c r="W405" s="96">
        <f t="shared" si="253"/>
        <v>5.4257999999999994E-2</v>
      </c>
      <c r="X405" s="96">
        <v>1000000</v>
      </c>
      <c r="Y405" s="99">
        <f t="shared" si="254"/>
        <v>2.3265142500689815E-5</v>
      </c>
      <c r="Z405" s="96">
        <f t="shared" si="255"/>
        <v>23913.756209892854</v>
      </c>
      <c r="AA405" s="96">
        <f t="shared" si="256"/>
        <v>154351.65075471695</v>
      </c>
      <c r="AC405" s="96">
        <f t="shared" si="245"/>
        <v>3.5338141767655433E-3</v>
      </c>
      <c r="AD405" s="96">
        <f t="shared" si="257"/>
        <v>3.8018853184729952E-2</v>
      </c>
      <c r="AE405" s="96">
        <f t="shared" si="258"/>
        <v>1.0695970695970695E-2</v>
      </c>
      <c r="AF405" s="96">
        <f t="shared" si="272"/>
        <v>2.4827680493574584E-3</v>
      </c>
      <c r="AH405" s="101" t="str">
        <f t="shared" si="259"/>
        <v/>
      </c>
      <c r="AI405" s="101" t="str">
        <f t="shared" si="260"/>
        <v/>
      </c>
      <c r="AJ405" s="101" t="str">
        <f t="shared" si="246"/>
        <v/>
      </c>
      <c r="AK405" s="96" t="str">
        <f t="shared" si="273"/>
        <v/>
      </c>
      <c r="AM405" s="96">
        <f t="shared" si="261"/>
        <v>1.5435700324111894E-2</v>
      </c>
      <c r="AN405" s="96">
        <f t="shared" si="274"/>
        <v>0.10062769230769229</v>
      </c>
      <c r="AO405" s="96">
        <f t="shared" si="275"/>
        <v>1.338284938555938E-2</v>
      </c>
      <c r="AQ405" s="96" t="str">
        <f t="shared" si="262"/>
        <v/>
      </c>
      <c r="AR405" s="96" t="str">
        <f t="shared" si="276"/>
        <v/>
      </c>
      <c r="AS405" s="96" t="str">
        <f t="shared" si="277"/>
        <v/>
      </c>
      <c r="AU405" s="96">
        <f t="shared" si="263"/>
        <v>1.7150778137902101E-2</v>
      </c>
      <c r="AV405" s="96">
        <f t="shared" si="278"/>
        <v>1.8535899703008454</v>
      </c>
      <c r="AW405" s="96">
        <f t="shared" si="279"/>
        <v>5.5904273504273495E-2</v>
      </c>
      <c r="AX405" s="96">
        <f t="shared" si="280"/>
        <v>1.3032099618719985E-2</v>
      </c>
      <c r="AZ405" s="101" t="str">
        <f t="shared" si="264"/>
        <v/>
      </c>
      <c r="BA405" s="101" t="str">
        <f t="shared" si="265"/>
        <v/>
      </c>
      <c r="BB405" s="101" t="str">
        <f t="shared" si="281"/>
        <v/>
      </c>
      <c r="BC405" s="96" t="str">
        <f t="shared" si="282"/>
        <v/>
      </c>
      <c r="BE405" s="96">
        <f t="shared" si="266"/>
        <v>1.4777327935222673E-4</v>
      </c>
      <c r="BF405" s="96" t="str">
        <f t="shared" si="267"/>
        <v/>
      </c>
      <c r="BH405" s="118"/>
      <c r="BI405" s="96" t="s">
        <v>74</v>
      </c>
      <c r="BJ405" s="96">
        <f t="shared" si="268"/>
        <v>2.3708611422354296E-4</v>
      </c>
      <c r="BK405" s="101" t="str">
        <f t="shared" si="269"/>
        <v/>
      </c>
      <c r="BL405" s="101"/>
      <c r="BM405" s="117" t="str">
        <f t="shared" si="270"/>
        <v>151-56-4</v>
      </c>
      <c r="BN405" s="204" t="str">
        <f t="shared" si="271"/>
        <v>Ethyleneimine</v>
      </c>
      <c r="BO405" s="204"/>
      <c r="BP405" s="200">
        <f t="shared" si="283"/>
        <v>2.4827680493574584E-3</v>
      </c>
      <c r="BQ405" s="100" t="str">
        <f t="shared" si="247"/>
        <v>C</v>
      </c>
      <c r="BR405" s="205">
        <f t="shared" si="284"/>
        <v>1.338284938555938E-2</v>
      </c>
      <c r="BS405" s="100" t="str">
        <f t="shared" si="248"/>
        <v>C</v>
      </c>
      <c r="BT405" s="200">
        <f t="shared" si="285"/>
        <v>1.3032099618719985E-2</v>
      </c>
      <c r="BU405" s="100" t="str">
        <f t="shared" si="249"/>
        <v>C</v>
      </c>
      <c r="BV405" s="200">
        <f t="shared" si="286"/>
        <v>1.4777327935222673E-4</v>
      </c>
      <c r="BW405" s="100" t="str">
        <f t="shared" si="250"/>
        <v>C</v>
      </c>
      <c r="BX405" s="200">
        <f t="shared" si="251"/>
        <v>2.3708611422354296E-4</v>
      </c>
      <c r="BY405" s="100" t="str">
        <f t="shared" si="252"/>
        <v>C</v>
      </c>
      <c r="BZ405" s="200"/>
      <c r="CA405" s="200"/>
      <c r="CB405" s="200"/>
    </row>
    <row r="406" spans="1:80" s="96" customFormat="1" ht="23" x14ac:dyDescent="0.5">
      <c r="A406" s="206" t="s">
        <v>1195</v>
      </c>
      <c r="B406" s="117" t="s">
        <v>1196</v>
      </c>
      <c r="D406" s="201"/>
      <c r="E406" s="201">
        <v>3</v>
      </c>
      <c r="F406" s="203" t="s">
        <v>790</v>
      </c>
      <c r="G406" s="202"/>
      <c r="H406" s="100" t="s">
        <v>74</v>
      </c>
      <c r="I406" s="203"/>
      <c r="J406" s="203" t="s">
        <v>74</v>
      </c>
      <c r="K406" s="203"/>
      <c r="L406" s="113"/>
      <c r="M406" s="113">
        <v>1</v>
      </c>
      <c r="N406" s="111">
        <v>0.1</v>
      </c>
      <c r="P406" s="95">
        <v>280.27999999999997</v>
      </c>
      <c r="Q406" s="96" t="s">
        <v>47</v>
      </c>
      <c r="R406" s="96">
        <v>6.6400000000000002E-9</v>
      </c>
      <c r="S406" s="208">
        <v>2.7146000000000002E-7</v>
      </c>
      <c r="T406" s="96">
        <v>4.43635E-2</v>
      </c>
      <c r="U406" s="96">
        <v>5.1834999999999996E-6</v>
      </c>
      <c r="V406" s="96">
        <v>1019</v>
      </c>
      <c r="W406" s="96">
        <f t="shared" si="253"/>
        <v>6.1139999999999999</v>
      </c>
      <c r="X406" s="96">
        <v>216.8</v>
      </c>
      <c r="Y406" s="99" t="str">
        <f t="shared" si="254"/>
        <v/>
      </c>
      <c r="Z406" s="96" t="str">
        <f t="shared" si="255"/>
        <v/>
      </c>
      <c r="AA406" s="96" t="str">
        <f t="shared" si="256"/>
        <v/>
      </c>
      <c r="AC406" s="96" t="str">
        <f t="shared" si="245"/>
        <v/>
      </c>
      <c r="AD406" s="96" t="str">
        <f t="shared" si="257"/>
        <v/>
      </c>
      <c r="AE406" s="96" t="str">
        <f t="shared" si="258"/>
        <v/>
      </c>
      <c r="AF406" s="96" t="str">
        <f t="shared" si="272"/>
        <v/>
      </c>
      <c r="AH406" s="101" t="str">
        <f t="shared" si="259"/>
        <v/>
      </c>
      <c r="AI406" s="101">
        <f t="shared" si="260"/>
        <v>988802.60068629216</v>
      </c>
      <c r="AJ406" s="101">
        <f t="shared" si="246"/>
        <v>234642.85714285716</v>
      </c>
      <c r="AK406" s="96">
        <f t="shared" si="273"/>
        <v>189641.03866714393</v>
      </c>
      <c r="AM406" s="96" t="str">
        <f t="shared" si="261"/>
        <v/>
      </c>
      <c r="AN406" s="96" t="str">
        <f t="shared" si="274"/>
        <v/>
      </c>
      <c r="AO406" s="96" t="str">
        <f t="shared" si="275"/>
        <v/>
      </c>
      <c r="AQ406" s="96" t="str">
        <f t="shared" si="262"/>
        <v/>
      </c>
      <c r="AR406" s="96">
        <f t="shared" si="276"/>
        <v>7008000.0000000009</v>
      </c>
      <c r="AS406" s="96">
        <f t="shared" si="277"/>
        <v>7008000.0000000009</v>
      </c>
      <c r="AU406" s="96" t="str">
        <f t="shared" si="263"/>
        <v/>
      </c>
      <c r="AV406" s="96" t="str">
        <f t="shared" si="278"/>
        <v/>
      </c>
      <c r="AW406" s="96" t="str">
        <f t="shared" si="279"/>
        <v/>
      </c>
      <c r="AX406" s="96" t="str">
        <f t="shared" si="280"/>
        <v/>
      </c>
      <c r="AZ406" s="101" t="str">
        <f t="shared" si="264"/>
        <v/>
      </c>
      <c r="BA406" s="101">
        <f t="shared" si="265"/>
        <v>9198878.4928960707</v>
      </c>
      <c r="BB406" s="101">
        <f t="shared" si="281"/>
        <v>3893333.333333334</v>
      </c>
      <c r="BC406" s="96">
        <f t="shared" si="282"/>
        <v>2735542.3774861116</v>
      </c>
      <c r="BE406" s="96" t="str">
        <f t="shared" si="266"/>
        <v/>
      </c>
      <c r="BF406" s="96" t="str">
        <f t="shared" si="267"/>
        <v/>
      </c>
      <c r="BH406" s="118"/>
      <c r="BI406" s="96" t="s">
        <v>74</v>
      </c>
      <c r="BJ406" s="96" t="str">
        <f t="shared" si="268"/>
        <v/>
      </c>
      <c r="BK406" s="101">
        <f t="shared" si="269"/>
        <v>100114.28571428572</v>
      </c>
      <c r="BL406" s="101"/>
      <c r="BM406" s="117" t="str">
        <f t="shared" si="270"/>
        <v>84-72-0</v>
      </c>
      <c r="BN406" s="204" t="str">
        <f t="shared" si="271"/>
        <v>Ethylphthalyl Ethyl Glycolate</v>
      </c>
      <c r="BO406" s="204"/>
      <c r="BP406" s="200">
        <f t="shared" si="283"/>
        <v>100000</v>
      </c>
      <c r="BQ406" s="100" t="str">
        <f t="shared" si="247"/>
        <v>max</v>
      </c>
      <c r="BR406" s="205">
        <f t="shared" si="284"/>
        <v>100000</v>
      </c>
      <c r="BS406" s="100" t="str">
        <f t="shared" si="248"/>
        <v>max</v>
      </c>
      <c r="BT406" s="200">
        <f t="shared" si="285"/>
        <v>100000</v>
      </c>
      <c r="BU406" s="100" t="str">
        <f t="shared" si="249"/>
        <v>max</v>
      </c>
      <c r="BV406" s="200" t="str">
        <f t="shared" si="286"/>
        <v/>
      </c>
      <c r="BW406" s="100" t="str">
        <f t="shared" si="250"/>
        <v/>
      </c>
      <c r="BX406" s="200">
        <f t="shared" si="251"/>
        <v>100114.28571428572</v>
      </c>
      <c r="BY406" s="100" t="str">
        <f t="shared" si="252"/>
        <v>N</v>
      </c>
      <c r="BZ406" s="200"/>
      <c r="CA406" s="200"/>
      <c r="CB406" s="200"/>
    </row>
    <row r="407" spans="1:80" s="96" customFormat="1" ht="23" x14ac:dyDescent="0.5">
      <c r="A407" s="206" t="s">
        <v>1220</v>
      </c>
      <c r="B407" s="117" t="s">
        <v>820</v>
      </c>
      <c r="D407" s="201"/>
      <c r="E407" s="201"/>
      <c r="F407" s="203"/>
      <c r="G407" s="202"/>
      <c r="H407" s="100"/>
      <c r="I407" s="203">
        <v>0.4</v>
      </c>
      <c r="J407" s="203" t="s">
        <v>47</v>
      </c>
      <c r="K407" s="203"/>
      <c r="L407" s="113" t="s">
        <v>1199</v>
      </c>
      <c r="M407" s="113">
        <v>1</v>
      </c>
      <c r="N407" s="111"/>
      <c r="O407" s="96" t="s">
        <v>829</v>
      </c>
      <c r="P407" s="208">
        <v>120.19</v>
      </c>
      <c r="Q407" s="208"/>
      <c r="R407" s="96">
        <v>1.2</v>
      </c>
      <c r="S407" s="96">
        <v>49.2</v>
      </c>
      <c r="T407" s="96">
        <v>7.4999999999999997E-2</v>
      </c>
      <c r="U407" s="210">
        <v>7.0999999999999998E-6</v>
      </c>
      <c r="V407" s="96">
        <v>220</v>
      </c>
      <c r="W407" s="96">
        <f t="shared" si="253"/>
        <v>1.32</v>
      </c>
      <c r="X407" s="96">
        <v>61</v>
      </c>
      <c r="Y407" s="99">
        <f t="shared" si="254"/>
        <v>1.8314988238281739E-2</v>
      </c>
      <c r="Z407" s="96">
        <f t="shared" si="255"/>
        <v>852.30950927578692</v>
      </c>
      <c r="AA407" s="96">
        <f t="shared" si="256"/>
        <v>654.77169811320755</v>
      </c>
      <c r="AC407" s="96" t="str">
        <f t="shared" si="245"/>
        <v/>
      </c>
      <c r="AD407" s="96" t="str">
        <f t="shared" si="257"/>
        <v/>
      </c>
      <c r="AE407" s="96" t="str">
        <f t="shared" si="258"/>
        <v/>
      </c>
      <c r="AF407" s="96" t="str">
        <f t="shared" si="272"/>
        <v/>
      </c>
      <c r="AH407" s="101">
        <f t="shared" si="259"/>
        <v>355.53482386932825</v>
      </c>
      <c r="AI407" s="101" t="str">
        <f t="shared" si="260"/>
        <v/>
      </c>
      <c r="AJ407" s="101" t="str">
        <f t="shared" si="246"/>
        <v/>
      </c>
      <c r="AK407" s="96">
        <f t="shared" si="273"/>
        <v>355.53482386932825</v>
      </c>
      <c r="AM407" s="96" t="str">
        <f t="shared" si="261"/>
        <v/>
      </c>
      <c r="AN407" s="96" t="str">
        <f t="shared" si="274"/>
        <v/>
      </c>
      <c r="AO407" s="96" t="str">
        <f t="shared" si="275"/>
        <v/>
      </c>
      <c r="AQ407" s="96">
        <f t="shared" si="262"/>
        <v>1493.2462602511787</v>
      </c>
      <c r="AR407" s="96" t="str">
        <f t="shared" si="276"/>
        <v/>
      </c>
      <c r="AS407" s="96">
        <f t="shared" si="277"/>
        <v>1493.2462602511787</v>
      </c>
      <c r="AU407" s="96" t="str">
        <f t="shared" si="263"/>
        <v/>
      </c>
      <c r="AV407" s="96" t="str">
        <f t="shared" si="278"/>
        <v/>
      </c>
      <c r="AW407" s="96" t="str">
        <f t="shared" si="279"/>
        <v/>
      </c>
      <c r="AX407" s="96" t="str">
        <f t="shared" si="280"/>
        <v/>
      </c>
      <c r="AZ407" s="101">
        <f t="shared" si="264"/>
        <v>1659.1625113901987</v>
      </c>
      <c r="BA407" s="101" t="str">
        <f t="shared" si="265"/>
        <v/>
      </c>
      <c r="BB407" s="101" t="str">
        <f t="shared" si="281"/>
        <v/>
      </c>
      <c r="BC407" s="96">
        <f t="shared" si="282"/>
        <v>1659.1625113901987</v>
      </c>
      <c r="BE407" s="96" t="str">
        <f t="shared" si="266"/>
        <v/>
      </c>
      <c r="BF407" s="96">
        <f t="shared" si="267"/>
        <v>417.14285714285717</v>
      </c>
      <c r="BH407" s="118"/>
      <c r="BJ407" s="96" t="str">
        <f t="shared" si="268"/>
        <v/>
      </c>
      <c r="BK407" s="101">
        <f t="shared" si="269"/>
        <v>834.28571428571433</v>
      </c>
      <c r="BL407" s="101"/>
      <c r="BM407" s="117" t="str">
        <f t="shared" si="270"/>
        <v>622-96-8</v>
      </c>
      <c r="BN407" s="204" t="str">
        <f t="shared" si="271"/>
        <v>Ethyltoluene, para-</v>
      </c>
      <c r="BO407" s="204"/>
      <c r="BP407" s="200">
        <f t="shared" si="283"/>
        <v>355.53482386932825</v>
      </c>
      <c r="BQ407" s="100" t="str">
        <f>IF(BP407="","",IF(BP407=AA407,"sat", IF(BP407=AF407,"C", IF(BP407=AK407,"N", IF(BP407=100000,"max")))))</f>
        <v>N</v>
      </c>
      <c r="BR407" s="205">
        <f t="shared" si="284"/>
        <v>654.77169811320755</v>
      </c>
      <c r="BS407" s="100" t="str">
        <f>IF(BR407="","",IF(BR407=AA407,"sat", IF(BR407=AO407,"C", IF(BR407=AS407,"N", IF(BR407=100000,"max")))))</f>
        <v>sat</v>
      </c>
      <c r="BT407" s="200">
        <f t="shared" si="285"/>
        <v>654.77169811320755</v>
      </c>
      <c r="BU407" s="100" t="str">
        <f>IF(BT407="","", IF(BT407=AA407,"sat", IF(BT407=AX407,"C", IF(BT407=BC407,"N", IF(BT407=100000,"max")))))</f>
        <v>sat</v>
      </c>
      <c r="BV407" s="200">
        <f t="shared" si="286"/>
        <v>417.14285714285717</v>
      </c>
      <c r="BW407" s="100" t="str">
        <f>IF(BV407="","", IF(BV407=BE407,"C", IF(BV407=BF407,"N")))</f>
        <v>N</v>
      </c>
      <c r="BX407" s="200">
        <f>IF(BI407="",(IF(AND(BJ407="",BK407=""),"",MIN(BJ407,BK407))),BI407)</f>
        <v>834.28571428571433</v>
      </c>
      <c r="BY407" s="100" t="str">
        <f>IF(BX407="","", IF(BX407=BJ407,"C", IF(BX407=BK407,"N",IF(BX407=BI407,"mcl"))))</f>
        <v>N</v>
      </c>
      <c r="BZ407" s="200"/>
      <c r="CA407" s="200"/>
      <c r="CB407" s="200"/>
    </row>
    <row r="408" spans="1:80" s="96" customFormat="1" ht="23" x14ac:dyDescent="0.5">
      <c r="A408" s="206" t="s">
        <v>363</v>
      </c>
      <c r="B408" s="117" t="s">
        <v>364</v>
      </c>
      <c r="D408" s="201" t="s">
        <v>74</v>
      </c>
      <c r="E408" s="201">
        <v>2.5000000000000001E-4</v>
      </c>
      <c r="F408" s="203" t="s">
        <v>790</v>
      </c>
      <c r="G408" s="202"/>
      <c r="H408" s="100" t="s">
        <v>74</v>
      </c>
      <c r="I408" s="203"/>
      <c r="J408" s="203" t="s">
        <v>74</v>
      </c>
      <c r="K408" s="203"/>
      <c r="L408" s="113"/>
      <c r="M408" s="113">
        <v>1</v>
      </c>
      <c r="N408" s="111">
        <v>0.1</v>
      </c>
      <c r="P408" s="95">
        <v>303.36</v>
      </c>
      <c r="Q408" s="96" t="s">
        <v>47</v>
      </c>
      <c r="R408" s="96">
        <v>1.21E-9</v>
      </c>
      <c r="S408" s="96">
        <v>4.9468999999999998E-8</v>
      </c>
      <c r="T408" s="96">
        <v>2.1437000000000001E-2</v>
      </c>
      <c r="U408" s="96">
        <v>5.3519999999999997E-6</v>
      </c>
      <c r="V408" s="96">
        <v>398</v>
      </c>
      <c r="W408" s="96">
        <f t="shared" si="253"/>
        <v>2.3879999999999999</v>
      </c>
      <c r="X408" s="96">
        <v>329</v>
      </c>
      <c r="Y408" s="99" t="str">
        <f t="shared" si="254"/>
        <v/>
      </c>
      <c r="Z408" s="96" t="str">
        <f t="shared" si="255"/>
        <v/>
      </c>
      <c r="AA408" s="96" t="str">
        <f t="shared" si="256"/>
        <v/>
      </c>
      <c r="AC408" s="96" t="str">
        <f t="shared" si="245"/>
        <v/>
      </c>
      <c r="AD408" s="96" t="str">
        <f t="shared" si="257"/>
        <v/>
      </c>
      <c r="AE408" s="96" t="str">
        <f t="shared" si="258"/>
        <v/>
      </c>
      <c r="AF408" s="96" t="str">
        <f t="shared" si="272"/>
        <v/>
      </c>
      <c r="AH408" s="101" t="str">
        <f t="shared" si="259"/>
        <v/>
      </c>
      <c r="AI408" s="101">
        <f t="shared" si="260"/>
        <v>82.400216723857682</v>
      </c>
      <c r="AJ408" s="101">
        <f t="shared" si="246"/>
        <v>19.553571428571431</v>
      </c>
      <c r="AK408" s="96">
        <f t="shared" si="273"/>
        <v>15.803419888928659</v>
      </c>
      <c r="AM408" s="96" t="str">
        <f t="shared" si="261"/>
        <v/>
      </c>
      <c r="AN408" s="96" t="str">
        <f t="shared" si="274"/>
        <v/>
      </c>
      <c r="AO408" s="96" t="str">
        <f t="shared" si="275"/>
        <v/>
      </c>
      <c r="AQ408" s="96" t="str">
        <f t="shared" si="262"/>
        <v/>
      </c>
      <c r="AR408" s="96">
        <f t="shared" si="276"/>
        <v>584</v>
      </c>
      <c r="AS408" s="96">
        <f t="shared" si="277"/>
        <v>584</v>
      </c>
      <c r="AU408" s="96" t="str">
        <f t="shared" si="263"/>
        <v/>
      </c>
      <c r="AV408" s="96" t="str">
        <f t="shared" si="278"/>
        <v/>
      </c>
      <c r="AW408" s="96" t="str">
        <f t="shared" si="279"/>
        <v/>
      </c>
      <c r="AX408" s="96" t="str">
        <f t="shared" si="280"/>
        <v/>
      </c>
      <c r="AZ408" s="101" t="str">
        <f t="shared" si="264"/>
        <v/>
      </c>
      <c r="BA408" s="101">
        <f t="shared" si="265"/>
        <v>766.57320774133927</v>
      </c>
      <c r="BB408" s="101">
        <f t="shared" si="281"/>
        <v>324.44444444444446</v>
      </c>
      <c r="BC408" s="96">
        <f t="shared" si="282"/>
        <v>227.96186479050928</v>
      </c>
      <c r="BE408" s="96" t="str">
        <f t="shared" si="266"/>
        <v/>
      </c>
      <c r="BF408" s="96" t="str">
        <f t="shared" si="267"/>
        <v/>
      </c>
      <c r="BH408" s="118"/>
      <c r="BI408" s="96" t="s">
        <v>74</v>
      </c>
      <c r="BJ408" s="96" t="str">
        <f t="shared" si="268"/>
        <v/>
      </c>
      <c r="BK408" s="101">
        <f t="shared" si="269"/>
        <v>8.3428571428571434</v>
      </c>
      <c r="BL408" s="101"/>
      <c r="BM408" s="117" t="str">
        <f t="shared" si="270"/>
        <v>22224-92-6</v>
      </c>
      <c r="BN408" s="204" t="str">
        <f t="shared" si="271"/>
        <v>Fenamiphos</v>
      </c>
      <c r="BO408" s="204"/>
      <c r="BP408" s="200">
        <f t="shared" si="283"/>
        <v>15.803419888928659</v>
      </c>
      <c r="BQ408" s="100" t="str">
        <f t="shared" ref="BQ408:BQ473" si="287">IF(BP408="","",IF(BP408=AA408,"sat", IF(BP408=AF408,"C", IF(BP408=AK408,"N", IF(BP408=100000,"max")))))</f>
        <v>N</v>
      </c>
      <c r="BR408" s="205">
        <f t="shared" si="284"/>
        <v>584</v>
      </c>
      <c r="BS408" s="100" t="str">
        <f t="shared" ref="BS408:BS473" si="288">IF(BR408="","",IF(BR408=AA408,"sat", IF(BR408=AO408,"C", IF(BR408=AS408,"N", IF(BR408=100000,"max")))))</f>
        <v>N</v>
      </c>
      <c r="BT408" s="200">
        <f t="shared" si="285"/>
        <v>227.96186479050928</v>
      </c>
      <c r="BU408" s="100" t="str">
        <f t="shared" ref="BU408:BU473" si="289">IF(BT408="","", IF(BT408=AA408,"sat", IF(BT408=AX408,"C", IF(BT408=BC408,"N", IF(BT408=100000,"max")))))</f>
        <v>N</v>
      </c>
      <c r="BV408" s="200" t="str">
        <f t="shared" si="286"/>
        <v/>
      </c>
      <c r="BW408" s="100" t="str">
        <f t="shared" ref="BW408:BW473" si="290">IF(BV408="","", IF(BV408=BE408,"C", IF(BV408=BF408,"N")))</f>
        <v/>
      </c>
      <c r="BX408" s="200">
        <f t="shared" ref="BX408:BX473" si="291">IF(BI408="",(IF(AND(BJ408="",BK408=""),"",MIN(BJ408,BK408))),BI408)</f>
        <v>8.3428571428571434</v>
      </c>
      <c r="BY408" s="100" t="str">
        <f t="shared" ref="BY408:BY473" si="292">IF(BX408="","", IF(BX408=BJ408,"C", IF(BX408=BK408,"N",IF(BX408=BI408,"mcl"))))</f>
        <v>N</v>
      </c>
      <c r="BZ408" s="200"/>
      <c r="CA408" s="200"/>
      <c r="CB408" s="200"/>
    </row>
    <row r="409" spans="1:80" s="96" customFormat="1" ht="23" x14ac:dyDescent="0.5">
      <c r="A409" s="206" t="s">
        <v>1224</v>
      </c>
      <c r="B409" s="117" t="s">
        <v>1225</v>
      </c>
      <c r="D409" s="201" t="s">
        <v>74</v>
      </c>
      <c r="E409" s="201">
        <v>2.5000000000000001E-2</v>
      </c>
      <c r="F409" s="203" t="s">
        <v>790</v>
      </c>
      <c r="G409" s="202"/>
      <c r="H409" s="100" t="s">
        <v>74</v>
      </c>
      <c r="I409" s="203"/>
      <c r="J409" s="203" t="s">
        <v>74</v>
      </c>
      <c r="K409" s="203"/>
      <c r="L409" s="113"/>
      <c r="M409" s="113">
        <v>1</v>
      </c>
      <c r="N409" s="111">
        <v>0.1</v>
      </c>
      <c r="P409" s="95">
        <v>349.43</v>
      </c>
      <c r="Q409" s="96" t="s">
        <v>47</v>
      </c>
      <c r="R409" s="96">
        <v>7.6399999999999997E-6</v>
      </c>
      <c r="S409" s="96">
        <v>3.123E-4</v>
      </c>
      <c r="T409" s="96">
        <v>3.8298400000000003E-2</v>
      </c>
      <c r="U409" s="96">
        <v>4.4749000000000001E-6</v>
      </c>
      <c r="V409" s="96">
        <v>22490</v>
      </c>
      <c r="W409" s="96">
        <f t="shared" si="253"/>
        <v>134.94</v>
      </c>
      <c r="X409" s="96">
        <v>0.33</v>
      </c>
      <c r="Y409" s="99" t="str">
        <f t="shared" si="254"/>
        <v/>
      </c>
      <c r="Z409" s="96" t="str">
        <f t="shared" si="255"/>
        <v/>
      </c>
      <c r="AA409" s="96" t="str">
        <f t="shared" si="256"/>
        <v/>
      </c>
      <c r="AC409" s="96" t="str">
        <f t="shared" si="245"/>
        <v/>
      </c>
      <c r="AD409" s="96" t="str">
        <f t="shared" si="257"/>
        <v/>
      </c>
      <c r="AE409" s="96" t="str">
        <f t="shared" si="258"/>
        <v/>
      </c>
      <c r="AF409" s="96" t="str">
        <f t="shared" si="272"/>
        <v/>
      </c>
      <c r="AH409" s="101" t="str">
        <f t="shared" si="259"/>
        <v/>
      </c>
      <c r="AI409" s="101">
        <f t="shared" si="260"/>
        <v>8240.0216723857684</v>
      </c>
      <c r="AJ409" s="101">
        <f t="shared" si="246"/>
        <v>1955.3571428571427</v>
      </c>
      <c r="AK409" s="96">
        <f t="shared" si="273"/>
        <v>1580.3419888928656</v>
      </c>
      <c r="AM409" s="96" t="str">
        <f t="shared" si="261"/>
        <v/>
      </c>
      <c r="AN409" s="96" t="str">
        <f t="shared" si="274"/>
        <v/>
      </c>
      <c r="AO409" s="96" t="str">
        <f t="shared" si="275"/>
        <v/>
      </c>
      <c r="AQ409" s="96" t="str">
        <f t="shared" si="262"/>
        <v/>
      </c>
      <c r="AR409" s="96">
        <f t="shared" si="276"/>
        <v>58400</v>
      </c>
      <c r="AS409" s="96">
        <f t="shared" si="277"/>
        <v>58400.000000000007</v>
      </c>
      <c r="AU409" s="96" t="str">
        <f t="shared" si="263"/>
        <v/>
      </c>
      <c r="AV409" s="96" t="str">
        <f t="shared" si="278"/>
        <v/>
      </c>
      <c r="AW409" s="96" t="str">
        <f t="shared" si="279"/>
        <v/>
      </c>
      <c r="AX409" s="96" t="str">
        <f t="shared" si="280"/>
        <v/>
      </c>
      <c r="AZ409" s="101" t="str">
        <f t="shared" si="264"/>
        <v/>
      </c>
      <c r="BA409" s="101">
        <f t="shared" si="265"/>
        <v>76657.320774133928</v>
      </c>
      <c r="BB409" s="101">
        <f t="shared" si="281"/>
        <v>32444.444444444445</v>
      </c>
      <c r="BC409" s="96">
        <f t="shared" si="282"/>
        <v>22796.186479050928</v>
      </c>
      <c r="BE409" s="96" t="str">
        <f t="shared" si="266"/>
        <v/>
      </c>
      <c r="BF409" s="96" t="str">
        <f t="shared" si="267"/>
        <v/>
      </c>
      <c r="BH409" s="118"/>
      <c r="BI409" s="96" t="s">
        <v>74</v>
      </c>
      <c r="BJ409" s="96" t="str">
        <f t="shared" si="268"/>
        <v/>
      </c>
      <c r="BK409" s="101">
        <f t="shared" si="269"/>
        <v>834.28571428571433</v>
      </c>
      <c r="BL409" s="101"/>
      <c r="BM409" s="117" t="str">
        <f t="shared" si="270"/>
        <v>39515-41-8</v>
      </c>
      <c r="BN409" s="204" t="str">
        <f t="shared" si="271"/>
        <v>Fenpropathrin</v>
      </c>
      <c r="BO409" s="204"/>
      <c r="BP409" s="200">
        <f t="shared" si="283"/>
        <v>1580.3419888928656</v>
      </c>
      <c r="BQ409" s="100" t="str">
        <f t="shared" si="287"/>
        <v>N</v>
      </c>
      <c r="BR409" s="205">
        <f t="shared" si="284"/>
        <v>58400.000000000007</v>
      </c>
      <c r="BS409" s="100" t="str">
        <f t="shared" si="288"/>
        <v>N</v>
      </c>
      <c r="BT409" s="200">
        <f t="shared" si="285"/>
        <v>22796.186479050928</v>
      </c>
      <c r="BU409" s="100" t="str">
        <f t="shared" si="289"/>
        <v>N</v>
      </c>
      <c r="BV409" s="200" t="str">
        <f t="shared" si="286"/>
        <v/>
      </c>
      <c r="BW409" s="100" t="str">
        <f t="shared" si="290"/>
        <v/>
      </c>
      <c r="BX409" s="200">
        <f t="shared" si="291"/>
        <v>834.28571428571433</v>
      </c>
      <c r="BY409" s="100" t="str">
        <f t="shared" si="292"/>
        <v>N</v>
      </c>
      <c r="BZ409" s="200"/>
      <c r="CA409" s="200"/>
      <c r="CB409" s="200"/>
    </row>
    <row r="410" spans="1:80" s="96" customFormat="1" ht="23" x14ac:dyDescent="0.5">
      <c r="A410" s="200" t="s">
        <v>1226</v>
      </c>
      <c r="B410" s="117" t="s">
        <v>1227</v>
      </c>
      <c r="D410" s="96" t="s">
        <v>74</v>
      </c>
      <c r="E410" s="201">
        <v>2.5000000000000001E-2</v>
      </c>
      <c r="F410" s="100" t="s">
        <v>790</v>
      </c>
      <c r="G410" s="202"/>
      <c r="H410" s="100" t="s">
        <v>74</v>
      </c>
      <c r="I410" s="203"/>
      <c r="J410" s="203" t="s">
        <v>74</v>
      </c>
      <c r="K410" s="203"/>
      <c r="L410" s="113"/>
      <c r="M410" s="113">
        <v>1</v>
      </c>
      <c r="N410" s="111">
        <v>0.1</v>
      </c>
      <c r="P410" s="95">
        <v>419.91</v>
      </c>
      <c r="Q410" s="96" t="s">
        <v>47</v>
      </c>
      <c r="R410" s="96">
        <v>3.4499999999999998E-8</v>
      </c>
      <c r="S410" s="96">
        <v>1.4105000000000001E-6</v>
      </c>
      <c r="T410" s="96">
        <v>1.80593E-2</v>
      </c>
      <c r="U410" s="96">
        <v>4.4035000000000003E-6</v>
      </c>
      <c r="V410" s="96">
        <v>317000</v>
      </c>
      <c r="W410" s="96">
        <f t="shared" si="253"/>
        <v>1902</v>
      </c>
      <c r="X410" s="96">
        <v>2.4E-2</v>
      </c>
      <c r="Y410" s="99" t="str">
        <f t="shared" si="254"/>
        <v/>
      </c>
      <c r="Z410" s="96" t="str">
        <f t="shared" si="255"/>
        <v/>
      </c>
      <c r="AA410" s="96" t="str">
        <f t="shared" si="256"/>
        <v/>
      </c>
      <c r="AC410" s="96" t="str">
        <f t="shared" si="245"/>
        <v/>
      </c>
      <c r="AD410" s="96" t="str">
        <f t="shared" si="257"/>
        <v/>
      </c>
      <c r="AE410" s="96" t="str">
        <f t="shared" si="258"/>
        <v/>
      </c>
      <c r="AF410" s="96" t="str">
        <f t="shared" si="272"/>
        <v/>
      </c>
      <c r="AH410" s="101" t="str">
        <f t="shared" si="259"/>
        <v/>
      </c>
      <c r="AI410" s="101">
        <f t="shared" si="260"/>
        <v>8240.0216723857684</v>
      </c>
      <c r="AJ410" s="101">
        <f t="shared" si="246"/>
        <v>1955.3571428571427</v>
      </c>
      <c r="AK410" s="96">
        <f t="shared" si="273"/>
        <v>1580.3419888928656</v>
      </c>
      <c r="AM410" s="96" t="str">
        <f t="shared" si="261"/>
        <v/>
      </c>
      <c r="AN410" s="96" t="str">
        <f t="shared" si="274"/>
        <v/>
      </c>
      <c r="AO410" s="96" t="str">
        <f t="shared" si="275"/>
        <v/>
      </c>
      <c r="AQ410" s="96" t="str">
        <f t="shared" si="262"/>
        <v/>
      </c>
      <c r="AR410" s="96">
        <f t="shared" si="276"/>
        <v>58400</v>
      </c>
      <c r="AS410" s="96">
        <f t="shared" si="277"/>
        <v>58400.000000000007</v>
      </c>
      <c r="AU410" s="96" t="str">
        <f t="shared" si="263"/>
        <v/>
      </c>
      <c r="AV410" s="96" t="str">
        <f t="shared" si="278"/>
        <v/>
      </c>
      <c r="AW410" s="96" t="str">
        <f t="shared" si="279"/>
        <v/>
      </c>
      <c r="AX410" s="96" t="str">
        <f t="shared" si="280"/>
        <v/>
      </c>
      <c r="AZ410" s="101" t="str">
        <f t="shared" si="264"/>
        <v/>
      </c>
      <c r="BA410" s="101">
        <f t="shared" si="265"/>
        <v>76657.320774133928</v>
      </c>
      <c r="BB410" s="101">
        <f t="shared" si="281"/>
        <v>32444.444444444445</v>
      </c>
      <c r="BC410" s="96">
        <f t="shared" si="282"/>
        <v>22796.186479050928</v>
      </c>
      <c r="BE410" s="96" t="str">
        <f t="shared" si="266"/>
        <v/>
      </c>
      <c r="BF410" s="96" t="str">
        <f t="shared" si="267"/>
        <v/>
      </c>
      <c r="BH410" s="118"/>
      <c r="BI410" s="96" t="s">
        <v>74</v>
      </c>
      <c r="BJ410" s="96" t="str">
        <f t="shared" si="268"/>
        <v/>
      </c>
      <c r="BK410" s="101">
        <f t="shared" si="269"/>
        <v>834.28571428571433</v>
      </c>
      <c r="BL410" s="101"/>
      <c r="BM410" s="117" t="str">
        <f t="shared" si="270"/>
        <v>51630-58-1</v>
      </c>
      <c r="BN410" s="204" t="str">
        <f t="shared" si="271"/>
        <v>Fenvalerate</v>
      </c>
      <c r="BO410" s="204"/>
      <c r="BP410" s="200">
        <f t="shared" si="283"/>
        <v>1580.3419888928656</v>
      </c>
      <c r="BQ410" s="100" t="str">
        <f t="shared" si="287"/>
        <v>N</v>
      </c>
      <c r="BR410" s="205">
        <f t="shared" si="284"/>
        <v>58400.000000000007</v>
      </c>
      <c r="BS410" s="100" t="str">
        <f t="shared" si="288"/>
        <v>N</v>
      </c>
      <c r="BT410" s="200">
        <f t="shared" si="285"/>
        <v>22796.186479050928</v>
      </c>
      <c r="BU410" s="100" t="str">
        <f t="shared" si="289"/>
        <v>N</v>
      </c>
      <c r="BV410" s="200" t="str">
        <f t="shared" si="286"/>
        <v/>
      </c>
      <c r="BW410" s="100" t="str">
        <f t="shared" si="290"/>
        <v/>
      </c>
      <c r="BX410" s="200">
        <f t="shared" si="291"/>
        <v>834.28571428571433</v>
      </c>
      <c r="BY410" s="100" t="str">
        <f t="shared" si="292"/>
        <v>N</v>
      </c>
      <c r="BZ410" s="200"/>
      <c r="CA410" s="200"/>
      <c r="CB410" s="200"/>
    </row>
    <row r="411" spans="1:80" s="96" customFormat="1" ht="23" x14ac:dyDescent="0.5">
      <c r="A411" s="206" t="s">
        <v>365</v>
      </c>
      <c r="B411" s="117" t="s">
        <v>366</v>
      </c>
      <c r="D411" s="201" t="s">
        <v>74</v>
      </c>
      <c r="E411" s="201">
        <v>1.2999999999999999E-2</v>
      </c>
      <c r="F411" s="203" t="s">
        <v>790</v>
      </c>
      <c r="G411" s="202"/>
      <c r="H411" s="100" t="s">
        <v>74</v>
      </c>
      <c r="I411" s="203"/>
      <c r="J411" s="203" t="s">
        <v>74</v>
      </c>
      <c r="K411" s="203"/>
      <c r="L411" s="113"/>
      <c r="M411" s="113">
        <v>1</v>
      </c>
      <c r="N411" s="111">
        <v>0.1</v>
      </c>
      <c r="P411" s="95">
        <v>232.21</v>
      </c>
      <c r="Q411" s="96" t="s">
        <v>47</v>
      </c>
      <c r="R411" s="96">
        <v>2.6099999999999999E-9</v>
      </c>
      <c r="S411" s="96">
        <v>1.067E-7</v>
      </c>
      <c r="T411" s="96">
        <v>5.0292099999999999E-2</v>
      </c>
      <c r="U411" s="96">
        <v>5.8761999999999997E-6</v>
      </c>
      <c r="V411" s="96">
        <v>285.3</v>
      </c>
      <c r="W411" s="96">
        <f t="shared" si="253"/>
        <v>1.7118000000000002</v>
      </c>
      <c r="X411" s="96">
        <v>110</v>
      </c>
      <c r="Y411" s="99" t="str">
        <f t="shared" si="254"/>
        <v/>
      </c>
      <c r="Z411" s="96" t="str">
        <f t="shared" si="255"/>
        <v/>
      </c>
      <c r="AA411" s="96" t="str">
        <f t="shared" si="256"/>
        <v/>
      </c>
      <c r="AC411" s="96" t="str">
        <f t="shared" si="245"/>
        <v/>
      </c>
      <c r="AD411" s="96" t="str">
        <f t="shared" si="257"/>
        <v/>
      </c>
      <c r="AE411" s="96" t="str">
        <f t="shared" si="258"/>
        <v/>
      </c>
      <c r="AF411" s="96" t="str">
        <f t="shared" si="272"/>
        <v/>
      </c>
      <c r="AH411" s="101" t="str">
        <f t="shared" si="259"/>
        <v/>
      </c>
      <c r="AI411" s="101">
        <f t="shared" si="260"/>
        <v>4284.8112696405988</v>
      </c>
      <c r="AJ411" s="101">
        <f t="shared" si="246"/>
        <v>1016.7857142857146</v>
      </c>
      <c r="AK411" s="96">
        <f t="shared" si="273"/>
        <v>821.77783422429036</v>
      </c>
      <c r="AM411" s="96" t="str">
        <f t="shared" si="261"/>
        <v/>
      </c>
      <c r="AN411" s="96" t="str">
        <f t="shared" si="274"/>
        <v/>
      </c>
      <c r="AO411" s="96" t="str">
        <f t="shared" si="275"/>
        <v/>
      </c>
      <c r="AQ411" s="96" t="str">
        <f t="shared" si="262"/>
        <v/>
      </c>
      <c r="AR411" s="96">
        <f t="shared" si="276"/>
        <v>30368.000000000007</v>
      </c>
      <c r="AS411" s="96">
        <f t="shared" si="277"/>
        <v>30368.000000000007</v>
      </c>
      <c r="AU411" s="96" t="str">
        <f t="shared" si="263"/>
        <v/>
      </c>
      <c r="AV411" s="96" t="str">
        <f t="shared" si="278"/>
        <v/>
      </c>
      <c r="AW411" s="96" t="str">
        <f t="shared" si="279"/>
        <v/>
      </c>
      <c r="AX411" s="96" t="str">
        <f t="shared" si="280"/>
        <v/>
      </c>
      <c r="AZ411" s="101" t="str">
        <f t="shared" si="264"/>
        <v/>
      </c>
      <c r="BA411" s="101">
        <f t="shared" si="265"/>
        <v>39861.80680254964</v>
      </c>
      <c r="BB411" s="101">
        <f t="shared" si="281"/>
        <v>16871.111111111113</v>
      </c>
      <c r="BC411" s="96">
        <f t="shared" si="282"/>
        <v>11854.016969106484</v>
      </c>
      <c r="BE411" s="96" t="str">
        <f t="shared" si="266"/>
        <v/>
      </c>
      <c r="BF411" s="96" t="str">
        <f t="shared" si="267"/>
        <v/>
      </c>
      <c r="BH411" s="118"/>
      <c r="BI411" s="96" t="s">
        <v>74</v>
      </c>
      <c r="BJ411" s="96" t="str">
        <f t="shared" si="268"/>
        <v/>
      </c>
      <c r="BK411" s="101">
        <f t="shared" si="269"/>
        <v>433.82857142857148</v>
      </c>
      <c r="BL411" s="101"/>
      <c r="BM411" s="117" t="str">
        <f t="shared" si="270"/>
        <v>2164-17-2</v>
      </c>
      <c r="BN411" s="204" t="str">
        <f t="shared" si="271"/>
        <v>Fluometuron</v>
      </c>
      <c r="BO411" s="204"/>
      <c r="BP411" s="200">
        <f t="shared" si="283"/>
        <v>821.77783422429036</v>
      </c>
      <c r="BQ411" s="100" t="str">
        <f t="shared" si="287"/>
        <v>N</v>
      </c>
      <c r="BR411" s="205">
        <f t="shared" si="284"/>
        <v>30368.000000000007</v>
      </c>
      <c r="BS411" s="100" t="str">
        <f t="shared" si="288"/>
        <v>N</v>
      </c>
      <c r="BT411" s="200">
        <f t="shared" si="285"/>
        <v>11854.016969106484</v>
      </c>
      <c r="BU411" s="100" t="str">
        <f t="shared" si="289"/>
        <v>N</v>
      </c>
      <c r="BV411" s="200" t="str">
        <f t="shared" si="286"/>
        <v/>
      </c>
      <c r="BW411" s="100" t="str">
        <f t="shared" si="290"/>
        <v/>
      </c>
      <c r="BX411" s="200">
        <f t="shared" si="291"/>
        <v>433.82857142857148</v>
      </c>
      <c r="BY411" s="100" t="str">
        <f t="shared" si="292"/>
        <v>N</v>
      </c>
      <c r="BZ411" s="200"/>
      <c r="CA411" s="200"/>
      <c r="CB411" s="200"/>
    </row>
    <row r="412" spans="1:80" s="96" customFormat="1" ht="23" x14ac:dyDescent="0.5">
      <c r="A412" s="206" t="s">
        <v>367</v>
      </c>
      <c r="B412" s="117" t="s">
        <v>368</v>
      </c>
      <c r="D412" s="201" t="s">
        <v>74</v>
      </c>
      <c r="E412" s="201">
        <v>0.04</v>
      </c>
      <c r="F412" s="203" t="s">
        <v>793</v>
      </c>
      <c r="G412" s="202"/>
      <c r="H412" s="100" t="s">
        <v>74</v>
      </c>
      <c r="I412" s="203">
        <v>1.2999999999999999E-2</v>
      </c>
      <c r="J412" s="203" t="s">
        <v>793</v>
      </c>
      <c r="K412" s="203"/>
      <c r="L412" s="113"/>
      <c r="M412" s="113">
        <v>1</v>
      </c>
      <c r="N412" s="111"/>
      <c r="P412" s="95">
        <v>38</v>
      </c>
      <c r="Q412" s="96" t="s">
        <v>47</v>
      </c>
      <c r="R412" s="96" t="s">
        <v>1197</v>
      </c>
      <c r="S412" s="96" t="s">
        <v>1197</v>
      </c>
      <c r="T412" s="96" t="s">
        <v>1197</v>
      </c>
      <c r="U412" s="96" t="s">
        <v>1197</v>
      </c>
      <c r="W412" s="96">
        <v>150</v>
      </c>
      <c r="X412" s="96">
        <v>1.69</v>
      </c>
      <c r="Y412" s="99" t="str">
        <f t="shared" si="254"/>
        <v/>
      </c>
      <c r="Z412" s="96" t="str">
        <f t="shared" si="255"/>
        <v/>
      </c>
      <c r="AA412" s="96" t="str">
        <f t="shared" si="256"/>
        <v/>
      </c>
      <c r="AC412" s="96" t="str">
        <f t="shared" si="245"/>
        <v/>
      </c>
      <c r="AD412" s="96" t="str">
        <f t="shared" si="257"/>
        <v/>
      </c>
      <c r="AE412" s="96" t="str">
        <f t="shared" si="258"/>
        <v/>
      </c>
      <c r="AF412" s="96" t="str">
        <f t="shared" si="272"/>
        <v/>
      </c>
      <c r="AH412" s="101">
        <f t="shared" si="259"/>
        <v>16268571.428571427</v>
      </c>
      <c r="AI412" s="101" t="str">
        <f t="shared" si="260"/>
        <v/>
      </c>
      <c r="AJ412" s="101">
        <f t="shared" si="246"/>
        <v>3128.5714285714289</v>
      </c>
      <c r="AK412" s="96">
        <f t="shared" si="273"/>
        <v>3127.9698958991407</v>
      </c>
      <c r="AM412" s="96" t="str">
        <f t="shared" si="261"/>
        <v/>
      </c>
      <c r="AN412" s="96" t="str">
        <f t="shared" si="274"/>
        <v/>
      </c>
      <c r="AO412" s="96" t="str">
        <f t="shared" si="275"/>
        <v/>
      </c>
      <c r="AQ412" s="96">
        <f t="shared" si="262"/>
        <v>68328000</v>
      </c>
      <c r="AR412" s="96">
        <f t="shared" si="276"/>
        <v>93440.000000000015</v>
      </c>
      <c r="AS412" s="96">
        <f t="shared" si="277"/>
        <v>93312.393308296363</v>
      </c>
      <c r="AU412" s="96" t="str">
        <f t="shared" si="263"/>
        <v/>
      </c>
      <c r="AV412" s="96" t="str">
        <f t="shared" si="278"/>
        <v/>
      </c>
      <c r="AW412" s="96" t="str">
        <f t="shared" si="279"/>
        <v/>
      </c>
      <c r="AX412" s="96" t="str">
        <f t="shared" si="280"/>
        <v/>
      </c>
      <c r="AZ412" s="101">
        <f t="shared" si="264"/>
        <v>75920000</v>
      </c>
      <c r="BA412" s="101" t="str">
        <f t="shared" si="265"/>
        <v/>
      </c>
      <c r="BB412" s="101">
        <f t="shared" si="281"/>
        <v>51911.111111111117</v>
      </c>
      <c r="BC412" s="96">
        <f t="shared" si="282"/>
        <v>51875.640587632392</v>
      </c>
      <c r="BE412" s="96" t="str">
        <f t="shared" si="266"/>
        <v/>
      </c>
      <c r="BF412" s="96">
        <f t="shared" si="267"/>
        <v>13.557142857142857</v>
      </c>
      <c r="BH412" s="118"/>
      <c r="BI412" s="96">
        <v>4000</v>
      </c>
      <c r="BJ412" s="96" t="str">
        <f t="shared" si="268"/>
        <v/>
      </c>
      <c r="BK412" s="101">
        <f t="shared" si="269"/>
        <v>1334.8571428571429</v>
      </c>
      <c r="BL412" s="101"/>
      <c r="BM412" s="117" t="str">
        <f t="shared" si="270"/>
        <v>16984-48-8</v>
      </c>
      <c r="BN412" s="204" t="str">
        <f t="shared" si="271"/>
        <v>Fluoride</v>
      </c>
      <c r="BO412" s="204"/>
      <c r="BP412" s="200">
        <f t="shared" si="283"/>
        <v>3127.9698958991407</v>
      </c>
      <c r="BQ412" s="100" t="str">
        <f t="shared" si="287"/>
        <v>N</v>
      </c>
      <c r="BR412" s="205">
        <f t="shared" si="284"/>
        <v>93312.393308296363</v>
      </c>
      <c r="BS412" s="100" t="str">
        <f t="shared" si="288"/>
        <v>N</v>
      </c>
      <c r="BT412" s="200">
        <f t="shared" si="285"/>
        <v>51875.640587632392</v>
      </c>
      <c r="BU412" s="100" t="str">
        <f t="shared" si="289"/>
        <v>N</v>
      </c>
      <c r="BV412" s="200">
        <f t="shared" si="286"/>
        <v>13.557142857142857</v>
      </c>
      <c r="BW412" s="100" t="str">
        <f t="shared" si="290"/>
        <v>N</v>
      </c>
      <c r="BX412" s="200">
        <f t="shared" si="291"/>
        <v>4000</v>
      </c>
      <c r="BY412" s="100" t="str">
        <f t="shared" si="292"/>
        <v>mcl</v>
      </c>
      <c r="BZ412" s="200"/>
      <c r="CA412" s="200"/>
      <c r="CB412" s="200"/>
    </row>
    <row r="413" spans="1:80" s="96" customFormat="1" ht="23" x14ac:dyDescent="0.5">
      <c r="A413" s="206" t="s">
        <v>1228</v>
      </c>
      <c r="B413" s="117" t="s">
        <v>1229</v>
      </c>
      <c r="D413" s="201" t="s">
        <v>74</v>
      </c>
      <c r="E413" s="201">
        <v>0.06</v>
      </c>
      <c r="F413" s="203" t="s">
        <v>790</v>
      </c>
      <c r="G413" s="202"/>
      <c r="H413" s="100" t="s">
        <v>74</v>
      </c>
      <c r="I413" s="203">
        <v>1.2999999999999999E-2</v>
      </c>
      <c r="J413" s="203" t="s">
        <v>793</v>
      </c>
      <c r="K413" s="203"/>
      <c r="L413" s="113"/>
      <c r="M413" s="113">
        <v>1</v>
      </c>
      <c r="N413" s="111"/>
      <c r="P413" s="95">
        <v>37.997</v>
      </c>
      <c r="Q413" s="96" t="s">
        <v>47</v>
      </c>
      <c r="R413" s="96" t="s">
        <v>1197</v>
      </c>
      <c r="S413" s="96" t="s">
        <v>1197</v>
      </c>
      <c r="T413" s="96" t="s">
        <v>1197</v>
      </c>
      <c r="U413" s="96" t="s">
        <v>1197</v>
      </c>
      <c r="W413" s="96">
        <v>150</v>
      </c>
      <c r="X413" s="96">
        <v>1.69</v>
      </c>
      <c r="Y413" s="99" t="str">
        <f t="shared" si="254"/>
        <v/>
      </c>
      <c r="Z413" s="96" t="str">
        <f t="shared" si="255"/>
        <v/>
      </c>
      <c r="AA413" s="96" t="str">
        <f t="shared" si="256"/>
        <v/>
      </c>
      <c r="AC413" s="96" t="str">
        <f t="shared" si="245"/>
        <v/>
      </c>
      <c r="AD413" s="96" t="str">
        <f t="shared" si="257"/>
        <v/>
      </c>
      <c r="AE413" s="96" t="str">
        <f t="shared" si="258"/>
        <v/>
      </c>
      <c r="AF413" s="96" t="str">
        <f t="shared" si="272"/>
        <v/>
      </c>
      <c r="AH413" s="101">
        <f t="shared" si="259"/>
        <v>16268571.428571427</v>
      </c>
      <c r="AI413" s="101" t="str">
        <f t="shared" si="260"/>
        <v/>
      </c>
      <c r="AJ413" s="101">
        <f t="shared" si="246"/>
        <v>4692.8571428571431</v>
      </c>
      <c r="AK413" s="96">
        <f t="shared" si="273"/>
        <v>4691.5038244462448</v>
      </c>
      <c r="AM413" s="96" t="str">
        <f t="shared" si="261"/>
        <v/>
      </c>
      <c r="AN413" s="96" t="str">
        <f t="shared" si="274"/>
        <v/>
      </c>
      <c r="AO413" s="96" t="str">
        <f t="shared" si="275"/>
        <v/>
      </c>
      <c r="AQ413" s="96">
        <f t="shared" si="262"/>
        <v>68328000</v>
      </c>
      <c r="AR413" s="96">
        <f t="shared" si="276"/>
        <v>140160</v>
      </c>
      <c r="AS413" s="96">
        <f t="shared" si="277"/>
        <v>139873.08085977481</v>
      </c>
      <c r="AU413" s="96" t="str">
        <f t="shared" si="263"/>
        <v/>
      </c>
      <c r="AV413" s="96" t="str">
        <f t="shared" si="278"/>
        <v/>
      </c>
      <c r="AW413" s="96" t="str">
        <f t="shared" si="279"/>
        <v/>
      </c>
      <c r="AX413" s="96" t="str">
        <f t="shared" si="280"/>
        <v/>
      </c>
      <c r="AZ413" s="101">
        <f t="shared" si="264"/>
        <v>75920000</v>
      </c>
      <c r="BA413" s="101" t="str">
        <f t="shared" si="265"/>
        <v/>
      </c>
      <c r="BB413" s="101">
        <f t="shared" si="281"/>
        <v>77866.666666666672</v>
      </c>
      <c r="BC413" s="96">
        <f t="shared" si="282"/>
        <v>77786.885245901649</v>
      </c>
      <c r="BE413" s="96" t="str">
        <f t="shared" si="266"/>
        <v/>
      </c>
      <c r="BF413" s="96">
        <f t="shared" si="267"/>
        <v>13.557142857142857</v>
      </c>
      <c r="BH413" s="118"/>
      <c r="BI413" s="96">
        <v>4000</v>
      </c>
      <c r="BJ413" s="96" t="str">
        <f t="shared" si="268"/>
        <v/>
      </c>
      <c r="BK413" s="101">
        <f t="shared" si="269"/>
        <v>2002.2857142857142</v>
      </c>
      <c r="BL413" s="101"/>
      <c r="BM413" s="117" t="str">
        <f t="shared" si="270"/>
        <v>7782-41-4</v>
      </c>
      <c r="BN413" s="204" t="str">
        <f t="shared" si="271"/>
        <v>Fluorine (Soluble Fluoride)</v>
      </c>
      <c r="BO413" s="204"/>
      <c r="BP413" s="200">
        <f t="shared" si="283"/>
        <v>4691.5038244462448</v>
      </c>
      <c r="BQ413" s="100" t="str">
        <f t="shared" si="287"/>
        <v>N</v>
      </c>
      <c r="BR413" s="205">
        <f t="shared" si="284"/>
        <v>100000</v>
      </c>
      <c r="BS413" s="100" t="str">
        <f t="shared" si="288"/>
        <v>max</v>
      </c>
      <c r="BT413" s="200">
        <f t="shared" si="285"/>
        <v>77786.885245901649</v>
      </c>
      <c r="BU413" s="100" t="str">
        <f t="shared" si="289"/>
        <v>N</v>
      </c>
      <c r="BV413" s="200">
        <f t="shared" si="286"/>
        <v>13.557142857142857</v>
      </c>
      <c r="BW413" s="100" t="str">
        <f t="shared" si="290"/>
        <v>N</v>
      </c>
      <c r="BX413" s="200">
        <f t="shared" si="291"/>
        <v>4000</v>
      </c>
      <c r="BY413" s="100" t="str">
        <f t="shared" si="292"/>
        <v>mcl</v>
      </c>
      <c r="BZ413" s="200"/>
      <c r="CA413" s="200"/>
      <c r="CB413" s="200"/>
    </row>
    <row r="414" spans="1:80" s="96" customFormat="1" ht="23" x14ac:dyDescent="0.5">
      <c r="A414" s="206" t="s">
        <v>1230</v>
      </c>
      <c r="B414" s="117" t="s">
        <v>1231</v>
      </c>
      <c r="D414" s="201" t="s">
        <v>74</v>
      </c>
      <c r="E414" s="201">
        <v>0.08</v>
      </c>
      <c r="F414" s="203" t="s">
        <v>790</v>
      </c>
      <c r="G414" s="202"/>
      <c r="H414" s="100" t="s">
        <v>74</v>
      </c>
      <c r="I414" s="203"/>
      <c r="J414" s="203" t="s">
        <v>74</v>
      </c>
      <c r="K414" s="203"/>
      <c r="L414" s="113"/>
      <c r="M414" s="113">
        <v>1</v>
      </c>
      <c r="N414" s="111">
        <v>0.1</v>
      </c>
      <c r="P414" s="95">
        <v>329.32</v>
      </c>
      <c r="Q414" s="96" t="s">
        <v>47</v>
      </c>
      <c r="R414" s="96">
        <v>8.0999999999999997E-9</v>
      </c>
      <c r="S414" s="96">
        <v>3.3115E-7</v>
      </c>
      <c r="T414" s="96">
        <v>3.9842000000000002E-2</v>
      </c>
      <c r="U414" s="96">
        <v>4.6551999999999999E-6</v>
      </c>
      <c r="V414" s="96">
        <v>56770</v>
      </c>
      <c r="W414" s="96">
        <f t="shared" si="253"/>
        <v>340.62</v>
      </c>
      <c r="X414" s="96">
        <v>12</v>
      </c>
      <c r="Y414" s="99" t="str">
        <f t="shared" si="254"/>
        <v/>
      </c>
      <c r="Z414" s="96" t="str">
        <f t="shared" si="255"/>
        <v/>
      </c>
      <c r="AA414" s="96" t="str">
        <f t="shared" si="256"/>
        <v/>
      </c>
      <c r="AC414" s="96" t="str">
        <f t="shared" si="245"/>
        <v/>
      </c>
      <c r="AD414" s="96" t="str">
        <f t="shared" si="257"/>
        <v/>
      </c>
      <c r="AE414" s="96" t="str">
        <f t="shared" si="258"/>
        <v/>
      </c>
      <c r="AF414" s="96" t="str">
        <f t="shared" si="272"/>
        <v/>
      </c>
      <c r="AH414" s="101" t="str">
        <f t="shared" si="259"/>
        <v/>
      </c>
      <c r="AI414" s="101">
        <f t="shared" si="260"/>
        <v>26368.069351634455</v>
      </c>
      <c r="AJ414" s="101">
        <f t="shared" si="246"/>
        <v>6257.1428571428578</v>
      </c>
      <c r="AK414" s="96">
        <f t="shared" si="273"/>
        <v>5057.0943644571707</v>
      </c>
      <c r="AM414" s="96" t="str">
        <f t="shared" si="261"/>
        <v/>
      </c>
      <c r="AN414" s="96" t="str">
        <f t="shared" si="274"/>
        <v/>
      </c>
      <c r="AO414" s="96" t="str">
        <f t="shared" si="275"/>
        <v/>
      </c>
      <c r="AQ414" s="96" t="str">
        <f t="shared" si="262"/>
        <v/>
      </c>
      <c r="AR414" s="96">
        <f t="shared" si="276"/>
        <v>186880.00000000003</v>
      </c>
      <c r="AS414" s="96">
        <f t="shared" si="277"/>
        <v>186880.00000000003</v>
      </c>
      <c r="AU414" s="96" t="str">
        <f t="shared" si="263"/>
        <v/>
      </c>
      <c r="AV414" s="96" t="str">
        <f t="shared" si="278"/>
        <v/>
      </c>
      <c r="AW414" s="96" t="str">
        <f t="shared" si="279"/>
        <v/>
      </c>
      <c r="AX414" s="96" t="str">
        <f t="shared" si="280"/>
        <v/>
      </c>
      <c r="AZ414" s="101" t="str">
        <f t="shared" si="264"/>
        <v/>
      </c>
      <c r="BA414" s="101">
        <f t="shared" si="265"/>
        <v>245303.42647722855</v>
      </c>
      <c r="BB414" s="101">
        <f t="shared" si="281"/>
        <v>103822.22222222223</v>
      </c>
      <c r="BC414" s="96">
        <f t="shared" si="282"/>
        <v>72947.796732962976</v>
      </c>
      <c r="BE414" s="96" t="str">
        <f t="shared" si="266"/>
        <v/>
      </c>
      <c r="BF414" s="96" t="str">
        <f t="shared" si="267"/>
        <v/>
      </c>
      <c r="BH414" s="118"/>
      <c r="BI414" s="96" t="s">
        <v>74</v>
      </c>
      <c r="BJ414" s="96" t="str">
        <f t="shared" si="268"/>
        <v/>
      </c>
      <c r="BK414" s="101">
        <f t="shared" si="269"/>
        <v>2669.7142857142858</v>
      </c>
      <c r="BL414" s="101"/>
      <c r="BM414" s="117" t="str">
        <f t="shared" si="270"/>
        <v>59756-60-4</v>
      </c>
      <c r="BN414" s="204" t="str">
        <f t="shared" si="271"/>
        <v>Fluridone</v>
      </c>
      <c r="BO414" s="204"/>
      <c r="BP414" s="200">
        <f t="shared" si="283"/>
        <v>5057.0943644571707</v>
      </c>
      <c r="BQ414" s="100" t="str">
        <f t="shared" si="287"/>
        <v>N</v>
      </c>
      <c r="BR414" s="205">
        <f t="shared" si="284"/>
        <v>100000</v>
      </c>
      <c r="BS414" s="100" t="str">
        <f t="shared" si="288"/>
        <v>max</v>
      </c>
      <c r="BT414" s="200">
        <f t="shared" si="285"/>
        <v>72947.796732962976</v>
      </c>
      <c r="BU414" s="100" t="str">
        <f t="shared" si="289"/>
        <v>N</v>
      </c>
      <c r="BV414" s="200" t="str">
        <f t="shared" si="286"/>
        <v/>
      </c>
      <c r="BW414" s="100" t="str">
        <f t="shared" si="290"/>
        <v/>
      </c>
      <c r="BX414" s="200">
        <f t="shared" si="291"/>
        <v>2669.7142857142858</v>
      </c>
      <c r="BY414" s="100" t="str">
        <f t="shared" si="292"/>
        <v>N</v>
      </c>
      <c r="BZ414" s="200"/>
      <c r="CA414" s="200"/>
      <c r="CB414" s="200"/>
    </row>
    <row r="415" spans="1:80" s="96" customFormat="1" ht="23" x14ac:dyDescent="0.5">
      <c r="A415" s="206" t="s">
        <v>1232</v>
      </c>
      <c r="B415" s="117" t="s">
        <v>1233</v>
      </c>
      <c r="D415" s="201" t="s">
        <v>74</v>
      </c>
      <c r="E415" s="201">
        <v>0.04</v>
      </c>
      <c r="F415" s="203" t="s">
        <v>1966</v>
      </c>
      <c r="G415" s="202"/>
      <c r="H415" s="100" t="s">
        <v>74</v>
      </c>
      <c r="I415" s="203"/>
      <c r="J415" s="203" t="s">
        <v>74</v>
      </c>
      <c r="K415" s="203"/>
      <c r="L415" s="113"/>
      <c r="M415" s="113">
        <v>1</v>
      </c>
      <c r="N415" s="111">
        <v>0.1</v>
      </c>
      <c r="P415" s="95">
        <v>312.29000000000002</v>
      </c>
      <c r="Q415" s="96" t="s">
        <v>47</v>
      </c>
      <c r="R415" s="96">
        <v>1.31E-9</v>
      </c>
      <c r="S415" s="96">
        <v>5.3557000000000001E-8</v>
      </c>
      <c r="T415" s="96">
        <v>4.1277599999999998E-2</v>
      </c>
      <c r="U415" s="96">
        <v>4.8230000000000002E-6</v>
      </c>
      <c r="V415" s="96">
        <v>2189</v>
      </c>
      <c r="W415" s="96">
        <f t="shared" si="253"/>
        <v>13.134</v>
      </c>
      <c r="X415" s="96">
        <v>114</v>
      </c>
      <c r="Y415" s="99" t="str">
        <f t="shared" si="254"/>
        <v/>
      </c>
      <c r="Z415" s="96" t="str">
        <f t="shared" si="255"/>
        <v/>
      </c>
      <c r="AA415" s="96" t="str">
        <f t="shared" si="256"/>
        <v/>
      </c>
      <c r="AC415" s="96" t="str">
        <f t="shared" si="245"/>
        <v/>
      </c>
      <c r="AD415" s="96" t="str">
        <f t="shared" si="257"/>
        <v/>
      </c>
      <c r="AE415" s="96" t="str">
        <f t="shared" si="258"/>
        <v/>
      </c>
      <c r="AF415" s="96" t="str">
        <f t="shared" si="272"/>
        <v/>
      </c>
      <c r="AH415" s="101" t="str">
        <f t="shared" si="259"/>
        <v/>
      </c>
      <c r="AI415" s="101">
        <f t="shared" si="260"/>
        <v>13184.034675817227</v>
      </c>
      <c r="AJ415" s="101">
        <f t="shared" si="246"/>
        <v>3128.5714285714289</v>
      </c>
      <c r="AK415" s="96">
        <f t="shared" si="273"/>
        <v>2528.5471822285854</v>
      </c>
      <c r="AM415" s="96" t="str">
        <f t="shared" si="261"/>
        <v/>
      </c>
      <c r="AN415" s="96" t="str">
        <f t="shared" si="274"/>
        <v/>
      </c>
      <c r="AO415" s="96" t="str">
        <f t="shared" si="275"/>
        <v/>
      </c>
      <c r="AQ415" s="96" t="str">
        <f t="shared" si="262"/>
        <v/>
      </c>
      <c r="AR415" s="96">
        <f t="shared" si="276"/>
        <v>93440.000000000015</v>
      </c>
      <c r="AS415" s="96">
        <f t="shared" si="277"/>
        <v>93440.000000000015</v>
      </c>
      <c r="AU415" s="96" t="str">
        <f t="shared" si="263"/>
        <v/>
      </c>
      <c r="AV415" s="96" t="str">
        <f t="shared" si="278"/>
        <v/>
      </c>
      <c r="AW415" s="96" t="str">
        <f t="shared" si="279"/>
        <v/>
      </c>
      <c r="AX415" s="96" t="str">
        <f t="shared" si="280"/>
        <v/>
      </c>
      <c r="AZ415" s="101" t="str">
        <f t="shared" si="264"/>
        <v/>
      </c>
      <c r="BA415" s="101">
        <f t="shared" si="265"/>
        <v>122651.71323861428</v>
      </c>
      <c r="BB415" s="101">
        <f t="shared" si="281"/>
        <v>51911.111111111117</v>
      </c>
      <c r="BC415" s="96">
        <f t="shared" si="282"/>
        <v>36473.898366481488</v>
      </c>
      <c r="BE415" s="96" t="str">
        <f t="shared" si="266"/>
        <v/>
      </c>
      <c r="BF415" s="96" t="str">
        <f t="shared" si="267"/>
        <v/>
      </c>
      <c r="BH415" s="118"/>
      <c r="BI415" s="96" t="s">
        <v>74</v>
      </c>
      <c r="BJ415" s="96" t="str">
        <f t="shared" si="268"/>
        <v/>
      </c>
      <c r="BK415" s="101">
        <f t="shared" si="269"/>
        <v>1334.8571428571429</v>
      </c>
      <c r="BL415" s="101"/>
      <c r="BM415" s="117" t="str">
        <f t="shared" si="270"/>
        <v>56425-91-3</v>
      </c>
      <c r="BN415" s="204" t="str">
        <f t="shared" si="271"/>
        <v>Flurprimidol</v>
      </c>
      <c r="BO415" s="204"/>
      <c r="BP415" s="200">
        <f t="shared" si="283"/>
        <v>2528.5471822285854</v>
      </c>
      <c r="BQ415" s="100" t="str">
        <f t="shared" si="287"/>
        <v>N</v>
      </c>
      <c r="BR415" s="205">
        <f t="shared" si="284"/>
        <v>93440.000000000015</v>
      </c>
      <c r="BS415" s="100" t="str">
        <f t="shared" si="288"/>
        <v>N</v>
      </c>
      <c r="BT415" s="200">
        <f t="shared" si="285"/>
        <v>36473.898366481488</v>
      </c>
      <c r="BU415" s="100" t="str">
        <f t="shared" si="289"/>
        <v>N</v>
      </c>
      <c r="BV415" s="200" t="str">
        <f t="shared" si="286"/>
        <v/>
      </c>
      <c r="BW415" s="100" t="str">
        <f t="shared" si="290"/>
        <v/>
      </c>
      <c r="BX415" s="200">
        <f t="shared" si="291"/>
        <v>1334.8571428571429</v>
      </c>
      <c r="BY415" s="100" t="str">
        <f t="shared" si="292"/>
        <v>N</v>
      </c>
      <c r="BZ415" s="200"/>
      <c r="CA415" s="200"/>
      <c r="CB415" s="200"/>
    </row>
    <row r="416" spans="1:80" s="96" customFormat="1" ht="23" x14ac:dyDescent="0.5">
      <c r="A416" s="206" t="s">
        <v>1234</v>
      </c>
      <c r="B416" s="117" t="s">
        <v>517</v>
      </c>
      <c r="D416" s="201" t="s">
        <v>74</v>
      </c>
      <c r="E416" s="201">
        <v>2E-3</v>
      </c>
      <c r="F416" s="203" t="s">
        <v>1966</v>
      </c>
      <c r="G416" s="202"/>
      <c r="H416" s="100" t="s">
        <v>74</v>
      </c>
      <c r="I416" s="203"/>
      <c r="J416" s="203" t="s">
        <v>74</v>
      </c>
      <c r="K416" s="203"/>
      <c r="L416" s="113"/>
      <c r="M416" s="113">
        <v>1</v>
      </c>
      <c r="N416" s="111">
        <v>0.1</v>
      </c>
      <c r="P416" s="95">
        <v>315.39999999999998</v>
      </c>
      <c r="Q416" s="96" t="s">
        <v>47</v>
      </c>
      <c r="R416" s="96">
        <v>2.2499999999999999E-9</v>
      </c>
      <c r="S416" s="96">
        <v>9.1987000000000002E-8</v>
      </c>
      <c r="T416" s="96">
        <v>4.1005800000000002E-2</v>
      </c>
      <c r="U416" s="96">
        <v>4.7912E-6</v>
      </c>
      <c r="V416" s="96">
        <v>81060</v>
      </c>
      <c r="W416" s="96">
        <f t="shared" si="253"/>
        <v>486.36</v>
      </c>
      <c r="X416" s="96">
        <v>54</v>
      </c>
      <c r="Y416" s="99" t="str">
        <f t="shared" si="254"/>
        <v/>
      </c>
      <c r="Z416" s="96" t="str">
        <f t="shared" si="255"/>
        <v/>
      </c>
      <c r="AA416" s="96" t="str">
        <f t="shared" si="256"/>
        <v/>
      </c>
      <c r="AC416" s="96" t="str">
        <f t="shared" si="245"/>
        <v/>
      </c>
      <c r="AD416" s="96" t="str">
        <f t="shared" si="257"/>
        <v/>
      </c>
      <c r="AE416" s="96" t="str">
        <f t="shared" si="258"/>
        <v/>
      </c>
      <c r="AF416" s="96" t="str">
        <f t="shared" si="272"/>
        <v/>
      </c>
      <c r="AH416" s="101" t="str">
        <f t="shared" si="259"/>
        <v/>
      </c>
      <c r="AI416" s="101">
        <f t="shared" si="260"/>
        <v>659.20173379086145</v>
      </c>
      <c r="AJ416" s="101">
        <f t="shared" si="246"/>
        <v>156.42857142857144</v>
      </c>
      <c r="AK416" s="96">
        <f t="shared" si="273"/>
        <v>126.42735911142927</v>
      </c>
      <c r="AM416" s="96" t="str">
        <f t="shared" si="261"/>
        <v/>
      </c>
      <c r="AN416" s="96" t="str">
        <f t="shared" si="274"/>
        <v/>
      </c>
      <c r="AO416" s="96" t="str">
        <f t="shared" si="275"/>
        <v/>
      </c>
      <c r="AQ416" s="96" t="str">
        <f t="shared" si="262"/>
        <v/>
      </c>
      <c r="AR416" s="96">
        <f t="shared" si="276"/>
        <v>4672</v>
      </c>
      <c r="AS416" s="96">
        <f t="shared" si="277"/>
        <v>4672</v>
      </c>
      <c r="AU416" s="96" t="str">
        <f t="shared" si="263"/>
        <v/>
      </c>
      <c r="AV416" s="96" t="str">
        <f t="shared" si="278"/>
        <v/>
      </c>
      <c r="AW416" s="96" t="str">
        <f t="shared" si="279"/>
        <v/>
      </c>
      <c r="AX416" s="96" t="str">
        <f t="shared" si="280"/>
        <v/>
      </c>
      <c r="AZ416" s="101" t="str">
        <f t="shared" si="264"/>
        <v/>
      </c>
      <c r="BA416" s="101">
        <f t="shared" si="265"/>
        <v>6132.5856619307142</v>
      </c>
      <c r="BB416" s="101">
        <f t="shared" si="281"/>
        <v>2595.5555555555557</v>
      </c>
      <c r="BC416" s="96">
        <f t="shared" si="282"/>
        <v>1823.6949183240743</v>
      </c>
      <c r="BE416" s="96" t="str">
        <f t="shared" si="266"/>
        <v/>
      </c>
      <c r="BF416" s="96" t="str">
        <f t="shared" si="267"/>
        <v/>
      </c>
      <c r="BH416" s="118"/>
      <c r="BI416" s="96" t="s">
        <v>74</v>
      </c>
      <c r="BJ416" s="96" t="str">
        <f t="shared" si="268"/>
        <v/>
      </c>
      <c r="BK416" s="101">
        <f t="shared" si="269"/>
        <v>66.742857142857147</v>
      </c>
      <c r="BL416" s="101"/>
      <c r="BM416" s="117" t="str">
        <f t="shared" si="270"/>
        <v>85509-19-9</v>
      </c>
      <c r="BN416" s="204" t="str">
        <f t="shared" si="271"/>
        <v>Flusilazole</v>
      </c>
      <c r="BO416" s="204"/>
      <c r="BP416" s="200">
        <f t="shared" si="283"/>
        <v>126.42735911142927</v>
      </c>
      <c r="BQ416" s="100" t="str">
        <f t="shared" si="287"/>
        <v>N</v>
      </c>
      <c r="BR416" s="205">
        <f t="shared" si="284"/>
        <v>4672</v>
      </c>
      <c r="BS416" s="100" t="str">
        <f t="shared" si="288"/>
        <v>N</v>
      </c>
      <c r="BT416" s="200">
        <f t="shared" si="285"/>
        <v>1823.6949183240743</v>
      </c>
      <c r="BU416" s="100" t="str">
        <f t="shared" si="289"/>
        <v>N</v>
      </c>
      <c r="BV416" s="200" t="str">
        <f t="shared" si="286"/>
        <v/>
      </c>
      <c r="BW416" s="100" t="str">
        <f t="shared" si="290"/>
        <v/>
      </c>
      <c r="BX416" s="200">
        <f t="shared" si="291"/>
        <v>66.742857142857147</v>
      </c>
      <c r="BY416" s="100" t="str">
        <f t="shared" si="292"/>
        <v>N</v>
      </c>
      <c r="BZ416" s="200"/>
      <c r="CA416" s="200"/>
      <c r="CB416" s="200"/>
    </row>
    <row r="417" spans="1:80" s="96" customFormat="1" ht="23" x14ac:dyDescent="0.5">
      <c r="A417" s="206" t="s">
        <v>1235</v>
      </c>
      <c r="B417" s="117" t="s">
        <v>1236</v>
      </c>
      <c r="C417" s="201"/>
      <c r="D417" s="201" t="s">
        <v>74</v>
      </c>
      <c r="E417" s="201">
        <v>0.5</v>
      </c>
      <c r="F417" s="203" t="s">
        <v>1966</v>
      </c>
      <c r="G417" s="202"/>
      <c r="H417" s="100" t="s">
        <v>74</v>
      </c>
      <c r="I417" s="203"/>
      <c r="J417" s="203" t="s">
        <v>74</v>
      </c>
      <c r="K417" s="203"/>
      <c r="L417" s="113"/>
      <c r="M417" s="113">
        <v>1</v>
      </c>
      <c r="N417" s="111">
        <v>0.1</v>
      </c>
      <c r="P417" s="95">
        <v>323.32</v>
      </c>
      <c r="Q417" s="96" t="s">
        <v>47</v>
      </c>
      <c r="R417" s="96">
        <v>3.1800000000000002E-9</v>
      </c>
      <c r="S417" s="96">
        <v>1.3001000000000001E-7</v>
      </c>
      <c r="T417" s="96">
        <v>4.0333399999999998E-2</v>
      </c>
      <c r="U417" s="95">
        <v>4.7126000000000004E-6</v>
      </c>
      <c r="V417" s="96">
        <v>2558</v>
      </c>
      <c r="W417" s="96">
        <f t="shared" si="253"/>
        <v>15.348000000000001</v>
      </c>
      <c r="X417" s="96">
        <v>6.53</v>
      </c>
      <c r="Y417" s="99" t="str">
        <f t="shared" si="254"/>
        <v/>
      </c>
      <c r="Z417" s="96" t="str">
        <f t="shared" si="255"/>
        <v/>
      </c>
      <c r="AA417" s="96" t="str">
        <f t="shared" si="256"/>
        <v/>
      </c>
      <c r="AC417" s="96" t="str">
        <f t="shared" si="245"/>
        <v/>
      </c>
      <c r="AD417" s="96" t="str">
        <f t="shared" si="257"/>
        <v/>
      </c>
      <c r="AE417" s="96" t="str">
        <f t="shared" si="258"/>
        <v/>
      </c>
      <c r="AF417" s="96" t="str">
        <f t="shared" si="272"/>
        <v/>
      </c>
      <c r="AH417" s="101" t="str">
        <f t="shared" si="259"/>
        <v/>
      </c>
      <c r="AI417" s="101">
        <f t="shared" si="260"/>
        <v>164800.43344771536</v>
      </c>
      <c r="AJ417" s="101">
        <f t="shared" si="246"/>
        <v>39107.142857142855</v>
      </c>
      <c r="AK417" s="96">
        <f t="shared" si="273"/>
        <v>31606.839777857313</v>
      </c>
      <c r="AM417" s="96" t="str">
        <f t="shared" si="261"/>
        <v/>
      </c>
      <c r="AN417" s="96" t="str">
        <f t="shared" si="274"/>
        <v/>
      </c>
      <c r="AO417" s="96" t="str">
        <f t="shared" si="275"/>
        <v/>
      </c>
      <c r="AQ417" s="96" t="str">
        <f t="shared" si="262"/>
        <v/>
      </c>
      <c r="AR417" s="96">
        <f t="shared" si="276"/>
        <v>1168000</v>
      </c>
      <c r="AS417" s="96">
        <f t="shared" si="277"/>
        <v>1168000</v>
      </c>
      <c r="AU417" s="96" t="str">
        <f t="shared" si="263"/>
        <v/>
      </c>
      <c r="AV417" s="96" t="str">
        <f t="shared" si="278"/>
        <v/>
      </c>
      <c r="AW417" s="96" t="str">
        <f t="shared" si="279"/>
        <v/>
      </c>
      <c r="AX417" s="96" t="str">
        <f t="shared" si="280"/>
        <v/>
      </c>
      <c r="AZ417" s="101" t="str">
        <f t="shared" si="264"/>
        <v/>
      </c>
      <c r="BA417" s="101">
        <f t="shared" si="265"/>
        <v>1533146.4154826785</v>
      </c>
      <c r="BB417" s="101">
        <f t="shared" si="281"/>
        <v>648888.88888888888</v>
      </c>
      <c r="BC417" s="96">
        <f t="shared" si="282"/>
        <v>455923.72958101856</v>
      </c>
      <c r="BE417" s="96" t="str">
        <f t="shared" si="266"/>
        <v/>
      </c>
      <c r="BF417" s="96" t="str">
        <f t="shared" si="267"/>
        <v/>
      </c>
      <c r="BH417" s="118"/>
      <c r="BI417" s="96" t="s">
        <v>74</v>
      </c>
      <c r="BJ417" s="96" t="str">
        <f t="shared" si="268"/>
        <v/>
      </c>
      <c r="BK417" s="101">
        <f t="shared" si="269"/>
        <v>16685.714285714286</v>
      </c>
      <c r="BL417" s="101"/>
      <c r="BM417" s="117" t="str">
        <f t="shared" si="270"/>
        <v>66332-96-5</v>
      </c>
      <c r="BN417" s="204" t="str">
        <f t="shared" si="271"/>
        <v>Flutolanil</v>
      </c>
      <c r="BO417" s="204"/>
      <c r="BP417" s="200">
        <f t="shared" si="283"/>
        <v>31606.839777857313</v>
      </c>
      <c r="BQ417" s="100" t="str">
        <f t="shared" si="287"/>
        <v>N</v>
      </c>
      <c r="BR417" s="205">
        <f t="shared" si="284"/>
        <v>100000</v>
      </c>
      <c r="BS417" s="100" t="str">
        <f t="shared" si="288"/>
        <v>max</v>
      </c>
      <c r="BT417" s="200">
        <f t="shared" si="285"/>
        <v>100000</v>
      </c>
      <c r="BU417" s="100" t="str">
        <f t="shared" si="289"/>
        <v>max</v>
      </c>
      <c r="BV417" s="200" t="str">
        <f t="shared" si="286"/>
        <v/>
      </c>
      <c r="BW417" s="100" t="str">
        <f t="shared" si="290"/>
        <v/>
      </c>
      <c r="BX417" s="200">
        <f t="shared" si="291"/>
        <v>16685.714285714286</v>
      </c>
      <c r="BY417" s="100" t="str">
        <f t="shared" si="292"/>
        <v>N</v>
      </c>
      <c r="BZ417" s="200"/>
      <c r="CA417" s="200"/>
      <c r="CB417" s="200"/>
    </row>
    <row r="418" spans="1:80" s="96" customFormat="1" ht="23" x14ac:dyDescent="0.5">
      <c r="A418" s="206" t="s">
        <v>1237</v>
      </c>
      <c r="B418" s="117" t="s">
        <v>1238</v>
      </c>
      <c r="C418" s="201"/>
      <c r="D418" s="201" t="s">
        <v>74</v>
      </c>
      <c r="E418" s="201">
        <v>0.01</v>
      </c>
      <c r="F418" s="203" t="s">
        <v>790</v>
      </c>
      <c r="G418" s="202"/>
      <c r="H418" s="100" t="s">
        <v>74</v>
      </c>
      <c r="I418" s="203"/>
      <c r="J418" s="203" t="s">
        <v>74</v>
      </c>
      <c r="K418" s="203"/>
      <c r="L418" s="113"/>
      <c r="M418" s="113">
        <v>1</v>
      </c>
      <c r="N418" s="111">
        <v>0.1</v>
      </c>
      <c r="P418" s="95">
        <v>502.93</v>
      </c>
      <c r="Q418" s="96" t="s">
        <v>47</v>
      </c>
      <c r="R418" s="96">
        <v>1.4500000000000001E-8</v>
      </c>
      <c r="S418" s="96">
        <v>5.9279999999999996E-7</v>
      </c>
      <c r="T418" s="96">
        <v>3.0043400000000001E-2</v>
      </c>
      <c r="U418" s="95">
        <v>3.5103000000000001E-6</v>
      </c>
      <c r="V418" s="96">
        <v>730000</v>
      </c>
      <c r="W418" s="96">
        <f t="shared" si="253"/>
        <v>4380</v>
      </c>
      <c r="X418" s="96">
        <v>5.0000000000000001E-3</v>
      </c>
      <c r="Y418" s="99" t="str">
        <f t="shared" si="254"/>
        <v/>
      </c>
      <c r="Z418" s="96" t="str">
        <f t="shared" si="255"/>
        <v/>
      </c>
      <c r="AA418" s="96" t="str">
        <f t="shared" si="256"/>
        <v/>
      </c>
      <c r="AC418" s="96" t="str">
        <f t="shared" si="245"/>
        <v/>
      </c>
      <c r="AD418" s="96" t="str">
        <f t="shared" si="257"/>
        <v/>
      </c>
      <c r="AE418" s="96" t="str">
        <f t="shared" si="258"/>
        <v/>
      </c>
      <c r="AF418" s="96" t="str">
        <f t="shared" si="272"/>
        <v/>
      </c>
      <c r="AH418" s="101" t="str">
        <f t="shared" si="259"/>
        <v/>
      </c>
      <c r="AI418" s="101">
        <f t="shared" si="260"/>
        <v>3296.0086689543068</v>
      </c>
      <c r="AJ418" s="101">
        <f t="shared" si="246"/>
        <v>782.14285714285722</v>
      </c>
      <c r="AK418" s="96">
        <f t="shared" si="273"/>
        <v>632.13679555714634</v>
      </c>
      <c r="AM418" s="96" t="str">
        <f t="shared" si="261"/>
        <v/>
      </c>
      <c r="AN418" s="96" t="str">
        <f t="shared" si="274"/>
        <v/>
      </c>
      <c r="AO418" s="96" t="str">
        <f t="shared" si="275"/>
        <v/>
      </c>
      <c r="AQ418" s="96" t="str">
        <f t="shared" si="262"/>
        <v/>
      </c>
      <c r="AR418" s="96">
        <f t="shared" si="276"/>
        <v>23360.000000000004</v>
      </c>
      <c r="AS418" s="96">
        <f t="shared" si="277"/>
        <v>23360.000000000004</v>
      </c>
      <c r="AU418" s="96" t="str">
        <f t="shared" si="263"/>
        <v/>
      </c>
      <c r="AV418" s="96" t="str">
        <f t="shared" si="278"/>
        <v/>
      </c>
      <c r="AW418" s="96" t="str">
        <f t="shared" si="279"/>
        <v/>
      </c>
      <c r="AX418" s="96" t="str">
        <f t="shared" si="280"/>
        <v/>
      </c>
      <c r="AZ418" s="101" t="str">
        <f t="shared" si="264"/>
        <v/>
      </c>
      <c r="BA418" s="101">
        <f t="shared" si="265"/>
        <v>30662.928309653569</v>
      </c>
      <c r="BB418" s="101">
        <f t="shared" si="281"/>
        <v>12977.777777777779</v>
      </c>
      <c r="BC418" s="96">
        <f t="shared" si="282"/>
        <v>9118.4745916203719</v>
      </c>
      <c r="BE418" s="96" t="str">
        <f t="shared" si="266"/>
        <v/>
      </c>
      <c r="BF418" s="96" t="str">
        <f t="shared" si="267"/>
        <v/>
      </c>
      <c r="BH418" s="118"/>
      <c r="BI418" s="96" t="s">
        <v>74</v>
      </c>
      <c r="BJ418" s="96" t="str">
        <f t="shared" si="268"/>
        <v/>
      </c>
      <c r="BK418" s="101">
        <f t="shared" si="269"/>
        <v>333.71428571428572</v>
      </c>
      <c r="BL418" s="101"/>
      <c r="BM418" s="117" t="str">
        <f t="shared" si="270"/>
        <v>69409-94-5</v>
      </c>
      <c r="BN418" s="204" t="str">
        <f t="shared" si="271"/>
        <v>Fluvalinate</v>
      </c>
      <c r="BO418" s="204"/>
      <c r="BP418" s="200">
        <f t="shared" si="283"/>
        <v>632.13679555714634</v>
      </c>
      <c r="BQ418" s="100" t="str">
        <f t="shared" si="287"/>
        <v>N</v>
      </c>
      <c r="BR418" s="205">
        <f t="shared" si="284"/>
        <v>23360.000000000004</v>
      </c>
      <c r="BS418" s="100" t="str">
        <f t="shared" si="288"/>
        <v>N</v>
      </c>
      <c r="BT418" s="200">
        <f t="shared" si="285"/>
        <v>9118.4745916203719</v>
      </c>
      <c r="BU418" s="100" t="str">
        <f t="shared" si="289"/>
        <v>N</v>
      </c>
      <c r="BV418" s="200" t="str">
        <f t="shared" si="286"/>
        <v/>
      </c>
      <c r="BW418" s="100" t="str">
        <f t="shared" si="290"/>
        <v/>
      </c>
      <c r="BX418" s="200">
        <f t="shared" si="291"/>
        <v>333.71428571428572</v>
      </c>
      <c r="BY418" s="100" t="str">
        <f t="shared" si="292"/>
        <v>N</v>
      </c>
      <c r="BZ418" s="200"/>
      <c r="CA418" s="200"/>
      <c r="CB418" s="200"/>
    </row>
    <row r="419" spans="1:80" s="96" customFormat="1" ht="23" x14ac:dyDescent="0.5">
      <c r="A419" s="206" t="s">
        <v>1239</v>
      </c>
      <c r="B419" s="117" t="s">
        <v>1240</v>
      </c>
      <c r="D419" s="201"/>
      <c r="E419" s="201">
        <v>0.09</v>
      </c>
      <c r="F419" s="203" t="s">
        <v>1966</v>
      </c>
      <c r="G419" s="202"/>
      <c r="H419" s="100" t="s">
        <v>74</v>
      </c>
      <c r="I419" s="203"/>
      <c r="J419" s="203" t="s">
        <v>74</v>
      </c>
      <c r="K419" s="203"/>
      <c r="L419" s="113"/>
      <c r="M419" s="113">
        <v>1</v>
      </c>
      <c r="N419" s="111">
        <v>0.1</v>
      </c>
      <c r="P419" s="95">
        <v>296.56</v>
      </c>
      <c r="Q419" s="96" t="s">
        <v>47</v>
      </c>
      <c r="R419" s="96">
        <v>7.6599999999999998E-8</v>
      </c>
      <c r="S419" s="96">
        <v>3.1315999999999998E-6</v>
      </c>
      <c r="T419" s="96">
        <v>4.2724699999999997E-2</v>
      </c>
      <c r="U419" s="96">
        <v>4.9919999999999998E-6</v>
      </c>
      <c r="V419" s="96">
        <v>17.7</v>
      </c>
      <c r="W419" s="96">
        <f t="shared" si="253"/>
        <v>0.1062</v>
      </c>
      <c r="X419" s="96">
        <v>0.8</v>
      </c>
      <c r="Y419" s="99" t="str">
        <f t="shared" si="254"/>
        <v/>
      </c>
      <c r="Z419" s="96" t="str">
        <f t="shared" si="255"/>
        <v/>
      </c>
      <c r="AA419" s="96" t="str">
        <f t="shared" si="256"/>
        <v/>
      </c>
      <c r="AC419" s="96" t="str">
        <f t="shared" si="245"/>
        <v/>
      </c>
      <c r="AD419" s="96" t="str">
        <f t="shared" si="257"/>
        <v/>
      </c>
      <c r="AE419" s="96" t="str">
        <f t="shared" si="258"/>
        <v/>
      </c>
      <c r="AF419" s="96" t="str">
        <f t="shared" si="272"/>
        <v/>
      </c>
      <c r="AH419" s="101" t="str">
        <f t="shared" si="259"/>
        <v/>
      </c>
      <c r="AI419" s="101">
        <f t="shared" si="260"/>
        <v>29664.078020588768</v>
      </c>
      <c r="AJ419" s="101">
        <f t="shared" si="246"/>
        <v>7039.2857142857156</v>
      </c>
      <c r="AK419" s="96">
        <f t="shared" si="273"/>
        <v>5689.2311600143184</v>
      </c>
      <c r="AM419" s="96" t="str">
        <f t="shared" si="261"/>
        <v/>
      </c>
      <c r="AN419" s="96" t="str">
        <f t="shared" si="274"/>
        <v/>
      </c>
      <c r="AO419" s="96" t="str">
        <f t="shared" si="275"/>
        <v/>
      </c>
      <c r="AQ419" s="96" t="str">
        <f t="shared" si="262"/>
        <v/>
      </c>
      <c r="AR419" s="96">
        <f t="shared" si="276"/>
        <v>210240.00000000006</v>
      </c>
      <c r="AS419" s="96">
        <f t="shared" si="277"/>
        <v>210240.00000000006</v>
      </c>
      <c r="AU419" s="96" t="str">
        <f t="shared" si="263"/>
        <v/>
      </c>
      <c r="AV419" s="96" t="str">
        <f t="shared" si="278"/>
        <v/>
      </c>
      <c r="AW419" s="96" t="str">
        <f t="shared" si="279"/>
        <v/>
      </c>
      <c r="AX419" s="96" t="str">
        <f t="shared" si="280"/>
        <v/>
      </c>
      <c r="AZ419" s="101" t="str">
        <f t="shared" si="264"/>
        <v/>
      </c>
      <c r="BA419" s="101">
        <f t="shared" si="265"/>
        <v>275966.35478688212</v>
      </c>
      <c r="BB419" s="101">
        <f t="shared" si="281"/>
        <v>116800.00000000001</v>
      </c>
      <c r="BC419" s="96">
        <f t="shared" si="282"/>
        <v>82066.271324583358</v>
      </c>
      <c r="BE419" s="96" t="str">
        <f t="shared" si="266"/>
        <v/>
      </c>
      <c r="BF419" s="96" t="str">
        <f t="shared" si="267"/>
        <v/>
      </c>
      <c r="BH419" s="118"/>
      <c r="BI419" s="96" t="s">
        <v>74</v>
      </c>
      <c r="BJ419" s="96" t="str">
        <f t="shared" si="268"/>
        <v/>
      </c>
      <c r="BK419" s="101">
        <f t="shared" si="269"/>
        <v>3003.4285714285711</v>
      </c>
      <c r="BL419" s="101"/>
      <c r="BM419" s="117" t="str">
        <f t="shared" si="270"/>
        <v>133-07-3</v>
      </c>
      <c r="BN419" s="204" t="str">
        <f t="shared" si="271"/>
        <v>Folpet</v>
      </c>
      <c r="BO419" s="204"/>
      <c r="BP419" s="200">
        <f t="shared" si="283"/>
        <v>5689.2311600143184</v>
      </c>
      <c r="BQ419" s="100" t="str">
        <f t="shared" si="287"/>
        <v>N</v>
      </c>
      <c r="BR419" s="205">
        <f t="shared" si="284"/>
        <v>100000</v>
      </c>
      <c r="BS419" s="100" t="str">
        <f t="shared" si="288"/>
        <v>max</v>
      </c>
      <c r="BT419" s="200">
        <f t="shared" si="285"/>
        <v>82066.271324583358</v>
      </c>
      <c r="BU419" s="100" t="str">
        <f t="shared" si="289"/>
        <v>N</v>
      </c>
      <c r="BV419" s="200" t="str">
        <f t="shared" si="286"/>
        <v/>
      </c>
      <c r="BW419" s="100" t="str">
        <f t="shared" si="290"/>
        <v/>
      </c>
      <c r="BX419" s="200">
        <f t="shared" si="291"/>
        <v>3003.4285714285711</v>
      </c>
      <c r="BY419" s="100" t="str">
        <f t="shared" si="292"/>
        <v>N</v>
      </c>
      <c r="BZ419" s="200"/>
      <c r="CA419" s="200"/>
      <c r="CB419" s="200"/>
    </row>
    <row r="420" spans="1:80" s="96" customFormat="1" ht="23" x14ac:dyDescent="0.5">
      <c r="A420" s="206" t="s">
        <v>369</v>
      </c>
      <c r="B420" s="117" t="s">
        <v>370</v>
      </c>
      <c r="D420" s="201"/>
      <c r="E420" s="201">
        <v>0.01</v>
      </c>
      <c r="F420" s="203" t="s">
        <v>1966</v>
      </c>
      <c r="G420" s="202"/>
      <c r="H420" s="100" t="s">
        <v>74</v>
      </c>
      <c r="I420" s="203"/>
      <c r="J420" s="203" t="s">
        <v>74</v>
      </c>
      <c r="K420" s="203"/>
      <c r="L420" s="113"/>
      <c r="M420" s="113">
        <v>1</v>
      </c>
      <c r="N420" s="111">
        <v>0.1</v>
      </c>
      <c r="P420" s="95">
        <v>438.77</v>
      </c>
      <c r="Q420" s="96" t="s">
        <v>47</v>
      </c>
      <c r="R420" s="96">
        <v>7.5300000000000002E-13</v>
      </c>
      <c r="S420" s="96">
        <v>3.0780000000000003E-11</v>
      </c>
      <c r="T420" s="96">
        <v>1.8606399999999999E-2</v>
      </c>
      <c r="U420" s="96">
        <v>4.5735999999999997E-6</v>
      </c>
      <c r="V420" s="96">
        <v>1546</v>
      </c>
      <c r="W420" s="96">
        <f t="shared" si="253"/>
        <v>9.2759999999999998</v>
      </c>
      <c r="X420" s="96">
        <v>50</v>
      </c>
      <c r="Y420" s="99" t="str">
        <f t="shared" si="254"/>
        <v/>
      </c>
      <c r="Z420" s="96" t="str">
        <f t="shared" si="255"/>
        <v/>
      </c>
      <c r="AA420" s="96" t="str">
        <f t="shared" si="256"/>
        <v/>
      </c>
      <c r="AC420" s="96" t="str">
        <f t="shared" si="245"/>
        <v/>
      </c>
      <c r="AD420" s="96" t="str">
        <f t="shared" si="257"/>
        <v/>
      </c>
      <c r="AE420" s="96" t="str">
        <f t="shared" si="258"/>
        <v/>
      </c>
      <c r="AF420" s="96" t="str">
        <f t="shared" si="272"/>
        <v/>
      </c>
      <c r="AH420" s="101" t="str">
        <f t="shared" si="259"/>
        <v/>
      </c>
      <c r="AI420" s="101">
        <f t="shared" si="260"/>
        <v>3296.0086689543068</v>
      </c>
      <c r="AJ420" s="101">
        <f t="shared" si="246"/>
        <v>782.14285714285722</v>
      </c>
      <c r="AK420" s="96">
        <f t="shared" si="273"/>
        <v>632.13679555714634</v>
      </c>
      <c r="AM420" s="96" t="str">
        <f t="shared" si="261"/>
        <v/>
      </c>
      <c r="AN420" s="96" t="str">
        <f t="shared" si="274"/>
        <v/>
      </c>
      <c r="AO420" s="96" t="str">
        <f t="shared" si="275"/>
        <v/>
      </c>
      <c r="AQ420" s="96" t="str">
        <f t="shared" si="262"/>
        <v/>
      </c>
      <c r="AR420" s="96">
        <f t="shared" si="276"/>
        <v>23360.000000000004</v>
      </c>
      <c r="AS420" s="96">
        <f t="shared" si="277"/>
        <v>23360.000000000004</v>
      </c>
      <c r="AU420" s="96" t="str">
        <f t="shared" si="263"/>
        <v/>
      </c>
      <c r="AV420" s="96" t="str">
        <f t="shared" si="278"/>
        <v/>
      </c>
      <c r="AW420" s="96" t="str">
        <f t="shared" si="279"/>
        <v/>
      </c>
      <c r="AX420" s="96" t="str">
        <f t="shared" si="280"/>
        <v/>
      </c>
      <c r="AZ420" s="101" t="str">
        <f t="shared" si="264"/>
        <v/>
      </c>
      <c r="BA420" s="101">
        <f t="shared" si="265"/>
        <v>30662.928309653569</v>
      </c>
      <c r="BB420" s="101">
        <f t="shared" si="281"/>
        <v>12977.777777777779</v>
      </c>
      <c r="BC420" s="96">
        <f t="shared" si="282"/>
        <v>9118.4745916203719</v>
      </c>
      <c r="BE420" s="96" t="str">
        <f t="shared" si="266"/>
        <v/>
      </c>
      <c r="BF420" s="96" t="str">
        <f t="shared" si="267"/>
        <v/>
      </c>
      <c r="BH420" s="118"/>
      <c r="BI420" s="96" t="s">
        <v>74</v>
      </c>
      <c r="BJ420" s="96" t="str">
        <f t="shared" si="268"/>
        <v/>
      </c>
      <c r="BK420" s="101">
        <f t="shared" si="269"/>
        <v>333.71428571428572</v>
      </c>
      <c r="BL420" s="101"/>
      <c r="BM420" s="117" t="str">
        <f t="shared" si="270"/>
        <v>72178-02-0</v>
      </c>
      <c r="BN420" s="204" t="str">
        <f t="shared" si="271"/>
        <v>Fomesafen</v>
      </c>
      <c r="BO420" s="204"/>
      <c r="BP420" s="200">
        <f t="shared" si="283"/>
        <v>632.13679555714634</v>
      </c>
      <c r="BQ420" s="100" t="str">
        <f t="shared" si="287"/>
        <v>N</v>
      </c>
      <c r="BR420" s="205">
        <f t="shared" si="284"/>
        <v>23360.000000000004</v>
      </c>
      <c r="BS420" s="100" t="str">
        <f t="shared" si="288"/>
        <v>N</v>
      </c>
      <c r="BT420" s="200">
        <f t="shared" si="285"/>
        <v>9118.4745916203719</v>
      </c>
      <c r="BU420" s="100" t="str">
        <f t="shared" si="289"/>
        <v>N</v>
      </c>
      <c r="BV420" s="200" t="str">
        <f t="shared" si="286"/>
        <v/>
      </c>
      <c r="BW420" s="100" t="str">
        <f t="shared" si="290"/>
        <v/>
      </c>
      <c r="BX420" s="200">
        <f t="shared" si="291"/>
        <v>333.71428571428572</v>
      </c>
      <c r="BY420" s="100" t="str">
        <f t="shared" si="292"/>
        <v>N</v>
      </c>
      <c r="BZ420" s="200"/>
      <c r="CA420" s="200"/>
      <c r="CB420" s="200"/>
    </row>
    <row r="421" spans="1:80" s="96" customFormat="1" ht="23" x14ac:dyDescent="0.5">
      <c r="A421" s="206" t="s">
        <v>371</v>
      </c>
      <c r="B421" s="117" t="s">
        <v>372</v>
      </c>
      <c r="D421" s="201" t="s">
        <v>74</v>
      </c>
      <c r="E421" s="201">
        <v>2E-3</v>
      </c>
      <c r="F421" s="203" t="s">
        <v>790</v>
      </c>
      <c r="G421" s="202"/>
      <c r="H421" s="100" t="s">
        <v>74</v>
      </c>
      <c r="I421" s="203"/>
      <c r="J421" s="203" t="s">
        <v>74</v>
      </c>
      <c r="K421" s="203"/>
      <c r="L421" s="113"/>
      <c r="M421" s="113">
        <v>1</v>
      </c>
      <c r="N421" s="111">
        <v>0.1</v>
      </c>
      <c r="P421" s="95">
        <v>246.33</v>
      </c>
      <c r="Q421" s="96" t="s">
        <v>47</v>
      </c>
      <c r="R421" s="96">
        <v>6.9800000000000001E-6</v>
      </c>
      <c r="S421" s="96">
        <v>2.854E-4</v>
      </c>
      <c r="T421" s="96">
        <v>2.4016900000000001E-2</v>
      </c>
      <c r="U421" s="96">
        <v>6.0959000000000004E-6</v>
      </c>
      <c r="V421" s="96">
        <v>855.8</v>
      </c>
      <c r="W421" s="96">
        <f t="shared" si="253"/>
        <v>5.1348000000000003</v>
      </c>
      <c r="X421" s="96">
        <v>15.7</v>
      </c>
      <c r="Y421" s="99" t="str">
        <f t="shared" si="254"/>
        <v/>
      </c>
      <c r="Z421" s="96" t="str">
        <f t="shared" si="255"/>
        <v/>
      </c>
      <c r="AA421" s="96" t="str">
        <f t="shared" si="256"/>
        <v/>
      </c>
      <c r="AC421" s="96" t="str">
        <f t="shared" si="245"/>
        <v/>
      </c>
      <c r="AD421" s="96" t="str">
        <f t="shared" si="257"/>
        <v/>
      </c>
      <c r="AE421" s="96" t="str">
        <f t="shared" si="258"/>
        <v/>
      </c>
      <c r="AF421" s="96" t="str">
        <f t="shared" si="272"/>
        <v/>
      </c>
      <c r="AH421" s="101" t="str">
        <f t="shared" si="259"/>
        <v/>
      </c>
      <c r="AI421" s="101">
        <f t="shared" si="260"/>
        <v>659.20173379086145</v>
      </c>
      <c r="AJ421" s="101">
        <f t="shared" si="246"/>
        <v>156.42857142857144</v>
      </c>
      <c r="AK421" s="96">
        <f t="shared" si="273"/>
        <v>126.42735911142927</v>
      </c>
      <c r="AM421" s="96" t="str">
        <f t="shared" si="261"/>
        <v/>
      </c>
      <c r="AN421" s="96" t="str">
        <f t="shared" si="274"/>
        <v/>
      </c>
      <c r="AO421" s="96" t="str">
        <f t="shared" si="275"/>
        <v/>
      </c>
      <c r="AQ421" s="96" t="str">
        <f t="shared" si="262"/>
        <v/>
      </c>
      <c r="AR421" s="96">
        <f t="shared" si="276"/>
        <v>4672</v>
      </c>
      <c r="AS421" s="96">
        <f t="shared" si="277"/>
        <v>4672</v>
      </c>
      <c r="AU421" s="96" t="str">
        <f t="shared" si="263"/>
        <v/>
      </c>
      <c r="AV421" s="96" t="str">
        <f t="shared" si="278"/>
        <v/>
      </c>
      <c r="AW421" s="96" t="str">
        <f t="shared" si="279"/>
        <v/>
      </c>
      <c r="AX421" s="96" t="str">
        <f t="shared" si="280"/>
        <v/>
      </c>
      <c r="AZ421" s="101" t="str">
        <f t="shared" si="264"/>
        <v/>
      </c>
      <c r="BA421" s="101">
        <f t="shared" si="265"/>
        <v>6132.5856619307142</v>
      </c>
      <c r="BB421" s="101">
        <f t="shared" si="281"/>
        <v>2595.5555555555557</v>
      </c>
      <c r="BC421" s="96">
        <f t="shared" si="282"/>
        <v>1823.6949183240743</v>
      </c>
      <c r="BE421" s="96" t="str">
        <f t="shared" si="266"/>
        <v/>
      </c>
      <c r="BF421" s="96" t="str">
        <f t="shared" si="267"/>
        <v/>
      </c>
      <c r="BH421" s="118"/>
      <c r="BI421" s="96" t="s">
        <v>74</v>
      </c>
      <c r="BJ421" s="96" t="str">
        <f t="shared" si="268"/>
        <v/>
      </c>
      <c r="BK421" s="101">
        <f t="shared" si="269"/>
        <v>66.742857142857147</v>
      </c>
      <c r="BL421" s="101"/>
      <c r="BM421" s="117" t="str">
        <f t="shared" si="270"/>
        <v>944-22-9</v>
      </c>
      <c r="BN421" s="204" t="str">
        <f t="shared" si="271"/>
        <v>Fonofos</v>
      </c>
      <c r="BO421" s="204"/>
      <c r="BP421" s="200">
        <f t="shared" si="283"/>
        <v>126.42735911142927</v>
      </c>
      <c r="BQ421" s="100" t="str">
        <f t="shared" si="287"/>
        <v>N</v>
      </c>
      <c r="BR421" s="205">
        <f t="shared" si="284"/>
        <v>4672</v>
      </c>
      <c r="BS421" s="100" t="str">
        <f t="shared" si="288"/>
        <v>N</v>
      </c>
      <c r="BT421" s="200">
        <f t="shared" si="285"/>
        <v>1823.6949183240743</v>
      </c>
      <c r="BU421" s="100" t="str">
        <f t="shared" si="289"/>
        <v>N</v>
      </c>
      <c r="BV421" s="200" t="str">
        <f t="shared" si="286"/>
        <v/>
      </c>
      <c r="BW421" s="100" t="str">
        <f t="shared" si="290"/>
        <v/>
      </c>
      <c r="BX421" s="200">
        <f t="shared" si="291"/>
        <v>66.742857142857147</v>
      </c>
      <c r="BY421" s="100" t="str">
        <f t="shared" si="292"/>
        <v>N</v>
      </c>
      <c r="BZ421" s="200"/>
      <c r="CA421" s="200"/>
      <c r="CB421" s="200"/>
    </row>
    <row r="422" spans="1:80" s="96" customFormat="1" ht="23" x14ac:dyDescent="0.5">
      <c r="A422" s="206" t="s">
        <v>373</v>
      </c>
      <c r="B422" s="117" t="s">
        <v>374</v>
      </c>
      <c r="C422" s="96">
        <v>2.1000000000000001E-2</v>
      </c>
      <c r="D422" s="201" t="s">
        <v>793</v>
      </c>
      <c r="E422" s="201">
        <v>0.2</v>
      </c>
      <c r="F422" s="203" t="s">
        <v>790</v>
      </c>
      <c r="G422" s="202">
        <v>1.2999999999999999E-5</v>
      </c>
      <c r="H422" s="100" t="s">
        <v>790</v>
      </c>
      <c r="I422" s="203">
        <v>9.7999999999999997E-3</v>
      </c>
      <c r="J422" s="203" t="s">
        <v>109</v>
      </c>
      <c r="K422" s="203"/>
      <c r="L422" s="113" t="s">
        <v>1199</v>
      </c>
      <c r="M422" s="113">
        <v>1</v>
      </c>
      <c r="N422" s="111"/>
      <c r="P422" s="95">
        <v>30.026</v>
      </c>
      <c r="Q422" s="208"/>
      <c r="R422" s="96">
        <v>3.3700000000000001E-7</v>
      </c>
      <c r="S422" s="96">
        <v>1.38E-5</v>
      </c>
      <c r="T422" s="96">
        <v>0.16708709999999999</v>
      </c>
      <c r="U422" s="95">
        <v>1.7399999999999999E-5</v>
      </c>
      <c r="V422" s="96">
        <v>1</v>
      </c>
      <c r="W422" s="96">
        <f t="shared" si="253"/>
        <v>6.0000000000000001E-3</v>
      </c>
      <c r="X422" s="96">
        <v>400000</v>
      </c>
      <c r="Y422" s="99">
        <f t="shared" si="254"/>
        <v>2.2009167620996306E-6</v>
      </c>
      <c r="Z422" s="96">
        <f t="shared" si="255"/>
        <v>77749.722380425941</v>
      </c>
      <c r="AA422" s="96">
        <f t="shared" si="256"/>
        <v>42401.04498113208</v>
      </c>
      <c r="AC422" s="96">
        <f t="shared" si="245"/>
        <v>16.792099804056491</v>
      </c>
      <c r="AD422" s="96" t="str">
        <f t="shared" si="257"/>
        <v/>
      </c>
      <c r="AE422" s="96">
        <f t="shared" si="258"/>
        <v>33.106575963718818</v>
      </c>
      <c r="AF422" s="96">
        <f t="shared" si="272"/>
        <v>11.1411559364941</v>
      </c>
      <c r="AH422" s="101">
        <f t="shared" si="259"/>
        <v>794.6021627279531</v>
      </c>
      <c r="AI422" s="101" t="str">
        <f t="shared" si="260"/>
        <v/>
      </c>
      <c r="AJ422" s="101">
        <f t="shared" si="246"/>
        <v>15642.857142857141</v>
      </c>
      <c r="AK422" s="96">
        <f t="shared" si="273"/>
        <v>756.19035070312236</v>
      </c>
      <c r="AM422" s="96">
        <f t="shared" si="261"/>
        <v>73.347891944118757</v>
      </c>
      <c r="AN422" s="96">
        <f t="shared" si="274"/>
        <v>311.46666666666664</v>
      </c>
      <c r="AO422" s="96">
        <f t="shared" si="275"/>
        <v>59.367357340469447</v>
      </c>
      <c r="AQ422" s="96">
        <f t="shared" si="262"/>
        <v>3337.3290834574032</v>
      </c>
      <c r="AR422" s="96">
        <f t="shared" si="276"/>
        <v>467200</v>
      </c>
      <c r="AS422" s="96">
        <f t="shared" si="277"/>
        <v>3313.6587714058905</v>
      </c>
      <c r="AU422" s="96">
        <f t="shared" si="263"/>
        <v>81.497657715687495</v>
      </c>
      <c r="AV422" s="96" t="str">
        <f t="shared" si="278"/>
        <v/>
      </c>
      <c r="AW422" s="96">
        <f t="shared" si="279"/>
        <v>173.03703703703701</v>
      </c>
      <c r="AX422" s="96">
        <f t="shared" si="280"/>
        <v>55.403501005162028</v>
      </c>
      <c r="AZ422" s="101">
        <f t="shared" si="264"/>
        <v>3708.1434260637811</v>
      </c>
      <c r="BA422" s="101" t="str">
        <f t="shared" si="265"/>
        <v/>
      </c>
      <c r="BB422" s="101">
        <f t="shared" si="281"/>
        <v>259555.55555555556</v>
      </c>
      <c r="BC422" s="96">
        <f t="shared" si="282"/>
        <v>3655.913180414836</v>
      </c>
      <c r="BE422" s="96">
        <f t="shared" si="266"/>
        <v>0.21597633136094674</v>
      </c>
      <c r="BF422" s="96">
        <f t="shared" si="267"/>
        <v>10.219999999999999</v>
      </c>
      <c r="BH422" s="118"/>
      <c r="BI422" s="96" t="s">
        <v>74</v>
      </c>
      <c r="BJ422" s="96">
        <f t="shared" si="268"/>
        <v>0.3869046041647895</v>
      </c>
      <c r="BK422" s="101">
        <f t="shared" si="269"/>
        <v>20.377593619540157</v>
      </c>
      <c r="BL422" s="101"/>
      <c r="BM422" s="117" t="str">
        <f t="shared" si="270"/>
        <v>50-00-0</v>
      </c>
      <c r="BN422" s="204" t="str">
        <f t="shared" si="271"/>
        <v>Formaldehyde</v>
      </c>
      <c r="BO422" s="204"/>
      <c r="BP422" s="200">
        <f t="shared" si="283"/>
        <v>11.1411559364941</v>
      </c>
      <c r="BQ422" s="100" t="str">
        <f t="shared" si="287"/>
        <v>C</v>
      </c>
      <c r="BR422" s="205">
        <f t="shared" si="284"/>
        <v>59.367357340469447</v>
      </c>
      <c r="BS422" s="100" t="str">
        <f t="shared" si="288"/>
        <v>C</v>
      </c>
      <c r="BT422" s="200">
        <f t="shared" si="285"/>
        <v>55.403501005162028</v>
      </c>
      <c r="BU422" s="100" t="str">
        <f t="shared" si="289"/>
        <v>C</v>
      </c>
      <c r="BV422" s="200">
        <f t="shared" si="286"/>
        <v>0.21597633136094674</v>
      </c>
      <c r="BW422" s="100" t="str">
        <f t="shared" si="290"/>
        <v>C</v>
      </c>
      <c r="BX422" s="200">
        <f t="shared" si="291"/>
        <v>0.3869046041647895</v>
      </c>
      <c r="BY422" s="100" t="str">
        <f t="shared" si="292"/>
        <v>C</v>
      </c>
      <c r="BZ422" s="200"/>
      <c r="CA422" s="200"/>
      <c r="CB422" s="200"/>
    </row>
    <row r="423" spans="1:80" s="96" customFormat="1" ht="23" x14ac:dyDescent="0.5">
      <c r="A423" s="206" t="s">
        <v>375</v>
      </c>
      <c r="B423" s="117" t="s">
        <v>376</v>
      </c>
      <c r="D423" s="201" t="s">
        <v>74</v>
      </c>
      <c r="E423" s="201">
        <v>0.9</v>
      </c>
      <c r="F423" s="203" t="s">
        <v>791</v>
      </c>
      <c r="G423" s="202"/>
      <c r="H423" s="100" t="s">
        <v>74</v>
      </c>
      <c r="I423" s="203">
        <v>2.9999999999999997E-4</v>
      </c>
      <c r="J423" s="203" t="s">
        <v>1198</v>
      </c>
      <c r="K423" s="203"/>
      <c r="L423" s="113" t="s">
        <v>1199</v>
      </c>
      <c r="M423" s="113">
        <v>1</v>
      </c>
      <c r="N423" s="111"/>
      <c r="P423" s="95">
        <v>46.026000000000003</v>
      </c>
      <c r="Q423" s="208"/>
      <c r="R423" s="96">
        <v>1.67E-7</v>
      </c>
      <c r="S423" s="96">
        <v>6.8275000000000003E-6</v>
      </c>
      <c r="T423" s="96">
        <v>0.1478701</v>
      </c>
      <c r="U423" s="96">
        <v>1.7200000000000001E-5</v>
      </c>
      <c r="V423" s="96">
        <v>1</v>
      </c>
      <c r="W423" s="96">
        <f t="shared" si="253"/>
        <v>6.0000000000000001E-3</v>
      </c>
      <c r="X423" s="96">
        <v>1000000</v>
      </c>
      <c r="Y423" s="99">
        <f t="shared" si="254"/>
        <v>1.5374773043413764E-6</v>
      </c>
      <c r="Z423" s="96">
        <f t="shared" si="255"/>
        <v>93024.27611601018</v>
      </c>
      <c r="AA423" s="96">
        <f t="shared" si="256"/>
        <v>106001.29250157232</v>
      </c>
      <c r="AC423" s="96" t="str">
        <f t="shared" si="245"/>
        <v/>
      </c>
      <c r="AD423" s="96" t="str">
        <f t="shared" si="257"/>
        <v/>
      </c>
      <c r="AE423" s="96" t="str">
        <f t="shared" si="258"/>
        <v/>
      </c>
      <c r="AF423" s="96" t="str">
        <f t="shared" si="272"/>
        <v/>
      </c>
      <c r="AH423" s="101">
        <f t="shared" si="259"/>
        <v>29.103309242008901</v>
      </c>
      <c r="AI423" s="101" t="str">
        <f t="shared" si="260"/>
        <v/>
      </c>
      <c r="AJ423" s="101">
        <f t="shared" si="246"/>
        <v>70392.857142857145</v>
      </c>
      <c r="AK423" s="96">
        <f t="shared" si="273"/>
        <v>29.091281706799734</v>
      </c>
      <c r="AM423" s="96" t="str">
        <f t="shared" si="261"/>
        <v/>
      </c>
      <c r="AN423" s="96" t="str">
        <f t="shared" si="274"/>
        <v/>
      </c>
      <c r="AO423" s="96" t="str">
        <f t="shared" si="275"/>
        <v/>
      </c>
      <c r="AQ423" s="96">
        <f t="shared" si="262"/>
        <v>122.23389881643737</v>
      </c>
      <c r="AR423" s="96">
        <f t="shared" si="276"/>
        <v>2102400</v>
      </c>
      <c r="AS423" s="96">
        <f t="shared" si="277"/>
        <v>122.22679252962674</v>
      </c>
      <c r="AU423" s="96" t="str">
        <f t="shared" si="263"/>
        <v/>
      </c>
      <c r="AV423" s="96" t="str">
        <f t="shared" si="278"/>
        <v/>
      </c>
      <c r="AW423" s="96" t="str">
        <f t="shared" si="279"/>
        <v/>
      </c>
      <c r="AX423" s="96" t="str">
        <f t="shared" si="280"/>
        <v/>
      </c>
      <c r="AZ423" s="101">
        <f t="shared" si="264"/>
        <v>135.81544312937487</v>
      </c>
      <c r="BA423" s="101" t="str">
        <f t="shared" si="265"/>
        <v/>
      </c>
      <c r="BB423" s="101">
        <f t="shared" si="281"/>
        <v>1168000</v>
      </c>
      <c r="BC423" s="96">
        <f t="shared" si="282"/>
        <v>135.79965229893497</v>
      </c>
      <c r="BE423" s="96" t="str">
        <f t="shared" si="266"/>
        <v/>
      </c>
      <c r="BF423" s="96">
        <f t="shared" si="267"/>
        <v>0.31285714285714278</v>
      </c>
      <c r="BH423" s="118"/>
      <c r="BI423" s="96" t="s">
        <v>74</v>
      </c>
      <c r="BJ423" s="96" t="str">
        <f t="shared" si="268"/>
        <v/>
      </c>
      <c r="BK423" s="101">
        <f t="shared" si="269"/>
        <v>0.62570125027157175</v>
      </c>
      <c r="BL423" s="101"/>
      <c r="BM423" s="117" t="str">
        <f t="shared" si="270"/>
        <v>64-18-6</v>
      </c>
      <c r="BN423" s="204" t="str">
        <f t="shared" si="271"/>
        <v>Formic Acid</v>
      </c>
      <c r="BO423" s="204"/>
      <c r="BP423" s="200">
        <f t="shared" si="283"/>
        <v>29.091281706799734</v>
      </c>
      <c r="BQ423" s="100" t="str">
        <f t="shared" si="287"/>
        <v>N</v>
      </c>
      <c r="BR423" s="205">
        <f t="shared" si="284"/>
        <v>122.22679252962674</v>
      </c>
      <c r="BS423" s="100" t="str">
        <f t="shared" si="288"/>
        <v>N</v>
      </c>
      <c r="BT423" s="200">
        <f t="shared" si="285"/>
        <v>135.79965229893497</v>
      </c>
      <c r="BU423" s="100" t="str">
        <f t="shared" si="289"/>
        <v>N</v>
      </c>
      <c r="BV423" s="200">
        <f t="shared" si="286"/>
        <v>0.31285714285714278</v>
      </c>
      <c r="BW423" s="100" t="str">
        <f t="shared" si="290"/>
        <v>N</v>
      </c>
      <c r="BX423" s="200">
        <f t="shared" si="291"/>
        <v>0.62570125027157175</v>
      </c>
      <c r="BY423" s="100" t="str">
        <f t="shared" si="292"/>
        <v>N</v>
      </c>
      <c r="BZ423" s="200"/>
      <c r="CA423" s="200"/>
      <c r="CB423" s="200"/>
    </row>
    <row r="424" spans="1:80" s="96" customFormat="1" ht="23" x14ac:dyDescent="0.5">
      <c r="A424" s="206" t="s">
        <v>1241</v>
      </c>
      <c r="B424" s="117" t="s">
        <v>1242</v>
      </c>
      <c r="D424" s="201" t="s">
        <v>74</v>
      </c>
      <c r="E424" s="201">
        <v>2.5</v>
      </c>
      <c r="F424" s="203" t="s">
        <v>1966</v>
      </c>
      <c r="G424" s="202"/>
      <c r="H424" s="100" t="s">
        <v>74</v>
      </c>
      <c r="I424" s="203"/>
      <c r="J424" s="203" t="s">
        <v>74</v>
      </c>
      <c r="K424" s="203"/>
      <c r="L424" s="113"/>
      <c r="M424" s="113">
        <v>1</v>
      </c>
      <c r="N424" s="111">
        <v>0.1</v>
      </c>
      <c r="P424" s="95">
        <v>354.11</v>
      </c>
      <c r="Q424" s="96" t="s">
        <v>47</v>
      </c>
      <c r="R424" s="96">
        <v>3.1499999999999998E-14</v>
      </c>
      <c r="S424" s="96">
        <v>1.288E-12</v>
      </c>
      <c r="T424" s="96">
        <v>3.7960199999999999E-2</v>
      </c>
      <c r="U424" s="96">
        <v>4.4352999999999997E-6</v>
      </c>
      <c r="V424" s="96">
        <v>6485</v>
      </c>
      <c r="W424" s="96">
        <f t="shared" si="253"/>
        <v>38.910000000000004</v>
      </c>
      <c r="X424" s="96">
        <v>111000</v>
      </c>
      <c r="Y424" s="99" t="str">
        <f t="shared" si="254"/>
        <v/>
      </c>
      <c r="Z424" s="96" t="str">
        <f t="shared" si="255"/>
        <v/>
      </c>
      <c r="AA424" s="96" t="str">
        <f t="shared" si="256"/>
        <v/>
      </c>
      <c r="AC424" s="96" t="str">
        <f t="shared" si="245"/>
        <v/>
      </c>
      <c r="AD424" s="96" t="str">
        <f t="shared" si="257"/>
        <v/>
      </c>
      <c r="AE424" s="96" t="str">
        <f t="shared" si="258"/>
        <v/>
      </c>
      <c r="AF424" s="96" t="str">
        <f t="shared" si="272"/>
        <v/>
      </c>
      <c r="AH424" s="101" t="str">
        <f t="shared" si="259"/>
        <v/>
      </c>
      <c r="AI424" s="101">
        <f t="shared" si="260"/>
        <v>824002.16723857669</v>
      </c>
      <c r="AJ424" s="101">
        <f t="shared" si="246"/>
        <v>195535.71428571432</v>
      </c>
      <c r="AK424" s="96">
        <f t="shared" si="273"/>
        <v>158034.19888928661</v>
      </c>
      <c r="AM424" s="96" t="str">
        <f t="shared" si="261"/>
        <v/>
      </c>
      <c r="AN424" s="96" t="str">
        <f t="shared" si="274"/>
        <v/>
      </c>
      <c r="AO424" s="96" t="str">
        <f t="shared" si="275"/>
        <v/>
      </c>
      <c r="AQ424" s="96" t="str">
        <f t="shared" si="262"/>
        <v/>
      </c>
      <c r="AR424" s="96">
        <f t="shared" si="276"/>
        <v>5840000.0000000009</v>
      </c>
      <c r="AS424" s="96">
        <f t="shared" si="277"/>
        <v>5840000.0000000009</v>
      </c>
      <c r="AU424" s="96" t="str">
        <f t="shared" si="263"/>
        <v/>
      </c>
      <c r="AV424" s="96" t="str">
        <f t="shared" si="278"/>
        <v/>
      </c>
      <c r="AW424" s="96" t="str">
        <f t="shared" si="279"/>
        <v/>
      </c>
      <c r="AX424" s="96" t="str">
        <f t="shared" si="280"/>
        <v/>
      </c>
      <c r="AZ424" s="101" t="str">
        <f t="shared" si="264"/>
        <v/>
      </c>
      <c r="BA424" s="101">
        <f t="shared" si="265"/>
        <v>7665732.0774133923</v>
      </c>
      <c r="BB424" s="101">
        <f t="shared" si="281"/>
        <v>3244444.444444445</v>
      </c>
      <c r="BC424" s="96">
        <f t="shared" si="282"/>
        <v>2279618.6479050932</v>
      </c>
      <c r="BE424" s="96" t="str">
        <f t="shared" si="266"/>
        <v/>
      </c>
      <c r="BF424" s="96" t="str">
        <f t="shared" si="267"/>
        <v/>
      </c>
      <c r="BH424" s="118"/>
      <c r="BI424" s="96" t="s">
        <v>74</v>
      </c>
      <c r="BJ424" s="96" t="str">
        <f t="shared" si="268"/>
        <v/>
      </c>
      <c r="BK424" s="101">
        <f t="shared" si="269"/>
        <v>83428.571428571435</v>
      </c>
      <c r="BL424" s="101"/>
      <c r="BM424" s="117" t="str">
        <f t="shared" si="270"/>
        <v>39148-24-8</v>
      </c>
      <c r="BN424" s="204" t="str">
        <f t="shared" si="271"/>
        <v>Fosetyl-AL</v>
      </c>
      <c r="BO424" s="204"/>
      <c r="BP424" s="200">
        <f t="shared" si="283"/>
        <v>100000</v>
      </c>
      <c r="BQ424" s="100" t="str">
        <f t="shared" si="287"/>
        <v>max</v>
      </c>
      <c r="BR424" s="205">
        <f t="shared" si="284"/>
        <v>100000</v>
      </c>
      <c r="BS424" s="100" t="str">
        <f t="shared" si="288"/>
        <v>max</v>
      </c>
      <c r="BT424" s="200">
        <f t="shared" si="285"/>
        <v>100000</v>
      </c>
      <c r="BU424" s="100" t="str">
        <f t="shared" si="289"/>
        <v>max</v>
      </c>
      <c r="BV424" s="200" t="str">
        <f t="shared" si="286"/>
        <v/>
      </c>
      <c r="BW424" s="100" t="str">
        <f t="shared" si="290"/>
        <v/>
      </c>
      <c r="BX424" s="200">
        <f t="shared" si="291"/>
        <v>83428.571428571435</v>
      </c>
      <c r="BY424" s="100" t="str">
        <f t="shared" si="292"/>
        <v>N</v>
      </c>
      <c r="BZ424" s="200"/>
      <c r="CA424" s="200"/>
      <c r="CB424" s="200"/>
    </row>
    <row r="425" spans="1:80" s="96" customFormat="1" ht="23" x14ac:dyDescent="0.5">
      <c r="A425" s="206" t="s">
        <v>1243</v>
      </c>
      <c r="B425" s="117" t="s">
        <v>74</v>
      </c>
      <c r="D425" s="201" t="s">
        <v>74</v>
      </c>
      <c r="E425" s="201"/>
      <c r="F425" s="203" t="s">
        <v>74</v>
      </c>
      <c r="G425" s="202"/>
      <c r="H425" s="100" t="s">
        <v>74</v>
      </c>
      <c r="I425" s="203"/>
      <c r="J425" s="203" t="s">
        <v>74</v>
      </c>
      <c r="K425" s="203"/>
      <c r="L425" s="113"/>
      <c r="M425" s="113">
        <v>1</v>
      </c>
      <c r="N425" s="111"/>
      <c r="P425" s="95" t="s">
        <v>1197</v>
      </c>
      <c r="Q425" s="96" t="s">
        <v>47</v>
      </c>
      <c r="R425" s="96" t="s">
        <v>1197</v>
      </c>
      <c r="S425" s="96" t="s">
        <v>1197</v>
      </c>
      <c r="T425" s="96" t="s">
        <v>1197</v>
      </c>
      <c r="U425" s="96" t="s">
        <v>1197</v>
      </c>
      <c r="W425" s="96">
        <f t="shared" si="253"/>
        <v>0</v>
      </c>
      <c r="X425" s="96" t="s">
        <v>1197</v>
      </c>
      <c r="Y425" s="99" t="str">
        <f t="shared" si="254"/>
        <v/>
      </c>
      <c r="Z425" s="96" t="str">
        <f t="shared" si="255"/>
        <v/>
      </c>
      <c r="AA425" s="96" t="str">
        <f t="shared" si="256"/>
        <v/>
      </c>
      <c r="AC425" s="96" t="str">
        <f t="shared" si="245"/>
        <v/>
      </c>
      <c r="AD425" s="96" t="str">
        <f t="shared" si="257"/>
        <v/>
      </c>
      <c r="AE425" s="96" t="str">
        <f t="shared" si="258"/>
        <v/>
      </c>
      <c r="AF425" s="96" t="str">
        <f t="shared" si="272"/>
        <v/>
      </c>
      <c r="AH425" s="101" t="str">
        <f t="shared" si="259"/>
        <v/>
      </c>
      <c r="AI425" s="101" t="str">
        <f t="shared" si="260"/>
        <v/>
      </c>
      <c r="AJ425" s="101" t="str">
        <f t="shared" si="246"/>
        <v/>
      </c>
      <c r="AK425" s="96" t="str">
        <f t="shared" si="273"/>
        <v/>
      </c>
      <c r="AM425" s="96" t="str">
        <f t="shared" si="261"/>
        <v/>
      </c>
      <c r="AN425" s="96" t="str">
        <f t="shared" si="274"/>
        <v/>
      </c>
      <c r="AO425" s="96" t="str">
        <f t="shared" si="275"/>
        <v/>
      </c>
      <c r="AQ425" s="96" t="str">
        <f t="shared" si="262"/>
        <v/>
      </c>
      <c r="AR425" s="96" t="str">
        <f t="shared" si="276"/>
        <v/>
      </c>
      <c r="AS425" s="96" t="str">
        <f t="shared" si="277"/>
        <v/>
      </c>
      <c r="AU425" s="96" t="str">
        <f t="shared" si="263"/>
        <v/>
      </c>
      <c r="AV425" s="96" t="str">
        <f t="shared" si="278"/>
        <v/>
      </c>
      <c r="AW425" s="96" t="str">
        <f t="shared" si="279"/>
        <v/>
      </c>
      <c r="AX425" s="96" t="str">
        <f t="shared" si="280"/>
        <v/>
      </c>
      <c r="AZ425" s="101" t="str">
        <f t="shared" si="264"/>
        <v/>
      </c>
      <c r="BA425" s="101" t="str">
        <f t="shared" si="265"/>
        <v/>
      </c>
      <c r="BB425" s="101" t="str">
        <f t="shared" si="281"/>
        <v/>
      </c>
      <c r="BC425" s="96" t="str">
        <f t="shared" si="282"/>
        <v/>
      </c>
      <c r="BE425" s="96" t="str">
        <f t="shared" si="266"/>
        <v/>
      </c>
      <c r="BF425" s="96" t="str">
        <f t="shared" si="267"/>
        <v/>
      </c>
      <c r="BH425" s="118"/>
      <c r="BI425" s="96" t="s">
        <v>74</v>
      </c>
      <c r="BJ425" s="96" t="str">
        <f t="shared" si="268"/>
        <v/>
      </c>
      <c r="BK425" s="101" t="str">
        <f t="shared" si="269"/>
        <v/>
      </c>
      <c r="BL425" s="101"/>
      <c r="BM425" s="117" t="str">
        <f t="shared" si="270"/>
        <v/>
      </c>
      <c r="BN425" s="204" t="str">
        <f t="shared" si="271"/>
        <v>Furans</v>
      </c>
      <c r="BO425" s="204"/>
      <c r="BP425" s="200" t="str">
        <f t="shared" si="283"/>
        <v/>
      </c>
      <c r="BQ425" s="100" t="str">
        <f t="shared" si="287"/>
        <v/>
      </c>
      <c r="BR425" s="205" t="str">
        <f t="shared" si="284"/>
        <v/>
      </c>
      <c r="BS425" s="100" t="str">
        <f t="shared" si="288"/>
        <v/>
      </c>
      <c r="BT425" s="200" t="str">
        <f t="shared" si="285"/>
        <v/>
      </c>
      <c r="BU425" s="100" t="str">
        <f t="shared" si="289"/>
        <v/>
      </c>
      <c r="BV425" s="200" t="str">
        <f t="shared" si="286"/>
        <v/>
      </c>
      <c r="BW425" s="100" t="str">
        <f t="shared" si="290"/>
        <v/>
      </c>
      <c r="BX425" s="200" t="str">
        <f t="shared" si="291"/>
        <v/>
      </c>
      <c r="BY425" s="100" t="str">
        <f t="shared" si="292"/>
        <v/>
      </c>
      <c r="BZ425" s="200"/>
      <c r="CA425" s="200"/>
      <c r="CB425" s="200"/>
    </row>
    <row r="426" spans="1:80" s="96" customFormat="1" ht="23" x14ac:dyDescent="0.5">
      <c r="A426" s="256" t="s">
        <v>1775</v>
      </c>
      <c r="B426" s="117" t="s">
        <v>254</v>
      </c>
      <c r="D426" s="201" t="s">
        <v>74</v>
      </c>
      <c r="E426" s="201">
        <v>1E-3</v>
      </c>
      <c r="F426" s="203" t="s">
        <v>1198</v>
      </c>
      <c r="G426" s="202"/>
      <c r="H426" s="100" t="s">
        <v>74</v>
      </c>
      <c r="I426" s="203"/>
      <c r="J426" s="203" t="s">
        <v>74</v>
      </c>
      <c r="K426" s="203"/>
      <c r="L426" s="113" t="s">
        <v>1199</v>
      </c>
      <c r="M426" s="113">
        <v>1</v>
      </c>
      <c r="N426" s="111"/>
      <c r="P426" s="95">
        <v>168.2</v>
      </c>
      <c r="Q426" s="208"/>
      <c r="R426" s="96">
        <v>2.13E-4</v>
      </c>
      <c r="S426" s="96">
        <v>8.7080999999999999E-3</v>
      </c>
      <c r="T426" s="96">
        <v>6.5066299999999994E-2</v>
      </c>
      <c r="U426" s="96">
        <v>7.3772999999999997E-6</v>
      </c>
      <c r="V426" s="96">
        <v>9161</v>
      </c>
      <c r="W426" s="96">
        <f t="shared" si="253"/>
        <v>54.966000000000001</v>
      </c>
      <c r="X426" s="96">
        <v>3.1</v>
      </c>
      <c r="Y426" s="99">
        <f t="shared" si="254"/>
        <v>5.4903049364229897E-7</v>
      </c>
      <c r="Z426" s="96">
        <f t="shared" si="255"/>
        <v>155669.10297919498</v>
      </c>
      <c r="AA426" s="96">
        <f t="shared" si="256"/>
        <v>170.70971039503777</v>
      </c>
      <c r="AC426" s="96" t="str">
        <f t="shared" si="245"/>
        <v/>
      </c>
      <c r="AD426" s="96" t="str">
        <f t="shared" si="257"/>
        <v/>
      </c>
      <c r="AE426" s="96" t="str">
        <f t="shared" si="258"/>
        <v/>
      </c>
      <c r="AF426" s="96" t="str">
        <f t="shared" si="272"/>
        <v/>
      </c>
      <c r="AH426" s="101" t="str">
        <f t="shared" si="259"/>
        <v/>
      </c>
      <c r="AI426" s="101" t="str">
        <f t="shared" si="260"/>
        <v/>
      </c>
      <c r="AJ426" s="101">
        <f t="shared" si="246"/>
        <v>78.214285714285722</v>
      </c>
      <c r="AK426" s="96">
        <f t="shared" si="273"/>
        <v>78.214285714285722</v>
      </c>
      <c r="AM426" s="96" t="str">
        <f t="shared" si="261"/>
        <v/>
      </c>
      <c r="AN426" s="96" t="str">
        <f t="shared" si="274"/>
        <v/>
      </c>
      <c r="AO426" s="96" t="str">
        <f t="shared" si="275"/>
        <v/>
      </c>
      <c r="AQ426" s="96" t="str">
        <f t="shared" si="262"/>
        <v/>
      </c>
      <c r="AR426" s="96">
        <f t="shared" si="276"/>
        <v>2336</v>
      </c>
      <c r="AS426" s="96">
        <f t="shared" si="277"/>
        <v>2336</v>
      </c>
      <c r="AU426" s="96" t="str">
        <f t="shared" si="263"/>
        <v/>
      </c>
      <c r="AV426" s="96" t="str">
        <f t="shared" si="278"/>
        <v/>
      </c>
      <c r="AW426" s="96" t="str">
        <f t="shared" si="279"/>
        <v/>
      </c>
      <c r="AX426" s="96" t="str">
        <f t="shared" si="280"/>
        <v/>
      </c>
      <c r="AZ426" s="101" t="str">
        <f t="shared" si="264"/>
        <v/>
      </c>
      <c r="BA426" s="101" t="str">
        <f t="shared" si="265"/>
        <v/>
      </c>
      <c r="BB426" s="101">
        <f t="shared" si="281"/>
        <v>1297.7777777777778</v>
      </c>
      <c r="BC426" s="96">
        <f t="shared" si="282"/>
        <v>1297.7777777777778</v>
      </c>
      <c r="BE426" s="96" t="str">
        <f t="shared" si="266"/>
        <v/>
      </c>
      <c r="BF426" s="96" t="str">
        <f t="shared" si="267"/>
        <v/>
      </c>
      <c r="BH426" s="118"/>
      <c r="BI426" s="96" t="s">
        <v>74</v>
      </c>
      <c r="BJ426" s="96" t="str">
        <f t="shared" si="268"/>
        <v/>
      </c>
      <c r="BK426" s="101">
        <f t="shared" si="269"/>
        <v>33.371428571428574</v>
      </c>
      <c r="BL426" s="101"/>
      <c r="BM426" s="117" t="str">
        <f t="shared" si="270"/>
        <v>132-64-9</v>
      </c>
      <c r="BN426" s="204" t="str">
        <f t="shared" si="271"/>
        <v>Dibenzofuran</v>
      </c>
      <c r="BO426" s="204"/>
      <c r="BP426" s="200">
        <f t="shared" si="283"/>
        <v>78.214285714285722</v>
      </c>
      <c r="BQ426" s="100" t="str">
        <f t="shared" si="287"/>
        <v>N</v>
      </c>
      <c r="BR426" s="205">
        <f t="shared" si="284"/>
        <v>170.70971039503777</v>
      </c>
      <c r="BS426" s="100" t="str">
        <f t="shared" si="288"/>
        <v>sat</v>
      </c>
      <c r="BT426" s="200">
        <f t="shared" si="285"/>
        <v>170.70971039503777</v>
      </c>
      <c r="BU426" s="100" t="str">
        <f t="shared" si="289"/>
        <v>sat</v>
      </c>
      <c r="BV426" s="200" t="str">
        <f t="shared" si="286"/>
        <v/>
      </c>
      <c r="BW426" s="100" t="str">
        <f t="shared" si="290"/>
        <v/>
      </c>
      <c r="BX426" s="200">
        <f t="shared" si="291"/>
        <v>33.371428571428574</v>
      </c>
      <c r="BY426" s="100" t="str">
        <f t="shared" si="292"/>
        <v>N</v>
      </c>
      <c r="BZ426" s="200"/>
      <c r="CA426" s="200"/>
      <c r="CB426" s="200"/>
    </row>
    <row r="427" spans="1:80" s="96" customFormat="1" ht="23" x14ac:dyDescent="0.5">
      <c r="A427" s="256" t="s">
        <v>1776</v>
      </c>
      <c r="B427" s="117" t="s">
        <v>377</v>
      </c>
      <c r="D427" s="201" t="s">
        <v>74</v>
      </c>
      <c r="E427" s="96">
        <v>1E-3</v>
      </c>
      <c r="F427" s="203" t="s">
        <v>790</v>
      </c>
      <c r="G427" s="202"/>
      <c r="H427" s="100" t="s">
        <v>74</v>
      </c>
      <c r="I427" s="203"/>
      <c r="J427" s="203" t="s">
        <v>74</v>
      </c>
      <c r="K427" s="203"/>
      <c r="L427" s="113" t="s">
        <v>1199</v>
      </c>
      <c r="M427" s="113">
        <v>1</v>
      </c>
      <c r="N427" s="111"/>
      <c r="P427" s="95">
        <v>68.075999999999993</v>
      </c>
      <c r="Q427" s="208"/>
      <c r="R427" s="96">
        <v>5.4000000000000003E-3</v>
      </c>
      <c r="S427" s="96">
        <v>0.22076860000000001</v>
      </c>
      <c r="T427" s="96">
        <v>0.1022757</v>
      </c>
      <c r="U427" s="96">
        <v>1.17E-5</v>
      </c>
      <c r="V427" s="96">
        <v>79.989999999999995</v>
      </c>
      <c r="W427" s="96">
        <f t="shared" si="253"/>
        <v>0.47993999999999998</v>
      </c>
      <c r="X427" s="96">
        <v>10000</v>
      </c>
      <c r="Y427" s="99">
        <f t="shared" si="254"/>
        <v>1.9349631137608927E-3</v>
      </c>
      <c r="Z427" s="96">
        <f t="shared" si="255"/>
        <v>2622.1909292802138</v>
      </c>
      <c r="AA427" s="96">
        <f t="shared" si="256"/>
        <v>6217.3330100628928</v>
      </c>
      <c r="AC427" s="96" t="str">
        <f t="shared" ref="AC427:AC490" si="293">IF(AND(L427="V",Z427=""),"",IF(G427="","",(TR*AT*365*24)/(ET_R*EF_R*IF(K427="M",ED_m,(ED_A+ED_C))*G427*1000/IF(L427="V",Z427,PEF))))</f>
        <v/>
      </c>
      <c r="AD427" s="96" t="str">
        <f t="shared" si="257"/>
        <v/>
      </c>
      <c r="AE427" s="96" t="str">
        <f t="shared" si="258"/>
        <v/>
      </c>
      <c r="AF427" s="96" t="str">
        <f t="shared" si="272"/>
        <v/>
      </c>
      <c r="AH427" s="101" t="str">
        <f t="shared" si="259"/>
        <v/>
      </c>
      <c r="AI427" s="101" t="str">
        <f t="shared" si="260"/>
        <v/>
      </c>
      <c r="AJ427" s="101">
        <f t="shared" ref="AJ427:AJ490" si="294">IF(E427="","",(THQ*BW_C*ED_C*365/((EF_R*ED_C*M427*((1/E427)*(IRS_CHILD*0.000001))))))</f>
        <v>78.214285714285722</v>
      </c>
      <c r="AK427" s="96">
        <f t="shared" si="273"/>
        <v>78.214285714285722</v>
      </c>
      <c r="AM427" s="96" t="str">
        <f t="shared" si="261"/>
        <v/>
      </c>
      <c r="AN427" s="96" t="str">
        <f t="shared" si="274"/>
        <v/>
      </c>
      <c r="AO427" s="96" t="str">
        <f t="shared" si="275"/>
        <v/>
      </c>
      <c r="AQ427" s="96" t="str">
        <f t="shared" si="262"/>
        <v/>
      </c>
      <c r="AR427" s="96">
        <f t="shared" si="276"/>
        <v>2336</v>
      </c>
      <c r="AS427" s="96">
        <f t="shared" si="277"/>
        <v>2336</v>
      </c>
      <c r="AU427" s="96" t="str">
        <f t="shared" si="263"/>
        <v/>
      </c>
      <c r="AV427" s="96" t="str">
        <f t="shared" si="278"/>
        <v/>
      </c>
      <c r="AW427" s="96" t="str">
        <f t="shared" si="279"/>
        <v/>
      </c>
      <c r="AX427" s="96" t="str">
        <f t="shared" si="280"/>
        <v/>
      </c>
      <c r="AZ427" s="101" t="str">
        <f t="shared" si="264"/>
        <v/>
      </c>
      <c r="BA427" s="101" t="str">
        <f t="shared" si="265"/>
        <v/>
      </c>
      <c r="BB427" s="101">
        <f t="shared" si="281"/>
        <v>1297.7777777777778</v>
      </c>
      <c r="BC427" s="96">
        <f t="shared" si="282"/>
        <v>1297.7777777777778</v>
      </c>
      <c r="BE427" s="96" t="str">
        <f t="shared" si="266"/>
        <v/>
      </c>
      <c r="BF427" s="96" t="str">
        <f t="shared" si="267"/>
        <v/>
      </c>
      <c r="BH427" s="118"/>
      <c r="BI427" s="96" t="s">
        <v>74</v>
      </c>
      <c r="BJ427" s="96" t="str">
        <f t="shared" si="268"/>
        <v/>
      </c>
      <c r="BK427" s="101">
        <f t="shared" si="269"/>
        <v>33.371428571428574</v>
      </c>
      <c r="BL427" s="101"/>
      <c r="BM427" s="117" t="str">
        <f t="shared" si="270"/>
        <v>110-00-9</v>
      </c>
      <c r="BN427" s="204" t="str">
        <f t="shared" si="271"/>
        <v>Furan</v>
      </c>
      <c r="BO427" s="204"/>
      <c r="BP427" s="200">
        <f t="shared" si="283"/>
        <v>78.214285714285722</v>
      </c>
      <c r="BQ427" s="100" t="str">
        <f t="shared" si="287"/>
        <v>N</v>
      </c>
      <c r="BR427" s="205">
        <f t="shared" si="284"/>
        <v>2336</v>
      </c>
      <c r="BS427" s="100" t="str">
        <f t="shared" si="288"/>
        <v>N</v>
      </c>
      <c r="BT427" s="200">
        <f t="shared" si="285"/>
        <v>1297.7777777777778</v>
      </c>
      <c r="BU427" s="100" t="str">
        <f t="shared" si="289"/>
        <v>N</v>
      </c>
      <c r="BV427" s="200" t="str">
        <f t="shared" si="286"/>
        <v/>
      </c>
      <c r="BW427" s="100" t="str">
        <f t="shared" si="290"/>
        <v/>
      </c>
      <c r="BX427" s="200">
        <f t="shared" si="291"/>
        <v>33.371428571428574</v>
      </c>
      <c r="BY427" s="100" t="str">
        <f t="shared" si="292"/>
        <v>N</v>
      </c>
      <c r="BZ427" s="200"/>
      <c r="CA427" s="200"/>
      <c r="CB427" s="200"/>
    </row>
    <row r="428" spans="1:80" s="96" customFormat="1" ht="23" x14ac:dyDescent="0.5">
      <c r="A428" s="256" t="s">
        <v>1777</v>
      </c>
      <c r="B428" s="117" t="s">
        <v>629</v>
      </c>
      <c r="C428" s="201"/>
      <c r="D428" s="201" t="s">
        <v>74</v>
      </c>
      <c r="E428" s="96">
        <v>0.9</v>
      </c>
      <c r="F428" s="203" t="s">
        <v>790</v>
      </c>
      <c r="G428" s="202"/>
      <c r="H428" s="100" t="s">
        <v>74</v>
      </c>
      <c r="I428" s="203">
        <v>2</v>
      </c>
      <c r="J428" s="203" t="s">
        <v>790</v>
      </c>
      <c r="K428" s="203"/>
      <c r="L428" s="113" t="s">
        <v>1199</v>
      </c>
      <c r="M428" s="113">
        <v>1</v>
      </c>
      <c r="N428" s="111">
        <v>0.03</v>
      </c>
      <c r="P428" s="95">
        <v>72.108000000000004</v>
      </c>
      <c r="Q428" s="208"/>
      <c r="R428" s="96">
        <v>7.0500000000000006E-5</v>
      </c>
      <c r="S428" s="96">
        <v>2.8823E-3</v>
      </c>
      <c r="T428" s="96">
        <v>9.9375099999999994E-2</v>
      </c>
      <c r="U428" s="95">
        <v>1.08E-5</v>
      </c>
      <c r="V428" s="96">
        <v>10.75</v>
      </c>
      <c r="W428" s="96">
        <f t="shared" si="253"/>
        <v>6.4500000000000002E-2</v>
      </c>
      <c r="X428" s="96">
        <v>1000000</v>
      </c>
      <c r="Y428" s="99">
        <f t="shared" si="254"/>
        <v>9.2875193480313606E-5</v>
      </c>
      <c r="Z428" s="96">
        <f t="shared" si="255"/>
        <v>11968.804968677205</v>
      </c>
      <c r="AA428" s="96">
        <f t="shared" si="256"/>
        <v>165045.64295597485</v>
      </c>
      <c r="AC428" s="96" t="str">
        <f t="shared" si="293"/>
        <v/>
      </c>
      <c r="AD428" s="96" t="str">
        <f t="shared" si="257"/>
        <v/>
      </c>
      <c r="AE428" s="96" t="str">
        <f t="shared" si="258"/>
        <v/>
      </c>
      <c r="AF428" s="96" t="str">
        <f t="shared" si="272"/>
        <v/>
      </c>
      <c r="AH428" s="101">
        <f t="shared" si="259"/>
        <v>24963.507506098169</v>
      </c>
      <c r="AI428" s="101">
        <f t="shared" si="260"/>
        <v>988802.60068629216</v>
      </c>
      <c r="AJ428" s="101">
        <f t="shared" si="294"/>
        <v>70392.857142857145</v>
      </c>
      <c r="AK428" s="96">
        <f t="shared" si="273"/>
        <v>18091.104661789195</v>
      </c>
      <c r="AM428" s="96" t="str">
        <f t="shared" si="261"/>
        <v/>
      </c>
      <c r="AN428" s="96" t="str">
        <f t="shared" si="274"/>
        <v/>
      </c>
      <c r="AO428" s="96" t="str">
        <f t="shared" si="275"/>
        <v/>
      </c>
      <c r="AQ428" s="96">
        <f t="shared" si="262"/>
        <v>104846.73152561233</v>
      </c>
      <c r="AR428" s="96">
        <f t="shared" si="276"/>
        <v>2102400</v>
      </c>
      <c r="AS428" s="96">
        <f t="shared" si="277"/>
        <v>99866.392465825484</v>
      </c>
      <c r="AU428" s="96" t="str">
        <f t="shared" si="263"/>
        <v/>
      </c>
      <c r="AV428" s="96" t="str">
        <f t="shared" si="278"/>
        <v/>
      </c>
      <c r="AW428" s="96" t="str">
        <f t="shared" si="279"/>
        <v/>
      </c>
      <c r="AX428" s="96" t="str">
        <f t="shared" si="280"/>
        <v/>
      </c>
      <c r="AZ428" s="101">
        <f t="shared" si="264"/>
        <v>116496.36836179146</v>
      </c>
      <c r="BA428" s="101">
        <f t="shared" si="265"/>
        <v>9198878.4928960726</v>
      </c>
      <c r="BB428" s="101">
        <f t="shared" si="281"/>
        <v>1168000</v>
      </c>
      <c r="BC428" s="96">
        <f t="shared" si="282"/>
        <v>104724.85163856426</v>
      </c>
      <c r="BE428" s="96" t="str">
        <f t="shared" si="266"/>
        <v/>
      </c>
      <c r="BF428" s="96">
        <f t="shared" si="267"/>
        <v>2085.7142857142858</v>
      </c>
      <c r="BH428" s="118"/>
      <c r="BI428" s="96" t="s">
        <v>74</v>
      </c>
      <c r="BJ428" s="96" t="str">
        <f t="shared" si="268"/>
        <v/>
      </c>
      <c r="BK428" s="101">
        <f t="shared" si="269"/>
        <v>3662.7177700348434</v>
      </c>
      <c r="BL428" s="101"/>
      <c r="BM428" s="117" t="str">
        <f t="shared" si="270"/>
        <v>109-99-9</v>
      </c>
      <c r="BN428" s="204" t="str">
        <f t="shared" si="271"/>
        <v>Tetrahydrofuran</v>
      </c>
      <c r="BO428" s="204"/>
      <c r="BP428" s="200">
        <f t="shared" si="283"/>
        <v>18091.104661789195</v>
      </c>
      <c r="BQ428" s="100" t="str">
        <f t="shared" si="287"/>
        <v>N</v>
      </c>
      <c r="BR428" s="205">
        <f t="shared" si="284"/>
        <v>99866.392465825484</v>
      </c>
      <c r="BS428" s="100" t="str">
        <f t="shared" si="288"/>
        <v>N</v>
      </c>
      <c r="BT428" s="200">
        <f t="shared" si="285"/>
        <v>100000</v>
      </c>
      <c r="BU428" s="100" t="str">
        <f t="shared" si="289"/>
        <v>max</v>
      </c>
      <c r="BV428" s="200">
        <f t="shared" si="286"/>
        <v>2085.7142857142858</v>
      </c>
      <c r="BW428" s="100" t="str">
        <f t="shared" si="290"/>
        <v>N</v>
      </c>
      <c r="BX428" s="200">
        <f t="shared" si="291"/>
        <v>3662.7177700348434</v>
      </c>
      <c r="BY428" s="100" t="str">
        <f t="shared" si="292"/>
        <v>N</v>
      </c>
      <c r="BZ428" s="200"/>
      <c r="CA428" s="200"/>
      <c r="CB428" s="200"/>
    </row>
    <row r="429" spans="1:80" s="96" customFormat="1" ht="23" x14ac:dyDescent="0.5">
      <c r="A429" s="206" t="s">
        <v>378</v>
      </c>
      <c r="B429" s="117" t="s">
        <v>379</v>
      </c>
      <c r="C429" s="201">
        <v>3.8</v>
      </c>
      <c r="D429" s="201" t="s">
        <v>41</v>
      </c>
      <c r="E429" s="201"/>
      <c r="F429" s="203" t="s">
        <v>74</v>
      </c>
      <c r="G429" s="202"/>
      <c r="H429" s="100" t="s">
        <v>74</v>
      </c>
      <c r="I429" s="203"/>
      <c r="J429" s="203" t="s">
        <v>74</v>
      </c>
      <c r="K429" s="203"/>
      <c r="L429" s="113"/>
      <c r="M429" s="113">
        <v>1</v>
      </c>
      <c r="N429" s="111">
        <v>0.1</v>
      </c>
      <c r="P429" s="95">
        <v>225.16</v>
      </c>
      <c r="Q429" s="96" t="s">
        <v>47</v>
      </c>
      <c r="R429" s="96">
        <v>3.2600000000000002E-11</v>
      </c>
      <c r="S429" s="96">
        <v>1.3328E-9</v>
      </c>
      <c r="T429" s="96">
        <v>5.13365E-2</v>
      </c>
      <c r="U429" s="96">
        <v>5.9982999999999998E-6</v>
      </c>
      <c r="V429" s="96">
        <v>858.4</v>
      </c>
      <c r="W429" s="96">
        <f t="shared" si="253"/>
        <v>5.1504000000000003</v>
      </c>
      <c r="X429" s="96">
        <v>40</v>
      </c>
      <c r="Y429" s="99" t="str">
        <f t="shared" si="254"/>
        <v/>
      </c>
      <c r="Z429" s="96" t="str">
        <f t="shared" si="255"/>
        <v/>
      </c>
      <c r="AA429" s="96" t="str">
        <f t="shared" si="256"/>
        <v/>
      </c>
      <c r="AC429" s="96" t="str">
        <f t="shared" si="293"/>
        <v/>
      </c>
      <c r="AD429" s="96">
        <f t="shared" si="257"/>
        <v>0.65032248868617026</v>
      </c>
      <c r="AE429" s="96">
        <f t="shared" si="258"/>
        <v>0.18295739348370926</v>
      </c>
      <c r="AF429" s="96">
        <f t="shared" si="272"/>
        <v>0.14278672748468466</v>
      </c>
      <c r="AH429" s="101" t="str">
        <f t="shared" si="259"/>
        <v/>
      </c>
      <c r="AI429" s="101" t="str">
        <f t="shared" si="260"/>
        <v/>
      </c>
      <c r="AJ429" s="101" t="str">
        <f t="shared" si="294"/>
        <v/>
      </c>
      <c r="AK429" s="96" t="str">
        <f t="shared" si="273"/>
        <v/>
      </c>
      <c r="AM429" s="96" t="str">
        <f t="shared" si="261"/>
        <v/>
      </c>
      <c r="AN429" s="96">
        <f t="shared" si="274"/>
        <v>1.7212631578947366</v>
      </c>
      <c r="AO429" s="96">
        <f t="shared" si="275"/>
        <v>1.7212631578947368</v>
      </c>
      <c r="AQ429" s="96" t="str">
        <f t="shared" si="262"/>
        <v/>
      </c>
      <c r="AR429" s="96" t="str">
        <f t="shared" si="276"/>
        <v/>
      </c>
      <c r="AS429" s="96" t="str">
        <f t="shared" si="277"/>
        <v/>
      </c>
      <c r="AU429" s="96" t="str">
        <f t="shared" si="263"/>
        <v/>
      </c>
      <c r="AV429" s="96">
        <f t="shared" si="278"/>
        <v>31.706144228830251</v>
      </c>
      <c r="AW429" s="96">
        <f t="shared" si="279"/>
        <v>0.95625730994152036</v>
      </c>
      <c r="AX429" s="96">
        <f t="shared" si="280"/>
        <v>0.9282609594058403</v>
      </c>
      <c r="AZ429" s="101" t="str">
        <f t="shared" si="264"/>
        <v/>
      </c>
      <c r="BA429" s="101" t="str">
        <f t="shared" si="265"/>
        <v/>
      </c>
      <c r="BB429" s="101" t="str">
        <f t="shared" si="281"/>
        <v/>
      </c>
      <c r="BC429" s="96" t="str">
        <f t="shared" si="282"/>
        <v/>
      </c>
      <c r="BE429" s="96" t="str">
        <f t="shared" si="266"/>
        <v/>
      </c>
      <c r="BF429" s="96" t="str">
        <f t="shared" si="267"/>
        <v/>
      </c>
      <c r="BH429" s="118"/>
      <c r="BI429" s="96" t="s">
        <v>74</v>
      </c>
      <c r="BJ429" s="96">
        <f t="shared" si="268"/>
        <v>2.0502162556872434E-2</v>
      </c>
      <c r="BK429" s="101" t="str">
        <f t="shared" si="269"/>
        <v/>
      </c>
      <c r="BL429" s="101"/>
      <c r="BM429" s="117" t="str">
        <f t="shared" si="270"/>
        <v>67-45-8</v>
      </c>
      <c r="BN429" s="204" t="str">
        <f t="shared" si="271"/>
        <v>Furazolidone</v>
      </c>
      <c r="BO429" s="204"/>
      <c r="BP429" s="200">
        <f t="shared" si="283"/>
        <v>0.14278672748468466</v>
      </c>
      <c r="BQ429" s="100" t="str">
        <f t="shared" si="287"/>
        <v>C</v>
      </c>
      <c r="BR429" s="205">
        <f t="shared" si="284"/>
        <v>1.7212631578947368</v>
      </c>
      <c r="BS429" s="100" t="str">
        <f t="shared" si="288"/>
        <v>C</v>
      </c>
      <c r="BT429" s="200">
        <f t="shared" si="285"/>
        <v>0.9282609594058403</v>
      </c>
      <c r="BU429" s="100" t="str">
        <f t="shared" si="289"/>
        <v>C</v>
      </c>
      <c r="BV429" s="200" t="str">
        <f t="shared" si="286"/>
        <v/>
      </c>
      <c r="BW429" s="100" t="str">
        <f t="shared" si="290"/>
        <v/>
      </c>
      <c r="BX429" s="200">
        <f t="shared" si="291"/>
        <v>2.0502162556872434E-2</v>
      </c>
      <c r="BY429" s="100" t="str">
        <f t="shared" si="292"/>
        <v>C</v>
      </c>
      <c r="BZ429" s="200"/>
      <c r="CA429" s="200"/>
      <c r="CB429" s="200"/>
    </row>
    <row r="430" spans="1:80" s="96" customFormat="1" ht="23" x14ac:dyDescent="0.5">
      <c r="A430" s="206" t="s">
        <v>380</v>
      </c>
      <c r="B430" s="117" t="s">
        <v>381</v>
      </c>
      <c r="D430" s="201" t="s">
        <v>74</v>
      </c>
      <c r="E430" s="201">
        <v>3.0000000000000001E-3</v>
      </c>
      <c r="F430" s="203" t="s">
        <v>790</v>
      </c>
      <c r="G430" s="202"/>
      <c r="H430" s="100" t="s">
        <v>74</v>
      </c>
      <c r="I430" s="203">
        <v>0.05</v>
      </c>
      <c r="J430" s="203" t="s">
        <v>41</v>
      </c>
      <c r="K430" s="203"/>
      <c r="L430" s="113" t="s">
        <v>1199</v>
      </c>
      <c r="M430" s="113">
        <v>1</v>
      </c>
      <c r="N430" s="111"/>
      <c r="P430" s="208">
        <v>96.085999999999999</v>
      </c>
      <c r="Q430" s="208"/>
      <c r="R430" s="96">
        <v>3.7699999999999999E-6</v>
      </c>
      <c r="S430" s="96">
        <v>1.5410000000000001E-4</v>
      </c>
      <c r="T430" s="96">
        <v>8.5321300000000003E-2</v>
      </c>
      <c r="U430" s="96">
        <v>1.0699999999999999E-5</v>
      </c>
      <c r="V430" s="96">
        <v>6.0830000000000002</v>
      </c>
      <c r="W430" s="96">
        <f t="shared" si="253"/>
        <v>3.6498000000000003E-2</v>
      </c>
      <c r="X430" s="96">
        <v>74100</v>
      </c>
      <c r="Y430" s="99">
        <f t="shared" si="254"/>
        <v>5.6282706389586215E-6</v>
      </c>
      <c r="Z430" s="96">
        <f t="shared" si="255"/>
        <v>48619.800185795066</v>
      </c>
      <c r="AA430" s="96">
        <f t="shared" si="256"/>
        <v>10116.663474094341</v>
      </c>
      <c r="AC430" s="96" t="str">
        <f t="shared" si="293"/>
        <v/>
      </c>
      <c r="AD430" s="96" t="str">
        <f t="shared" si="257"/>
        <v/>
      </c>
      <c r="AE430" s="96" t="str">
        <f t="shared" si="258"/>
        <v/>
      </c>
      <c r="AF430" s="96" t="str">
        <f t="shared" si="272"/>
        <v/>
      </c>
      <c r="AH430" s="101">
        <f t="shared" si="259"/>
        <v>2535.1752954021713</v>
      </c>
      <c r="AI430" s="101" t="str">
        <f t="shared" si="260"/>
        <v/>
      </c>
      <c r="AJ430" s="101">
        <f t="shared" si="294"/>
        <v>234.6428571428572</v>
      </c>
      <c r="AK430" s="96">
        <f t="shared" si="273"/>
        <v>214.76528129637992</v>
      </c>
      <c r="AM430" s="96" t="str">
        <f t="shared" si="261"/>
        <v/>
      </c>
      <c r="AN430" s="96" t="str">
        <f t="shared" si="274"/>
        <v/>
      </c>
      <c r="AO430" s="96" t="str">
        <f t="shared" si="275"/>
        <v/>
      </c>
      <c r="AQ430" s="96">
        <f t="shared" si="262"/>
        <v>10647.736240689119</v>
      </c>
      <c r="AR430" s="96">
        <f t="shared" si="276"/>
        <v>7008.0000000000018</v>
      </c>
      <c r="AS430" s="96">
        <f t="shared" si="277"/>
        <v>4226.3508333786085</v>
      </c>
      <c r="AU430" s="96" t="str">
        <f t="shared" si="263"/>
        <v/>
      </c>
      <c r="AV430" s="96" t="str">
        <f t="shared" si="278"/>
        <v/>
      </c>
      <c r="AW430" s="96" t="str">
        <f t="shared" si="279"/>
        <v/>
      </c>
      <c r="AX430" s="96" t="str">
        <f t="shared" si="280"/>
        <v/>
      </c>
      <c r="AZ430" s="101">
        <f t="shared" si="264"/>
        <v>11830.818045210133</v>
      </c>
      <c r="BA430" s="101" t="str">
        <f t="shared" si="265"/>
        <v/>
      </c>
      <c r="BB430" s="101">
        <f t="shared" si="281"/>
        <v>3893.3333333333339</v>
      </c>
      <c r="BC430" s="96">
        <f t="shared" si="282"/>
        <v>2929.3357172121555</v>
      </c>
      <c r="BE430" s="96" t="str">
        <f t="shared" si="266"/>
        <v/>
      </c>
      <c r="BF430" s="96">
        <f t="shared" si="267"/>
        <v>52.142857142857146</v>
      </c>
      <c r="BH430" s="118"/>
      <c r="BI430" s="96" t="s">
        <v>74</v>
      </c>
      <c r="BJ430" s="96" t="str">
        <f t="shared" si="268"/>
        <v/>
      </c>
      <c r="BK430" s="101">
        <f t="shared" si="269"/>
        <v>51.078717201166171</v>
      </c>
      <c r="BL430" s="101"/>
      <c r="BM430" s="117" t="str">
        <f t="shared" si="270"/>
        <v>98-01-1</v>
      </c>
      <c r="BN430" s="204" t="str">
        <f t="shared" si="271"/>
        <v>Furfural</v>
      </c>
      <c r="BO430" s="204"/>
      <c r="BP430" s="200">
        <f t="shared" si="283"/>
        <v>214.76528129637992</v>
      </c>
      <c r="BQ430" s="100" t="str">
        <f t="shared" si="287"/>
        <v>N</v>
      </c>
      <c r="BR430" s="205">
        <f t="shared" si="284"/>
        <v>4226.3508333786085</v>
      </c>
      <c r="BS430" s="100" t="str">
        <f t="shared" si="288"/>
        <v>N</v>
      </c>
      <c r="BT430" s="200">
        <f t="shared" si="285"/>
        <v>2929.3357172121555</v>
      </c>
      <c r="BU430" s="100" t="str">
        <f t="shared" si="289"/>
        <v>N</v>
      </c>
      <c r="BV430" s="200">
        <f t="shared" si="286"/>
        <v>52.142857142857146</v>
      </c>
      <c r="BW430" s="100" t="str">
        <f t="shared" si="290"/>
        <v>N</v>
      </c>
      <c r="BX430" s="200">
        <f t="shared" si="291"/>
        <v>51.078717201166171</v>
      </c>
      <c r="BY430" s="100" t="str">
        <f t="shared" si="292"/>
        <v>N</v>
      </c>
      <c r="BZ430" s="200"/>
      <c r="CA430" s="200"/>
      <c r="CB430" s="200"/>
    </row>
    <row r="431" spans="1:80" s="96" customFormat="1" ht="23" x14ac:dyDescent="0.5">
      <c r="A431" s="206" t="s">
        <v>1244</v>
      </c>
      <c r="B431" s="117" t="s">
        <v>1245</v>
      </c>
      <c r="C431" s="96">
        <v>1.5</v>
      </c>
      <c r="D431" s="201" t="s">
        <v>793</v>
      </c>
      <c r="E431" s="201"/>
      <c r="F431" s="203" t="s">
        <v>74</v>
      </c>
      <c r="G431" s="202">
        <v>4.2999999999999999E-4</v>
      </c>
      <c r="H431" s="100" t="s">
        <v>793</v>
      </c>
      <c r="I431" s="203"/>
      <c r="J431" s="203" t="s">
        <v>74</v>
      </c>
      <c r="K431" s="203"/>
      <c r="L431" s="113"/>
      <c r="M431" s="113">
        <v>1</v>
      </c>
      <c r="N431" s="111">
        <v>0.1</v>
      </c>
      <c r="P431" s="208">
        <v>253.23</v>
      </c>
      <c r="Q431" s="96" t="s">
        <v>47</v>
      </c>
      <c r="R431" s="96">
        <v>1.3299999999999999E-15</v>
      </c>
      <c r="S431" s="96">
        <v>5.437E-14</v>
      </c>
      <c r="T431" s="96">
        <v>4.7468999999999997E-2</v>
      </c>
      <c r="U431" s="96">
        <v>5.5464E-6</v>
      </c>
      <c r="V431" s="96">
        <v>577.6</v>
      </c>
      <c r="W431" s="96">
        <f t="shared" si="253"/>
        <v>3.4656000000000002</v>
      </c>
      <c r="X431" s="96">
        <v>4205.3</v>
      </c>
      <c r="Y431" s="99" t="str">
        <f t="shared" si="254"/>
        <v/>
      </c>
      <c r="Z431" s="96" t="str">
        <f t="shared" si="255"/>
        <v/>
      </c>
      <c r="AA431" s="96" t="str">
        <f t="shared" si="256"/>
        <v/>
      </c>
      <c r="AC431" s="96">
        <f t="shared" si="293"/>
        <v>7835.4203935599298</v>
      </c>
      <c r="AD431" s="96">
        <f t="shared" si="257"/>
        <v>1.6474836380049644</v>
      </c>
      <c r="AE431" s="96">
        <f t="shared" si="258"/>
        <v>0.4634920634920634</v>
      </c>
      <c r="AF431" s="96">
        <f t="shared" si="272"/>
        <v>0.3617096777736587</v>
      </c>
      <c r="AH431" s="101" t="str">
        <f t="shared" si="259"/>
        <v/>
      </c>
      <c r="AI431" s="101" t="str">
        <f t="shared" si="260"/>
        <v/>
      </c>
      <c r="AJ431" s="101" t="str">
        <f t="shared" si="294"/>
        <v/>
      </c>
      <c r="AK431" s="96" t="str">
        <f t="shared" si="273"/>
        <v/>
      </c>
      <c r="AM431" s="96">
        <f t="shared" si="261"/>
        <v>34225.116279069764</v>
      </c>
      <c r="AN431" s="96">
        <f t="shared" si="274"/>
        <v>4.3605333333333327</v>
      </c>
      <c r="AO431" s="96">
        <f t="shared" si="275"/>
        <v>4.3599778398604023</v>
      </c>
      <c r="AQ431" s="96" t="str">
        <f t="shared" si="262"/>
        <v/>
      </c>
      <c r="AR431" s="96" t="str">
        <f t="shared" si="276"/>
        <v/>
      </c>
      <c r="AS431" s="96" t="str">
        <f t="shared" si="277"/>
        <v/>
      </c>
      <c r="AU431" s="96">
        <f t="shared" si="263"/>
        <v>38027.906976744198</v>
      </c>
      <c r="AV431" s="96">
        <f t="shared" si="278"/>
        <v>80.322232046369962</v>
      </c>
      <c r="AW431" s="96">
        <f t="shared" si="279"/>
        <v>2.4225185185185181</v>
      </c>
      <c r="AX431" s="96">
        <f t="shared" si="280"/>
        <v>2.3514490200618057</v>
      </c>
      <c r="AZ431" s="101" t="str">
        <f t="shared" si="264"/>
        <v/>
      </c>
      <c r="BA431" s="101" t="str">
        <f t="shared" si="265"/>
        <v/>
      </c>
      <c r="BB431" s="101" t="str">
        <f t="shared" si="281"/>
        <v/>
      </c>
      <c r="BC431" s="96" t="str">
        <f t="shared" si="282"/>
        <v/>
      </c>
      <c r="BE431" s="96">
        <f t="shared" si="266"/>
        <v>6.5295169946332741E-3</v>
      </c>
      <c r="BF431" s="96" t="str">
        <f t="shared" si="267"/>
        <v/>
      </c>
      <c r="BH431" s="118"/>
      <c r="BI431" s="96" t="s">
        <v>74</v>
      </c>
      <c r="BJ431" s="96">
        <f t="shared" si="268"/>
        <v>5.1938811810743502E-2</v>
      </c>
      <c r="BK431" s="101" t="str">
        <f t="shared" si="269"/>
        <v/>
      </c>
      <c r="BL431" s="101"/>
      <c r="BM431" s="117" t="str">
        <f t="shared" si="270"/>
        <v>531-82-8</v>
      </c>
      <c r="BN431" s="204" t="str">
        <f t="shared" si="271"/>
        <v>Furium</v>
      </c>
      <c r="BO431" s="204"/>
      <c r="BP431" s="200">
        <f t="shared" si="283"/>
        <v>0.3617096777736587</v>
      </c>
      <c r="BQ431" s="100" t="str">
        <f t="shared" si="287"/>
        <v>C</v>
      </c>
      <c r="BR431" s="205">
        <f t="shared" si="284"/>
        <v>4.3599778398604023</v>
      </c>
      <c r="BS431" s="100" t="str">
        <f t="shared" si="288"/>
        <v>C</v>
      </c>
      <c r="BT431" s="200">
        <f t="shared" si="285"/>
        <v>2.3514490200618057</v>
      </c>
      <c r="BU431" s="100" t="str">
        <f t="shared" si="289"/>
        <v>C</v>
      </c>
      <c r="BV431" s="200">
        <f t="shared" si="286"/>
        <v>6.5295169946332741E-3</v>
      </c>
      <c r="BW431" s="100" t="str">
        <f t="shared" si="290"/>
        <v>C</v>
      </c>
      <c r="BX431" s="200">
        <f t="shared" si="291"/>
        <v>5.1938811810743502E-2</v>
      </c>
      <c r="BY431" s="100" t="str">
        <f t="shared" si="292"/>
        <v>C</v>
      </c>
      <c r="BZ431" s="200"/>
      <c r="CA431" s="200"/>
      <c r="CB431" s="200"/>
    </row>
    <row r="432" spans="1:80" s="96" customFormat="1" ht="23" x14ac:dyDescent="0.5">
      <c r="A432" s="206" t="s">
        <v>1246</v>
      </c>
      <c r="B432" s="117" t="s">
        <v>1247</v>
      </c>
      <c r="C432" s="96">
        <v>0.03</v>
      </c>
      <c r="D432" s="201" t="s">
        <v>790</v>
      </c>
      <c r="E432" s="201"/>
      <c r="F432" s="203" t="s">
        <v>74</v>
      </c>
      <c r="G432" s="202">
        <v>8.6000000000000007E-6</v>
      </c>
      <c r="H432" s="100" t="s">
        <v>793</v>
      </c>
      <c r="I432" s="203"/>
      <c r="J432" s="203" t="s">
        <v>74</v>
      </c>
      <c r="K432" s="203"/>
      <c r="L432" s="113"/>
      <c r="M432" s="113">
        <v>1</v>
      </c>
      <c r="N432" s="111">
        <v>0.1</v>
      </c>
      <c r="P432" s="208">
        <v>251.33</v>
      </c>
      <c r="Q432" s="96" t="s">
        <v>47</v>
      </c>
      <c r="R432" s="96">
        <v>6.89E-9</v>
      </c>
      <c r="S432" s="96">
        <v>2.8168000000000002E-7</v>
      </c>
      <c r="T432" s="96">
        <v>4.7707899999999998E-2</v>
      </c>
      <c r="U432" s="210">
        <v>5.5743000000000001E-6</v>
      </c>
      <c r="V432" s="96">
        <v>429</v>
      </c>
      <c r="W432" s="96">
        <f t="shared" si="253"/>
        <v>2.5739999999999998</v>
      </c>
      <c r="X432" s="96">
        <v>0.3</v>
      </c>
      <c r="Y432" s="99" t="str">
        <f t="shared" si="254"/>
        <v/>
      </c>
      <c r="Z432" s="96" t="str">
        <f t="shared" si="255"/>
        <v/>
      </c>
      <c r="AA432" s="96" t="str">
        <f t="shared" si="256"/>
        <v/>
      </c>
      <c r="AC432" s="96">
        <f t="shared" si="293"/>
        <v>391771.01967799634</v>
      </c>
      <c r="AD432" s="96">
        <f t="shared" si="257"/>
        <v>82.374181900248232</v>
      </c>
      <c r="AE432" s="96">
        <f t="shared" si="258"/>
        <v>23.17460317460317</v>
      </c>
      <c r="AF432" s="96">
        <f t="shared" si="272"/>
        <v>18.085483888682933</v>
      </c>
      <c r="AH432" s="101" t="str">
        <f t="shared" si="259"/>
        <v/>
      </c>
      <c r="AI432" s="101" t="str">
        <f t="shared" si="260"/>
        <v/>
      </c>
      <c r="AJ432" s="101" t="str">
        <f t="shared" si="294"/>
        <v/>
      </c>
      <c r="AK432" s="96" t="str">
        <f t="shared" si="273"/>
        <v/>
      </c>
      <c r="AM432" s="96">
        <f t="shared" si="261"/>
        <v>1711255.8139534881</v>
      </c>
      <c r="AN432" s="96">
        <f t="shared" si="274"/>
        <v>218.02666666666664</v>
      </c>
      <c r="AO432" s="96">
        <f t="shared" si="275"/>
        <v>217.99889199302012</v>
      </c>
      <c r="AQ432" s="96" t="str">
        <f t="shared" si="262"/>
        <v/>
      </c>
      <c r="AR432" s="96" t="str">
        <f t="shared" si="276"/>
        <v/>
      </c>
      <c r="AS432" s="96" t="str">
        <f t="shared" si="277"/>
        <v/>
      </c>
      <c r="AU432" s="96">
        <f t="shared" si="263"/>
        <v>1901395.3488372094</v>
      </c>
      <c r="AV432" s="96">
        <f t="shared" si="278"/>
        <v>4016.1116023184986</v>
      </c>
      <c r="AW432" s="96">
        <f t="shared" si="279"/>
        <v>121.12592592592591</v>
      </c>
      <c r="AX432" s="96">
        <f t="shared" si="280"/>
        <v>117.57245100309029</v>
      </c>
      <c r="AZ432" s="101" t="str">
        <f t="shared" si="264"/>
        <v/>
      </c>
      <c r="BA432" s="101" t="str">
        <f t="shared" si="265"/>
        <v/>
      </c>
      <c r="BB432" s="101" t="str">
        <f t="shared" si="281"/>
        <v/>
      </c>
      <c r="BC432" s="96" t="str">
        <f t="shared" si="282"/>
        <v/>
      </c>
      <c r="BE432" s="96">
        <f t="shared" si="266"/>
        <v>0.32647584973166366</v>
      </c>
      <c r="BF432" s="96" t="str">
        <f t="shared" si="267"/>
        <v/>
      </c>
      <c r="BH432" s="118"/>
      <c r="BI432" s="96" t="s">
        <v>74</v>
      </c>
      <c r="BJ432" s="96">
        <f t="shared" si="268"/>
        <v>2.5969405905371752</v>
      </c>
      <c r="BK432" s="101" t="str">
        <f t="shared" si="269"/>
        <v/>
      </c>
      <c r="BL432" s="101"/>
      <c r="BM432" s="117" t="str">
        <f t="shared" si="270"/>
        <v>60568-05-0</v>
      </c>
      <c r="BN432" s="204" t="str">
        <f t="shared" si="271"/>
        <v>Furmecyclox</v>
      </c>
      <c r="BO432" s="204"/>
      <c r="BP432" s="200">
        <f t="shared" si="283"/>
        <v>18.085483888682933</v>
      </c>
      <c r="BQ432" s="100" t="str">
        <f t="shared" si="287"/>
        <v>C</v>
      </c>
      <c r="BR432" s="205">
        <f t="shared" si="284"/>
        <v>217.99889199302012</v>
      </c>
      <c r="BS432" s="100" t="str">
        <f t="shared" si="288"/>
        <v>C</v>
      </c>
      <c r="BT432" s="200">
        <f t="shared" si="285"/>
        <v>117.57245100309029</v>
      </c>
      <c r="BU432" s="100" t="str">
        <f t="shared" si="289"/>
        <v>C</v>
      </c>
      <c r="BV432" s="200">
        <f t="shared" si="286"/>
        <v>0.32647584973166366</v>
      </c>
      <c r="BW432" s="100" t="str">
        <f t="shared" si="290"/>
        <v>C</v>
      </c>
      <c r="BX432" s="200">
        <f t="shared" si="291"/>
        <v>2.5969405905371752</v>
      </c>
      <c r="BY432" s="100" t="str">
        <f t="shared" si="292"/>
        <v>C</v>
      </c>
      <c r="BZ432" s="200"/>
      <c r="CA432" s="200"/>
      <c r="CB432" s="200"/>
    </row>
    <row r="433" spans="1:80" s="96" customFormat="1" ht="23" x14ac:dyDescent="0.5">
      <c r="A433" s="206" t="s">
        <v>1248</v>
      </c>
      <c r="B433" s="117" t="s">
        <v>1249</v>
      </c>
      <c r="D433" s="201" t="s">
        <v>74</v>
      </c>
      <c r="E433" s="201">
        <v>6.0000000000000001E-3</v>
      </c>
      <c r="F433" s="203" t="s">
        <v>1966</v>
      </c>
      <c r="G433" s="202"/>
      <c r="H433" s="100" t="s">
        <v>74</v>
      </c>
      <c r="I433" s="203"/>
      <c r="J433" s="203" t="s">
        <v>74</v>
      </c>
      <c r="K433" s="203"/>
      <c r="L433" s="113"/>
      <c r="M433" s="113">
        <v>1</v>
      </c>
      <c r="N433" s="111">
        <v>0.1</v>
      </c>
      <c r="P433" s="95">
        <v>198.16</v>
      </c>
      <c r="Q433" s="96" t="s">
        <v>47</v>
      </c>
      <c r="R433" s="96">
        <v>4.4199999999999997E-14</v>
      </c>
      <c r="S433" s="96">
        <v>1.8070000000000001E-12</v>
      </c>
      <c r="T433" s="96">
        <v>5.5899699999999997E-2</v>
      </c>
      <c r="U433" s="96">
        <v>6.5313999999999998E-6</v>
      </c>
      <c r="V433" s="96">
        <v>10</v>
      </c>
      <c r="W433" s="96">
        <f t="shared" si="253"/>
        <v>0.06</v>
      </c>
      <c r="X433" s="96">
        <v>1370000</v>
      </c>
      <c r="Y433" s="99" t="str">
        <f t="shared" si="254"/>
        <v/>
      </c>
      <c r="Z433" s="96" t="str">
        <f t="shared" si="255"/>
        <v/>
      </c>
      <c r="AA433" s="96" t="str">
        <f t="shared" si="256"/>
        <v/>
      </c>
      <c r="AC433" s="96" t="str">
        <f t="shared" si="293"/>
        <v/>
      </c>
      <c r="AD433" s="96" t="str">
        <f t="shared" si="257"/>
        <v/>
      </c>
      <c r="AE433" s="96" t="str">
        <f t="shared" si="258"/>
        <v/>
      </c>
      <c r="AF433" s="96" t="str">
        <f t="shared" si="272"/>
        <v/>
      </c>
      <c r="AH433" s="101" t="str">
        <f t="shared" si="259"/>
        <v/>
      </c>
      <c r="AI433" s="101">
        <f t="shared" si="260"/>
        <v>1977.6052013725844</v>
      </c>
      <c r="AJ433" s="101">
        <f t="shared" si="294"/>
        <v>469.28571428571439</v>
      </c>
      <c r="AK433" s="96">
        <f t="shared" si="273"/>
        <v>379.28207733428786</v>
      </c>
      <c r="AM433" s="96" t="str">
        <f t="shared" si="261"/>
        <v/>
      </c>
      <c r="AN433" s="96" t="str">
        <f t="shared" si="274"/>
        <v/>
      </c>
      <c r="AO433" s="96" t="str">
        <f t="shared" si="275"/>
        <v/>
      </c>
      <c r="AQ433" s="96" t="str">
        <f t="shared" si="262"/>
        <v/>
      </c>
      <c r="AR433" s="96">
        <f t="shared" si="276"/>
        <v>14016.000000000004</v>
      </c>
      <c r="AS433" s="96">
        <f t="shared" si="277"/>
        <v>14016.000000000004</v>
      </c>
      <c r="AU433" s="96" t="str">
        <f t="shared" si="263"/>
        <v/>
      </c>
      <c r="AV433" s="96" t="str">
        <f t="shared" si="278"/>
        <v/>
      </c>
      <c r="AW433" s="96" t="str">
        <f t="shared" si="279"/>
        <v/>
      </c>
      <c r="AX433" s="96" t="str">
        <f t="shared" si="280"/>
        <v/>
      </c>
      <c r="AZ433" s="101" t="str">
        <f t="shared" si="264"/>
        <v/>
      </c>
      <c r="BA433" s="101">
        <f t="shared" si="265"/>
        <v>18397.756985792144</v>
      </c>
      <c r="BB433" s="101">
        <f t="shared" si="281"/>
        <v>7786.6666666666679</v>
      </c>
      <c r="BC433" s="96">
        <f t="shared" si="282"/>
        <v>5471.0847549722239</v>
      </c>
      <c r="BE433" s="96" t="str">
        <f t="shared" si="266"/>
        <v/>
      </c>
      <c r="BF433" s="96" t="str">
        <f t="shared" si="267"/>
        <v/>
      </c>
      <c r="BH433" s="118"/>
      <c r="BI433" s="96" t="s">
        <v>74</v>
      </c>
      <c r="BJ433" s="96" t="str">
        <f t="shared" si="268"/>
        <v/>
      </c>
      <c r="BK433" s="101">
        <f t="shared" si="269"/>
        <v>200.22857142857143</v>
      </c>
      <c r="BL433" s="101"/>
      <c r="BM433" s="117" t="str">
        <f t="shared" si="270"/>
        <v>77182-82-2</v>
      </c>
      <c r="BN433" s="204" t="str">
        <f t="shared" si="271"/>
        <v>Glufosinate, Ammonium</v>
      </c>
      <c r="BO433" s="204"/>
      <c r="BP433" s="200">
        <f t="shared" si="283"/>
        <v>379.28207733428786</v>
      </c>
      <c r="BQ433" s="100" t="str">
        <f t="shared" si="287"/>
        <v>N</v>
      </c>
      <c r="BR433" s="205">
        <f t="shared" si="284"/>
        <v>14016.000000000004</v>
      </c>
      <c r="BS433" s="100" t="str">
        <f t="shared" si="288"/>
        <v>N</v>
      </c>
      <c r="BT433" s="200">
        <f t="shared" si="285"/>
        <v>5471.0847549722239</v>
      </c>
      <c r="BU433" s="100" t="str">
        <f t="shared" si="289"/>
        <v>N</v>
      </c>
      <c r="BV433" s="200" t="str">
        <f t="shared" si="286"/>
        <v/>
      </c>
      <c r="BW433" s="100" t="str">
        <f t="shared" si="290"/>
        <v/>
      </c>
      <c r="BX433" s="200">
        <f t="shared" si="291"/>
        <v>200.22857142857143</v>
      </c>
      <c r="BY433" s="100" t="str">
        <f t="shared" si="292"/>
        <v>N</v>
      </c>
      <c r="BZ433" s="200"/>
      <c r="CA433" s="200"/>
      <c r="CB433" s="200"/>
    </row>
    <row r="434" spans="1:80" s="96" customFormat="1" ht="23" x14ac:dyDescent="0.5">
      <c r="A434" s="206" t="s">
        <v>1250</v>
      </c>
      <c r="B434" s="117" t="s">
        <v>1251</v>
      </c>
      <c r="D434" s="201" t="s">
        <v>74</v>
      </c>
      <c r="E434" s="201">
        <v>0.1</v>
      </c>
      <c r="F434" s="203" t="s">
        <v>109</v>
      </c>
      <c r="G434" s="202"/>
      <c r="H434" s="100" t="s">
        <v>74</v>
      </c>
      <c r="I434" s="203">
        <v>8.0000000000000007E-5</v>
      </c>
      <c r="J434" s="203" t="s">
        <v>793</v>
      </c>
      <c r="K434" s="203"/>
      <c r="L434" s="113"/>
      <c r="M434" s="113">
        <v>1</v>
      </c>
      <c r="N434" s="111">
        <v>0.1</v>
      </c>
      <c r="P434" s="95">
        <v>100.12</v>
      </c>
      <c r="Q434" s="96" t="s">
        <v>47</v>
      </c>
      <c r="R434" s="96">
        <v>3.2999999999999998E-8</v>
      </c>
      <c r="S434" s="96">
        <v>1.3490999999999999E-6</v>
      </c>
      <c r="T434" s="96">
        <v>8.8119699999999995E-2</v>
      </c>
      <c r="U434" s="96">
        <v>1.03E-5</v>
      </c>
      <c r="V434" s="96">
        <v>1</v>
      </c>
      <c r="W434" s="96">
        <f t="shared" si="253"/>
        <v>6.0000000000000001E-3</v>
      </c>
      <c r="X434" s="96">
        <v>224000</v>
      </c>
      <c r="Y434" s="99" t="str">
        <f t="shared" si="254"/>
        <v/>
      </c>
      <c r="Z434" s="96" t="str">
        <f t="shared" si="255"/>
        <v/>
      </c>
      <c r="AA434" s="96" t="str">
        <f t="shared" si="256"/>
        <v/>
      </c>
      <c r="AC434" s="96" t="str">
        <f t="shared" si="293"/>
        <v/>
      </c>
      <c r="AD434" s="96" t="str">
        <f t="shared" si="257"/>
        <v/>
      </c>
      <c r="AE434" s="96" t="str">
        <f t="shared" si="258"/>
        <v/>
      </c>
      <c r="AF434" s="96" t="str">
        <f t="shared" si="272"/>
        <v/>
      </c>
      <c r="AH434" s="101">
        <f t="shared" si="259"/>
        <v>100114.28571428572</v>
      </c>
      <c r="AI434" s="101">
        <f t="shared" si="260"/>
        <v>32960.086689543074</v>
      </c>
      <c r="AJ434" s="101">
        <f t="shared" si="294"/>
        <v>7821.4285714285706</v>
      </c>
      <c r="AK434" s="96">
        <f t="shared" si="273"/>
        <v>5945.9327376540441</v>
      </c>
      <c r="AM434" s="96" t="str">
        <f t="shared" si="261"/>
        <v/>
      </c>
      <c r="AN434" s="96" t="str">
        <f t="shared" si="274"/>
        <v/>
      </c>
      <c r="AO434" s="96" t="str">
        <f t="shared" si="275"/>
        <v/>
      </c>
      <c r="AQ434" s="96">
        <f t="shared" si="262"/>
        <v>420480.00000000006</v>
      </c>
      <c r="AR434" s="96">
        <f t="shared" si="276"/>
        <v>233600</v>
      </c>
      <c r="AS434" s="96">
        <f t="shared" si="277"/>
        <v>150171.42857142858</v>
      </c>
      <c r="AU434" s="96" t="str">
        <f t="shared" si="263"/>
        <v/>
      </c>
      <c r="AV434" s="96" t="str">
        <f t="shared" si="278"/>
        <v/>
      </c>
      <c r="AW434" s="96" t="str">
        <f t="shared" si="279"/>
        <v/>
      </c>
      <c r="AX434" s="96" t="str">
        <f t="shared" si="280"/>
        <v/>
      </c>
      <c r="AZ434" s="101">
        <f t="shared" si="264"/>
        <v>467200.00000000012</v>
      </c>
      <c r="BA434" s="101">
        <f t="shared" si="265"/>
        <v>306629.28309653571</v>
      </c>
      <c r="BB434" s="101">
        <f t="shared" si="281"/>
        <v>129777.77777777778</v>
      </c>
      <c r="BC434" s="96">
        <f t="shared" si="282"/>
        <v>76294.19249651843</v>
      </c>
      <c r="BE434" s="96" t="str">
        <f t="shared" si="266"/>
        <v/>
      </c>
      <c r="BF434" s="96">
        <f t="shared" si="267"/>
        <v>8.3428571428571435E-2</v>
      </c>
      <c r="BH434" s="118"/>
      <c r="BI434" s="96" t="s">
        <v>74</v>
      </c>
      <c r="BJ434" s="96" t="str">
        <f t="shared" si="268"/>
        <v/>
      </c>
      <c r="BK434" s="101">
        <f t="shared" si="269"/>
        <v>3337.1428571428573</v>
      </c>
      <c r="BL434" s="101"/>
      <c r="BM434" s="117" t="str">
        <f t="shared" si="270"/>
        <v>111-30-8</v>
      </c>
      <c r="BN434" s="204" t="str">
        <f t="shared" si="271"/>
        <v>Glutaraldehyde</v>
      </c>
      <c r="BO434" s="204"/>
      <c r="BP434" s="200">
        <f t="shared" si="283"/>
        <v>5945.9327376540441</v>
      </c>
      <c r="BQ434" s="100" t="str">
        <f t="shared" si="287"/>
        <v>N</v>
      </c>
      <c r="BR434" s="205">
        <f t="shared" si="284"/>
        <v>100000</v>
      </c>
      <c r="BS434" s="100" t="str">
        <f t="shared" si="288"/>
        <v>max</v>
      </c>
      <c r="BT434" s="200">
        <f t="shared" si="285"/>
        <v>76294.19249651843</v>
      </c>
      <c r="BU434" s="100" t="str">
        <f t="shared" si="289"/>
        <v>N</v>
      </c>
      <c r="BV434" s="200">
        <f t="shared" si="286"/>
        <v>8.3428571428571435E-2</v>
      </c>
      <c r="BW434" s="100" t="str">
        <f t="shared" si="290"/>
        <v>N</v>
      </c>
      <c r="BX434" s="200">
        <f t="shared" si="291"/>
        <v>3337.1428571428573</v>
      </c>
      <c r="BY434" s="100" t="str">
        <f t="shared" si="292"/>
        <v>N</v>
      </c>
      <c r="BZ434" s="200"/>
      <c r="CA434" s="200"/>
      <c r="CB434" s="200"/>
    </row>
    <row r="435" spans="1:80" s="96" customFormat="1" ht="23" x14ac:dyDescent="0.5">
      <c r="A435" s="206" t="s">
        <v>1252</v>
      </c>
      <c r="B435" s="117" t="s">
        <v>382</v>
      </c>
      <c r="D435" s="201" t="s">
        <v>74</v>
      </c>
      <c r="E435" s="201">
        <v>4.0000000000000002E-4</v>
      </c>
      <c r="F435" s="203" t="s">
        <v>790</v>
      </c>
      <c r="G435" s="202"/>
      <c r="H435" s="100" t="s">
        <v>74</v>
      </c>
      <c r="I435" s="203">
        <v>1E-3</v>
      </c>
      <c r="J435" s="203" t="s">
        <v>41</v>
      </c>
      <c r="K435" s="203"/>
      <c r="L435" s="113" t="s">
        <v>1199</v>
      </c>
      <c r="M435" s="113">
        <v>1</v>
      </c>
      <c r="N435" s="111"/>
      <c r="P435" s="95">
        <v>72.063999999999993</v>
      </c>
      <c r="Q435" s="208"/>
      <c r="R435" s="96">
        <v>5.1099999999999996E-7</v>
      </c>
      <c r="S435" s="96">
        <v>2.09E-5</v>
      </c>
      <c r="T435" s="96">
        <v>0.10624690000000001</v>
      </c>
      <c r="U435" s="96">
        <v>1.26E-5</v>
      </c>
      <c r="V435" s="96">
        <v>1</v>
      </c>
      <c r="W435" s="96">
        <f t="shared" si="253"/>
        <v>6.0000000000000001E-3</v>
      </c>
      <c r="X435" s="96">
        <v>1000000</v>
      </c>
      <c r="Y435" s="99">
        <f t="shared" si="254"/>
        <v>1.8705973055189256E-6</v>
      </c>
      <c r="Z435" s="96">
        <f t="shared" si="255"/>
        <v>84335.515472950996</v>
      </c>
      <c r="AA435" s="96">
        <f t="shared" si="256"/>
        <v>106003.95654088049</v>
      </c>
      <c r="AC435" s="96" t="str">
        <f t="shared" si="293"/>
        <v/>
      </c>
      <c r="AD435" s="96" t="str">
        <f t="shared" si="257"/>
        <v/>
      </c>
      <c r="AE435" s="96" t="str">
        <f t="shared" si="258"/>
        <v/>
      </c>
      <c r="AF435" s="96" t="str">
        <f t="shared" si="272"/>
        <v/>
      </c>
      <c r="AH435" s="101">
        <f t="shared" si="259"/>
        <v>87.949894707506033</v>
      </c>
      <c r="AI435" s="101" t="str">
        <f t="shared" si="260"/>
        <v/>
      </c>
      <c r="AJ435" s="101">
        <f t="shared" si="294"/>
        <v>31.285714285714292</v>
      </c>
      <c r="AK435" s="96">
        <f t="shared" si="273"/>
        <v>23.076791409134689</v>
      </c>
      <c r="AM435" s="96" t="str">
        <f t="shared" si="261"/>
        <v/>
      </c>
      <c r="AN435" s="96" t="str">
        <f t="shared" si="274"/>
        <v/>
      </c>
      <c r="AO435" s="96" t="str">
        <f t="shared" si="275"/>
        <v/>
      </c>
      <c r="AQ435" s="96">
        <f t="shared" si="262"/>
        <v>369.38955777152535</v>
      </c>
      <c r="AR435" s="96">
        <f t="shared" si="276"/>
        <v>934.40000000000009</v>
      </c>
      <c r="AS435" s="96">
        <f t="shared" si="277"/>
        <v>264.73413652097861</v>
      </c>
      <c r="AU435" s="96" t="str">
        <f t="shared" si="263"/>
        <v/>
      </c>
      <c r="AV435" s="96" t="str">
        <f t="shared" si="278"/>
        <v/>
      </c>
      <c r="AW435" s="96" t="str">
        <f t="shared" si="279"/>
        <v/>
      </c>
      <c r="AX435" s="96" t="str">
        <f t="shared" si="280"/>
        <v/>
      </c>
      <c r="AZ435" s="101">
        <f t="shared" si="264"/>
        <v>410.43284196836146</v>
      </c>
      <c r="BA435" s="101" t="str">
        <f t="shared" si="265"/>
        <v/>
      </c>
      <c r="BB435" s="101">
        <f t="shared" si="281"/>
        <v>519.1111111111112</v>
      </c>
      <c r="BC435" s="96">
        <f t="shared" si="282"/>
        <v>229.20943966645473</v>
      </c>
      <c r="BE435" s="96" t="str">
        <f t="shared" si="266"/>
        <v/>
      </c>
      <c r="BF435" s="96">
        <f t="shared" si="267"/>
        <v>1.0428571428571429</v>
      </c>
      <c r="BH435" s="118"/>
      <c r="BI435" s="96" t="s">
        <v>74</v>
      </c>
      <c r="BJ435" s="96" t="str">
        <f t="shared" si="268"/>
        <v/>
      </c>
      <c r="BK435" s="101">
        <f t="shared" si="269"/>
        <v>1.8038610038610039</v>
      </c>
      <c r="BL435" s="101"/>
      <c r="BM435" s="117" t="str">
        <f t="shared" si="270"/>
        <v>765-34-4</v>
      </c>
      <c r="BN435" s="204" t="str">
        <f t="shared" si="271"/>
        <v>Glycidyl</v>
      </c>
      <c r="BO435" s="204"/>
      <c r="BP435" s="200">
        <f t="shared" si="283"/>
        <v>23.076791409134689</v>
      </c>
      <c r="BQ435" s="100" t="str">
        <f t="shared" si="287"/>
        <v>N</v>
      </c>
      <c r="BR435" s="205">
        <f t="shared" si="284"/>
        <v>264.73413652097861</v>
      </c>
      <c r="BS435" s="100" t="str">
        <f t="shared" si="288"/>
        <v>N</v>
      </c>
      <c r="BT435" s="200">
        <f t="shared" si="285"/>
        <v>229.20943966645473</v>
      </c>
      <c r="BU435" s="100" t="str">
        <f t="shared" si="289"/>
        <v>N</v>
      </c>
      <c r="BV435" s="200">
        <f t="shared" si="286"/>
        <v>1.0428571428571429</v>
      </c>
      <c r="BW435" s="100" t="str">
        <f t="shared" si="290"/>
        <v>N</v>
      </c>
      <c r="BX435" s="200">
        <f t="shared" si="291"/>
        <v>1.8038610038610039</v>
      </c>
      <c r="BY435" s="100" t="str">
        <f t="shared" si="292"/>
        <v>N</v>
      </c>
      <c r="BZ435" s="200"/>
      <c r="CA435" s="200"/>
      <c r="CB435" s="200"/>
    </row>
    <row r="436" spans="1:80" s="96" customFormat="1" ht="23" x14ac:dyDescent="0.5">
      <c r="A436" s="206" t="s">
        <v>383</v>
      </c>
      <c r="B436" s="117" t="s">
        <v>384</v>
      </c>
      <c r="C436" s="201"/>
      <c r="D436" s="201" t="s">
        <v>74</v>
      </c>
      <c r="E436" s="96">
        <v>0.1</v>
      </c>
      <c r="F436" s="203" t="s">
        <v>790</v>
      </c>
      <c r="G436" s="202"/>
      <c r="H436" s="100" t="s">
        <v>74</v>
      </c>
      <c r="I436" s="203"/>
      <c r="J436" s="203" t="s">
        <v>74</v>
      </c>
      <c r="K436" s="203"/>
      <c r="L436" s="113"/>
      <c r="M436" s="113">
        <v>1</v>
      </c>
      <c r="N436" s="111">
        <v>0.1</v>
      </c>
      <c r="P436" s="95">
        <v>169.07</v>
      </c>
      <c r="Q436" s="96" t="s">
        <v>47</v>
      </c>
      <c r="R436" s="96">
        <v>2.0999999999999999E-12</v>
      </c>
      <c r="S436" s="96">
        <v>8.5850000000000006E-11</v>
      </c>
      <c r="T436" s="96">
        <v>6.21407E-2</v>
      </c>
      <c r="U436" s="96">
        <v>7.2606000000000004E-6</v>
      </c>
      <c r="V436" s="96">
        <v>2100</v>
      </c>
      <c r="W436" s="96">
        <f t="shared" si="253"/>
        <v>12.6</v>
      </c>
      <c r="X436" s="96">
        <v>10500</v>
      </c>
      <c r="Y436" s="99" t="str">
        <f t="shared" si="254"/>
        <v/>
      </c>
      <c r="Z436" s="96" t="str">
        <f t="shared" si="255"/>
        <v/>
      </c>
      <c r="AA436" s="96" t="str">
        <f t="shared" si="256"/>
        <v/>
      </c>
      <c r="AC436" s="96" t="str">
        <f t="shared" si="293"/>
        <v/>
      </c>
      <c r="AD436" s="96" t="str">
        <f t="shared" si="257"/>
        <v/>
      </c>
      <c r="AE436" s="96" t="str">
        <f t="shared" si="258"/>
        <v/>
      </c>
      <c r="AF436" s="96" t="str">
        <f t="shared" si="272"/>
        <v/>
      </c>
      <c r="AH436" s="101" t="str">
        <f t="shared" si="259"/>
        <v/>
      </c>
      <c r="AI436" s="101">
        <f t="shared" si="260"/>
        <v>32960.086689543074</v>
      </c>
      <c r="AJ436" s="101">
        <f t="shared" si="294"/>
        <v>7821.4285714285706</v>
      </c>
      <c r="AK436" s="96">
        <f t="shared" si="273"/>
        <v>6321.3679555714625</v>
      </c>
      <c r="AM436" s="96" t="str">
        <f t="shared" si="261"/>
        <v/>
      </c>
      <c r="AN436" s="96" t="str">
        <f t="shared" si="274"/>
        <v/>
      </c>
      <c r="AO436" s="96" t="str">
        <f t="shared" si="275"/>
        <v/>
      </c>
      <c r="AQ436" s="96" t="str">
        <f t="shared" si="262"/>
        <v/>
      </c>
      <c r="AR436" s="96">
        <f t="shared" si="276"/>
        <v>233600</v>
      </c>
      <c r="AS436" s="96">
        <f t="shared" si="277"/>
        <v>233600.00000000003</v>
      </c>
      <c r="AU436" s="96" t="str">
        <f t="shared" si="263"/>
        <v/>
      </c>
      <c r="AV436" s="96" t="str">
        <f t="shared" si="278"/>
        <v/>
      </c>
      <c r="AW436" s="96" t="str">
        <f t="shared" si="279"/>
        <v/>
      </c>
      <c r="AX436" s="96" t="str">
        <f t="shared" si="280"/>
        <v/>
      </c>
      <c r="AZ436" s="101" t="str">
        <f t="shared" si="264"/>
        <v/>
      </c>
      <c r="BA436" s="101">
        <f t="shared" si="265"/>
        <v>306629.28309653571</v>
      </c>
      <c r="BB436" s="101">
        <f t="shared" si="281"/>
        <v>129777.77777777778</v>
      </c>
      <c r="BC436" s="96">
        <f t="shared" si="282"/>
        <v>91184.745916203712</v>
      </c>
      <c r="BE436" s="96" t="str">
        <f t="shared" si="266"/>
        <v/>
      </c>
      <c r="BF436" s="96" t="str">
        <f t="shared" si="267"/>
        <v/>
      </c>
      <c r="BH436" s="118"/>
      <c r="BI436" s="96">
        <v>700</v>
      </c>
      <c r="BJ436" s="96" t="str">
        <f t="shared" si="268"/>
        <v/>
      </c>
      <c r="BK436" s="101">
        <f t="shared" si="269"/>
        <v>3337.1428571428573</v>
      </c>
      <c r="BL436" s="101"/>
      <c r="BM436" s="117" t="str">
        <f t="shared" si="270"/>
        <v>1071-83-6</v>
      </c>
      <c r="BN436" s="204" t="str">
        <f t="shared" si="271"/>
        <v>Glyphosate</v>
      </c>
      <c r="BO436" s="204"/>
      <c r="BP436" s="200">
        <f t="shared" si="283"/>
        <v>6321.3679555714625</v>
      </c>
      <c r="BQ436" s="100" t="str">
        <f t="shared" si="287"/>
        <v>N</v>
      </c>
      <c r="BR436" s="205">
        <f t="shared" si="284"/>
        <v>100000</v>
      </c>
      <c r="BS436" s="100" t="str">
        <f t="shared" si="288"/>
        <v>max</v>
      </c>
      <c r="BT436" s="200">
        <f t="shared" si="285"/>
        <v>91184.745916203712</v>
      </c>
      <c r="BU436" s="100" t="str">
        <f t="shared" si="289"/>
        <v>N</v>
      </c>
      <c r="BV436" s="200" t="str">
        <f t="shared" si="286"/>
        <v/>
      </c>
      <c r="BW436" s="100" t="str">
        <f t="shared" si="290"/>
        <v/>
      </c>
      <c r="BX436" s="200">
        <f t="shared" si="291"/>
        <v>700</v>
      </c>
      <c r="BY436" s="100" t="str">
        <f t="shared" si="292"/>
        <v>mcl</v>
      </c>
      <c r="BZ436" s="200"/>
      <c r="CA436" s="200"/>
      <c r="CB436" s="200"/>
    </row>
    <row r="437" spans="1:80" s="96" customFormat="1" ht="23" x14ac:dyDescent="0.5">
      <c r="A437" s="206" t="s">
        <v>1253</v>
      </c>
      <c r="B437" s="117" t="s">
        <v>1254</v>
      </c>
      <c r="D437" s="201" t="s">
        <v>74</v>
      </c>
      <c r="E437" s="201">
        <v>0.01</v>
      </c>
      <c r="F437" s="203" t="s">
        <v>1198</v>
      </c>
      <c r="G437" s="202"/>
      <c r="H437" s="100" t="s">
        <v>74</v>
      </c>
      <c r="I437" s="203"/>
      <c r="J437" s="203" t="s">
        <v>74</v>
      </c>
      <c r="K437" s="203"/>
      <c r="L437" s="113" t="s">
        <v>1199</v>
      </c>
      <c r="M437" s="113">
        <v>1</v>
      </c>
      <c r="N437" s="111"/>
      <c r="P437" s="95">
        <v>59.070999999999998</v>
      </c>
      <c r="Q437" s="208"/>
      <c r="R437" s="96">
        <v>2.3400000000000001E-11</v>
      </c>
      <c r="S437" s="96">
        <v>9.5670000000000002E-10</v>
      </c>
      <c r="T437" s="96">
        <v>0.13781940000000001</v>
      </c>
      <c r="U437" s="96">
        <v>1.7099999999999999E-5</v>
      </c>
      <c r="V437" s="96">
        <v>11.95</v>
      </c>
      <c r="W437" s="96">
        <f t="shared" si="253"/>
        <v>7.17E-2</v>
      </c>
      <c r="X437" s="96">
        <v>1840</v>
      </c>
      <c r="Y437" s="99">
        <f t="shared" si="254"/>
        <v>6.3226079988174845E-7</v>
      </c>
      <c r="Z437" s="96">
        <f t="shared" si="255"/>
        <v>145061.62152023221</v>
      </c>
      <c r="AA437" s="96">
        <f t="shared" si="256"/>
        <v>315.92800033324448</v>
      </c>
      <c r="AC437" s="96" t="str">
        <f t="shared" si="293"/>
        <v/>
      </c>
      <c r="AD437" s="96" t="str">
        <f t="shared" si="257"/>
        <v/>
      </c>
      <c r="AE437" s="96" t="str">
        <f t="shared" si="258"/>
        <v/>
      </c>
      <c r="AF437" s="96" t="str">
        <f t="shared" si="272"/>
        <v/>
      </c>
      <c r="AH437" s="101" t="str">
        <f t="shared" si="259"/>
        <v/>
      </c>
      <c r="AI437" s="101" t="str">
        <f t="shared" si="260"/>
        <v/>
      </c>
      <c r="AJ437" s="101">
        <f t="shared" si="294"/>
        <v>782.14285714285722</v>
      </c>
      <c r="AK437" s="96">
        <f t="shared" si="273"/>
        <v>782.14285714285734</v>
      </c>
      <c r="AM437" s="96" t="str">
        <f t="shared" si="261"/>
        <v/>
      </c>
      <c r="AN437" s="96" t="str">
        <f t="shared" si="274"/>
        <v/>
      </c>
      <c r="AO437" s="96" t="str">
        <f t="shared" si="275"/>
        <v/>
      </c>
      <c r="AQ437" s="96" t="str">
        <f t="shared" si="262"/>
        <v/>
      </c>
      <c r="AR437" s="96">
        <f t="shared" si="276"/>
        <v>23360.000000000004</v>
      </c>
      <c r="AS437" s="96">
        <f t="shared" si="277"/>
        <v>23360.000000000004</v>
      </c>
      <c r="AU437" s="96" t="str">
        <f t="shared" si="263"/>
        <v/>
      </c>
      <c r="AV437" s="96" t="str">
        <f t="shared" si="278"/>
        <v/>
      </c>
      <c r="AW437" s="96" t="str">
        <f t="shared" si="279"/>
        <v/>
      </c>
      <c r="AX437" s="96" t="str">
        <f t="shared" si="280"/>
        <v/>
      </c>
      <c r="AZ437" s="101" t="str">
        <f t="shared" si="264"/>
        <v/>
      </c>
      <c r="BA437" s="101" t="str">
        <f t="shared" si="265"/>
        <v/>
      </c>
      <c r="BB437" s="101">
        <f t="shared" si="281"/>
        <v>12977.777777777779</v>
      </c>
      <c r="BC437" s="96">
        <f t="shared" si="282"/>
        <v>12977.777777777777</v>
      </c>
      <c r="BE437" s="96" t="str">
        <f t="shared" si="266"/>
        <v/>
      </c>
      <c r="BF437" s="96" t="str">
        <f t="shared" si="267"/>
        <v/>
      </c>
      <c r="BH437" s="118"/>
      <c r="BI437" s="96" t="s">
        <v>74</v>
      </c>
      <c r="BJ437" s="96" t="str">
        <f t="shared" si="268"/>
        <v/>
      </c>
      <c r="BK437" s="101">
        <f t="shared" si="269"/>
        <v>333.71428571428572</v>
      </c>
      <c r="BL437" s="101"/>
      <c r="BM437" s="117" t="str">
        <f t="shared" si="270"/>
        <v>113-00-8</v>
      </c>
      <c r="BN437" s="204" t="str">
        <f t="shared" si="271"/>
        <v>Guanidine</v>
      </c>
      <c r="BO437" s="204"/>
      <c r="BP437" s="200">
        <f t="shared" si="283"/>
        <v>315.92800033324448</v>
      </c>
      <c r="BQ437" s="100" t="str">
        <f t="shared" si="287"/>
        <v>sat</v>
      </c>
      <c r="BR437" s="205">
        <f t="shared" si="284"/>
        <v>315.92800033324448</v>
      </c>
      <c r="BS437" s="100" t="str">
        <f t="shared" si="288"/>
        <v>sat</v>
      </c>
      <c r="BT437" s="200">
        <f t="shared" si="285"/>
        <v>315.92800033324448</v>
      </c>
      <c r="BU437" s="100" t="str">
        <f t="shared" si="289"/>
        <v>sat</v>
      </c>
      <c r="BV437" s="200" t="str">
        <f t="shared" si="286"/>
        <v/>
      </c>
      <c r="BW437" s="100" t="str">
        <f t="shared" si="290"/>
        <v/>
      </c>
      <c r="BX437" s="200">
        <f t="shared" si="291"/>
        <v>333.71428571428572</v>
      </c>
      <c r="BY437" s="100" t="str">
        <f t="shared" si="292"/>
        <v>N</v>
      </c>
      <c r="BZ437" s="200"/>
      <c r="CA437" s="200"/>
      <c r="CB437" s="200"/>
    </row>
    <row r="438" spans="1:80" s="212" customFormat="1" ht="23" x14ac:dyDescent="0.5">
      <c r="A438" s="206" t="s">
        <v>1255</v>
      </c>
      <c r="B438" s="117" t="s">
        <v>1256</v>
      </c>
      <c r="C438" s="257"/>
      <c r="D438" s="201" t="s">
        <v>74</v>
      </c>
      <c r="E438" s="201">
        <v>0.02</v>
      </c>
      <c r="F438" s="203" t="s">
        <v>791</v>
      </c>
      <c r="G438" s="202"/>
      <c r="H438" s="100" t="s">
        <v>74</v>
      </c>
      <c r="I438" s="203"/>
      <c r="J438" s="203" t="s">
        <v>74</v>
      </c>
      <c r="K438" s="203"/>
      <c r="L438" s="113"/>
      <c r="M438" s="113">
        <v>1</v>
      </c>
      <c r="N438" s="111">
        <v>0.1</v>
      </c>
      <c r="O438" s="96"/>
      <c r="P438" s="258">
        <v>95.531999999999996</v>
      </c>
      <c r="Q438" s="96" t="s">
        <v>47</v>
      </c>
      <c r="R438" s="211">
        <v>2.17E-18</v>
      </c>
      <c r="S438" s="96">
        <v>8.8720000000000002E-17</v>
      </c>
      <c r="T438" s="96">
        <v>9.1556100000000001E-2</v>
      </c>
      <c r="U438" s="211">
        <v>1.1800000000000001E-5</v>
      </c>
      <c r="V438" s="211"/>
      <c r="W438" s="96">
        <f t="shared" si="253"/>
        <v>0</v>
      </c>
      <c r="X438" s="211">
        <v>1000000</v>
      </c>
      <c r="Y438" s="99" t="str">
        <f t="shared" si="254"/>
        <v/>
      </c>
      <c r="Z438" s="96" t="str">
        <f t="shared" si="255"/>
        <v/>
      </c>
      <c r="AA438" s="96" t="str">
        <f t="shared" si="256"/>
        <v/>
      </c>
      <c r="AB438" s="96"/>
      <c r="AC438" s="96" t="str">
        <f t="shared" si="293"/>
        <v/>
      </c>
      <c r="AD438" s="96" t="str">
        <f t="shared" si="257"/>
        <v/>
      </c>
      <c r="AE438" s="96" t="str">
        <f t="shared" si="258"/>
        <v/>
      </c>
      <c r="AF438" s="96" t="str">
        <f t="shared" si="272"/>
        <v/>
      </c>
      <c r="AG438" s="96"/>
      <c r="AH438" s="101" t="str">
        <f t="shared" si="259"/>
        <v/>
      </c>
      <c r="AI438" s="101">
        <f t="shared" si="260"/>
        <v>6592.0173379086136</v>
      </c>
      <c r="AJ438" s="101">
        <f t="shared" si="294"/>
        <v>1564.2857142857144</v>
      </c>
      <c r="AK438" s="96">
        <f t="shared" si="273"/>
        <v>1264.2735911142927</v>
      </c>
      <c r="AL438" s="96"/>
      <c r="AM438" s="96" t="str">
        <f t="shared" si="261"/>
        <v/>
      </c>
      <c r="AN438" s="96" t="str">
        <f t="shared" si="274"/>
        <v/>
      </c>
      <c r="AO438" s="96" t="str">
        <f t="shared" si="275"/>
        <v/>
      </c>
      <c r="AP438" s="96"/>
      <c r="AQ438" s="96" t="str">
        <f t="shared" si="262"/>
        <v/>
      </c>
      <c r="AR438" s="96">
        <f t="shared" si="276"/>
        <v>46720.000000000007</v>
      </c>
      <c r="AS438" s="96">
        <f t="shared" si="277"/>
        <v>46720.000000000007</v>
      </c>
      <c r="AT438" s="96"/>
      <c r="AU438" s="96" t="str">
        <f t="shared" si="263"/>
        <v/>
      </c>
      <c r="AV438" s="96" t="str">
        <f t="shared" si="278"/>
        <v/>
      </c>
      <c r="AW438" s="96" t="str">
        <f t="shared" si="279"/>
        <v/>
      </c>
      <c r="AX438" s="96" t="str">
        <f t="shared" si="280"/>
        <v/>
      </c>
      <c r="AY438" s="96"/>
      <c r="AZ438" s="101" t="str">
        <f t="shared" si="264"/>
        <v/>
      </c>
      <c r="BA438" s="101">
        <f t="shared" si="265"/>
        <v>61325.856619307138</v>
      </c>
      <c r="BB438" s="101">
        <f t="shared" si="281"/>
        <v>25955.555555555558</v>
      </c>
      <c r="BC438" s="96">
        <f t="shared" si="282"/>
        <v>18236.949183240744</v>
      </c>
      <c r="BD438" s="96"/>
      <c r="BE438" s="96" t="str">
        <f t="shared" si="266"/>
        <v/>
      </c>
      <c r="BF438" s="96" t="str">
        <f t="shared" si="267"/>
        <v/>
      </c>
      <c r="BG438" s="96"/>
      <c r="BH438" s="118"/>
      <c r="BI438" s="96" t="s">
        <v>74</v>
      </c>
      <c r="BJ438" s="96" t="str">
        <f t="shared" si="268"/>
        <v/>
      </c>
      <c r="BK438" s="101">
        <f t="shared" si="269"/>
        <v>667.42857142857144</v>
      </c>
      <c r="BL438" s="101"/>
      <c r="BM438" s="117" t="str">
        <f t="shared" si="270"/>
        <v>50-01-1</v>
      </c>
      <c r="BN438" s="204" t="str">
        <f t="shared" si="271"/>
        <v>Guanidine Chloride</v>
      </c>
      <c r="BO438" s="204"/>
      <c r="BP438" s="200">
        <f t="shared" si="283"/>
        <v>1264.2735911142927</v>
      </c>
      <c r="BQ438" s="100" t="str">
        <f t="shared" si="287"/>
        <v>N</v>
      </c>
      <c r="BR438" s="205">
        <f t="shared" si="284"/>
        <v>46720.000000000007</v>
      </c>
      <c r="BS438" s="100" t="str">
        <f t="shared" si="288"/>
        <v>N</v>
      </c>
      <c r="BT438" s="200">
        <f t="shared" si="285"/>
        <v>18236.949183240744</v>
      </c>
      <c r="BU438" s="100" t="str">
        <f t="shared" si="289"/>
        <v>N</v>
      </c>
      <c r="BV438" s="200" t="str">
        <f t="shared" si="286"/>
        <v/>
      </c>
      <c r="BW438" s="100" t="str">
        <f t="shared" si="290"/>
        <v/>
      </c>
      <c r="BX438" s="200">
        <f t="shared" si="291"/>
        <v>667.42857142857144</v>
      </c>
      <c r="BY438" s="100" t="str">
        <f t="shared" si="292"/>
        <v>N</v>
      </c>
      <c r="BZ438" s="200"/>
      <c r="CA438" s="200"/>
      <c r="CB438" s="200"/>
    </row>
    <row r="439" spans="1:80" s="96" customFormat="1" ht="23" x14ac:dyDescent="0.5">
      <c r="A439" s="206" t="s">
        <v>1257</v>
      </c>
      <c r="B439" s="117" t="s">
        <v>1258</v>
      </c>
      <c r="D439" s="201" t="s">
        <v>74</v>
      </c>
      <c r="E439" s="201">
        <v>5.0000000000000002E-5</v>
      </c>
      <c r="F439" s="203" t="s">
        <v>790</v>
      </c>
      <c r="G439" s="202"/>
      <c r="H439" s="100" t="s">
        <v>74</v>
      </c>
      <c r="I439" s="203"/>
      <c r="J439" s="203" t="s">
        <v>74</v>
      </c>
      <c r="K439" s="203"/>
      <c r="L439" s="113"/>
      <c r="M439" s="113">
        <v>1</v>
      </c>
      <c r="N439" s="111">
        <v>0.1</v>
      </c>
      <c r="P439" s="95">
        <v>375.73</v>
      </c>
      <c r="Q439" s="96" t="s">
        <v>47</v>
      </c>
      <c r="R439" s="96">
        <v>3.1899999999999998E-7</v>
      </c>
      <c r="S439" s="96">
        <v>1.2999999999999999E-5</v>
      </c>
      <c r="T439" s="96">
        <v>3.6489599999999997E-2</v>
      </c>
      <c r="U439" s="96">
        <v>4.2634999999999999E-6</v>
      </c>
      <c r="V439" s="96">
        <v>5454</v>
      </c>
      <c r="W439" s="96">
        <f t="shared" si="253"/>
        <v>32.724000000000004</v>
      </c>
      <c r="X439" s="96">
        <v>9.3000000000000007</v>
      </c>
      <c r="Y439" s="99" t="str">
        <f t="shared" si="254"/>
        <v/>
      </c>
      <c r="Z439" s="96" t="str">
        <f t="shared" si="255"/>
        <v/>
      </c>
      <c r="AA439" s="96" t="str">
        <f t="shared" si="256"/>
        <v/>
      </c>
      <c r="AC439" s="96" t="str">
        <f t="shared" si="293"/>
        <v/>
      </c>
      <c r="AD439" s="96" t="str">
        <f t="shared" si="257"/>
        <v/>
      </c>
      <c r="AE439" s="96" t="str">
        <f t="shared" si="258"/>
        <v/>
      </c>
      <c r="AF439" s="96" t="str">
        <f t="shared" si="272"/>
        <v/>
      </c>
      <c r="AH439" s="101" t="str">
        <f t="shared" si="259"/>
        <v/>
      </c>
      <c r="AI439" s="101">
        <f t="shared" si="260"/>
        <v>16.480043344771534</v>
      </c>
      <c r="AJ439" s="101">
        <f t="shared" si="294"/>
        <v>3.9107142857142865</v>
      </c>
      <c r="AK439" s="96">
        <f t="shared" si="273"/>
        <v>3.1606839777857321</v>
      </c>
      <c r="AM439" s="96" t="str">
        <f t="shared" si="261"/>
        <v/>
      </c>
      <c r="AN439" s="96" t="str">
        <f t="shared" si="274"/>
        <v/>
      </c>
      <c r="AO439" s="96" t="str">
        <f t="shared" si="275"/>
        <v/>
      </c>
      <c r="AQ439" s="96" t="str">
        <f t="shared" si="262"/>
        <v/>
      </c>
      <c r="AR439" s="96">
        <f t="shared" si="276"/>
        <v>116.80000000000001</v>
      </c>
      <c r="AS439" s="96">
        <f t="shared" si="277"/>
        <v>116.80000000000001</v>
      </c>
      <c r="AU439" s="96" t="str">
        <f t="shared" si="263"/>
        <v/>
      </c>
      <c r="AV439" s="96" t="str">
        <f t="shared" si="278"/>
        <v/>
      </c>
      <c r="AW439" s="96" t="str">
        <f t="shared" si="279"/>
        <v/>
      </c>
      <c r="AX439" s="96" t="str">
        <f t="shared" si="280"/>
        <v/>
      </c>
      <c r="AZ439" s="101" t="str">
        <f t="shared" si="264"/>
        <v/>
      </c>
      <c r="BA439" s="101">
        <f t="shared" si="265"/>
        <v>153.31464154826784</v>
      </c>
      <c r="BB439" s="101">
        <f t="shared" si="281"/>
        <v>64.8888888888889</v>
      </c>
      <c r="BC439" s="96">
        <f t="shared" si="282"/>
        <v>45.592372958101862</v>
      </c>
      <c r="BE439" s="96" t="str">
        <f t="shared" si="266"/>
        <v/>
      </c>
      <c r="BF439" s="96" t="str">
        <f t="shared" si="267"/>
        <v/>
      </c>
      <c r="BH439" s="118"/>
      <c r="BI439" s="96" t="s">
        <v>74</v>
      </c>
      <c r="BJ439" s="96" t="str">
        <f t="shared" si="268"/>
        <v/>
      </c>
      <c r="BK439" s="101">
        <f t="shared" si="269"/>
        <v>1.6685714285714286</v>
      </c>
      <c r="BL439" s="101"/>
      <c r="BM439" s="117" t="str">
        <f t="shared" si="270"/>
        <v>69806-40-2</v>
      </c>
      <c r="BN439" s="204" t="str">
        <f t="shared" si="271"/>
        <v>Haloxyfop, Methyl</v>
      </c>
      <c r="BO439" s="204"/>
      <c r="BP439" s="200">
        <f t="shared" si="283"/>
        <v>3.1606839777857321</v>
      </c>
      <c r="BQ439" s="100" t="str">
        <f t="shared" si="287"/>
        <v>N</v>
      </c>
      <c r="BR439" s="205">
        <f t="shared" si="284"/>
        <v>116.80000000000001</v>
      </c>
      <c r="BS439" s="100" t="str">
        <f t="shared" si="288"/>
        <v>N</v>
      </c>
      <c r="BT439" s="200">
        <f t="shared" si="285"/>
        <v>45.592372958101862</v>
      </c>
      <c r="BU439" s="100" t="str">
        <f t="shared" si="289"/>
        <v>N</v>
      </c>
      <c r="BV439" s="200" t="str">
        <f t="shared" si="286"/>
        <v/>
      </c>
      <c r="BW439" s="100" t="str">
        <f t="shared" si="290"/>
        <v/>
      </c>
      <c r="BX439" s="200">
        <f t="shared" si="291"/>
        <v>1.6685714285714286</v>
      </c>
      <c r="BY439" s="100" t="str">
        <f t="shared" si="292"/>
        <v>N</v>
      </c>
      <c r="BZ439" s="200"/>
      <c r="CA439" s="200"/>
      <c r="CB439" s="200"/>
    </row>
    <row r="440" spans="1:80" s="96" customFormat="1" ht="23" x14ac:dyDescent="0.5">
      <c r="A440" s="206" t="s">
        <v>386</v>
      </c>
      <c r="B440" s="117" t="s">
        <v>387</v>
      </c>
      <c r="C440" s="96">
        <v>4.5</v>
      </c>
      <c r="D440" s="201" t="s">
        <v>790</v>
      </c>
      <c r="E440" s="201">
        <v>5.0000000000000001E-4</v>
      </c>
      <c r="F440" s="203" t="s">
        <v>790</v>
      </c>
      <c r="G440" s="202">
        <v>1.2999999999999999E-3</v>
      </c>
      <c r="H440" s="100" t="s">
        <v>790</v>
      </c>
      <c r="I440" s="203"/>
      <c r="J440" s="203" t="s">
        <v>74</v>
      </c>
      <c r="K440" s="203"/>
      <c r="L440" s="113" t="s">
        <v>1199</v>
      </c>
      <c r="M440" s="113">
        <v>1</v>
      </c>
      <c r="N440" s="111"/>
      <c r="P440" s="95">
        <v>373.32</v>
      </c>
      <c r="Q440" s="208"/>
      <c r="R440" s="96">
        <v>2.9399999999999999E-4</v>
      </c>
      <c r="S440" s="96">
        <v>1.20196E-2</v>
      </c>
      <c r="T440" s="96">
        <v>2.2344099999999999E-2</v>
      </c>
      <c r="U440" s="96">
        <v>5.6959E-6</v>
      </c>
      <c r="V440" s="96">
        <v>41260</v>
      </c>
      <c r="W440" s="96">
        <f t="shared" si="253"/>
        <v>247.56</v>
      </c>
      <c r="X440" s="96">
        <v>0.18</v>
      </c>
      <c r="Y440" s="99">
        <f t="shared" si="254"/>
        <v>5.7920107470746306E-8</v>
      </c>
      <c r="Z440" s="96">
        <f t="shared" si="255"/>
        <v>479276.32494975784</v>
      </c>
      <c r="AA440" s="96">
        <f t="shared" si="256"/>
        <v>44.579209573539622</v>
      </c>
      <c r="AC440" s="96">
        <f t="shared" si="293"/>
        <v>1.0351234237080571</v>
      </c>
      <c r="AD440" s="96" t="str">
        <f t="shared" si="257"/>
        <v/>
      </c>
      <c r="AE440" s="96">
        <f t="shared" si="258"/>
        <v>0.15449735449735449</v>
      </c>
      <c r="AF440" s="96">
        <f t="shared" si="272"/>
        <v>0.13443261371274146</v>
      </c>
      <c r="AH440" s="101" t="str">
        <f t="shared" si="259"/>
        <v/>
      </c>
      <c r="AI440" s="101" t="str">
        <f t="shared" si="260"/>
        <v/>
      </c>
      <c r="AJ440" s="101">
        <f t="shared" si="294"/>
        <v>39.107142857142861</v>
      </c>
      <c r="AK440" s="96">
        <f t="shared" si="273"/>
        <v>39.107142857142861</v>
      </c>
      <c r="AM440" s="96">
        <f t="shared" si="261"/>
        <v>4.5214191147567924</v>
      </c>
      <c r="AN440" s="96">
        <f t="shared" si="274"/>
        <v>1.4535111111111108</v>
      </c>
      <c r="AO440" s="96">
        <f t="shared" si="275"/>
        <v>1.0999179359177433</v>
      </c>
      <c r="AQ440" s="96" t="str">
        <f t="shared" si="262"/>
        <v/>
      </c>
      <c r="AR440" s="96">
        <f t="shared" si="276"/>
        <v>1168</v>
      </c>
      <c r="AS440" s="96">
        <f t="shared" si="277"/>
        <v>1168</v>
      </c>
      <c r="AU440" s="96">
        <f t="shared" si="263"/>
        <v>5.0237990163964357</v>
      </c>
      <c r="AV440" s="96" t="str">
        <f t="shared" si="278"/>
        <v/>
      </c>
      <c r="AW440" s="96">
        <f t="shared" si="279"/>
        <v>0.80750617283950599</v>
      </c>
      <c r="AX440" s="96">
        <f t="shared" si="280"/>
        <v>0.69568451404902432</v>
      </c>
      <c r="AZ440" s="101" t="str">
        <f t="shared" si="264"/>
        <v/>
      </c>
      <c r="BA440" s="101" t="str">
        <f t="shared" si="265"/>
        <v/>
      </c>
      <c r="BB440" s="101">
        <f t="shared" si="281"/>
        <v>648.88888888888891</v>
      </c>
      <c r="BC440" s="96">
        <f t="shared" si="282"/>
        <v>648.88888888888891</v>
      </c>
      <c r="BE440" s="96">
        <f t="shared" si="266"/>
        <v>2.1597633136094677E-3</v>
      </c>
      <c r="BF440" s="96" t="str">
        <f t="shared" si="267"/>
        <v/>
      </c>
      <c r="BH440" s="118"/>
      <c r="BI440" s="96">
        <v>0.4</v>
      </c>
      <c r="BJ440" s="96">
        <f t="shared" si="268"/>
        <v>3.4570122889683425E-3</v>
      </c>
      <c r="BK440" s="101">
        <f t="shared" si="269"/>
        <v>16.685714285714287</v>
      </c>
      <c r="BL440" s="101"/>
      <c r="BM440" s="117" t="str">
        <f t="shared" si="270"/>
        <v>76-44-8</v>
      </c>
      <c r="BN440" s="204" t="str">
        <f t="shared" si="271"/>
        <v>Heptachlor</v>
      </c>
      <c r="BO440" s="204"/>
      <c r="BP440" s="200">
        <f t="shared" si="283"/>
        <v>0.13443261371274146</v>
      </c>
      <c r="BQ440" s="100" t="str">
        <f t="shared" si="287"/>
        <v>C</v>
      </c>
      <c r="BR440" s="205">
        <f t="shared" si="284"/>
        <v>1.0999179359177433</v>
      </c>
      <c r="BS440" s="100" t="str">
        <f t="shared" si="288"/>
        <v>C</v>
      </c>
      <c r="BT440" s="200">
        <f t="shared" si="285"/>
        <v>0.69568451404902432</v>
      </c>
      <c r="BU440" s="100" t="str">
        <f t="shared" si="289"/>
        <v>C</v>
      </c>
      <c r="BV440" s="200">
        <f t="shared" si="286"/>
        <v>2.1597633136094677E-3</v>
      </c>
      <c r="BW440" s="100" t="str">
        <f t="shared" si="290"/>
        <v>C</v>
      </c>
      <c r="BX440" s="200">
        <f t="shared" si="291"/>
        <v>0.4</v>
      </c>
      <c r="BY440" s="100" t="str">
        <f t="shared" si="292"/>
        <v>mcl</v>
      </c>
      <c r="BZ440" s="200">
        <v>1</v>
      </c>
      <c r="CA440" s="200"/>
      <c r="CB440" s="200">
        <f>BZ440*20</f>
        <v>20</v>
      </c>
    </row>
    <row r="441" spans="1:80" s="96" customFormat="1" ht="23" x14ac:dyDescent="0.5">
      <c r="A441" s="206" t="s">
        <v>1259</v>
      </c>
      <c r="B441" s="117" t="s">
        <v>388</v>
      </c>
      <c r="C441" s="201">
        <v>9.1</v>
      </c>
      <c r="D441" s="201" t="s">
        <v>790</v>
      </c>
      <c r="E441" s="96">
        <v>1.2999999999999999E-5</v>
      </c>
      <c r="F441" s="203" t="s">
        <v>790</v>
      </c>
      <c r="G441" s="202">
        <v>2.5999999999999999E-3</v>
      </c>
      <c r="H441" s="100" t="s">
        <v>790</v>
      </c>
      <c r="I441" s="203"/>
      <c r="J441" s="203" t="s">
        <v>74</v>
      </c>
      <c r="K441" s="203"/>
      <c r="L441" s="113" t="s">
        <v>1199</v>
      </c>
      <c r="M441" s="113">
        <v>1</v>
      </c>
      <c r="N441" s="111"/>
      <c r="P441" s="95">
        <v>389.32</v>
      </c>
      <c r="Q441" s="208"/>
      <c r="R441" s="96">
        <v>2.0999999999999999E-5</v>
      </c>
      <c r="S441" s="96">
        <v>8.585E-4</v>
      </c>
      <c r="T441" s="96">
        <v>2.40006E-2</v>
      </c>
      <c r="U441" s="96">
        <v>6.2474999999999999E-6</v>
      </c>
      <c r="V441" s="96">
        <v>10110</v>
      </c>
      <c r="W441" s="96">
        <f t="shared" si="253"/>
        <v>60.660000000000004</v>
      </c>
      <c r="X441" s="96">
        <v>0.2</v>
      </c>
      <c r="Y441" s="99">
        <f t="shared" si="254"/>
        <v>1.8719627195070975E-8</v>
      </c>
      <c r="Z441" s="96">
        <f t="shared" si="255"/>
        <v>843047.52601130656</v>
      </c>
      <c r="AA441" s="96">
        <f t="shared" si="256"/>
        <v>12.152032504213839</v>
      </c>
      <c r="AC441" s="96">
        <f t="shared" si="293"/>
        <v>0.91039155915422176</v>
      </c>
      <c r="AD441" s="96" t="str">
        <f t="shared" si="257"/>
        <v/>
      </c>
      <c r="AE441" s="96">
        <f t="shared" si="258"/>
        <v>7.6399790685504967E-2</v>
      </c>
      <c r="AF441" s="96">
        <f t="shared" si="272"/>
        <v>7.048473273760443E-2</v>
      </c>
      <c r="AH441" s="101" t="str">
        <f t="shared" si="259"/>
        <v/>
      </c>
      <c r="AI441" s="101" t="str">
        <f t="shared" si="260"/>
        <v/>
      </c>
      <c r="AJ441" s="101">
        <f t="shared" si="294"/>
        <v>1.0167857142857144</v>
      </c>
      <c r="AK441" s="96">
        <f t="shared" si="273"/>
        <v>1.0167857142857144</v>
      </c>
      <c r="AM441" s="96">
        <f t="shared" si="261"/>
        <v>3.9765903303856396</v>
      </c>
      <c r="AN441" s="96">
        <f t="shared" si="274"/>
        <v>0.7187692307692306</v>
      </c>
      <c r="AO441" s="96">
        <f t="shared" si="275"/>
        <v>0.60873948749361206</v>
      </c>
      <c r="AQ441" s="96" t="str">
        <f t="shared" si="262"/>
        <v/>
      </c>
      <c r="AR441" s="96">
        <f t="shared" si="276"/>
        <v>30.368000000000006</v>
      </c>
      <c r="AS441" s="96">
        <f t="shared" si="277"/>
        <v>30.368000000000006</v>
      </c>
      <c r="AU441" s="96">
        <f t="shared" si="263"/>
        <v>4.4184337004284888</v>
      </c>
      <c r="AV441" s="96" t="str">
        <f t="shared" si="278"/>
        <v/>
      </c>
      <c r="AW441" s="96">
        <f t="shared" si="279"/>
        <v>0.39931623931623927</v>
      </c>
      <c r="AX441" s="96">
        <f t="shared" si="280"/>
        <v>0.36621915852625686</v>
      </c>
      <c r="AZ441" s="101" t="str">
        <f t="shared" si="264"/>
        <v/>
      </c>
      <c r="BA441" s="101" t="str">
        <f t="shared" si="265"/>
        <v/>
      </c>
      <c r="BB441" s="101">
        <f t="shared" si="281"/>
        <v>16.871111111111112</v>
      </c>
      <c r="BC441" s="96">
        <f t="shared" si="282"/>
        <v>16.871111111111112</v>
      </c>
      <c r="BE441" s="96">
        <f t="shared" si="266"/>
        <v>1.0798816568047338E-3</v>
      </c>
      <c r="BF441" s="96" t="str">
        <f t="shared" si="267"/>
        <v/>
      </c>
      <c r="BH441" s="118"/>
      <c r="BI441" s="96">
        <v>0.2</v>
      </c>
      <c r="BJ441" s="96">
        <f t="shared" si="268"/>
        <v>1.724679693904793E-3</v>
      </c>
      <c r="BK441" s="101">
        <f t="shared" si="269"/>
        <v>0.43382857142857134</v>
      </c>
      <c r="BL441" s="101"/>
      <c r="BM441" s="117" t="str">
        <f t="shared" si="270"/>
        <v>1024-57-3</v>
      </c>
      <c r="BN441" s="204" t="str">
        <f t="shared" si="271"/>
        <v>Heptachlor Epoxide</v>
      </c>
      <c r="BO441" s="204"/>
      <c r="BP441" s="200">
        <f t="shared" si="283"/>
        <v>7.048473273760443E-2</v>
      </c>
      <c r="BQ441" s="100" t="str">
        <f t="shared" si="287"/>
        <v>C</v>
      </c>
      <c r="BR441" s="205">
        <f t="shared" si="284"/>
        <v>0.60873948749361206</v>
      </c>
      <c r="BS441" s="100" t="str">
        <f t="shared" si="288"/>
        <v>C</v>
      </c>
      <c r="BT441" s="200">
        <f t="shared" si="285"/>
        <v>0.36621915852625686</v>
      </c>
      <c r="BU441" s="100" t="str">
        <f t="shared" si="289"/>
        <v>C</v>
      </c>
      <c r="BV441" s="200">
        <f t="shared" si="286"/>
        <v>1.0798816568047338E-3</v>
      </c>
      <c r="BW441" s="100" t="str">
        <f t="shared" si="290"/>
        <v>C</v>
      </c>
      <c r="BX441" s="200">
        <f t="shared" si="291"/>
        <v>0.2</v>
      </c>
      <c r="BY441" s="100" t="str">
        <f t="shared" si="292"/>
        <v>mcl</v>
      </c>
      <c r="BZ441" s="200">
        <v>0.03</v>
      </c>
      <c r="CA441" s="200"/>
      <c r="CB441" s="200">
        <f>BZ441*20</f>
        <v>0.6</v>
      </c>
    </row>
    <row r="442" spans="1:80" s="96" customFormat="1" ht="23" x14ac:dyDescent="0.5">
      <c r="A442" s="206" t="s">
        <v>1311</v>
      </c>
      <c r="B442" s="117" t="s">
        <v>849</v>
      </c>
      <c r="C442" s="201"/>
      <c r="D442" s="201"/>
      <c r="E442" s="201">
        <v>2.9999999999999997E-4</v>
      </c>
      <c r="F442" s="203" t="s">
        <v>1198</v>
      </c>
      <c r="G442" s="202"/>
      <c r="H442" s="100"/>
      <c r="I442" s="203">
        <v>0.4</v>
      </c>
      <c r="J442" s="203" t="s">
        <v>791</v>
      </c>
      <c r="K442" s="203"/>
      <c r="L442" s="113" t="s">
        <v>1199</v>
      </c>
      <c r="M442" s="113">
        <v>1</v>
      </c>
      <c r="N442" s="111"/>
      <c r="P442" s="95">
        <v>100</v>
      </c>
      <c r="Q442" s="208"/>
      <c r="R442" s="96">
        <v>2</v>
      </c>
      <c r="S442" s="96">
        <f>41*R442</f>
        <v>82</v>
      </c>
      <c r="T442" s="96">
        <v>6.1600000000000002E-2</v>
      </c>
      <c r="U442" s="96">
        <v>6.4500000000000001E-6</v>
      </c>
      <c r="V442" s="96">
        <v>8200</v>
      </c>
      <c r="W442" s="96">
        <f t="shared" si="253"/>
        <v>49.2</v>
      </c>
      <c r="X442" s="96">
        <v>3.4</v>
      </c>
      <c r="Y442" s="99">
        <f t="shared" si="254"/>
        <v>4.1514894159875269E-3</v>
      </c>
      <c r="Z442" s="96">
        <f t="shared" si="255"/>
        <v>1790.1881929638612</v>
      </c>
      <c r="AA442" s="96">
        <f t="shared" si="256"/>
        <v>220.39911949685538</v>
      </c>
      <c r="AC442" s="96" t="str">
        <f t="shared" si="293"/>
        <v/>
      </c>
      <c r="AD442" s="96" t="str">
        <f t="shared" si="257"/>
        <v/>
      </c>
      <c r="AE442" s="96" t="str">
        <f t="shared" si="258"/>
        <v/>
      </c>
      <c r="AF442" s="96" t="str">
        <f t="shared" si="272"/>
        <v/>
      </c>
      <c r="AH442" s="101">
        <f t="shared" si="259"/>
        <v>746.76421763635358</v>
      </c>
      <c r="AI442" s="101" t="str">
        <f t="shared" si="260"/>
        <v/>
      </c>
      <c r="AJ442" s="101">
        <f t="shared" si="294"/>
        <v>23.464285714285715</v>
      </c>
      <c r="AK442" s="96">
        <f t="shared" si="273"/>
        <v>22.749468355947847</v>
      </c>
      <c r="AM442" s="96" t="str">
        <f t="shared" si="261"/>
        <v/>
      </c>
      <c r="AN442" s="96" t="str">
        <f t="shared" si="274"/>
        <v/>
      </c>
      <c r="AO442" s="96" t="str">
        <f t="shared" si="275"/>
        <v/>
      </c>
      <c r="AQ442" s="96">
        <f t="shared" si="262"/>
        <v>3136.4097140726849</v>
      </c>
      <c r="AR442" s="96">
        <f t="shared" si="276"/>
        <v>700.80000000000007</v>
      </c>
      <c r="AS442" s="96">
        <f t="shared" si="277"/>
        <v>572.81099846097777</v>
      </c>
      <c r="AU442" s="96" t="str">
        <f t="shared" si="263"/>
        <v/>
      </c>
      <c r="AV442" s="96" t="str">
        <f t="shared" si="278"/>
        <v/>
      </c>
      <c r="AW442" s="96" t="str">
        <f t="shared" si="279"/>
        <v/>
      </c>
      <c r="AX442" s="96" t="str">
        <f t="shared" si="280"/>
        <v/>
      </c>
      <c r="AZ442" s="101">
        <f t="shared" si="264"/>
        <v>3484.8996823029834</v>
      </c>
      <c r="BA442" s="101" t="str">
        <f t="shared" si="265"/>
        <v/>
      </c>
      <c r="BB442" s="101">
        <f t="shared" si="281"/>
        <v>389.33333333333331</v>
      </c>
      <c r="BC442" s="96">
        <f t="shared" si="282"/>
        <v>350.2080551601648</v>
      </c>
      <c r="BE442" s="96" t="str">
        <f t="shared" si="266"/>
        <v/>
      </c>
      <c r="BF442" s="96">
        <f t="shared" si="267"/>
        <v>417.14285714285717</v>
      </c>
      <c r="BH442" s="118"/>
      <c r="BI442" s="96" t="s">
        <v>74</v>
      </c>
      <c r="BJ442" s="96" t="str">
        <f t="shared" si="268"/>
        <v/>
      </c>
      <c r="BK442" s="101">
        <f t="shared" si="269"/>
        <v>9.8927159796725004</v>
      </c>
      <c r="BL442" s="101"/>
      <c r="BM442" s="117" t="str">
        <f t="shared" si="270"/>
        <v>142-82-5</v>
      </c>
      <c r="BN442" s="204" t="str">
        <f t="shared" si="271"/>
        <v>Heptane, n-</v>
      </c>
      <c r="BO442" s="204"/>
      <c r="BP442" s="200">
        <f t="shared" si="283"/>
        <v>22.749468355947847</v>
      </c>
      <c r="BQ442" s="100" t="str">
        <f>IF(BP442="","",IF(BP442=AA442,"sat", IF(BP442=AF442,"C", IF(BP442=AK442,"N", IF(BP442=100000,"max")))))</f>
        <v>N</v>
      </c>
      <c r="BR442" s="205">
        <f t="shared" si="284"/>
        <v>220.39911949685538</v>
      </c>
      <c r="BS442" s="100" t="str">
        <f>IF(BR442="","",IF(BR442=AA442,"sat", IF(BR442=AO442,"C", IF(BR442=AS442,"N", IF(BR442=100000,"max")))))</f>
        <v>sat</v>
      </c>
      <c r="BT442" s="200">
        <f t="shared" si="285"/>
        <v>220.39911949685538</v>
      </c>
      <c r="BU442" s="100" t="str">
        <f>IF(BT442="","", IF(BT442=AA442,"sat", IF(BT442=AX442,"C", IF(BT442=BC442,"N", IF(BT442=100000,"max")))))</f>
        <v>sat</v>
      </c>
      <c r="BV442" s="200">
        <f t="shared" si="286"/>
        <v>417.14285714285717</v>
      </c>
      <c r="BW442" s="100" t="str">
        <f>IF(BV442="","", IF(BV442=BE442,"C", IF(BV442=BF442,"N")))</f>
        <v>N</v>
      </c>
      <c r="BX442" s="200">
        <f>IF(BI442="",(IF(AND(BJ442="",BK442=""),"",MIN(BJ442,BK442))),BI442)</f>
        <v>9.8927159796725004</v>
      </c>
      <c r="BY442" s="100" t="str">
        <f>IF(BX442="","", IF(BX442=BJ442,"C", IF(BX442=BK442,"N",IF(BX442=BI442,"mcl"))))</f>
        <v>N</v>
      </c>
      <c r="BZ442" s="200">
        <v>0.03</v>
      </c>
      <c r="CA442" s="200"/>
      <c r="CB442" s="200">
        <f>BZ442*20</f>
        <v>0.6</v>
      </c>
    </row>
    <row r="443" spans="1:80" s="96" customFormat="1" ht="23" x14ac:dyDescent="0.5">
      <c r="A443" s="206" t="s">
        <v>389</v>
      </c>
      <c r="B443" s="117" t="s">
        <v>390</v>
      </c>
      <c r="D443" s="201" t="s">
        <v>74</v>
      </c>
      <c r="E443" s="201">
        <v>2E-3</v>
      </c>
      <c r="F443" s="203" t="s">
        <v>790</v>
      </c>
      <c r="G443" s="202"/>
      <c r="H443" s="100" t="s">
        <v>74</v>
      </c>
      <c r="I443" s="203"/>
      <c r="J443" s="203" t="s">
        <v>74</v>
      </c>
      <c r="K443" s="203"/>
      <c r="L443" s="113" t="s">
        <v>1199</v>
      </c>
      <c r="M443" s="113">
        <v>1</v>
      </c>
      <c r="N443" s="111"/>
      <c r="P443" s="95">
        <v>551.49</v>
      </c>
      <c r="Q443" s="208"/>
      <c r="R443" s="96">
        <v>2.8099999999999999E-5</v>
      </c>
      <c r="S443" s="96">
        <v>1.1488E-3</v>
      </c>
      <c r="T443" s="96">
        <v>2.4756799999999999E-2</v>
      </c>
      <c r="U443" s="96">
        <v>6.5883000000000001E-6</v>
      </c>
      <c r="V443" s="96">
        <v>2807</v>
      </c>
      <c r="W443" s="96">
        <f t="shared" si="253"/>
        <v>16.841999999999999</v>
      </c>
      <c r="X443" s="96">
        <v>1.6000000000000001E-4</v>
      </c>
      <c r="Y443" s="99">
        <f t="shared" si="254"/>
        <v>9.1903861238893889E-8</v>
      </c>
      <c r="Z443" s="96">
        <f t="shared" si="255"/>
        <v>380481.70307368308</v>
      </c>
      <c r="AA443" s="96">
        <f t="shared" si="256"/>
        <v>2.7107547963572329E-3</v>
      </c>
      <c r="AC443" s="96" t="str">
        <f t="shared" si="293"/>
        <v/>
      </c>
      <c r="AD443" s="96" t="str">
        <f t="shared" si="257"/>
        <v/>
      </c>
      <c r="AE443" s="96" t="str">
        <f t="shared" si="258"/>
        <v/>
      </c>
      <c r="AF443" s="96" t="str">
        <f t="shared" si="272"/>
        <v/>
      </c>
      <c r="AH443" s="101" t="str">
        <f t="shared" si="259"/>
        <v/>
      </c>
      <c r="AI443" s="101" t="str">
        <f t="shared" si="260"/>
        <v/>
      </c>
      <c r="AJ443" s="101">
        <f t="shared" si="294"/>
        <v>156.42857142857144</v>
      </c>
      <c r="AK443" s="96">
        <f t="shared" si="273"/>
        <v>156.42857142857144</v>
      </c>
      <c r="AM443" s="96" t="str">
        <f t="shared" si="261"/>
        <v/>
      </c>
      <c r="AN443" s="96" t="str">
        <f t="shared" si="274"/>
        <v/>
      </c>
      <c r="AO443" s="96" t="str">
        <f t="shared" si="275"/>
        <v/>
      </c>
      <c r="AQ443" s="96" t="str">
        <f t="shared" si="262"/>
        <v/>
      </c>
      <c r="AR443" s="96">
        <f t="shared" si="276"/>
        <v>4672</v>
      </c>
      <c r="AS443" s="96">
        <f t="shared" si="277"/>
        <v>4672</v>
      </c>
      <c r="AU443" s="96" t="str">
        <f t="shared" si="263"/>
        <v/>
      </c>
      <c r="AV443" s="96" t="str">
        <f t="shared" si="278"/>
        <v/>
      </c>
      <c r="AW443" s="96" t="str">
        <f t="shared" si="279"/>
        <v/>
      </c>
      <c r="AX443" s="96" t="str">
        <f t="shared" si="280"/>
        <v/>
      </c>
      <c r="AZ443" s="101" t="str">
        <f t="shared" si="264"/>
        <v/>
      </c>
      <c r="BA443" s="101" t="str">
        <f t="shared" si="265"/>
        <v/>
      </c>
      <c r="BB443" s="101">
        <f t="shared" si="281"/>
        <v>2595.5555555555557</v>
      </c>
      <c r="BC443" s="96">
        <f t="shared" si="282"/>
        <v>2595.5555555555557</v>
      </c>
      <c r="BE443" s="96" t="str">
        <f t="shared" si="266"/>
        <v/>
      </c>
      <c r="BF443" s="96" t="str">
        <f t="shared" si="267"/>
        <v/>
      </c>
      <c r="BH443" s="118"/>
      <c r="BI443" s="96" t="s">
        <v>74</v>
      </c>
      <c r="BJ443" s="96" t="str">
        <f t="shared" si="268"/>
        <v/>
      </c>
      <c r="BK443" s="101">
        <f t="shared" si="269"/>
        <v>66.742857142857147</v>
      </c>
      <c r="BL443" s="101"/>
      <c r="BM443" s="117" t="str">
        <f t="shared" si="270"/>
        <v>87-82-1</v>
      </c>
      <c r="BN443" s="204" t="str">
        <f t="shared" si="271"/>
        <v>Hexabromobenzene</v>
      </c>
      <c r="BO443" s="204"/>
      <c r="BP443" s="200">
        <f t="shared" si="283"/>
        <v>2.7107547963572329E-3</v>
      </c>
      <c r="BQ443" s="100" t="str">
        <f t="shared" si="287"/>
        <v>sat</v>
      </c>
      <c r="BR443" s="205">
        <f t="shared" si="284"/>
        <v>2.7107547963572329E-3</v>
      </c>
      <c r="BS443" s="100" t="str">
        <f t="shared" si="288"/>
        <v>sat</v>
      </c>
      <c r="BT443" s="200">
        <f t="shared" si="285"/>
        <v>2.7107547963572329E-3</v>
      </c>
      <c r="BU443" s="100" t="str">
        <f t="shared" si="289"/>
        <v>sat</v>
      </c>
      <c r="BV443" s="200" t="str">
        <f t="shared" si="286"/>
        <v/>
      </c>
      <c r="BW443" s="100" t="str">
        <f t="shared" si="290"/>
        <v/>
      </c>
      <c r="BX443" s="200">
        <f t="shared" si="291"/>
        <v>66.742857142857147</v>
      </c>
      <c r="BY443" s="100" t="str">
        <f t="shared" si="292"/>
        <v>N</v>
      </c>
      <c r="BZ443" s="200"/>
      <c r="CA443" s="200"/>
      <c r="CB443" s="200"/>
    </row>
    <row r="444" spans="1:80" s="96" customFormat="1" ht="23" x14ac:dyDescent="0.5">
      <c r="A444" s="206" t="s">
        <v>1260</v>
      </c>
      <c r="B444" s="117" t="s">
        <v>1261</v>
      </c>
      <c r="D444" s="201" t="s">
        <v>74</v>
      </c>
      <c r="E444" s="201">
        <v>2.0000000000000001E-4</v>
      </c>
      <c r="F444" s="203" t="s">
        <v>790</v>
      </c>
      <c r="G444" s="202"/>
      <c r="H444" s="100" t="s">
        <v>74</v>
      </c>
      <c r="I444" s="203"/>
      <c r="J444" s="203" t="s">
        <v>74</v>
      </c>
      <c r="K444" s="203"/>
      <c r="L444" s="113"/>
      <c r="M444" s="113">
        <v>1</v>
      </c>
      <c r="N444" s="111">
        <v>0.1</v>
      </c>
      <c r="P444" s="95">
        <v>643.58356000000003</v>
      </c>
      <c r="Q444" s="96" t="s">
        <v>47</v>
      </c>
      <c r="R444" s="96" t="s">
        <v>1197</v>
      </c>
      <c r="S444" s="96" t="s">
        <v>1197</v>
      </c>
      <c r="T444" s="96">
        <v>2.5488899999999998E-2</v>
      </c>
      <c r="U444" s="96">
        <v>2.9782000000000001E-6</v>
      </c>
      <c r="W444" s="96">
        <f t="shared" si="253"/>
        <v>0</v>
      </c>
      <c r="X444" s="96">
        <v>8.9999999999999998E-4</v>
      </c>
      <c r="Y444" s="99" t="str">
        <f t="shared" si="254"/>
        <v/>
      </c>
      <c r="Z444" s="96" t="str">
        <f t="shared" si="255"/>
        <v/>
      </c>
      <c r="AA444" s="96" t="str">
        <f t="shared" si="256"/>
        <v/>
      </c>
      <c r="AC444" s="96" t="str">
        <f t="shared" si="293"/>
        <v/>
      </c>
      <c r="AD444" s="96" t="str">
        <f t="shared" si="257"/>
        <v/>
      </c>
      <c r="AE444" s="96" t="str">
        <f t="shared" si="258"/>
        <v/>
      </c>
      <c r="AF444" s="96" t="str">
        <f t="shared" si="272"/>
        <v/>
      </c>
      <c r="AH444" s="101" t="str">
        <f t="shared" si="259"/>
        <v/>
      </c>
      <c r="AI444" s="101">
        <f t="shared" si="260"/>
        <v>65.920173379086137</v>
      </c>
      <c r="AJ444" s="101">
        <f t="shared" si="294"/>
        <v>15.642857142857146</v>
      </c>
      <c r="AK444" s="96">
        <f t="shared" si="273"/>
        <v>12.642735911142928</v>
      </c>
      <c r="AM444" s="96" t="str">
        <f t="shared" si="261"/>
        <v/>
      </c>
      <c r="AN444" s="96" t="str">
        <f t="shared" si="274"/>
        <v/>
      </c>
      <c r="AO444" s="96" t="str">
        <f t="shared" si="275"/>
        <v/>
      </c>
      <c r="AQ444" s="96" t="str">
        <f t="shared" si="262"/>
        <v/>
      </c>
      <c r="AR444" s="96">
        <f t="shared" si="276"/>
        <v>467.20000000000005</v>
      </c>
      <c r="AS444" s="96">
        <f t="shared" si="277"/>
        <v>467.20000000000005</v>
      </c>
      <c r="AU444" s="96" t="str">
        <f t="shared" si="263"/>
        <v/>
      </c>
      <c r="AV444" s="96" t="str">
        <f t="shared" si="278"/>
        <v/>
      </c>
      <c r="AW444" s="96" t="str">
        <f t="shared" si="279"/>
        <v/>
      </c>
      <c r="AX444" s="96" t="str">
        <f t="shared" si="280"/>
        <v/>
      </c>
      <c r="AZ444" s="101" t="str">
        <f t="shared" si="264"/>
        <v/>
      </c>
      <c r="BA444" s="101">
        <f t="shared" si="265"/>
        <v>613.25856619307137</v>
      </c>
      <c r="BB444" s="101">
        <f t="shared" si="281"/>
        <v>259.5555555555556</v>
      </c>
      <c r="BC444" s="96">
        <f t="shared" si="282"/>
        <v>182.36949183240745</v>
      </c>
      <c r="BE444" s="96" t="str">
        <f t="shared" si="266"/>
        <v/>
      </c>
      <c r="BF444" s="96" t="str">
        <f t="shared" si="267"/>
        <v/>
      </c>
      <c r="BH444" s="118"/>
      <c r="BI444" s="96" t="s">
        <v>74</v>
      </c>
      <c r="BJ444" s="96" t="str">
        <f t="shared" si="268"/>
        <v/>
      </c>
      <c r="BK444" s="101">
        <f t="shared" si="269"/>
        <v>6.6742857142857144</v>
      </c>
      <c r="BL444" s="101"/>
      <c r="BM444" s="117" t="str">
        <f t="shared" si="270"/>
        <v>68631-49-2</v>
      </c>
      <c r="BN444" s="204" t="str">
        <f t="shared" si="271"/>
        <v>Hexabromodiphenyl ether, 2,2',4,4',5,5'- (BDE-153)</v>
      </c>
      <c r="BO444" s="204"/>
      <c r="BP444" s="200">
        <f t="shared" si="283"/>
        <v>12.642735911142928</v>
      </c>
      <c r="BQ444" s="100" t="str">
        <f t="shared" si="287"/>
        <v>N</v>
      </c>
      <c r="BR444" s="205">
        <f t="shared" si="284"/>
        <v>467.20000000000005</v>
      </c>
      <c r="BS444" s="100" t="str">
        <f t="shared" si="288"/>
        <v>N</v>
      </c>
      <c r="BT444" s="200">
        <f t="shared" si="285"/>
        <v>182.36949183240745</v>
      </c>
      <c r="BU444" s="100" t="str">
        <f t="shared" si="289"/>
        <v>N</v>
      </c>
      <c r="BV444" s="200" t="str">
        <f t="shared" si="286"/>
        <v/>
      </c>
      <c r="BW444" s="100" t="str">
        <f t="shared" si="290"/>
        <v/>
      </c>
      <c r="BX444" s="200">
        <f t="shared" si="291"/>
        <v>6.6742857142857144</v>
      </c>
      <c r="BY444" s="100" t="str">
        <f t="shared" si="292"/>
        <v>N</v>
      </c>
      <c r="BZ444" s="200"/>
      <c r="CA444" s="200"/>
      <c r="CB444" s="200"/>
    </row>
    <row r="445" spans="1:80" s="96" customFormat="1" ht="23" x14ac:dyDescent="0.5">
      <c r="A445" s="206" t="s">
        <v>391</v>
      </c>
      <c r="B445" s="117" t="s">
        <v>392</v>
      </c>
      <c r="C445" s="96">
        <v>1.6</v>
      </c>
      <c r="D445" s="201" t="s">
        <v>790</v>
      </c>
      <c r="E445" s="201">
        <v>8.0000000000000004E-4</v>
      </c>
      <c r="F445" s="203" t="s">
        <v>790</v>
      </c>
      <c r="G445" s="202">
        <v>4.6000000000000001E-4</v>
      </c>
      <c r="H445" s="100" t="s">
        <v>790</v>
      </c>
      <c r="I445" s="203"/>
      <c r="J445" s="203" t="s">
        <v>74</v>
      </c>
      <c r="K445" s="203"/>
      <c r="L445" s="113" t="s">
        <v>1199</v>
      </c>
      <c r="M445" s="113">
        <v>1</v>
      </c>
      <c r="N445" s="111"/>
      <c r="P445" s="95">
        <v>284.77999999999997</v>
      </c>
      <c r="Q445" s="208"/>
      <c r="R445" s="96">
        <v>1.6999999999999999E-3</v>
      </c>
      <c r="S445" s="96">
        <v>6.9501199999999999E-2</v>
      </c>
      <c r="T445" s="96">
        <v>2.89745E-2</v>
      </c>
      <c r="U445" s="96">
        <v>7.8497000000000004E-6</v>
      </c>
      <c r="V445" s="96">
        <v>6195</v>
      </c>
      <c r="W445" s="96">
        <f t="shared" si="253"/>
        <v>37.17</v>
      </c>
      <c r="X445" s="96">
        <v>6.1999999999999998E-3</v>
      </c>
      <c r="Y445" s="99">
        <f t="shared" si="254"/>
        <v>2.8789722546251665E-6</v>
      </c>
      <c r="Z445" s="96">
        <f t="shared" si="255"/>
        <v>67980.118333359758</v>
      </c>
      <c r="AA445" s="96">
        <f t="shared" si="256"/>
        <v>0.23115557430153461</v>
      </c>
      <c r="AC445" s="96">
        <f t="shared" si="293"/>
        <v>0.41492881591431957</v>
      </c>
      <c r="AD445" s="96" t="str">
        <f t="shared" si="257"/>
        <v/>
      </c>
      <c r="AE445" s="96">
        <f t="shared" si="258"/>
        <v>0.43452380952380948</v>
      </c>
      <c r="AF445" s="96">
        <f t="shared" si="272"/>
        <v>0.21225015306686543</v>
      </c>
      <c r="AH445" s="101" t="str">
        <f t="shared" si="259"/>
        <v/>
      </c>
      <c r="AI445" s="101" t="str">
        <f t="shared" si="260"/>
        <v/>
      </c>
      <c r="AJ445" s="101">
        <f t="shared" si="294"/>
        <v>62.571428571428584</v>
      </c>
      <c r="AK445" s="96">
        <f t="shared" si="273"/>
        <v>62.571428571428591</v>
      </c>
      <c r="AM445" s="96">
        <f t="shared" si="261"/>
        <v>1.8124090679137481</v>
      </c>
      <c r="AN445" s="96">
        <f t="shared" si="274"/>
        <v>4.0879999999999992</v>
      </c>
      <c r="AO445" s="96">
        <f t="shared" si="275"/>
        <v>1.2556973905287387</v>
      </c>
      <c r="AQ445" s="96" t="str">
        <f t="shared" si="262"/>
        <v/>
      </c>
      <c r="AR445" s="96">
        <f t="shared" si="276"/>
        <v>1868.8000000000002</v>
      </c>
      <c r="AS445" s="96">
        <f t="shared" si="277"/>
        <v>1868.8000000000002</v>
      </c>
      <c r="AU445" s="96">
        <f t="shared" si="263"/>
        <v>2.0137878532374973</v>
      </c>
      <c r="AV445" s="96" t="str">
        <f t="shared" si="278"/>
        <v/>
      </c>
      <c r="AW445" s="96">
        <f t="shared" si="279"/>
        <v>2.2711111111111109</v>
      </c>
      <c r="AX445" s="96">
        <f t="shared" si="280"/>
        <v>1.0673614493506598</v>
      </c>
      <c r="AZ445" s="101" t="str">
        <f t="shared" si="264"/>
        <v/>
      </c>
      <c r="BA445" s="101" t="str">
        <f t="shared" si="265"/>
        <v/>
      </c>
      <c r="BB445" s="101">
        <f t="shared" si="281"/>
        <v>1038.2222222222224</v>
      </c>
      <c r="BC445" s="96">
        <f t="shared" si="282"/>
        <v>1038.2222222222224</v>
      </c>
      <c r="BE445" s="96">
        <f t="shared" si="266"/>
        <v>6.1036789297658862E-3</v>
      </c>
      <c r="BF445" s="96" t="str">
        <f t="shared" si="267"/>
        <v/>
      </c>
      <c r="BH445" s="118"/>
      <c r="BI445" s="96">
        <v>1</v>
      </c>
      <c r="BJ445" s="96">
        <f t="shared" si="268"/>
        <v>9.7604021820515557E-3</v>
      </c>
      <c r="BK445" s="101">
        <f t="shared" si="269"/>
        <v>26.697142857142858</v>
      </c>
      <c r="BL445" s="101"/>
      <c r="BM445" s="117" t="str">
        <f t="shared" si="270"/>
        <v>118-74-1</v>
      </c>
      <c r="BN445" s="204" t="str">
        <f t="shared" si="271"/>
        <v>Hexachlorobenzene</v>
      </c>
      <c r="BO445" s="204"/>
      <c r="BP445" s="200">
        <f t="shared" si="283"/>
        <v>0.21225015306686543</v>
      </c>
      <c r="BQ445" s="100" t="str">
        <f t="shared" si="287"/>
        <v>C</v>
      </c>
      <c r="BR445" s="205">
        <f t="shared" si="284"/>
        <v>0.23115557430153461</v>
      </c>
      <c r="BS445" s="100" t="str">
        <f t="shared" si="288"/>
        <v>sat</v>
      </c>
      <c r="BT445" s="200">
        <f t="shared" si="285"/>
        <v>0.23115557430153461</v>
      </c>
      <c r="BU445" s="100" t="str">
        <f t="shared" si="289"/>
        <v>sat</v>
      </c>
      <c r="BV445" s="200">
        <f t="shared" si="286"/>
        <v>6.1036789297658862E-3</v>
      </c>
      <c r="BW445" s="100" t="str">
        <f t="shared" si="290"/>
        <v>C</v>
      </c>
      <c r="BX445" s="200">
        <f t="shared" si="291"/>
        <v>1</v>
      </c>
      <c r="BY445" s="100" t="str">
        <f t="shared" si="292"/>
        <v>mcl</v>
      </c>
      <c r="BZ445" s="200">
        <v>0.1</v>
      </c>
      <c r="CA445" s="200"/>
      <c r="CB445" s="200">
        <f t="shared" ref="CB445:CB446" si="295">BZ445*20</f>
        <v>2</v>
      </c>
    </row>
    <row r="446" spans="1:80" s="96" customFormat="1" ht="23" x14ac:dyDescent="0.5">
      <c r="A446" s="206" t="s">
        <v>393</v>
      </c>
      <c r="B446" s="117" t="s">
        <v>394</v>
      </c>
      <c r="C446" s="201">
        <v>7.8E-2</v>
      </c>
      <c r="D446" s="201" t="s">
        <v>790</v>
      </c>
      <c r="E446" s="201">
        <v>1E-3</v>
      </c>
      <c r="F446" s="203" t="s">
        <v>791</v>
      </c>
      <c r="G446" s="202">
        <v>2.1999999999999999E-5</v>
      </c>
      <c r="H446" s="100" t="s">
        <v>790</v>
      </c>
      <c r="I446" s="203"/>
      <c r="J446" s="203" t="s">
        <v>74</v>
      </c>
      <c r="K446" s="203"/>
      <c r="L446" s="113" t="s">
        <v>1199</v>
      </c>
      <c r="M446" s="113">
        <v>1</v>
      </c>
      <c r="N446" s="111"/>
      <c r="P446" s="95">
        <v>260.76</v>
      </c>
      <c r="Q446" s="208"/>
      <c r="R446" s="96">
        <v>1.03E-2</v>
      </c>
      <c r="S446" s="96">
        <v>0.42109570000000002</v>
      </c>
      <c r="T446" s="96">
        <v>2.6744500000000001E-2</v>
      </c>
      <c r="U446" s="96">
        <v>7.0264000000000002E-6</v>
      </c>
      <c r="V446" s="96">
        <v>845.2</v>
      </c>
      <c r="W446" s="96">
        <f t="shared" si="253"/>
        <v>5.0712000000000002</v>
      </c>
      <c r="X446" s="96">
        <v>3.2</v>
      </c>
      <c r="Y446" s="99">
        <f t="shared" si="254"/>
        <v>1.1427538005764571E-4</v>
      </c>
      <c r="Z446" s="96">
        <f t="shared" si="255"/>
        <v>10790.071407419855</v>
      </c>
      <c r="AA446" s="96">
        <f t="shared" si="256"/>
        <v>16.802933948578616</v>
      </c>
      <c r="AC446" s="96">
        <f t="shared" si="293"/>
        <v>1.3770545677301562</v>
      </c>
      <c r="AD446" s="96" t="str">
        <f t="shared" si="257"/>
        <v/>
      </c>
      <c r="AE446" s="96">
        <f t="shared" si="258"/>
        <v>8.9133089133089136</v>
      </c>
      <c r="AF446" s="96">
        <f t="shared" si="272"/>
        <v>1.192777376161505</v>
      </c>
      <c r="AH446" s="101" t="str">
        <f t="shared" si="259"/>
        <v/>
      </c>
      <c r="AI446" s="101" t="str">
        <f t="shared" si="260"/>
        <v/>
      </c>
      <c r="AJ446" s="101">
        <f t="shared" si="294"/>
        <v>78.214285714285722</v>
      </c>
      <c r="AK446" s="96">
        <f t="shared" si="273"/>
        <v>78.214285714285722</v>
      </c>
      <c r="AM446" s="96">
        <f t="shared" si="261"/>
        <v>6.0149743518453231</v>
      </c>
      <c r="AN446" s="96">
        <f t="shared" si="274"/>
        <v>83.856410256410243</v>
      </c>
      <c r="AO446" s="96">
        <f t="shared" si="275"/>
        <v>5.6123999772425135</v>
      </c>
      <c r="AQ446" s="96" t="str">
        <f t="shared" si="262"/>
        <v/>
      </c>
      <c r="AR446" s="96">
        <f t="shared" si="276"/>
        <v>2336</v>
      </c>
      <c r="AS446" s="96">
        <f t="shared" si="277"/>
        <v>2336</v>
      </c>
      <c r="AU446" s="96">
        <f t="shared" si="263"/>
        <v>6.6833048353836908</v>
      </c>
      <c r="AV446" s="96" t="str">
        <f t="shared" si="278"/>
        <v/>
      </c>
      <c r="AW446" s="96">
        <f t="shared" si="279"/>
        <v>46.58689458689458</v>
      </c>
      <c r="AX446" s="96">
        <f t="shared" si="280"/>
        <v>5.8448141969577554</v>
      </c>
      <c r="AZ446" s="101" t="str">
        <f t="shared" si="264"/>
        <v/>
      </c>
      <c r="BA446" s="101" t="str">
        <f t="shared" si="265"/>
        <v/>
      </c>
      <c r="BB446" s="101">
        <f t="shared" si="281"/>
        <v>1297.7777777777778</v>
      </c>
      <c r="BC446" s="96">
        <f t="shared" si="282"/>
        <v>1297.7777777777778</v>
      </c>
      <c r="BE446" s="96">
        <f t="shared" si="266"/>
        <v>0.1276223776223776</v>
      </c>
      <c r="BF446" s="96" t="str">
        <f t="shared" si="267"/>
        <v/>
      </c>
      <c r="BH446" s="118"/>
      <c r="BI446" s="96" t="s">
        <v>74</v>
      </c>
      <c r="BJ446" s="96">
        <f t="shared" si="268"/>
        <v>0.20329391844850536</v>
      </c>
      <c r="BK446" s="101">
        <f t="shared" si="269"/>
        <v>33.371428571428574</v>
      </c>
      <c r="BL446" s="101"/>
      <c r="BM446" s="117" t="str">
        <f t="shared" si="270"/>
        <v>87-68-3</v>
      </c>
      <c r="BN446" s="204" t="str">
        <f t="shared" si="271"/>
        <v>Hexachlorobutadiene</v>
      </c>
      <c r="BO446" s="204"/>
      <c r="BP446" s="200">
        <f t="shared" si="283"/>
        <v>1.192777376161505</v>
      </c>
      <c r="BQ446" s="100" t="str">
        <f t="shared" si="287"/>
        <v>C</v>
      </c>
      <c r="BR446" s="205">
        <f t="shared" si="284"/>
        <v>5.6123999772425135</v>
      </c>
      <c r="BS446" s="100" t="str">
        <f t="shared" si="288"/>
        <v>C</v>
      </c>
      <c r="BT446" s="200">
        <f t="shared" si="285"/>
        <v>5.8448141969577554</v>
      </c>
      <c r="BU446" s="100" t="str">
        <f t="shared" si="289"/>
        <v>C</v>
      </c>
      <c r="BV446" s="200">
        <f t="shared" si="286"/>
        <v>0.1276223776223776</v>
      </c>
      <c r="BW446" s="100" t="str">
        <f t="shared" si="290"/>
        <v>C</v>
      </c>
      <c r="BX446" s="200">
        <f t="shared" si="291"/>
        <v>0.20329391844850536</v>
      </c>
      <c r="BY446" s="100" t="str">
        <f t="shared" si="292"/>
        <v>C</v>
      </c>
      <c r="BZ446" s="200">
        <v>0.1</v>
      </c>
      <c r="CA446" s="200"/>
      <c r="CB446" s="200">
        <f t="shared" si="295"/>
        <v>2</v>
      </c>
    </row>
    <row r="447" spans="1:80" s="96" customFormat="1" ht="23" x14ac:dyDescent="0.5">
      <c r="A447" s="206" t="s">
        <v>1262</v>
      </c>
      <c r="B447" s="117" t="s">
        <v>395</v>
      </c>
      <c r="C447" s="201"/>
      <c r="D447" s="201"/>
      <c r="E447" s="201">
        <v>2.9999999999999997E-4</v>
      </c>
      <c r="F447" s="203" t="s">
        <v>853</v>
      </c>
      <c r="G447" s="202"/>
      <c r="H447" s="100"/>
      <c r="I447" s="203"/>
      <c r="J447" s="203"/>
      <c r="K447" s="203"/>
      <c r="L447" s="113"/>
      <c r="M447" s="113">
        <v>1</v>
      </c>
      <c r="N447" s="111">
        <v>0.1</v>
      </c>
      <c r="P447" s="95">
        <v>290.83</v>
      </c>
      <c r="Q447" s="96" t="s">
        <v>47</v>
      </c>
      <c r="R447" s="96">
        <v>6.7000000000000002E-6</v>
      </c>
      <c r="S447" s="96">
        <v>2.7389999999999999E-4</v>
      </c>
      <c r="T447" s="96">
        <v>4.3284000000000003E-2</v>
      </c>
      <c r="U447" s="96">
        <v>5.0574000000000001E-6</v>
      </c>
      <c r="V447" s="96">
        <v>2807</v>
      </c>
      <c r="W447" s="96">
        <f t="shared" si="253"/>
        <v>16.841999999999999</v>
      </c>
      <c r="X447" s="96">
        <v>2</v>
      </c>
      <c r="Y447" s="99" t="str">
        <f t="shared" si="254"/>
        <v/>
      </c>
      <c r="Z447" s="96" t="str">
        <f t="shared" si="255"/>
        <v/>
      </c>
      <c r="AA447" s="96" t="str">
        <f t="shared" si="256"/>
        <v/>
      </c>
      <c r="AC447" s="96" t="str">
        <f t="shared" si="293"/>
        <v/>
      </c>
      <c r="AD447" s="96" t="str">
        <f t="shared" si="257"/>
        <v/>
      </c>
      <c r="AE447" s="96" t="str">
        <f t="shared" si="258"/>
        <v/>
      </c>
      <c r="AF447" s="96" t="str">
        <f t="shared" si="272"/>
        <v/>
      </c>
      <c r="AH447" s="101" t="str">
        <f t="shared" si="259"/>
        <v/>
      </c>
      <c r="AI447" s="101">
        <f t="shared" si="260"/>
        <v>98.880260068629198</v>
      </c>
      <c r="AJ447" s="101">
        <f t="shared" si="294"/>
        <v>23.464285714285715</v>
      </c>
      <c r="AK447" s="96">
        <f t="shared" si="273"/>
        <v>18.964103866714389</v>
      </c>
      <c r="AM447" s="96" t="str">
        <f t="shared" si="261"/>
        <v/>
      </c>
      <c r="AN447" s="96" t="str">
        <f t="shared" si="274"/>
        <v/>
      </c>
      <c r="AO447" s="96" t="str">
        <f t="shared" si="275"/>
        <v/>
      </c>
      <c r="AQ447" s="96" t="str">
        <f t="shared" si="262"/>
        <v/>
      </c>
      <c r="AR447" s="96">
        <f t="shared" si="276"/>
        <v>700.80000000000007</v>
      </c>
      <c r="AS447" s="96">
        <f t="shared" si="277"/>
        <v>700.80000000000007</v>
      </c>
      <c r="AU447" s="96" t="str">
        <f t="shared" si="263"/>
        <v/>
      </c>
      <c r="AV447" s="96" t="str">
        <f t="shared" si="278"/>
        <v/>
      </c>
      <c r="AW447" s="96" t="str">
        <f t="shared" si="279"/>
        <v/>
      </c>
      <c r="AX447" s="96" t="str">
        <f t="shared" si="280"/>
        <v/>
      </c>
      <c r="AZ447" s="101" t="str">
        <f t="shared" si="264"/>
        <v/>
      </c>
      <c r="BA447" s="101">
        <f t="shared" si="265"/>
        <v>919.88784928960706</v>
      </c>
      <c r="BB447" s="101">
        <f t="shared" si="281"/>
        <v>389.33333333333331</v>
      </c>
      <c r="BC447" s="96">
        <f t="shared" si="282"/>
        <v>273.55423774861111</v>
      </c>
      <c r="BE447" s="96" t="str">
        <f t="shared" si="266"/>
        <v/>
      </c>
      <c r="BF447" s="96" t="str">
        <f t="shared" si="267"/>
        <v/>
      </c>
      <c r="BH447" s="118"/>
      <c r="BI447" s="96" t="s">
        <v>74</v>
      </c>
      <c r="BJ447" s="96" t="str">
        <f t="shared" si="268"/>
        <v/>
      </c>
      <c r="BK447" s="101">
        <f t="shared" si="269"/>
        <v>10.011428571428571</v>
      </c>
      <c r="BL447" s="101"/>
      <c r="BM447" s="117" t="str">
        <f t="shared" si="270"/>
        <v>319-84-6</v>
      </c>
      <c r="BN447" s="204" t="str">
        <f t="shared" si="271"/>
        <v>Hexachlorocyclohexane, Alpha-</v>
      </c>
      <c r="BO447" s="204"/>
      <c r="BP447" s="200">
        <f>AK447</f>
        <v>18.964103866714389</v>
      </c>
      <c r="BQ447" s="100" t="str">
        <f t="shared" si="287"/>
        <v>N</v>
      </c>
      <c r="BR447" s="205">
        <f>AS447</f>
        <v>700.80000000000007</v>
      </c>
      <c r="BS447" s="100" t="str">
        <f t="shared" si="288"/>
        <v>N</v>
      </c>
      <c r="BT447" s="200">
        <f>BC447</f>
        <v>273.55423774861111</v>
      </c>
      <c r="BU447" s="100" t="str">
        <f t="shared" si="289"/>
        <v>N</v>
      </c>
      <c r="BV447" s="200" t="str">
        <f t="shared" si="286"/>
        <v/>
      </c>
      <c r="BW447" s="100" t="str">
        <f t="shared" si="290"/>
        <v/>
      </c>
      <c r="BX447" s="200">
        <f>BK447</f>
        <v>10.011428571428571</v>
      </c>
      <c r="BY447" s="100" t="str">
        <f t="shared" si="292"/>
        <v>N</v>
      </c>
      <c r="BZ447" s="200">
        <f>'Table D1'!I11</f>
        <v>2.6630777430857143E-2</v>
      </c>
      <c r="CA447" s="200"/>
      <c r="CB447" s="200">
        <f>'Table D1'!J11</f>
        <v>0.53261554861714289</v>
      </c>
    </row>
    <row r="448" spans="1:80" s="96" customFormat="1" ht="23" x14ac:dyDescent="0.5">
      <c r="A448" s="206" t="s">
        <v>1263</v>
      </c>
      <c r="B448" s="117" t="s">
        <v>396</v>
      </c>
      <c r="C448" s="201"/>
      <c r="D448" s="201"/>
      <c r="E448" s="201">
        <v>6.0000000000000002E-5</v>
      </c>
      <c r="F448" s="203" t="s">
        <v>853</v>
      </c>
      <c r="G448" s="202"/>
      <c r="H448" s="100"/>
      <c r="I448" s="203"/>
      <c r="J448" s="203"/>
      <c r="K448" s="203"/>
      <c r="L448" s="113"/>
      <c r="M448" s="113">
        <v>1</v>
      </c>
      <c r="N448" s="111">
        <v>0.1</v>
      </c>
      <c r="P448" s="95">
        <v>290.83</v>
      </c>
      <c r="Q448" s="96" t="s">
        <v>47</v>
      </c>
      <c r="R448" s="96">
        <v>4.4000000000000002E-7</v>
      </c>
      <c r="S448" s="96">
        <v>1.8E-5</v>
      </c>
      <c r="T448" s="96">
        <v>2.7667199999999999E-2</v>
      </c>
      <c r="U448" s="96">
        <v>7.3954999999999998E-6</v>
      </c>
      <c r="V448" s="96">
        <v>2807</v>
      </c>
      <c r="W448" s="96">
        <f t="shared" si="253"/>
        <v>16.841999999999999</v>
      </c>
      <c r="X448" s="96">
        <v>0.24</v>
      </c>
      <c r="Y448" s="99" t="str">
        <f t="shared" si="254"/>
        <v/>
      </c>
      <c r="Z448" s="96" t="str">
        <f t="shared" si="255"/>
        <v/>
      </c>
      <c r="AA448" s="96" t="str">
        <f t="shared" si="256"/>
        <v/>
      </c>
      <c r="AC448" s="96" t="str">
        <f t="shared" si="293"/>
        <v/>
      </c>
      <c r="AD448" s="96" t="str">
        <f t="shared" si="257"/>
        <v/>
      </c>
      <c r="AE448" s="96" t="str">
        <f t="shared" si="258"/>
        <v/>
      </c>
      <c r="AF448" s="96" t="str">
        <f t="shared" si="272"/>
        <v/>
      </c>
      <c r="AH448" s="101" t="str">
        <f t="shared" si="259"/>
        <v/>
      </c>
      <c r="AI448" s="101">
        <f t="shared" si="260"/>
        <v>19.776052013725842</v>
      </c>
      <c r="AJ448" s="101">
        <f t="shared" si="294"/>
        <v>4.6928571428571431</v>
      </c>
      <c r="AK448" s="96">
        <f t="shared" si="273"/>
        <v>3.7928207733428785</v>
      </c>
      <c r="AM448" s="96" t="str">
        <f t="shared" si="261"/>
        <v/>
      </c>
      <c r="AN448" s="96" t="str">
        <f t="shared" si="274"/>
        <v/>
      </c>
      <c r="AO448" s="96" t="str">
        <f t="shared" si="275"/>
        <v/>
      </c>
      <c r="AQ448" s="96" t="str">
        <f t="shared" si="262"/>
        <v/>
      </c>
      <c r="AR448" s="96">
        <f t="shared" si="276"/>
        <v>140.16</v>
      </c>
      <c r="AS448" s="96">
        <f t="shared" si="277"/>
        <v>140.16</v>
      </c>
      <c r="AU448" s="96" t="str">
        <f t="shared" si="263"/>
        <v/>
      </c>
      <c r="AV448" s="96" t="str">
        <f t="shared" si="278"/>
        <v/>
      </c>
      <c r="AW448" s="96" t="str">
        <f t="shared" si="279"/>
        <v/>
      </c>
      <c r="AX448" s="96" t="str">
        <f t="shared" si="280"/>
        <v/>
      </c>
      <c r="AZ448" s="101" t="str">
        <f t="shared" si="264"/>
        <v/>
      </c>
      <c r="BA448" s="101">
        <f t="shared" si="265"/>
        <v>183.9775698579214</v>
      </c>
      <c r="BB448" s="101">
        <f t="shared" si="281"/>
        <v>77.86666666666666</v>
      </c>
      <c r="BC448" s="96">
        <f t="shared" si="282"/>
        <v>54.710847549722232</v>
      </c>
      <c r="BE448" s="96" t="str">
        <f t="shared" si="266"/>
        <v/>
      </c>
      <c r="BF448" s="96" t="str">
        <f t="shared" si="267"/>
        <v/>
      </c>
      <c r="BH448" s="118"/>
      <c r="BI448" s="96" t="s">
        <v>74</v>
      </c>
      <c r="BJ448" s="96" t="str">
        <f t="shared" si="268"/>
        <v/>
      </c>
      <c r="BK448" s="101">
        <f t="shared" si="269"/>
        <v>2.0022857142857147</v>
      </c>
      <c r="BL448" s="101"/>
      <c r="BM448" s="117" t="str">
        <f t="shared" si="270"/>
        <v>319-85-7</v>
      </c>
      <c r="BN448" s="204" t="str">
        <f t="shared" si="271"/>
        <v>Hexachlorocyclohexane, Beta-</v>
      </c>
      <c r="BO448" s="204"/>
      <c r="BP448" s="200">
        <f t="shared" ref="BP448:BP450" si="296">AK448</f>
        <v>3.7928207733428785</v>
      </c>
      <c r="BQ448" s="100" t="str">
        <f t="shared" ref="BQ448:BQ450" si="297">IF(BP448="","",IF(BP448=AA448,"sat", IF(BP448=AF448,"C", IF(BP448=AK448,"N", IF(BP448=100000,"max")))))</f>
        <v>N</v>
      </c>
      <c r="BR448" s="205">
        <f>AS448</f>
        <v>140.16</v>
      </c>
      <c r="BS448" s="100" t="str">
        <f t="shared" ref="BS448:BS450" si="298">IF(BR448="","",IF(BR448=AA448,"sat", IF(BR448=AO448,"C", IF(BR448=AS448,"N", IF(BR448=100000,"max")))))</f>
        <v>N</v>
      </c>
      <c r="BT448" s="200">
        <f t="shared" ref="BT448:BT450" si="299">BC448</f>
        <v>54.710847549722232</v>
      </c>
      <c r="BU448" s="100" t="str">
        <f t="shared" ref="BU448:BU450" si="300">IF(BT448="","", IF(BT448=AA448,"sat", IF(BT448=AX448,"C", IF(BT448=BC448,"N", IF(BT448=100000,"max")))))</f>
        <v>N</v>
      </c>
      <c r="BV448" s="200" t="str">
        <f t="shared" ref="BV448:BV450" si="301">IF(AND(G448="",I448=""),"",MIN(BE448,BF448))</f>
        <v/>
      </c>
      <c r="BW448" s="100" t="str">
        <f t="shared" ref="BW448:BW450" si="302">IF(BV448="","", IF(BV448=BE448,"C", IF(BV448=BF448,"N")))</f>
        <v/>
      </c>
      <c r="BX448" s="200">
        <f t="shared" ref="BX448:BX450" si="303">BK448</f>
        <v>2.0022857142857147</v>
      </c>
      <c r="BY448" s="100" t="str">
        <f t="shared" si="292"/>
        <v>N</v>
      </c>
      <c r="BZ448" s="200">
        <f>'Table D1'!I12</f>
        <v>5.446222435565716E-3</v>
      </c>
      <c r="CA448" s="200"/>
      <c r="CB448" s="200">
        <f>'Table D1'!J12</f>
        <v>0.10892444871131433</v>
      </c>
    </row>
    <row r="449" spans="1:80" s="96" customFormat="1" ht="23" x14ac:dyDescent="0.5">
      <c r="A449" s="206" t="s">
        <v>1264</v>
      </c>
      <c r="B449" s="117" t="s">
        <v>397</v>
      </c>
      <c r="D449" s="201"/>
      <c r="E449" s="201">
        <v>1.0000000000000001E-5</v>
      </c>
      <c r="F449" s="203" t="s">
        <v>853</v>
      </c>
      <c r="G449" s="202"/>
      <c r="H449" s="100"/>
      <c r="I449" s="203"/>
      <c r="J449" s="203"/>
      <c r="K449" s="203"/>
      <c r="L449" s="113"/>
      <c r="M449" s="113">
        <v>1</v>
      </c>
      <c r="N449" s="111">
        <v>0.04</v>
      </c>
      <c r="P449" s="95">
        <v>290.83</v>
      </c>
      <c r="Q449" s="96" t="s">
        <v>47</v>
      </c>
      <c r="R449" s="96">
        <v>5.1399999999999999E-6</v>
      </c>
      <c r="S449" s="96">
        <v>2.1010000000000001E-4</v>
      </c>
      <c r="T449" s="96">
        <v>4.3284000000000003E-2</v>
      </c>
      <c r="U449" s="96">
        <v>5.0574000000000001E-6</v>
      </c>
      <c r="V449" s="96">
        <v>2807</v>
      </c>
      <c r="W449" s="96">
        <f t="shared" si="253"/>
        <v>16.841999999999999</v>
      </c>
      <c r="X449" s="96">
        <v>7.3</v>
      </c>
      <c r="Y449" s="99" t="str">
        <f t="shared" si="254"/>
        <v/>
      </c>
      <c r="Z449" s="96" t="str">
        <f t="shared" si="255"/>
        <v/>
      </c>
      <c r="AA449" s="96" t="str">
        <f t="shared" si="256"/>
        <v/>
      </c>
      <c r="AC449" s="96" t="str">
        <f t="shared" si="293"/>
        <v/>
      </c>
      <c r="AD449" s="96" t="str">
        <f t="shared" si="257"/>
        <v/>
      </c>
      <c r="AE449" s="96" t="str">
        <f t="shared" si="258"/>
        <v/>
      </c>
      <c r="AF449" s="96" t="str">
        <f t="shared" si="272"/>
        <v/>
      </c>
      <c r="AH449" s="101" t="str">
        <f t="shared" si="259"/>
        <v/>
      </c>
      <c r="AI449" s="101">
        <f t="shared" si="260"/>
        <v>8.2400216723857689</v>
      </c>
      <c r="AJ449" s="101">
        <f t="shared" si="294"/>
        <v>0.78214285714285725</v>
      </c>
      <c r="AK449" s="96">
        <f t="shared" si="273"/>
        <v>0.71433790335627911</v>
      </c>
      <c r="AM449" s="96" t="str">
        <f t="shared" si="261"/>
        <v/>
      </c>
      <c r="AN449" s="96" t="str">
        <f t="shared" si="274"/>
        <v/>
      </c>
      <c r="AO449" s="96" t="str">
        <f t="shared" si="275"/>
        <v/>
      </c>
      <c r="AQ449" s="96" t="str">
        <f t="shared" si="262"/>
        <v/>
      </c>
      <c r="AR449" s="96">
        <f t="shared" si="276"/>
        <v>23.360000000000007</v>
      </c>
      <c r="AS449" s="96">
        <f t="shared" si="277"/>
        <v>23.360000000000007</v>
      </c>
      <c r="AU449" s="96" t="str">
        <f t="shared" si="263"/>
        <v/>
      </c>
      <c r="AV449" s="96" t="str">
        <f t="shared" si="278"/>
        <v/>
      </c>
      <c r="AW449" s="96" t="str">
        <f t="shared" si="279"/>
        <v/>
      </c>
      <c r="AX449" s="96" t="str">
        <f t="shared" si="280"/>
        <v/>
      </c>
      <c r="AZ449" s="101" t="str">
        <f t="shared" si="264"/>
        <v/>
      </c>
      <c r="BA449" s="101">
        <f t="shared" si="265"/>
        <v>76.657320774133936</v>
      </c>
      <c r="BB449" s="101">
        <f t="shared" si="281"/>
        <v>12.97777777777778</v>
      </c>
      <c r="BC449" s="96">
        <f t="shared" si="282"/>
        <v>11.098796008690512</v>
      </c>
      <c r="BE449" s="96" t="str">
        <f t="shared" si="266"/>
        <v/>
      </c>
      <c r="BF449" s="96" t="str">
        <f t="shared" si="267"/>
        <v/>
      </c>
      <c r="BH449" s="118"/>
      <c r="BI449" s="96">
        <v>0.2</v>
      </c>
      <c r="BJ449" s="96" t="str">
        <f t="shared" si="268"/>
        <v/>
      </c>
      <c r="BK449" s="101">
        <f t="shared" si="269"/>
        <v>0.33371428571428574</v>
      </c>
      <c r="BL449" s="101"/>
      <c r="BM449" s="117" t="str">
        <f t="shared" si="270"/>
        <v>58-89-9</v>
      </c>
      <c r="BN449" s="204" t="str">
        <f t="shared" si="271"/>
        <v>Hexachlorocyclohexane, Gamma- (Lindane)</v>
      </c>
      <c r="BO449" s="204"/>
      <c r="BP449" s="200">
        <f t="shared" si="296"/>
        <v>0.71433790335627911</v>
      </c>
      <c r="BQ449" s="100" t="str">
        <f t="shared" si="297"/>
        <v>N</v>
      </c>
      <c r="BR449" s="205">
        <f t="shared" ref="BR449:BR450" si="304">AS449</f>
        <v>23.360000000000007</v>
      </c>
      <c r="BS449" s="100" t="str">
        <f t="shared" si="298"/>
        <v>N</v>
      </c>
      <c r="BT449" s="200">
        <f t="shared" si="299"/>
        <v>11.098796008690512</v>
      </c>
      <c r="BU449" s="100" t="str">
        <f t="shared" si="300"/>
        <v>N</v>
      </c>
      <c r="BV449" s="200" t="str">
        <f t="shared" si="301"/>
        <v/>
      </c>
      <c r="BW449" s="100" t="str">
        <f t="shared" si="302"/>
        <v/>
      </c>
      <c r="BX449" s="200">
        <f t="shared" si="303"/>
        <v>0.33371428571428574</v>
      </c>
      <c r="BY449" s="100" t="str">
        <f t="shared" si="292"/>
        <v>N</v>
      </c>
      <c r="BZ449" s="200">
        <v>5.0000000000000001E-4</v>
      </c>
      <c r="CA449" s="200"/>
      <c r="CB449" s="200">
        <v>0.01</v>
      </c>
    </row>
    <row r="450" spans="1:80" s="96" customFormat="1" ht="23" x14ac:dyDescent="0.5">
      <c r="A450" s="206" t="s">
        <v>1897</v>
      </c>
      <c r="B450" s="117" t="s">
        <v>1896</v>
      </c>
      <c r="C450" s="201"/>
      <c r="D450" s="201"/>
      <c r="E450" s="203">
        <v>2.9999999999999997E-4</v>
      </c>
      <c r="F450" s="100" t="s">
        <v>853</v>
      </c>
      <c r="G450" s="202"/>
      <c r="H450" s="203"/>
      <c r="I450" s="203"/>
      <c r="J450" s="113"/>
      <c r="K450" s="113"/>
      <c r="L450" s="111"/>
      <c r="M450" s="113">
        <v>1</v>
      </c>
      <c r="N450" s="117">
        <v>0.04</v>
      </c>
      <c r="O450" s="96" t="s">
        <v>1895</v>
      </c>
      <c r="W450" s="96">
        <f t="shared" si="253"/>
        <v>0</v>
      </c>
      <c r="X450" s="95"/>
      <c r="Y450" s="99" t="str">
        <f t="shared" si="254"/>
        <v/>
      </c>
      <c r="Z450" s="96" t="str">
        <f t="shared" si="255"/>
        <v/>
      </c>
      <c r="AA450" s="96" t="str">
        <f t="shared" si="256"/>
        <v/>
      </c>
      <c r="AC450" s="96" t="str">
        <f t="shared" si="293"/>
        <v/>
      </c>
      <c r="AD450" s="96" t="str">
        <f t="shared" si="257"/>
        <v/>
      </c>
      <c r="AE450" s="96" t="str">
        <f t="shared" si="258"/>
        <v/>
      </c>
      <c r="AF450" s="96" t="str">
        <f t="shared" si="272"/>
        <v/>
      </c>
      <c r="AH450" s="101" t="str">
        <f t="shared" si="259"/>
        <v/>
      </c>
      <c r="AI450" s="101">
        <f t="shared" si="260"/>
        <v>247.20065017157305</v>
      </c>
      <c r="AJ450" s="101">
        <f t="shared" si="294"/>
        <v>23.464285714285715</v>
      </c>
      <c r="AK450" s="96">
        <f t="shared" si="273"/>
        <v>21.430137100688377</v>
      </c>
      <c r="AM450" s="96" t="str">
        <f t="shared" si="261"/>
        <v/>
      </c>
      <c r="AN450" s="96" t="str">
        <f t="shared" si="274"/>
        <v/>
      </c>
      <c r="AO450" s="96" t="str">
        <f t="shared" si="275"/>
        <v/>
      </c>
      <c r="AQ450" s="96" t="str">
        <f t="shared" si="262"/>
        <v/>
      </c>
      <c r="AR450" s="96">
        <f t="shared" si="276"/>
        <v>700.80000000000007</v>
      </c>
      <c r="AS450" s="96">
        <f t="shared" si="277"/>
        <v>700.80000000000007</v>
      </c>
      <c r="AU450" s="96" t="str">
        <f t="shared" si="263"/>
        <v/>
      </c>
      <c r="AV450" s="96" t="str">
        <f t="shared" si="278"/>
        <v/>
      </c>
      <c r="AW450" s="96" t="str">
        <f t="shared" si="279"/>
        <v/>
      </c>
      <c r="AX450" s="96" t="str">
        <f t="shared" si="280"/>
        <v/>
      </c>
      <c r="AZ450" s="101" t="str">
        <f t="shared" si="264"/>
        <v/>
      </c>
      <c r="BA450" s="101">
        <f t="shared" si="265"/>
        <v>2299.7196232240176</v>
      </c>
      <c r="BB450" s="101">
        <f t="shared" si="281"/>
        <v>389.33333333333331</v>
      </c>
      <c r="BC450" s="96">
        <f t="shared" si="282"/>
        <v>332.96388026071526</v>
      </c>
      <c r="BE450" s="96" t="str">
        <f t="shared" si="266"/>
        <v/>
      </c>
      <c r="BF450" s="96" t="str">
        <f t="shared" si="267"/>
        <v/>
      </c>
      <c r="BH450" s="118"/>
      <c r="BJ450" s="96" t="str">
        <f t="shared" si="268"/>
        <v/>
      </c>
      <c r="BK450" s="101">
        <f t="shared" si="269"/>
        <v>10.011428571428571</v>
      </c>
      <c r="BL450" s="101"/>
      <c r="BM450" s="117" t="str">
        <f t="shared" si="270"/>
        <v>319-86-8</v>
      </c>
      <c r="BN450" s="204" t="str">
        <f t="shared" si="271"/>
        <v>Hexachlorocyclohexane, Delta</v>
      </c>
      <c r="BO450" s="204"/>
      <c r="BP450" s="200">
        <f t="shared" si="296"/>
        <v>21.430137100688377</v>
      </c>
      <c r="BQ450" s="100" t="str">
        <f t="shared" si="297"/>
        <v>N</v>
      </c>
      <c r="BR450" s="205">
        <f t="shared" si="304"/>
        <v>700.80000000000007</v>
      </c>
      <c r="BS450" s="100" t="str">
        <f t="shared" si="298"/>
        <v>N</v>
      </c>
      <c r="BT450" s="200">
        <f t="shared" si="299"/>
        <v>332.96388026071526</v>
      </c>
      <c r="BU450" s="100" t="str">
        <f t="shared" si="300"/>
        <v>N</v>
      </c>
      <c r="BV450" s="200" t="str">
        <f t="shared" si="301"/>
        <v/>
      </c>
      <c r="BW450" s="100" t="str">
        <f t="shared" si="302"/>
        <v/>
      </c>
      <c r="BX450" s="200">
        <f t="shared" si="303"/>
        <v>10.011428571428571</v>
      </c>
      <c r="BY450" s="100" t="str">
        <f t="shared" ref="BY450" si="305">IF(BX450="","", IF(BX450=BJ450,"C", IF(BX450=BK450,"N",IF(BX450=BI450,"mcl"))))</f>
        <v>N</v>
      </c>
      <c r="BZ450" s="200">
        <f>'Table D1'!I13</f>
        <v>28.134116753636565</v>
      </c>
      <c r="CA450" s="200"/>
      <c r="CB450" s="200">
        <f>'Table D1'!J13</f>
        <v>562.68233507273135</v>
      </c>
    </row>
    <row r="451" spans="1:80" s="96" customFormat="1" ht="23" x14ac:dyDescent="0.5">
      <c r="A451" s="206" t="s">
        <v>1265</v>
      </c>
      <c r="B451" s="117" t="s">
        <v>1266</v>
      </c>
      <c r="C451" s="201">
        <v>1.8</v>
      </c>
      <c r="D451" s="201" t="s">
        <v>790</v>
      </c>
      <c r="E451" s="201"/>
      <c r="F451" s="203" t="s">
        <v>74</v>
      </c>
      <c r="G451" s="202">
        <v>5.1000000000000004E-4</v>
      </c>
      <c r="H451" s="100" t="s">
        <v>790</v>
      </c>
      <c r="I451" s="203"/>
      <c r="J451" s="203" t="s">
        <v>74</v>
      </c>
      <c r="K451" s="203"/>
      <c r="L451" s="113"/>
      <c r="M451" s="113">
        <v>1</v>
      </c>
      <c r="N451" s="111">
        <v>0.1</v>
      </c>
      <c r="P451" s="95">
        <v>290.83</v>
      </c>
      <c r="Q451" s="96" t="s">
        <v>47</v>
      </c>
      <c r="R451" s="96">
        <v>5.1399999999999999E-6</v>
      </c>
      <c r="S451" s="96">
        <v>2.1010000000000001E-4</v>
      </c>
      <c r="T451" s="96">
        <v>4.3284000000000003E-2</v>
      </c>
      <c r="U451" s="96">
        <v>5.0574000000000001E-6</v>
      </c>
      <c r="V451" s="96">
        <v>2807</v>
      </c>
      <c r="W451" s="96">
        <f t="shared" si="253"/>
        <v>16.841999999999999</v>
      </c>
      <c r="X451" s="96">
        <v>8</v>
      </c>
      <c r="Y451" s="99" t="str">
        <f t="shared" si="254"/>
        <v/>
      </c>
      <c r="Z451" s="96" t="str">
        <f t="shared" si="255"/>
        <v/>
      </c>
      <c r="AA451" s="96" t="str">
        <f t="shared" si="256"/>
        <v/>
      </c>
      <c r="AC451" s="96">
        <f t="shared" si="293"/>
        <v>6606.3348416289582</v>
      </c>
      <c r="AD451" s="96">
        <f t="shared" si="257"/>
        <v>1.3729030316708037</v>
      </c>
      <c r="AE451" s="96">
        <f t="shared" si="258"/>
        <v>0.38624338624338617</v>
      </c>
      <c r="AF451" s="96">
        <f t="shared" si="272"/>
        <v>0.30142489327803901</v>
      </c>
      <c r="AH451" s="101" t="str">
        <f t="shared" si="259"/>
        <v/>
      </c>
      <c r="AI451" s="101" t="str">
        <f t="shared" si="260"/>
        <v/>
      </c>
      <c r="AJ451" s="101" t="str">
        <f t="shared" si="294"/>
        <v/>
      </c>
      <c r="AK451" s="96" t="str">
        <f t="shared" si="273"/>
        <v/>
      </c>
      <c r="AM451" s="96">
        <f t="shared" si="261"/>
        <v>28856.47058823529</v>
      </c>
      <c r="AN451" s="96">
        <f t="shared" si="274"/>
        <v>3.6337777777777771</v>
      </c>
      <c r="AO451" s="96">
        <f t="shared" si="275"/>
        <v>3.6333202485612914</v>
      </c>
      <c r="AQ451" s="96" t="str">
        <f t="shared" si="262"/>
        <v/>
      </c>
      <c r="AR451" s="96" t="str">
        <f t="shared" si="276"/>
        <v/>
      </c>
      <c r="AS451" s="96" t="str">
        <f t="shared" si="277"/>
        <v/>
      </c>
      <c r="AU451" s="96">
        <f t="shared" si="263"/>
        <v>32062.745098039206</v>
      </c>
      <c r="AV451" s="96">
        <f t="shared" si="278"/>
        <v>66.935193371974975</v>
      </c>
      <c r="AW451" s="96">
        <f t="shared" si="279"/>
        <v>2.0187654320987649</v>
      </c>
      <c r="AX451" s="96">
        <f t="shared" si="280"/>
        <v>1.9595422589812148</v>
      </c>
      <c r="AZ451" s="101" t="str">
        <f t="shared" si="264"/>
        <v/>
      </c>
      <c r="BA451" s="101" t="str">
        <f t="shared" si="265"/>
        <v/>
      </c>
      <c r="BB451" s="101" t="str">
        <f t="shared" si="281"/>
        <v/>
      </c>
      <c r="BC451" s="96" t="str">
        <f t="shared" si="282"/>
        <v/>
      </c>
      <c r="BE451" s="96">
        <f t="shared" si="266"/>
        <v>5.5052790346907981E-3</v>
      </c>
      <c r="BF451" s="96" t="str">
        <f t="shared" si="267"/>
        <v/>
      </c>
      <c r="BH451" s="118"/>
      <c r="BI451" s="96" t="s">
        <v>74</v>
      </c>
      <c r="BJ451" s="96">
        <f t="shared" si="268"/>
        <v>4.3282343175619582E-2</v>
      </c>
      <c r="BK451" s="101" t="str">
        <f t="shared" si="269"/>
        <v/>
      </c>
      <c r="BL451" s="101"/>
      <c r="BM451" s="117" t="str">
        <f t="shared" si="270"/>
        <v>608-73-1</v>
      </c>
      <c r="BN451" s="204" t="str">
        <f t="shared" si="271"/>
        <v>Hexachlorocyclohexane, Technical</v>
      </c>
      <c r="BO451" s="204"/>
      <c r="BP451" s="200">
        <f t="shared" si="283"/>
        <v>0.30142489327803901</v>
      </c>
      <c r="BQ451" s="100" t="str">
        <f t="shared" si="287"/>
        <v>C</v>
      </c>
      <c r="BR451" s="205">
        <f t="shared" si="284"/>
        <v>3.6333202485612914</v>
      </c>
      <c r="BS451" s="100" t="str">
        <f t="shared" si="288"/>
        <v>C</v>
      </c>
      <c r="BT451" s="200">
        <f t="shared" si="285"/>
        <v>1.9595422589812148</v>
      </c>
      <c r="BU451" s="100" t="str">
        <f t="shared" si="289"/>
        <v>C</v>
      </c>
      <c r="BV451" s="200">
        <f t="shared" si="286"/>
        <v>5.5052790346907981E-3</v>
      </c>
      <c r="BW451" s="100" t="str">
        <f t="shared" si="290"/>
        <v>C</v>
      </c>
      <c r="BX451" s="200">
        <f t="shared" si="291"/>
        <v>4.3282343175619582E-2</v>
      </c>
      <c r="BY451" s="100" t="str">
        <f t="shared" si="292"/>
        <v>C</v>
      </c>
      <c r="BZ451" s="200"/>
      <c r="CA451" s="200"/>
      <c r="CB451" s="200"/>
    </row>
    <row r="452" spans="1:80" s="96" customFormat="1" ht="23" x14ac:dyDescent="0.5">
      <c r="A452" s="206" t="s">
        <v>398</v>
      </c>
      <c r="B452" s="117" t="s">
        <v>399</v>
      </c>
      <c r="C452" s="201"/>
      <c r="D452" s="201" t="s">
        <v>74</v>
      </c>
      <c r="E452" s="201">
        <v>6.0000000000000001E-3</v>
      </c>
      <c r="F452" s="203" t="s">
        <v>790</v>
      </c>
      <c r="G452" s="202"/>
      <c r="H452" s="100" t="s">
        <v>74</v>
      </c>
      <c r="I452" s="203">
        <v>2.0000000000000001E-4</v>
      </c>
      <c r="J452" s="203" t="s">
        <v>790</v>
      </c>
      <c r="K452" s="203"/>
      <c r="L452" s="113" t="s">
        <v>1199</v>
      </c>
      <c r="M452" s="113">
        <v>1</v>
      </c>
      <c r="N452" s="111"/>
      <c r="P452" s="95">
        <v>272.77</v>
      </c>
      <c r="Q452" s="208"/>
      <c r="R452" s="96">
        <v>2.7E-2</v>
      </c>
      <c r="S452" s="96">
        <v>1.1038429999999999</v>
      </c>
      <c r="T452" s="96">
        <v>2.7238200000000001E-2</v>
      </c>
      <c r="U452" s="96">
        <v>7.2169999999999997E-6</v>
      </c>
      <c r="V452" s="96">
        <v>1404</v>
      </c>
      <c r="W452" s="96">
        <f t="shared" si="253"/>
        <v>8.4239999999999995</v>
      </c>
      <c r="X452" s="96">
        <v>1.8</v>
      </c>
      <c r="Y452" s="99">
        <f t="shared" si="254"/>
        <v>1.8343262510062778E-4</v>
      </c>
      <c r="Z452" s="96">
        <f t="shared" si="255"/>
        <v>8516.5238178342097</v>
      </c>
      <c r="AA452" s="96">
        <f t="shared" si="256"/>
        <v>15.719339709056603</v>
      </c>
      <c r="AC452" s="96" t="str">
        <f t="shared" si="293"/>
        <v/>
      </c>
      <c r="AD452" s="96" t="str">
        <f t="shared" si="257"/>
        <v/>
      </c>
      <c r="AE452" s="96" t="str">
        <f t="shared" si="258"/>
        <v/>
      </c>
      <c r="AF452" s="96" t="str">
        <f t="shared" si="272"/>
        <v/>
      </c>
      <c r="AH452" s="101">
        <f t="shared" si="259"/>
        <v>1.776303539148278</v>
      </c>
      <c r="AI452" s="101" t="str">
        <f t="shared" si="260"/>
        <v/>
      </c>
      <c r="AJ452" s="101">
        <f t="shared" si="294"/>
        <v>469.28571428571439</v>
      </c>
      <c r="AK452" s="96">
        <f t="shared" si="273"/>
        <v>1.76960536747704</v>
      </c>
      <c r="AM452" s="96" t="str">
        <f t="shared" si="261"/>
        <v/>
      </c>
      <c r="AN452" s="96" t="str">
        <f t="shared" si="274"/>
        <v/>
      </c>
      <c r="AO452" s="96" t="str">
        <f t="shared" si="275"/>
        <v/>
      </c>
      <c r="AQ452" s="96">
        <f t="shared" si="262"/>
        <v>7.4604748644227676</v>
      </c>
      <c r="AR452" s="96">
        <f t="shared" si="276"/>
        <v>14016.000000000004</v>
      </c>
      <c r="AS452" s="96">
        <f t="shared" si="277"/>
        <v>7.456505895044458</v>
      </c>
      <c r="AU452" s="96" t="str">
        <f t="shared" si="263"/>
        <v/>
      </c>
      <c r="AV452" s="96" t="str">
        <f t="shared" si="278"/>
        <v/>
      </c>
      <c r="AW452" s="96" t="str">
        <f t="shared" si="279"/>
        <v/>
      </c>
      <c r="AX452" s="96" t="str">
        <f t="shared" si="280"/>
        <v/>
      </c>
      <c r="AZ452" s="101">
        <f t="shared" si="264"/>
        <v>8.2894165160252982</v>
      </c>
      <c r="BA452" s="101" t="str">
        <f t="shared" si="265"/>
        <v/>
      </c>
      <c r="BB452" s="101">
        <f t="shared" si="281"/>
        <v>7786.6666666666679</v>
      </c>
      <c r="BC452" s="96">
        <f t="shared" si="282"/>
        <v>8.2806012737785331</v>
      </c>
      <c r="BE452" s="96" t="str">
        <f t="shared" si="266"/>
        <v/>
      </c>
      <c r="BF452" s="96">
        <f t="shared" si="267"/>
        <v>0.20857142857142857</v>
      </c>
      <c r="BH452" s="118"/>
      <c r="BI452" s="96">
        <v>50</v>
      </c>
      <c r="BJ452" s="96" t="str">
        <f t="shared" si="268"/>
        <v/>
      </c>
      <c r="BK452" s="101">
        <f t="shared" si="269"/>
        <v>0.41627561627561621</v>
      </c>
      <c r="BL452" s="101"/>
      <c r="BM452" s="117" t="str">
        <f t="shared" si="270"/>
        <v>77-47-4</v>
      </c>
      <c r="BN452" s="204" t="str">
        <f t="shared" si="271"/>
        <v>Hexachlorocyclopentadiene</v>
      </c>
      <c r="BO452" s="204"/>
      <c r="BP452" s="200">
        <f t="shared" si="283"/>
        <v>1.76960536747704</v>
      </c>
      <c r="BQ452" s="100" t="str">
        <f t="shared" si="287"/>
        <v>N</v>
      </c>
      <c r="BR452" s="205">
        <f t="shared" si="284"/>
        <v>7.456505895044458</v>
      </c>
      <c r="BS452" s="100" t="str">
        <f t="shared" si="288"/>
        <v>N</v>
      </c>
      <c r="BT452" s="200">
        <f t="shared" si="285"/>
        <v>8.2806012737785331</v>
      </c>
      <c r="BU452" s="100" t="str">
        <f t="shared" si="289"/>
        <v>N</v>
      </c>
      <c r="BV452" s="200">
        <f t="shared" si="286"/>
        <v>0.20857142857142857</v>
      </c>
      <c r="BW452" s="100" t="str">
        <f t="shared" si="290"/>
        <v>N</v>
      </c>
      <c r="BX452" s="200">
        <f t="shared" si="291"/>
        <v>50</v>
      </c>
      <c r="BY452" s="100" t="str">
        <f t="shared" si="292"/>
        <v>mcl</v>
      </c>
      <c r="BZ452" s="200">
        <v>20</v>
      </c>
      <c r="CA452" s="200"/>
      <c r="CB452" s="200">
        <f t="shared" ref="CB452" si="306">BZ452*20</f>
        <v>400</v>
      </c>
    </row>
    <row r="453" spans="1:80" s="96" customFormat="1" ht="23" x14ac:dyDescent="0.5">
      <c r="A453" s="206" t="s">
        <v>400</v>
      </c>
      <c r="B453" s="117" t="s">
        <v>401</v>
      </c>
      <c r="C453" s="201">
        <v>0.04</v>
      </c>
      <c r="D453" s="201" t="s">
        <v>790</v>
      </c>
      <c r="E453" s="96">
        <v>6.9999999999999999E-4</v>
      </c>
      <c r="F453" s="203" t="s">
        <v>790</v>
      </c>
      <c r="G453" s="202">
        <v>1.1E-5</v>
      </c>
      <c r="H453" s="100" t="s">
        <v>793</v>
      </c>
      <c r="I453" s="203">
        <v>0.03</v>
      </c>
      <c r="J453" s="203" t="s">
        <v>790</v>
      </c>
      <c r="K453" s="203"/>
      <c r="L453" s="113" t="s">
        <v>1199</v>
      </c>
      <c r="M453" s="113">
        <v>1</v>
      </c>
      <c r="N453" s="111"/>
      <c r="P453" s="95">
        <v>236.74</v>
      </c>
      <c r="Q453" s="208"/>
      <c r="R453" s="96">
        <v>3.8899999999999998E-3</v>
      </c>
      <c r="S453" s="96">
        <v>0.15903519999999999</v>
      </c>
      <c r="T453" s="96">
        <v>3.2093799999999999E-2</v>
      </c>
      <c r="U453" s="96">
        <v>8.8904000000000005E-6</v>
      </c>
      <c r="V453" s="96">
        <v>196.8</v>
      </c>
      <c r="W453" s="96">
        <f t="shared" si="253"/>
        <v>1.1808000000000001</v>
      </c>
      <c r="X453" s="96">
        <v>50</v>
      </c>
      <c r="Y453" s="99">
        <f t="shared" si="254"/>
        <v>2.0747845164927891E-4</v>
      </c>
      <c r="Z453" s="96">
        <f t="shared" si="255"/>
        <v>8007.817313760962</v>
      </c>
      <c r="AA453" s="96">
        <f t="shared" si="256"/>
        <v>65.545333182389939</v>
      </c>
      <c r="AC453" s="96">
        <f t="shared" si="293"/>
        <v>2.0439533702956298</v>
      </c>
      <c r="AD453" s="96" t="str">
        <f t="shared" si="257"/>
        <v/>
      </c>
      <c r="AE453" s="96">
        <f t="shared" si="258"/>
        <v>17.38095238095238</v>
      </c>
      <c r="AF453" s="96">
        <f t="shared" si="272"/>
        <v>1.8288817795531906</v>
      </c>
      <c r="AH453" s="101">
        <f t="shared" si="259"/>
        <v>250.53028453052153</v>
      </c>
      <c r="AI453" s="101" t="str">
        <f t="shared" si="260"/>
        <v/>
      </c>
      <c r="AJ453" s="101">
        <f t="shared" si="294"/>
        <v>54.75</v>
      </c>
      <c r="AK453" s="96">
        <f t="shared" si="273"/>
        <v>44.930949599775715</v>
      </c>
      <c r="AM453" s="96">
        <f t="shared" si="261"/>
        <v>8.9279883214513145</v>
      </c>
      <c r="AN453" s="96">
        <f t="shared" si="274"/>
        <v>163.51999999999998</v>
      </c>
      <c r="AO453" s="96">
        <f t="shared" si="275"/>
        <v>8.4657679369525987</v>
      </c>
      <c r="AQ453" s="96">
        <f t="shared" si="262"/>
        <v>1052.2271950281904</v>
      </c>
      <c r="AR453" s="96">
        <f t="shared" si="276"/>
        <v>1635.2</v>
      </c>
      <c r="AS453" s="96">
        <f t="shared" si="277"/>
        <v>640.24131053419978</v>
      </c>
      <c r="AU453" s="96">
        <f t="shared" si="263"/>
        <v>9.9199870238347909</v>
      </c>
      <c r="AV453" s="96" t="str">
        <f t="shared" si="278"/>
        <v/>
      </c>
      <c r="AW453" s="96">
        <f t="shared" si="279"/>
        <v>90.844444444444434</v>
      </c>
      <c r="AX453" s="96">
        <f t="shared" si="280"/>
        <v>8.9433910055857417</v>
      </c>
      <c r="AZ453" s="101">
        <f t="shared" si="264"/>
        <v>1169.1413278091004</v>
      </c>
      <c r="BA453" s="101" t="str">
        <f t="shared" si="265"/>
        <v/>
      </c>
      <c r="BB453" s="101">
        <f t="shared" si="281"/>
        <v>908.44444444444446</v>
      </c>
      <c r="BC453" s="96">
        <f t="shared" si="282"/>
        <v>511.21833726581832</v>
      </c>
      <c r="BE453" s="96">
        <f t="shared" si="266"/>
        <v>0.25524475524475521</v>
      </c>
      <c r="BF453" s="96">
        <f t="shared" si="267"/>
        <v>31.285714285714281</v>
      </c>
      <c r="BH453" s="118"/>
      <c r="BI453" s="96" t="s">
        <v>74</v>
      </c>
      <c r="BJ453" s="96">
        <f t="shared" si="268"/>
        <v>0.40447695035460984</v>
      </c>
      <c r="BK453" s="101">
        <f t="shared" si="269"/>
        <v>17.009708737864077</v>
      </c>
      <c r="BL453" s="101"/>
      <c r="BM453" s="117" t="str">
        <f t="shared" si="270"/>
        <v>67-72-1</v>
      </c>
      <c r="BN453" s="204" t="str">
        <f t="shared" si="271"/>
        <v>Hexachloroethane</v>
      </c>
      <c r="BO453" s="204"/>
      <c r="BP453" s="200">
        <f t="shared" si="283"/>
        <v>1.8288817795531906</v>
      </c>
      <c r="BQ453" s="100" t="str">
        <f t="shared" si="287"/>
        <v>C</v>
      </c>
      <c r="BR453" s="205">
        <f t="shared" si="284"/>
        <v>8.4657679369525987</v>
      </c>
      <c r="BS453" s="100" t="str">
        <f t="shared" si="288"/>
        <v>C</v>
      </c>
      <c r="BT453" s="200">
        <f t="shared" si="285"/>
        <v>8.9433910055857417</v>
      </c>
      <c r="BU453" s="100" t="str">
        <f t="shared" si="289"/>
        <v>C</v>
      </c>
      <c r="BV453" s="200">
        <f t="shared" si="286"/>
        <v>0.25524475524475521</v>
      </c>
      <c r="BW453" s="100" t="str">
        <f t="shared" si="290"/>
        <v>C</v>
      </c>
      <c r="BX453" s="200">
        <f t="shared" si="291"/>
        <v>0.40447695035460984</v>
      </c>
      <c r="BY453" s="100" t="str">
        <f t="shared" si="292"/>
        <v>C</v>
      </c>
      <c r="BZ453" s="200">
        <v>0.02</v>
      </c>
      <c r="CA453" s="200"/>
      <c r="CB453" s="200">
        <f>BZ453*20</f>
        <v>0.4</v>
      </c>
    </row>
    <row r="454" spans="1:80" s="96" customFormat="1" ht="23" x14ac:dyDescent="0.5">
      <c r="A454" s="206" t="s">
        <v>402</v>
      </c>
      <c r="B454" s="117" t="s">
        <v>403</v>
      </c>
      <c r="C454" s="201"/>
      <c r="D454" s="201" t="s">
        <v>74</v>
      </c>
      <c r="E454" s="96">
        <v>2.9999999999999997E-4</v>
      </c>
      <c r="F454" s="203" t="s">
        <v>790</v>
      </c>
      <c r="G454" s="202"/>
      <c r="H454" s="100" t="s">
        <v>74</v>
      </c>
      <c r="I454" s="203"/>
      <c r="J454" s="203" t="s">
        <v>74</v>
      </c>
      <c r="K454" s="203"/>
      <c r="L454" s="113"/>
      <c r="M454" s="113">
        <v>1</v>
      </c>
      <c r="N454" s="111">
        <v>0.1</v>
      </c>
      <c r="P454" s="95">
        <v>406.91</v>
      </c>
      <c r="Q454" s="96" t="s">
        <v>47</v>
      </c>
      <c r="R454" s="96">
        <v>5.4799999999999999E-13</v>
      </c>
      <c r="S454" s="96">
        <v>2.2400000000000001E-11</v>
      </c>
      <c r="T454" s="96">
        <v>3.4601E-2</v>
      </c>
      <c r="U454" s="96">
        <v>4.0427999999999996E-6</v>
      </c>
      <c r="V454" s="96">
        <v>668600</v>
      </c>
      <c r="W454" s="96">
        <f t="shared" si="253"/>
        <v>4011.6</v>
      </c>
      <c r="X454" s="96">
        <v>140</v>
      </c>
      <c r="Y454" s="99" t="str">
        <f t="shared" si="254"/>
        <v/>
      </c>
      <c r="Z454" s="96" t="str">
        <f t="shared" si="255"/>
        <v/>
      </c>
      <c r="AA454" s="96" t="str">
        <f t="shared" si="256"/>
        <v/>
      </c>
      <c r="AC454" s="96" t="str">
        <f t="shared" si="293"/>
        <v/>
      </c>
      <c r="AD454" s="96" t="str">
        <f t="shared" si="257"/>
        <v/>
      </c>
      <c r="AE454" s="96" t="str">
        <f t="shared" si="258"/>
        <v/>
      </c>
      <c r="AF454" s="96" t="str">
        <f t="shared" si="272"/>
        <v/>
      </c>
      <c r="AH454" s="101" t="str">
        <f t="shared" si="259"/>
        <v/>
      </c>
      <c r="AI454" s="101">
        <f t="shared" si="260"/>
        <v>98.880260068629198</v>
      </c>
      <c r="AJ454" s="101">
        <f t="shared" si="294"/>
        <v>23.464285714285715</v>
      </c>
      <c r="AK454" s="96">
        <f t="shared" si="273"/>
        <v>18.964103866714389</v>
      </c>
      <c r="AM454" s="96" t="str">
        <f t="shared" si="261"/>
        <v/>
      </c>
      <c r="AN454" s="96" t="str">
        <f t="shared" si="274"/>
        <v/>
      </c>
      <c r="AO454" s="96" t="str">
        <f t="shared" si="275"/>
        <v/>
      </c>
      <c r="AQ454" s="96" t="str">
        <f t="shared" si="262"/>
        <v/>
      </c>
      <c r="AR454" s="96">
        <f t="shared" si="276"/>
        <v>700.80000000000007</v>
      </c>
      <c r="AS454" s="96">
        <f t="shared" si="277"/>
        <v>700.80000000000007</v>
      </c>
      <c r="AU454" s="96" t="str">
        <f t="shared" si="263"/>
        <v/>
      </c>
      <c r="AV454" s="96" t="str">
        <f t="shared" si="278"/>
        <v/>
      </c>
      <c r="AW454" s="96" t="str">
        <f t="shared" si="279"/>
        <v/>
      </c>
      <c r="AX454" s="96" t="str">
        <f t="shared" si="280"/>
        <v/>
      </c>
      <c r="AZ454" s="101" t="str">
        <f t="shared" si="264"/>
        <v/>
      </c>
      <c r="BA454" s="101">
        <f t="shared" si="265"/>
        <v>919.88784928960706</v>
      </c>
      <c r="BB454" s="101">
        <f t="shared" si="281"/>
        <v>389.33333333333331</v>
      </c>
      <c r="BC454" s="96">
        <f t="shared" si="282"/>
        <v>273.55423774861111</v>
      </c>
      <c r="BE454" s="96" t="str">
        <f t="shared" si="266"/>
        <v/>
      </c>
      <c r="BF454" s="96" t="str">
        <f t="shared" si="267"/>
        <v/>
      </c>
      <c r="BH454" s="118"/>
      <c r="BI454" s="96" t="s">
        <v>74</v>
      </c>
      <c r="BJ454" s="96" t="str">
        <f t="shared" si="268"/>
        <v/>
      </c>
      <c r="BK454" s="101">
        <f t="shared" si="269"/>
        <v>10.011428571428571</v>
      </c>
      <c r="BL454" s="101"/>
      <c r="BM454" s="117" t="str">
        <f t="shared" si="270"/>
        <v>70-30-4</v>
      </c>
      <c r="BN454" s="204" t="str">
        <f t="shared" si="271"/>
        <v>Hexachlorophene</v>
      </c>
      <c r="BO454" s="204"/>
      <c r="BP454" s="200">
        <f t="shared" si="283"/>
        <v>18.964103866714389</v>
      </c>
      <c r="BQ454" s="100" t="str">
        <f t="shared" si="287"/>
        <v>N</v>
      </c>
      <c r="BR454" s="205">
        <f t="shared" si="284"/>
        <v>700.80000000000007</v>
      </c>
      <c r="BS454" s="100" t="str">
        <f t="shared" si="288"/>
        <v>N</v>
      </c>
      <c r="BT454" s="200">
        <f t="shared" si="285"/>
        <v>273.55423774861111</v>
      </c>
      <c r="BU454" s="100" t="str">
        <f t="shared" si="289"/>
        <v>N</v>
      </c>
      <c r="BV454" s="200" t="str">
        <f t="shared" si="286"/>
        <v/>
      </c>
      <c r="BW454" s="100" t="str">
        <f t="shared" si="290"/>
        <v/>
      </c>
      <c r="BX454" s="200">
        <f t="shared" si="291"/>
        <v>10.011428571428571</v>
      </c>
      <c r="BY454" s="100" t="str">
        <f t="shared" si="292"/>
        <v>N</v>
      </c>
      <c r="BZ454" s="200"/>
      <c r="CA454" s="200"/>
      <c r="CB454" s="200"/>
    </row>
    <row r="455" spans="1:80" s="96" customFormat="1" ht="23" x14ac:dyDescent="0.5">
      <c r="A455" s="206" t="s">
        <v>1267</v>
      </c>
      <c r="B455" s="117" t="s">
        <v>404</v>
      </c>
      <c r="C455" s="201">
        <v>0.08</v>
      </c>
      <c r="D455" s="201" t="s">
        <v>790</v>
      </c>
      <c r="E455" s="201">
        <v>4.0000000000000001E-3</v>
      </c>
      <c r="F455" s="203" t="s">
        <v>790</v>
      </c>
      <c r="G455" s="202"/>
      <c r="H455" s="100" t="s">
        <v>74</v>
      </c>
      <c r="I455" s="203"/>
      <c r="J455" s="203" t="s">
        <v>74</v>
      </c>
      <c r="K455" s="203"/>
      <c r="L455" s="113"/>
      <c r="M455" s="113">
        <v>1</v>
      </c>
      <c r="N455" s="111">
        <v>1.4999999999999999E-2</v>
      </c>
      <c r="P455" s="95">
        <v>222.12</v>
      </c>
      <c r="Q455" s="96" t="s">
        <v>47</v>
      </c>
      <c r="R455" s="96">
        <v>2.01E-11</v>
      </c>
      <c r="S455" s="96">
        <v>8.2169999999999996E-10</v>
      </c>
      <c r="T455" s="96">
        <v>3.1154100000000001E-2</v>
      </c>
      <c r="U455" s="96">
        <v>8.4988999999999992E-6</v>
      </c>
      <c r="V455" s="96">
        <v>89.07</v>
      </c>
      <c r="W455" s="96">
        <f t="shared" si="253"/>
        <v>0.53442000000000001</v>
      </c>
      <c r="X455" s="96">
        <v>59.7</v>
      </c>
      <c r="Y455" s="99" t="str">
        <f t="shared" si="254"/>
        <v/>
      </c>
      <c r="Z455" s="96" t="str">
        <f t="shared" si="255"/>
        <v/>
      </c>
      <c r="AA455" s="96" t="str">
        <f t="shared" si="256"/>
        <v/>
      </c>
      <c r="AC455" s="96" t="str">
        <f t="shared" si="293"/>
        <v/>
      </c>
      <c r="AD455" s="96">
        <f t="shared" si="257"/>
        <v>205.93545475062058</v>
      </c>
      <c r="AE455" s="96">
        <f t="shared" si="258"/>
        <v>8.6904761904761898</v>
      </c>
      <c r="AF455" s="96">
        <f t="shared" si="272"/>
        <v>8.3385877859107556</v>
      </c>
      <c r="AH455" s="101" t="str">
        <f t="shared" si="259"/>
        <v/>
      </c>
      <c r="AI455" s="101">
        <f t="shared" si="260"/>
        <v>8789.3564505448194</v>
      </c>
      <c r="AJ455" s="101">
        <f t="shared" si="294"/>
        <v>312.85714285714289</v>
      </c>
      <c r="AK455" s="96">
        <f t="shared" si="273"/>
        <v>302.10375953644319</v>
      </c>
      <c r="AM455" s="96" t="str">
        <f t="shared" si="261"/>
        <v/>
      </c>
      <c r="AN455" s="96">
        <f t="shared" si="274"/>
        <v>81.759999999999991</v>
      </c>
      <c r="AO455" s="96">
        <f t="shared" si="275"/>
        <v>81.759999999999991</v>
      </c>
      <c r="AQ455" s="96" t="str">
        <f t="shared" si="262"/>
        <v/>
      </c>
      <c r="AR455" s="96">
        <f t="shared" si="276"/>
        <v>9344</v>
      </c>
      <c r="AS455" s="96">
        <f t="shared" si="277"/>
        <v>9344</v>
      </c>
      <c r="AU455" s="96" t="str">
        <f t="shared" si="263"/>
        <v/>
      </c>
      <c r="AV455" s="96">
        <f t="shared" si="278"/>
        <v>10040.279005796245</v>
      </c>
      <c r="AW455" s="96">
        <f t="shared" si="279"/>
        <v>45.422222222222217</v>
      </c>
      <c r="AX455" s="96">
        <f t="shared" si="280"/>
        <v>45.217657539513461</v>
      </c>
      <c r="AZ455" s="101" t="str">
        <f t="shared" si="264"/>
        <v/>
      </c>
      <c r="BA455" s="101">
        <f t="shared" si="265"/>
        <v>81767.808825742875</v>
      </c>
      <c r="BB455" s="101">
        <f t="shared" si="281"/>
        <v>5191.1111111111113</v>
      </c>
      <c r="BC455" s="96">
        <f t="shared" si="282"/>
        <v>4881.2218601007544</v>
      </c>
      <c r="BE455" s="96" t="str">
        <f t="shared" si="266"/>
        <v/>
      </c>
      <c r="BF455" s="96" t="str">
        <f t="shared" si="267"/>
        <v/>
      </c>
      <c r="BH455" s="118"/>
      <c r="BI455" s="96" t="s">
        <v>74</v>
      </c>
      <c r="BJ455" s="96">
        <f t="shared" si="268"/>
        <v>0.97385272145144042</v>
      </c>
      <c r="BK455" s="101">
        <f t="shared" si="269"/>
        <v>133.48571428571429</v>
      </c>
      <c r="BL455" s="101"/>
      <c r="BM455" s="117" t="str">
        <f t="shared" si="270"/>
        <v>121-82-4</v>
      </c>
      <c r="BN455" s="204" t="str">
        <f t="shared" si="271"/>
        <v>Hexahydro-1,3,5-trinitro-1,3,5-triazine (RDX)</v>
      </c>
      <c r="BO455" s="204"/>
      <c r="BP455" s="200">
        <f t="shared" si="283"/>
        <v>8.3385877859107556</v>
      </c>
      <c r="BQ455" s="100" t="str">
        <f t="shared" si="287"/>
        <v>C</v>
      </c>
      <c r="BR455" s="205">
        <f t="shared" si="284"/>
        <v>81.759999999999991</v>
      </c>
      <c r="BS455" s="100" t="str">
        <f t="shared" si="288"/>
        <v>C</v>
      </c>
      <c r="BT455" s="200">
        <f t="shared" si="285"/>
        <v>45.217657539513461</v>
      </c>
      <c r="BU455" s="100" t="str">
        <f t="shared" si="289"/>
        <v>C</v>
      </c>
      <c r="BV455" s="200" t="str">
        <f t="shared" si="286"/>
        <v/>
      </c>
      <c r="BW455" s="100" t="str">
        <f t="shared" si="290"/>
        <v/>
      </c>
      <c r="BX455" s="200">
        <f t="shared" si="291"/>
        <v>0.97385272145144042</v>
      </c>
      <c r="BY455" s="100" t="str">
        <f t="shared" si="292"/>
        <v>C</v>
      </c>
      <c r="BZ455" s="200"/>
      <c r="CA455" s="200"/>
      <c r="CB455" s="200"/>
    </row>
    <row r="456" spans="1:80" s="96" customFormat="1" ht="23" x14ac:dyDescent="0.5">
      <c r="A456" s="206" t="s">
        <v>1268</v>
      </c>
      <c r="B456" s="117" t="s">
        <v>405</v>
      </c>
      <c r="D456" s="201" t="s">
        <v>74</v>
      </c>
      <c r="E456" s="201"/>
      <c r="F456" s="203" t="s">
        <v>74</v>
      </c>
      <c r="G456" s="202"/>
      <c r="H456" s="100" t="s">
        <v>74</v>
      </c>
      <c r="I456" s="203">
        <v>1.0000000000000001E-5</v>
      </c>
      <c r="J456" s="203" t="s">
        <v>790</v>
      </c>
      <c r="K456" s="203"/>
      <c r="L456" s="113" t="s">
        <v>1199</v>
      </c>
      <c r="M456" s="113">
        <v>1</v>
      </c>
      <c r="N456" s="111"/>
      <c r="P456" s="95">
        <v>168.2</v>
      </c>
      <c r="Q456" s="208"/>
      <c r="R456" s="96">
        <v>4.8000000000000001E-5</v>
      </c>
      <c r="S456" s="96">
        <v>1.9624E-3</v>
      </c>
      <c r="T456" s="96">
        <v>4.0425500000000003E-2</v>
      </c>
      <c r="U456" s="96">
        <v>7.2308000000000003E-6</v>
      </c>
      <c r="V456" s="96">
        <v>4818</v>
      </c>
      <c r="W456" s="96">
        <f t="shared" si="253"/>
        <v>28.908000000000001</v>
      </c>
      <c r="X456" s="96">
        <v>117</v>
      </c>
      <c r="Y456" s="99">
        <f t="shared" si="254"/>
        <v>1.4728245325542055E-7</v>
      </c>
      <c r="Z456" s="96">
        <f t="shared" si="255"/>
        <v>300555.82629599614</v>
      </c>
      <c r="AA456" s="96">
        <f t="shared" si="256"/>
        <v>3393.9794653086792</v>
      </c>
      <c r="AC456" s="96" t="str">
        <f t="shared" si="293"/>
        <v/>
      </c>
      <c r="AD456" s="96" t="str">
        <f t="shared" si="257"/>
        <v/>
      </c>
      <c r="AE456" s="96" t="str">
        <f t="shared" si="258"/>
        <v/>
      </c>
      <c r="AF456" s="96" t="str">
        <f t="shared" si="272"/>
        <v/>
      </c>
      <c r="AH456" s="101">
        <f t="shared" si="259"/>
        <v>3.1343679028011029</v>
      </c>
      <c r="AI456" s="101" t="str">
        <f t="shared" si="260"/>
        <v/>
      </c>
      <c r="AJ456" s="101" t="str">
        <f t="shared" si="294"/>
        <v/>
      </c>
      <c r="AK456" s="96">
        <f t="shared" si="273"/>
        <v>3.1343679028011029</v>
      </c>
      <c r="AM456" s="96" t="str">
        <f t="shared" si="261"/>
        <v/>
      </c>
      <c r="AN456" s="96" t="str">
        <f t="shared" si="274"/>
        <v/>
      </c>
      <c r="AO456" s="96" t="str">
        <f t="shared" si="275"/>
        <v/>
      </c>
      <c r="AQ456" s="96">
        <f t="shared" si="262"/>
        <v>13.164345191764633</v>
      </c>
      <c r="AR456" s="96" t="str">
        <f t="shared" si="276"/>
        <v/>
      </c>
      <c r="AS456" s="96">
        <f t="shared" si="277"/>
        <v>13.164345191764633</v>
      </c>
      <c r="AU456" s="96" t="str">
        <f t="shared" si="263"/>
        <v/>
      </c>
      <c r="AV456" s="96" t="str">
        <f t="shared" si="278"/>
        <v/>
      </c>
      <c r="AW456" s="96" t="str">
        <f t="shared" si="279"/>
        <v/>
      </c>
      <c r="AX456" s="96" t="str">
        <f t="shared" si="280"/>
        <v/>
      </c>
      <c r="AZ456" s="101">
        <f t="shared" si="264"/>
        <v>14.627050213071813</v>
      </c>
      <c r="BA456" s="101" t="str">
        <f t="shared" si="265"/>
        <v/>
      </c>
      <c r="BB456" s="101" t="str">
        <f t="shared" si="281"/>
        <v/>
      </c>
      <c r="BC456" s="96">
        <f t="shared" si="282"/>
        <v>14.627050213071815</v>
      </c>
      <c r="BE456" s="96" t="str">
        <f t="shared" si="266"/>
        <v/>
      </c>
      <c r="BF456" s="96">
        <f t="shared" si="267"/>
        <v>1.0428571428571429E-2</v>
      </c>
      <c r="BH456" s="118"/>
      <c r="BI456" s="96" t="s">
        <v>74</v>
      </c>
      <c r="BJ456" s="96" t="str">
        <f t="shared" si="268"/>
        <v/>
      </c>
      <c r="BK456" s="101">
        <f t="shared" si="269"/>
        <v>2.0857142857142862E-2</v>
      </c>
      <c r="BL456" s="101"/>
      <c r="BM456" s="117" t="str">
        <f t="shared" si="270"/>
        <v>822-06-0</v>
      </c>
      <c r="BN456" s="204" t="str">
        <f t="shared" si="271"/>
        <v>Hexamethylene Diisocyanate, 1,6-</v>
      </c>
      <c r="BO456" s="204"/>
      <c r="BP456" s="200">
        <f t="shared" si="283"/>
        <v>3.1343679028011029</v>
      </c>
      <c r="BQ456" s="100" t="str">
        <f t="shared" si="287"/>
        <v>N</v>
      </c>
      <c r="BR456" s="205">
        <f t="shared" si="284"/>
        <v>13.164345191764633</v>
      </c>
      <c r="BS456" s="100" t="str">
        <f t="shared" si="288"/>
        <v>N</v>
      </c>
      <c r="BT456" s="200">
        <f t="shared" si="285"/>
        <v>14.627050213071815</v>
      </c>
      <c r="BU456" s="100" t="str">
        <f t="shared" si="289"/>
        <v>N</v>
      </c>
      <c r="BV456" s="200">
        <f t="shared" si="286"/>
        <v>1.0428571428571429E-2</v>
      </c>
      <c r="BW456" s="100" t="str">
        <f t="shared" si="290"/>
        <v>N</v>
      </c>
      <c r="BX456" s="200">
        <f t="shared" si="291"/>
        <v>2.0857142857142862E-2</v>
      </c>
      <c r="BY456" s="100" t="str">
        <f t="shared" si="292"/>
        <v>N</v>
      </c>
      <c r="BZ456" s="200"/>
      <c r="CA456" s="200"/>
      <c r="CB456" s="200"/>
    </row>
    <row r="457" spans="1:80" s="96" customFormat="1" ht="23" x14ac:dyDescent="0.5">
      <c r="A457" s="206" t="s">
        <v>1269</v>
      </c>
      <c r="B457" s="117" t="s">
        <v>1270</v>
      </c>
      <c r="C457" s="201"/>
      <c r="D457" s="201" t="s">
        <v>74</v>
      </c>
      <c r="E457" s="96">
        <v>4.0000000000000002E-4</v>
      </c>
      <c r="F457" s="203" t="s">
        <v>791</v>
      </c>
      <c r="G457" s="202"/>
      <c r="H457" s="100" t="s">
        <v>74</v>
      </c>
      <c r="I457" s="203"/>
      <c r="J457" s="203" t="s">
        <v>74</v>
      </c>
      <c r="K457" s="203"/>
      <c r="L457" s="113"/>
      <c r="M457" s="113">
        <v>1</v>
      </c>
      <c r="N457" s="111">
        <v>0.1</v>
      </c>
      <c r="P457" s="95">
        <v>179.2</v>
      </c>
      <c r="Q457" s="96" t="s">
        <v>47</v>
      </c>
      <c r="R457" s="96">
        <v>2E-8</v>
      </c>
      <c r="S457" s="96">
        <v>8.1765999999999998E-7</v>
      </c>
      <c r="T457" s="96">
        <v>3.4836800000000001E-2</v>
      </c>
      <c r="U457" s="96">
        <v>6.8701999999999999E-6</v>
      </c>
      <c r="V457" s="96">
        <v>10</v>
      </c>
      <c r="W457" s="96">
        <f t="shared" ref="W457:W520" si="307">IF(V457="",,V457*Foc)</f>
        <v>0.06</v>
      </c>
      <c r="X457" s="96">
        <v>1000000</v>
      </c>
      <c r="Y457" s="99" t="str">
        <f t="shared" ref="Y457:Y520" si="308">IF(ISBLANK(L457),"",((THETA_AIR^(10/3)*T457*S457+THETA_WATER^(10/3)*U457)/(n^2))/(Pb*W457+THETA_WATER+THETA_AIR*S457))</f>
        <v/>
      </c>
      <c r="Z457" s="96" t="str">
        <f t="shared" ref="Z457:Z520" si="309">IF(Y457="","",(QC*(PI()*Y457*T)^0.5*0.0001)/(2*Pb*Y457))</f>
        <v/>
      </c>
      <c r="AA457" s="96" t="str">
        <f t="shared" ref="AA457:AA520" si="310">IF(Y457="","",X457/Pb*(W457*Pb+THETA_WATER+S457*THETA_AIR))</f>
        <v/>
      </c>
      <c r="AC457" s="96" t="str">
        <f t="shared" si="293"/>
        <v/>
      </c>
      <c r="AD457" s="96" t="str">
        <f t="shared" ref="AD457:AD520" si="311">IF(C457="","",IF(N457="","",(TR*AT*365)/(EF_R*IF(K457="M",SFS_MADJ,SFS_ADJ)*N457*C457*0.000001)))</f>
        <v/>
      </c>
      <c r="AE457" s="96" t="str">
        <f t="shared" ref="AE457:AE520" si="312">IF(C457="","",(TR*AT*365)/(EF_R*IF(K457="M",IFS_MADJ,IFS_ADJ)*M457*C457*0.000001))</f>
        <v/>
      </c>
      <c r="AF457" s="96" t="str">
        <f t="shared" si="272"/>
        <v/>
      </c>
      <c r="AH457" s="101" t="str">
        <f t="shared" ref="AH457:AH520" si="313">IF(L457="n/a","",IF(AND(L457=1,Z457=""),"",IF(I457="","",(THQ*ED_C*365*24/((24*EF_R*ED_C*((1/I457)*(1/IF(L457="V",Z457,PEF)))))))))</f>
        <v/>
      </c>
      <c r="AI457" s="101">
        <f t="shared" ref="AI457:AI520" si="314">IF(E457="","",IF(N457="","",(THQ*BW_C*ED_C*365/((EF_R*ED_C*((1/E457)*(SA_CHILD*AF_CHILD*N457)*0.000001))))))</f>
        <v>131.84034675817227</v>
      </c>
      <c r="AJ457" s="101">
        <f t="shared" si="294"/>
        <v>31.285714285714292</v>
      </c>
      <c r="AK457" s="96">
        <f t="shared" si="273"/>
        <v>25.285471822285857</v>
      </c>
      <c r="AM457" s="96" t="str">
        <f t="shared" ref="AM457:AM520" si="315">IF(AND(L457=1,Z457=""),"",IF(G457="","",(TR*AT*365*24)/(ET_I*EF_O*ED_O*G457*1000/IF(L457="V",Z457,PEF))))</f>
        <v/>
      </c>
      <c r="AN457" s="96" t="str">
        <f t="shared" si="274"/>
        <v/>
      </c>
      <c r="AO457" s="96" t="str">
        <f t="shared" si="275"/>
        <v/>
      </c>
      <c r="AQ457" s="96" t="str">
        <f t="shared" ref="AQ457:AQ520" si="316">IF(AND(L457=1,Z457=""),"",IF(I457="","",(THQ*ED_O*365*24/((ET_I*EF_O*ED_O*((1/I457)*(1/IF(L457="V",Z457,PEF))))))))</f>
        <v/>
      </c>
      <c r="AR457" s="96">
        <f t="shared" si="276"/>
        <v>934.40000000000009</v>
      </c>
      <c r="AS457" s="96">
        <f t="shared" si="277"/>
        <v>934.40000000000009</v>
      </c>
      <c r="AU457" s="96" t="str">
        <f t="shared" ref="AU457:AU520" si="317">IF(AND(L457=1,Z457=""),"",IF(G457="","",(TR*AT*24*365)/(ET_I*EF_OUT*ED_O*G457*1000/IF(L457="V",Z457,PEF))))</f>
        <v/>
      </c>
      <c r="AV457" s="96" t="str">
        <f t="shared" si="278"/>
        <v/>
      </c>
      <c r="AW457" s="96" t="str">
        <f t="shared" si="279"/>
        <v/>
      </c>
      <c r="AX457" s="96" t="str">
        <f t="shared" si="280"/>
        <v/>
      </c>
      <c r="AZ457" s="101" t="str">
        <f t="shared" ref="AZ457:AZ520" si="318">IF(AND(L457=1,Z457=""),"",IF(I457="","",(THQ*ED_O*365*24)/((ET_I*EF_OUT*ED_O*((1/I457)*(1/IF(L457="V",Z457,PEF)))))))</f>
        <v/>
      </c>
      <c r="BA457" s="101">
        <f t="shared" ref="BA457:BA520" si="319">IF(E457="","",IF(N457="","",(THQ*BW_A*ED_O*365/((EF_OUT*ED_O*((1/E457)*(SA_WORK*AF_WORK*N457*0.000001)))))))</f>
        <v>1226.5171323861427</v>
      </c>
      <c r="BB457" s="101">
        <f t="shared" si="281"/>
        <v>519.1111111111112</v>
      </c>
      <c r="BC457" s="96">
        <f t="shared" si="282"/>
        <v>364.7389836648149</v>
      </c>
      <c r="BE457" s="96" t="str">
        <f t="shared" ref="BE457:BE520" si="320">IF(G457="","",TR*AT*365*24/(24*EF_R*IF(K457="M",ED_m,(ED_A+ED_C))*G457))</f>
        <v/>
      </c>
      <c r="BF457" s="96" t="str">
        <f t="shared" ref="BF457:BF520" si="321">IF(I457="","",(THQ*I457*365*24*ED_C*1000)/(24*EF_R*ED_C))</f>
        <v/>
      </c>
      <c r="BH457" s="118"/>
      <c r="BI457" s="96" t="s">
        <v>74</v>
      </c>
      <c r="BJ457" s="96" t="str">
        <f t="shared" ref="BJ457:BJ520" si="322">IF(C457="",IF(G457="","",IF(L457=0,"",(TR*AT*365)/(EF_R*IF(K457="M",ED_m,(ED_A+ED_C))*(IF(L457=0,0,(VF_W*G457)))))),(TR*AT*365)/(EF_R*((IF(K457="M",IFW_MADJ,IFW_ADJ)*C457*0.001)+(IF(OR(L457=0,G457=""),0,(IF(K457="M",ED_m,(ED_A+ED_C))*VF_W*G457))))))</f>
        <v/>
      </c>
      <c r="BK457" s="101">
        <f t="shared" ref="BK457:BK520" si="323">IF(E457="",IF(I457="","",IF(L457=0,"",(THQ*ED_A*365*1000)/(EF_R*ED_A*((IF(L457=0,0,(VF_W/I457))))))),(THQ*ED_A*365*1000)/(EF_R*ED_A*((IRW_ADULT/(BW_A*E457))+IF(OR(L457=0,I457=""),0,(VF_W/I457)))))</f>
        <v>13.348571428571429</v>
      </c>
      <c r="BL457" s="101"/>
      <c r="BM457" s="117" t="str">
        <f t="shared" ref="BM457:BM520" si="324">B457</f>
        <v>680-31-9</v>
      </c>
      <c r="BN457" s="204" t="str">
        <f t="shared" ref="BN457:BN520" si="325">A457</f>
        <v>Hexamethylphosphoramide</v>
      </c>
      <c r="BO457" s="204"/>
      <c r="BP457" s="200">
        <f t="shared" si="283"/>
        <v>25.285471822285857</v>
      </c>
      <c r="BQ457" s="100" t="str">
        <f t="shared" si="287"/>
        <v>N</v>
      </c>
      <c r="BR457" s="205">
        <f t="shared" si="284"/>
        <v>934.40000000000009</v>
      </c>
      <c r="BS457" s="100" t="str">
        <f t="shared" si="288"/>
        <v>N</v>
      </c>
      <c r="BT457" s="200">
        <f t="shared" si="285"/>
        <v>364.7389836648149</v>
      </c>
      <c r="BU457" s="100" t="str">
        <f t="shared" si="289"/>
        <v>N</v>
      </c>
      <c r="BV457" s="200" t="str">
        <f t="shared" si="286"/>
        <v/>
      </c>
      <c r="BW457" s="100" t="str">
        <f t="shared" si="290"/>
        <v/>
      </c>
      <c r="BX457" s="200">
        <f t="shared" si="291"/>
        <v>13.348571428571429</v>
      </c>
      <c r="BY457" s="100" t="str">
        <f t="shared" si="292"/>
        <v>N</v>
      </c>
      <c r="BZ457" s="200"/>
      <c r="CA457" s="200"/>
      <c r="CB457" s="200"/>
    </row>
    <row r="458" spans="1:80" s="96" customFormat="1" ht="23" x14ac:dyDescent="0.5">
      <c r="A458" s="206" t="s">
        <v>1271</v>
      </c>
      <c r="B458" s="117" t="s">
        <v>406</v>
      </c>
      <c r="C458" s="201"/>
      <c r="D458" s="201" t="s">
        <v>74</v>
      </c>
      <c r="E458" s="201"/>
      <c r="F458" s="203" t="s">
        <v>74</v>
      </c>
      <c r="G458" s="202"/>
      <c r="H458" s="100" t="s">
        <v>74</v>
      </c>
      <c r="I458" s="203">
        <v>0.7</v>
      </c>
      <c r="J458" s="203" t="s">
        <v>790</v>
      </c>
      <c r="K458" s="203"/>
      <c r="L458" s="113" t="s">
        <v>1199</v>
      </c>
      <c r="M458" s="113">
        <v>1</v>
      </c>
      <c r="N458" s="111"/>
      <c r="P458" s="95">
        <v>86.177999999999997</v>
      </c>
      <c r="Q458" s="208"/>
      <c r="R458" s="96">
        <v>1.8</v>
      </c>
      <c r="S458" s="96">
        <v>73.589534</v>
      </c>
      <c r="T458" s="96">
        <v>7.3107800000000001E-2</v>
      </c>
      <c r="U458" s="96">
        <v>8.1658000000000007E-6</v>
      </c>
      <c r="V458" s="96">
        <v>131.5</v>
      </c>
      <c r="W458" s="96">
        <f t="shared" si="307"/>
        <v>0.78900000000000003</v>
      </c>
      <c r="X458" s="96">
        <v>9.5</v>
      </c>
      <c r="Y458" s="99">
        <f t="shared" si="308"/>
        <v>1.9340555392553527E-2</v>
      </c>
      <c r="Z458" s="96">
        <f t="shared" si="309"/>
        <v>829.40411417537064</v>
      </c>
      <c r="AA458" s="96">
        <f t="shared" si="310"/>
        <v>140.7909543855346</v>
      </c>
      <c r="AC458" s="96" t="str">
        <f t="shared" si="293"/>
        <v/>
      </c>
      <c r="AD458" s="96" t="str">
        <f t="shared" si="311"/>
        <v/>
      </c>
      <c r="AE458" s="96" t="str">
        <f t="shared" si="312"/>
        <v/>
      </c>
      <c r="AF458" s="96" t="str">
        <f t="shared" ref="AF458:AF521" si="326">IF(AND(G458="",C458=""),"",(1/(IF(AC458="",0,(1/AC458))+IF(AD458="",0,(1/AD458))+IF(AE458="",0,(1/AE458)))))</f>
        <v/>
      </c>
      <c r="AH458" s="101">
        <f t="shared" si="313"/>
        <v>605.46500334802056</v>
      </c>
      <c r="AI458" s="101" t="str">
        <f t="shared" si="314"/>
        <v/>
      </c>
      <c r="AJ458" s="101" t="str">
        <f t="shared" si="294"/>
        <v/>
      </c>
      <c r="AK458" s="96">
        <f t="shared" ref="AK458:AK521" si="327">IF(AND(E458="",I458=""),"",IF(AND(AH458="",AI458="",AJ458=""),"",(1/(IF(AH458="",0,(1/AH458))+IF(AI458="",0,(1/AI458))+IF(AJ458="",0,(1/AJ458))))))</f>
        <v>605.46500334802056</v>
      </c>
      <c r="AM458" s="96" t="str">
        <f t="shared" si="315"/>
        <v/>
      </c>
      <c r="AN458" s="96" t="str">
        <f t="shared" ref="AN458:AN521" si="328">IF(C458="","",(TR*BW_A*AT*365)/(EF_O*ED_O*IRS_WORK*M458*C458*0.000001))</f>
        <v/>
      </c>
      <c r="AO458" s="96" t="str">
        <f t="shared" ref="AO458:AO521" si="329">IF(AND(AM458="",AN458=""),"",IF(AND(G458="",C458=""),"",(1/(IF(AM458="",0,(1/AM458))+IF(AN458="",0,(1/AN458))))))</f>
        <v/>
      </c>
      <c r="AQ458" s="96">
        <f t="shared" si="316"/>
        <v>2542.9530140616866</v>
      </c>
      <c r="AR458" s="96" t="str">
        <f t="shared" ref="AR458:AR521" si="330">IF(E458="","",(THQ*BW_A*ED_O*365)/((EF_O*ED_O*M458*((1/E458)*(IRS_WORK*0.000001)))))</f>
        <v/>
      </c>
      <c r="AS458" s="96">
        <f t="shared" ref="AS458:AS521" si="331">IF(AND(AQ458="",AR458=""),"",IF(AND(E458="",I458=""),"",(1/(IF(AQ458="",0,(1/AQ458))+IF(AR458="",0,(1/AR458))))))</f>
        <v>2542.9530140616866</v>
      </c>
      <c r="AU458" s="96" t="str">
        <f t="shared" si="317"/>
        <v/>
      </c>
      <c r="AV458" s="96" t="str">
        <f t="shared" ref="AV458:AV521" si="332">IF(C458="","",IF(N458="","",(TR*BW_A*AT*365*24)/(EF_OUT*ED_O*SA_ADULT*AF_WORK*N458*C458*0.000001)))</f>
        <v/>
      </c>
      <c r="AW458" s="96" t="str">
        <f t="shared" ref="AW458:AW521" si="333">IF(C458="","",(TR*BW_A*AT*365)/(EF_OUT*ED_O*IRS_ADULT*M458*C458*0.000001))</f>
        <v/>
      </c>
      <c r="AX458" s="96" t="str">
        <f t="shared" ref="AX458:AX521" si="334">IF(AND(AU458="",AV458="",AW458=""),"",IF(AND(G458="",C458=""),"",(1/(IF(AU458="",0,(1/AU458))+IF(AV458="",0,(1/AV458))+IF(AW458="",0,(1/AW458))))))</f>
        <v/>
      </c>
      <c r="AZ458" s="101">
        <f t="shared" si="318"/>
        <v>2825.5033489574294</v>
      </c>
      <c r="BA458" s="101" t="str">
        <f t="shared" si="319"/>
        <v/>
      </c>
      <c r="BB458" s="101" t="str">
        <f t="shared" ref="BB458:BB521" si="335">IF(E458="","",(THQ*BW_A*ED_O*365)/((EF_OUT*ED_O*M458*((1/E458)*(IRS_ADULT*0.000001)))))</f>
        <v/>
      </c>
      <c r="BC458" s="96">
        <f t="shared" ref="BC458:BC521" si="336">IF(AND(E458="",I458=""),"",IF(AND(AZ458="",BA458="",BB458=""),"",(1/(IF(AZ458="",0,(1/AZ458))+IF(BA458="",0,(1/BA458))+IF(BB458="",0,(1/BB458))))))</f>
        <v>2825.5033489574294</v>
      </c>
      <c r="BE458" s="96" t="str">
        <f t="shared" si="320"/>
        <v/>
      </c>
      <c r="BF458" s="96">
        <f t="shared" si="321"/>
        <v>729.99999999999989</v>
      </c>
      <c r="BH458" s="118"/>
      <c r="BI458" s="96" t="s">
        <v>74</v>
      </c>
      <c r="BJ458" s="96" t="str">
        <f t="shared" si="322"/>
        <v/>
      </c>
      <c r="BK458" s="101">
        <f t="shared" si="323"/>
        <v>1460</v>
      </c>
      <c r="BL458" s="101"/>
      <c r="BM458" s="117" t="str">
        <f t="shared" si="324"/>
        <v>110-54-3</v>
      </c>
      <c r="BN458" s="204" t="str">
        <f t="shared" si="325"/>
        <v>Hexane, N-</v>
      </c>
      <c r="BO458" s="204"/>
      <c r="BP458" s="200">
        <f t="shared" si="283"/>
        <v>140.7909543855346</v>
      </c>
      <c r="BQ458" s="100" t="str">
        <f t="shared" si="287"/>
        <v>sat</v>
      </c>
      <c r="BR458" s="205">
        <f t="shared" si="284"/>
        <v>140.7909543855346</v>
      </c>
      <c r="BS458" s="100" t="str">
        <f t="shared" si="288"/>
        <v>sat</v>
      </c>
      <c r="BT458" s="200">
        <f t="shared" si="285"/>
        <v>140.7909543855346</v>
      </c>
      <c r="BU458" s="100" t="str">
        <f t="shared" si="289"/>
        <v>sat</v>
      </c>
      <c r="BV458" s="200">
        <f t="shared" si="286"/>
        <v>729.99999999999989</v>
      </c>
      <c r="BW458" s="100" t="str">
        <f t="shared" si="290"/>
        <v>N</v>
      </c>
      <c r="BX458" s="200">
        <f t="shared" si="291"/>
        <v>1460</v>
      </c>
      <c r="BY458" s="100" t="str">
        <f t="shared" si="292"/>
        <v>N</v>
      </c>
      <c r="BZ458" s="200"/>
      <c r="CA458" s="200"/>
      <c r="CB458" s="200"/>
    </row>
    <row r="459" spans="1:80" s="96" customFormat="1" ht="23" x14ac:dyDescent="0.5">
      <c r="A459" s="206" t="s">
        <v>1272</v>
      </c>
      <c r="B459" s="117" t="s">
        <v>1273</v>
      </c>
      <c r="D459" s="201" t="s">
        <v>74</v>
      </c>
      <c r="E459" s="201">
        <v>2</v>
      </c>
      <c r="F459" s="203" t="s">
        <v>791</v>
      </c>
      <c r="G459" s="202"/>
      <c r="H459" s="100" t="s">
        <v>74</v>
      </c>
      <c r="I459" s="203"/>
      <c r="J459" s="203" t="s">
        <v>74</v>
      </c>
      <c r="K459" s="203"/>
      <c r="L459" s="113"/>
      <c r="M459" s="113">
        <v>1</v>
      </c>
      <c r="N459" s="111">
        <v>0.1</v>
      </c>
      <c r="P459" s="95">
        <v>146.13999999999999</v>
      </c>
      <c r="Q459" s="96" t="s">
        <v>47</v>
      </c>
      <c r="R459" s="96">
        <v>4.7099999999999999E-12</v>
      </c>
      <c r="S459" s="96">
        <v>1.9260000000000001E-10</v>
      </c>
      <c r="T459" s="96">
        <v>5.7681900000000001E-2</v>
      </c>
      <c r="U459" s="96">
        <v>9.1734999999999995E-6</v>
      </c>
      <c r="V459" s="96">
        <v>24.34</v>
      </c>
      <c r="W459" s="96">
        <f t="shared" si="307"/>
        <v>0.14604</v>
      </c>
      <c r="X459" s="96">
        <v>30800</v>
      </c>
      <c r="Y459" s="99" t="str">
        <f t="shared" si="308"/>
        <v/>
      </c>
      <c r="Z459" s="96" t="str">
        <f t="shared" si="309"/>
        <v/>
      </c>
      <c r="AA459" s="96" t="str">
        <f t="shared" si="310"/>
        <v/>
      </c>
      <c r="AC459" s="96" t="str">
        <f t="shared" si="293"/>
        <v/>
      </c>
      <c r="AD459" s="96" t="str">
        <f t="shared" si="311"/>
        <v/>
      </c>
      <c r="AE459" s="96" t="str">
        <f t="shared" si="312"/>
        <v/>
      </c>
      <c r="AF459" s="96" t="str">
        <f t="shared" si="326"/>
        <v/>
      </c>
      <c r="AH459" s="101" t="str">
        <f t="shared" si="313"/>
        <v/>
      </c>
      <c r="AI459" s="101">
        <f t="shared" si="314"/>
        <v>659201.73379086144</v>
      </c>
      <c r="AJ459" s="101">
        <f t="shared" si="294"/>
        <v>156428.57142857142</v>
      </c>
      <c r="AK459" s="96">
        <f t="shared" si="327"/>
        <v>126427.35911142925</v>
      </c>
      <c r="AM459" s="96" t="str">
        <f t="shared" si="315"/>
        <v/>
      </c>
      <c r="AN459" s="96" t="str">
        <f t="shared" si="328"/>
        <v/>
      </c>
      <c r="AO459" s="96" t="str">
        <f t="shared" si="329"/>
        <v/>
      </c>
      <c r="AQ459" s="96" t="str">
        <f t="shared" si="316"/>
        <v/>
      </c>
      <c r="AR459" s="96">
        <f t="shared" si="330"/>
        <v>4672000</v>
      </c>
      <c r="AS459" s="96">
        <f t="shared" si="331"/>
        <v>4672000</v>
      </c>
      <c r="AU459" s="96" t="str">
        <f t="shared" si="317"/>
        <v/>
      </c>
      <c r="AV459" s="96" t="str">
        <f t="shared" si="332"/>
        <v/>
      </c>
      <c r="AW459" s="96" t="str">
        <f t="shared" si="333"/>
        <v/>
      </c>
      <c r="AX459" s="96" t="str">
        <f t="shared" si="334"/>
        <v/>
      </c>
      <c r="AZ459" s="101" t="str">
        <f t="shared" si="318"/>
        <v/>
      </c>
      <c r="BA459" s="101">
        <f t="shared" si="319"/>
        <v>6132585.6619307138</v>
      </c>
      <c r="BB459" s="101">
        <f t="shared" si="335"/>
        <v>2595555.5555555555</v>
      </c>
      <c r="BC459" s="96">
        <f t="shared" si="336"/>
        <v>1823694.9183240742</v>
      </c>
      <c r="BE459" s="96" t="str">
        <f t="shared" si="320"/>
        <v/>
      </c>
      <c r="BF459" s="96" t="str">
        <f t="shared" si="321"/>
        <v/>
      </c>
      <c r="BH459" s="118"/>
      <c r="BI459" s="96" t="s">
        <v>74</v>
      </c>
      <c r="BJ459" s="96" t="str">
        <f t="shared" si="322"/>
        <v/>
      </c>
      <c r="BK459" s="101">
        <f t="shared" si="323"/>
        <v>66742.857142857145</v>
      </c>
      <c r="BL459" s="101"/>
      <c r="BM459" s="117" t="str">
        <f t="shared" si="324"/>
        <v>124-04-9</v>
      </c>
      <c r="BN459" s="204" t="str">
        <f t="shared" si="325"/>
        <v>Hexanedioic Acid</v>
      </c>
      <c r="BO459" s="204"/>
      <c r="BP459" s="200">
        <f t="shared" si="283"/>
        <v>100000</v>
      </c>
      <c r="BQ459" s="100" t="str">
        <f t="shared" si="287"/>
        <v>max</v>
      </c>
      <c r="BR459" s="205">
        <f t="shared" si="284"/>
        <v>100000</v>
      </c>
      <c r="BS459" s="100" t="str">
        <f t="shared" si="288"/>
        <v>max</v>
      </c>
      <c r="BT459" s="200">
        <f t="shared" si="285"/>
        <v>100000</v>
      </c>
      <c r="BU459" s="100" t="str">
        <f t="shared" si="289"/>
        <v>max</v>
      </c>
      <c r="BV459" s="200" t="str">
        <f t="shared" si="286"/>
        <v/>
      </c>
      <c r="BW459" s="100" t="str">
        <f t="shared" si="290"/>
        <v/>
      </c>
      <c r="BX459" s="200">
        <f t="shared" si="291"/>
        <v>66742.857142857145</v>
      </c>
      <c r="BY459" s="100" t="str">
        <f t="shared" si="292"/>
        <v>N</v>
      </c>
      <c r="BZ459" s="200"/>
      <c r="CA459" s="200"/>
      <c r="CB459" s="200"/>
    </row>
    <row r="460" spans="1:80" s="96" customFormat="1" ht="23" x14ac:dyDescent="0.5">
      <c r="A460" s="200" t="s">
        <v>1274</v>
      </c>
      <c r="B460" s="117" t="s">
        <v>815</v>
      </c>
      <c r="D460" s="96" t="s">
        <v>74</v>
      </c>
      <c r="E460" s="201">
        <v>5.0000000000000001E-3</v>
      </c>
      <c r="F460" s="203" t="s">
        <v>790</v>
      </c>
      <c r="G460" s="202"/>
      <c r="H460" s="100" t="s">
        <v>74</v>
      </c>
      <c r="I460" s="203">
        <v>0.03</v>
      </c>
      <c r="J460" s="203" t="s">
        <v>790</v>
      </c>
      <c r="K460" s="203"/>
      <c r="L460" s="113" t="s">
        <v>1199</v>
      </c>
      <c r="M460" s="113">
        <v>1</v>
      </c>
      <c r="N460" s="111"/>
      <c r="P460" s="95">
        <v>100.16</v>
      </c>
      <c r="Q460" s="208"/>
      <c r="R460" s="96">
        <v>9.3200000000000002E-5</v>
      </c>
      <c r="S460" s="96">
        <v>3.8103E-3</v>
      </c>
      <c r="T460" s="96">
        <v>7.0356399999999999E-2</v>
      </c>
      <c r="U460" s="96">
        <v>8.4403999999999997E-6</v>
      </c>
      <c r="V460" s="96">
        <v>14.98</v>
      </c>
      <c r="W460" s="96">
        <f t="shared" si="307"/>
        <v>8.9880000000000002E-2</v>
      </c>
      <c r="X460" s="96">
        <v>17200</v>
      </c>
      <c r="Y460" s="99">
        <f t="shared" si="308"/>
        <v>7.521480156061377E-5</v>
      </c>
      <c r="Z460" s="96">
        <f t="shared" si="309"/>
        <v>13299.91909016225</v>
      </c>
      <c r="AA460" s="96">
        <f t="shared" si="310"/>
        <v>3278.3427202264147</v>
      </c>
      <c r="AC460" s="96" t="str">
        <f t="shared" si="293"/>
        <v/>
      </c>
      <c r="AD460" s="96" t="str">
        <f t="shared" si="311"/>
        <v/>
      </c>
      <c r="AE460" s="96" t="str">
        <f t="shared" si="312"/>
        <v/>
      </c>
      <c r="AF460" s="96" t="str">
        <f t="shared" si="326"/>
        <v/>
      </c>
      <c r="AH460" s="101">
        <f t="shared" si="313"/>
        <v>416.09746867793325</v>
      </c>
      <c r="AI460" s="101" t="str">
        <f t="shared" si="314"/>
        <v/>
      </c>
      <c r="AJ460" s="101">
        <f t="shared" si="294"/>
        <v>391.07142857142861</v>
      </c>
      <c r="AK460" s="96">
        <f t="shared" si="327"/>
        <v>201.59824301377128</v>
      </c>
      <c r="AM460" s="96" t="str">
        <f t="shared" si="315"/>
        <v/>
      </c>
      <c r="AN460" s="96" t="str">
        <f t="shared" si="328"/>
        <v/>
      </c>
      <c r="AO460" s="96" t="str">
        <f t="shared" si="329"/>
        <v/>
      </c>
      <c r="AQ460" s="96">
        <f t="shared" si="316"/>
        <v>1747.6093684473194</v>
      </c>
      <c r="AR460" s="96">
        <f t="shared" si="330"/>
        <v>11680.000000000002</v>
      </c>
      <c r="AS460" s="96">
        <f t="shared" si="331"/>
        <v>1520.1572270511328</v>
      </c>
      <c r="AU460" s="96" t="str">
        <f t="shared" si="317"/>
        <v/>
      </c>
      <c r="AV460" s="96" t="str">
        <f t="shared" si="332"/>
        <v/>
      </c>
      <c r="AW460" s="96" t="str">
        <f t="shared" si="333"/>
        <v/>
      </c>
      <c r="AX460" s="96" t="str">
        <f t="shared" si="334"/>
        <v/>
      </c>
      <c r="AZ460" s="101">
        <f t="shared" si="318"/>
        <v>1941.7881871636885</v>
      </c>
      <c r="BA460" s="101" t="str">
        <f t="shared" si="319"/>
        <v/>
      </c>
      <c r="BB460" s="101">
        <f t="shared" si="335"/>
        <v>6488.8888888888896</v>
      </c>
      <c r="BC460" s="96">
        <f t="shared" si="336"/>
        <v>1494.5475527763622</v>
      </c>
      <c r="BE460" s="96" t="str">
        <f t="shared" si="320"/>
        <v/>
      </c>
      <c r="BF460" s="96">
        <f t="shared" si="321"/>
        <v>31.285714285714281</v>
      </c>
      <c r="BH460" s="118"/>
      <c r="BI460" s="96" t="s">
        <v>74</v>
      </c>
      <c r="BJ460" s="96" t="str">
        <f t="shared" si="322"/>
        <v/>
      </c>
      <c r="BK460" s="101">
        <f t="shared" si="323"/>
        <v>45.506493506493499</v>
      </c>
      <c r="BL460" s="101"/>
      <c r="BM460" s="117" t="str">
        <f t="shared" si="324"/>
        <v>591-78-6</v>
      </c>
      <c r="BN460" s="204" t="str">
        <f t="shared" si="325"/>
        <v>Hexanone, 2-</v>
      </c>
      <c r="BO460" s="204"/>
      <c r="BP460" s="200">
        <f t="shared" ref="BP460:BP523" si="337">IF(AND(AA460="",AF460="",AK460=""),"",IF(Q460="S", MIN(AF460,AK460,100000),MIN(AA460,AF460,AK460,100000)))</f>
        <v>201.59824301377128</v>
      </c>
      <c r="BQ460" s="100" t="str">
        <f t="shared" si="287"/>
        <v>N</v>
      </c>
      <c r="BR460" s="205">
        <f t="shared" ref="BR460:BR523" si="338">IF(AND(AA460="",AO460="",AS460=""),"",IF(Q460="S", MIN(AO460,AS460,100000),MIN(AA460,AO460,AS460,100000)))</f>
        <v>1520.1572270511328</v>
      </c>
      <c r="BS460" s="100" t="str">
        <f t="shared" si="288"/>
        <v>N</v>
      </c>
      <c r="BT460" s="200">
        <f t="shared" ref="BT460:BT523" si="339">IF(AND(AA460="",AX460="",BC460=""),"",IF(Q460="S",MIN(AX460,BC460,100000),MIN(AA460,AX460,BC460,100000)))</f>
        <v>1494.5475527763622</v>
      </c>
      <c r="BU460" s="100" t="str">
        <f t="shared" si="289"/>
        <v>N</v>
      </c>
      <c r="BV460" s="200">
        <f t="shared" ref="BV460:BV523" si="340">IF(AND(G460="",I460=""),"",MIN(BE460,BF460))</f>
        <v>31.285714285714281</v>
      </c>
      <c r="BW460" s="100" t="str">
        <f t="shared" si="290"/>
        <v>N</v>
      </c>
      <c r="BX460" s="200">
        <f t="shared" si="291"/>
        <v>45.506493506493499</v>
      </c>
      <c r="BY460" s="100" t="str">
        <f t="shared" si="292"/>
        <v>N</v>
      </c>
      <c r="BZ460" s="200"/>
      <c r="CA460" s="200"/>
      <c r="CB460" s="200"/>
    </row>
    <row r="461" spans="1:80" s="96" customFormat="1" ht="23" x14ac:dyDescent="0.5">
      <c r="A461" s="200" t="s">
        <v>407</v>
      </c>
      <c r="B461" s="117" t="s">
        <v>408</v>
      </c>
      <c r="D461" s="96" t="s">
        <v>74</v>
      </c>
      <c r="E461" s="201">
        <v>3.3000000000000002E-2</v>
      </c>
      <c r="F461" s="100" t="s">
        <v>790</v>
      </c>
      <c r="G461" s="202"/>
      <c r="H461" s="100" t="s">
        <v>74</v>
      </c>
      <c r="I461" s="203"/>
      <c r="J461" s="203" t="s">
        <v>74</v>
      </c>
      <c r="K461" s="203"/>
      <c r="L461" s="113"/>
      <c r="M461" s="113">
        <v>1</v>
      </c>
      <c r="N461" s="111">
        <v>0.1</v>
      </c>
      <c r="P461" s="95">
        <v>252.32</v>
      </c>
      <c r="Q461" s="96" t="s">
        <v>47</v>
      </c>
      <c r="R461" s="96">
        <v>2.2600000000000001E-12</v>
      </c>
      <c r="S461" s="96">
        <v>9.2399999999999999E-11</v>
      </c>
      <c r="T461" s="96">
        <v>2.4566299999999999E-2</v>
      </c>
      <c r="U461" s="96">
        <v>6.2841999999999999E-6</v>
      </c>
      <c r="V461" s="96">
        <v>129.4</v>
      </c>
      <c r="W461" s="96">
        <f t="shared" si="307"/>
        <v>0.77640000000000009</v>
      </c>
      <c r="X461" s="96">
        <v>33000</v>
      </c>
      <c r="Y461" s="99" t="str">
        <f t="shared" si="308"/>
        <v/>
      </c>
      <c r="Z461" s="96" t="str">
        <f t="shared" si="309"/>
        <v/>
      </c>
      <c r="AA461" s="96" t="str">
        <f t="shared" si="310"/>
        <v/>
      </c>
      <c r="AC461" s="96" t="str">
        <f t="shared" si="293"/>
        <v/>
      </c>
      <c r="AD461" s="96" t="str">
        <f t="shared" si="311"/>
        <v/>
      </c>
      <c r="AE461" s="96" t="str">
        <f t="shared" si="312"/>
        <v/>
      </c>
      <c r="AF461" s="96" t="str">
        <f t="shared" si="326"/>
        <v/>
      </c>
      <c r="AH461" s="101" t="str">
        <f t="shared" si="313"/>
        <v/>
      </c>
      <c r="AI461" s="101">
        <f t="shared" si="314"/>
        <v>10876.828607549214</v>
      </c>
      <c r="AJ461" s="101">
        <f t="shared" si="294"/>
        <v>2581.0714285714289</v>
      </c>
      <c r="AK461" s="96">
        <f t="shared" si="327"/>
        <v>2086.0514253385832</v>
      </c>
      <c r="AM461" s="96" t="str">
        <f t="shared" si="315"/>
        <v/>
      </c>
      <c r="AN461" s="96" t="str">
        <f t="shared" si="328"/>
        <v/>
      </c>
      <c r="AO461" s="96" t="str">
        <f t="shared" si="329"/>
        <v/>
      </c>
      <c r="AQ461" s="96" t="str">
        <f t="shared" si="316"/>
        <v/>
      </c>
      <c r="AR461" s="96">
        <f t="shared" si="330"/>
        <v>77088</v>
      </c>
      <c r="AS461" s="96">
        <f t="shared" si="331"/>
        <v>77088</v>
      </c>
      <c r="AU461" s="96" t="str">
        <f t="shared" si="317"/>
        <v/>
      </c>
      <c r="AV461" s="96" t="str">
        <f t="shared" si="332"/>
        <v/>
      </c>
      <c r="AW461" s="96" t="str">
        <f t="shared" si="333"/>
        <v/>
      </c>
      <c r="AX461" s="96" t="str">
        <f t="shared" si="334"/>
        <v/>
      </c>
      <c r="AZ461" s="101" t="str">
        <f t="shared" si="318"/>
        <v/>
      </c>
      <c r="BA461" s="101">
        <f t="shared" si="319"/>
        <v>101187.66342185678</v>
      </c>
      <c r="BB461" s="101">
        <f t="shared" si="335"/>
        <v>42826.666666666672</v>
      </c>
      <c r="BC461" s="96">
        <f t="shared" si="336"/>
        <v>30090.966152347231</v>
      </c>
      <c r="BE461" s="96" t="str">
        <f t="shared" si="320"/>
        <v/>
      </c>
      <c r="BF461" s="96" t="str">
        <f t="shared" si="321"/>
        <v/>
      </c>
      <c r="BH461" s="118"/>
      <c r="BI461" s="96" t="s">
        <v>74</v>
      </c>
      <c r="BJ461" s="96" t="str">
        <f t="shared" si="322"/>
        <v/>
      </c>
      <c r="BK461" s="101">
        <f t="shared" si="323"/>
        <v>1101.257142857143</v>
      </c>
      <c r="BL461" s="101"/>
      <c r="BM461" s="117" t="str">
        <f t="shared" si="324"/>
        <v>51235-04-2</v>
      </c>
      <c r="BN461" s="204" t="str">
        <f t="shared" si="325"/>
        <v>Hexazinone</v>
      </c>
      <c r="BO461" s="204"/>
      <c r="BP461" s="200">
        <f t="shared" si="337"/>
        <v>2086.0514253385832</v>
      </c>
      <c r="BQ461" s="100" t="str">
        <f t="shared" si="287"/>
        <v>N</v>
      </c>
      <c r="BR461" s="205">
        <f t="shared" si="338"/>
        <v>77088</v>
      </c>
      <c r="BS461" s="100" t="str">
        <f t="shared" si="288"/>
        <v>N</v>
      </c>
      <c r="BT461" s="200">
        <f t="shared" si="339"/>
        <v>30090.966152347231</v>
      </c>
      <c r="BU461" s="100" t="str">
        <f t="shared" si="289"/>
        <v>N</v>
      </c>
      <c r="BV461" s="200" t="str">
        <f t="shared" si="340"/>
        <v/>
      </c>
      <c r="BW461" s="100" t="str">
        <f t="shared" si="290"/>
        <v/>
      </c>
      <c r="BX461" s="200">
        <f t="shared" si="291"/>
        <v>1101.257142857143</v>
      </c>
      <c r="BY461" s="100" t="str">
        <f t="shared" si="292"/>
        <v>N</v>
      </c>
      <c r="BZ461" s="200"/>
      <c r="CA461" s="200"/>
      <c r="CB461" s="200"/>
    </row>
    <row r="462" spans="1:80" s="96" customFormat="1" ht="23" x14ac:dyDescent="0.5">
      <c r="A462" s="206" t="s">
        <v>1275</v>
      </c>
      <c r="B462" s="117" t="s">
        <v>1276</v>
      </c>
      <c r="D462" s="201" t="s">
        <v>74</v>
      </c>
      <c r="E462" s="201">
        <v>2.5000000000000001E-2</v>
      </c>
      <c r="F462" s="203" t="s">
        <v>790</v>
      </c>
      <c r="G462" s="202"/>
      <c r="H462" s="100" t="s">
        <v>74</v>
      </c>
      <c r="I462" s="203"/>
      <c r="J462" s="203" t="s">
        <v>74</v>
      </c>
      <c r="K462" s="203"/>
      <c r="L462" s="113"/>
      <c r="M462" s="113">
        <v>1</v>
      </c>
      <c r="N462" s="111">
        <v>0.1</v>
      </c>
      <c r="P462" s="95">
        <v>352.89</v>
      </c>
      <c r="Q462" s="96" t="s">
        <v>47</v>
      </c>
      <c r="R462" s="96">
        <v>2.37E-8</v>
      </c>
      <c r="S462" s="96">
        <v>9.6892999999999993E-7</v>
      </c>
      <c r="T462" s="96">
        <v>3.8047600000000001E-2</v>
      </c>
      <c r="U462" s="96">
        <v>4.4456000000000003E-6</v>
      </c>
      <c r="V462" s="96">
        <v>2120</v>
      </c>
      <c r="W462" s="96">
        <f t="shared" si="307"/>
        <v>12.72</v>
      </c>
      <c r="X462" s="96">
        <v>0.5</v>
      </c>
      <c r="Y462" s="99" t="str">
        <f t="shared" si="308"/>
        <v/>
      </c>
      <c r="Z462" s="96" t="str">
        <f t="shared" si="309"/>
        <v/>
      </c>
      <c r="AA462" s="96" t="str">
        <f t="shared" si="310"/>
        <v/>
      </c>
      <c r="AC462" s="96" t="str">
        <f t="shared" si="293"/>
        <v/>
      </c>
      <c r="AD462" s="96" t="str">
        <f t="shared" si="311"/>
        <v/>
      </c>
      <c r="AE462" s="96" t="str">
        <f t="shared" si="312"/>
        <v/>
      </c>
      <c r="AF462" s="96" t="str">
        <f t="shared" si="326"/>
        <v/>
      </c>
      <c r="AH462" s="101" t="str">
        <f t="shared" si="313"/>
        <v/>
      </c>
      <c r="AI462" s="101">
        <f t="shared" si="314"/>
        <v>8240.0216723857684</v>
      </c>
      <c r="AJ462" s="101">
        <f t="shared" si="294"/>
        <v>1955.3571428571427</v>
      </c>
      <c r="AK462" s="96">
        <f t="shared" si="327"/>
        <v>1580.3419888928656</v>
      </c>
      <c r="AM462" s="96" t="str">
        <f t="shared" si="315"/>
        <v/>
      </c>
      <c r="AN462" s="96" t="str">
        <f t="shared" si="328"/>
        <v/>
      </c>
      <c r="AO462" s="96" t="str">
        <f t="shared" si="329"/>
        <v/>
      </c>
      <c r="AQ462" s="96" t="str">
        <f t="shared" si="316"/>
        <v/>
      </c>
      <c r="AR462" s="96">
        <f t="shared" si="330"/>
        <v>58400</v>
      </c>
      <c r="AS462" s="96">
        <f t="shared" si="331"/>
        <v>58400.000000000007</v>
      </c>
      <c r="AU462" s="96" t="str">
        <f t="shared" si="317"/>
        <v/>
      </c>
      <c r="AV462" s="96" t="str">
        <f t="shared" si="332"/>
        <v/>
      </c>
      <c r="AW462" s="96" t="str">
        <f t="shared" si="333"/>
        <v/>
      </c>
      <c r="AX462" s="96" t="str">
        <f t="shared" si="334"/>
        <v/>
      </c>
      <c r="AZ462" s="101" t="str">
        <f t="shared" si="318"/>
        <v/>
      </c>
      <c r="BA462" s="101">
        <f t="shared" si="319"/>
        <v>76657.320774133928</v>
      </c>
      <c r="BB462" s="101">
        <f t="shared" si="335"/>
        <v>32444.444444444445</v>
      </c>
      <c r="BC462" s="96">
        <f t="shared" si="336"/>
        <v>22796.186479050928</v>
      </c>
      <c r="BE462" s="96" t="str">
        <f t="shared" si="320"/>
        <v/>
      </c>
      <c r="BF462" s="96" t="str">
        <f t="shared" si="321"/>
        <v/>
      </c>
      <c r="BH462" s="118"/>
      <c r="BI462" s="96" t="s">
        <v>74</v>
      </c>
      <c r="BJ462" s="96" t="str">
        <f t="shared" si="322"/>
        <v/>
      </c>
      <c r="BK462" s="101">
        <f t="shared" si="323"/>
        <v>834.28571428571433</v>
      </c>
      <c r="BL462" s="101"/>
      <c r="BM462" s="117" t="str">
        <f t="shared" si="324"/>
        <v>78587-05-0</v>
      </c>
      <c r="BN462" s="204" t="str">
        <f t="shared" si="325"/>
        <v>Hexythiazox</v>
      </c>
      <c r="BO462" s="204"/>
      <c r="BP462" s="200">
        <f t="shared" si="337"/>
        <v>1580.3419888928656</v>
      </c>
      <c r="BQ462" s="100" t="str">
        <f t="shared" si="287"/>
        <v>N</v>
      </c>
      <c r="BR462" s="205">
        <f t="shared" si="338"/>
        <v>58400.000000000007</v>
      </c>
      <c r="BS462" s="100" t="str">
        <f t="shared" si="288"/>
        <v>N</v>
      </c>
      <c r="BT462" s="200">
        <f t="shared" si="339"/>
        <v>22796.186479050928</v>
      </c>
      <c r="BU462" s="100" t="str">
        <f t="shared" si="289"/>
        <v>N</v>
      </c>
      <c r="BV462" s="200" t="str">
        <f t="shared" si="340"/>
        <v/>
      </c>
      <c r="BW462" s="100" t="str">
        <f t="shared" si="290"/>
        <v/>
      </c>
      <c r="BX462" s="200">
        <f t="shared" si="291"/>
        <v>834.28571428571433</v>
      </c>
      <c r="BY462" s="100" t="str">
        <f t="shared" si="292"/>
        <v>N</v>
      </c>
      <c r="BZ462" s="200"/>
      <c r="CA462" s="200"/>
      <c r="CB462" s="200"/>
    </row>
    <row r="463" spans="1:80" s="96" customFormat="1" ht="23" x14ac:dyDescent="0.5">
      <c r="A463" s="206" t="s">
        <v>1277</v>
      </c>
      <c r="B463" s="117" t="s">
        <v>98</v>
      </c>
      <c r="D463" s="201" t="s">
        <v>74</v>
      </c>
      <c r="E463" s="201">
        <v>1.7000000000000001E-2</v>
      </c>
      <c r="F463" s="203" t="s">
        <v>1966</v>
      </c>
      <c r="G463" s="202"/>
      <c r="H463" s="100" t="s">
        <v>74</v>
      </c>
      <c r="I463" s="203"/>
      <c r="J463" s="203" t="s">
        <v>74</v>
      </c>
      <c r="K463" s="203"/>
      <c r="L463" s="113"/>
      <c r="M463" s="113">
        <v>1</v>
      </c>
      <c r="N463" s="111">
        <v>0.1</v>
      </c>
      <c r="P463" s="95">
        <v>494.49</v>
      </c>
      <c r="Q463" s="96" t="s">
        <v>47</v>
      </c>
      <c r="R463" s="96">
        <v>2.2000000000000001E-6</v>
      </c>
      <c r="S463" s="96">
        <v>8.9900000000000003E-5</v>
      </c>
      <c r="T463" s="96">
        <v>3.03843E-2</v>
      </c>
      <c r="U463" s="96">
        <v>3.5501999999999999E-6</v>
      </c>
      <c r="V463" s="96">
        <v>179700000</v>
      </c>
      <c r="W463" s="96">
        <f t="shared" si="307"/>
        <v>1078200</v>
      </c>
      <c r="X463" s="96">
        <v>6.0000000000000001E-3</v>
      </c>
      <c r="Y463" s="99" t="str">
        <f t="shared" si="308"/>
        <v/>
      </c>
      <c r="Z463" s="96" t="str">
        <f t="shared" si="309"/>
        <v/>
      </c>
      <c r="AA463" s="96" t="str">
        <f t="shared" si="310"/>
        <v/>
      </c>
      <c r="AC463" s="96" t="str">
        <f t="shared" si="293"/>
        <v/>
      </c>
      <c r="AD463" s="96" t="str">
        <f t="shared" si="311"/>
        <v/>
      </c>
      <c r="AE463" s="96" t="str">
        <f t="shared" si="312"/>
        <v/>
      </c>
      <c r="AF463" s="96" t="str">
        <f t="shared" si="326"/>
        <v/>
      </c>
      <c r="AH463" s="101" t="str">
        <f t="shared" si="313"/>
        <v/>
      </c>
      <c r="AI463" s="101">
        <f t="shared" si="314"/>
        <v>5603.2147372223226</v>
      </c>
      <c r="AJ463" s="101">
        <f t="shared" si="294"/>
        <v>1329.6428571428573</v>
      </c>
      <c r="AK463" s="96">
        <f t="shared" si="327"/>
        <v>1074.6325524471488</v>
      </c>
      <c r="AM463" s="96" t="str">
        <f t="shared" si="315"/>
        <v/>
      </c>
      <c r="AN463" s="96" t="str">
        <f t="shared" si="328"/>
        <v/>
      </c>
      <c r="AO463" s="96" t="str">
        <f t="shared" si="329"/>
        <v/>
      </c>
      <c r="AQ463" s="96" t="str">
        <f t="shared" si="316"/>
        <v/>
      </c>
      <c r="AR463" s="96">
        <f t="shared" si="330"/>
        <v>39712.000000000007</v>
      </c>
      <c r="AS463" s="96">
        <f t="shared" si="331"/>
        <v>39712.000000000007</v>
      </c>
      <c r="AU463" s="96" t="str">
        <f t="shared" si="317"/>
        <v/>
      </c>
      <c r="AV463" s="96" t="str">
        <f t="shared" si="332"/>
        <v/>
      </c>
      <c r="AW463" s="96" t="str">
        <f t="shared" si="333"/>
        <v/>
      </c>
      <c r="AX463" s="96" t="str">
        <f t="shared" si="334"/>
        <v/>
      </c>
      <c r="AZ463" s="101" t="str">
        <f t="shared" si="318"/>
        <v/>
      </c>
      <c r="BA463" s="101">
        <f t="shared" si="319"/>
        <v>52126.978126411064</v>
      </c>
      <c r="BB463" s="101">
        <f t="shared" si="335"/>
        <v>22062.222222222223</v>
      </c>
      <c r="BC463" s="96">
        <f t="shared" si="336"/>
        <v>15501.40680575463</v>
      </c>
      <c r="BE463" s="96" t="str">
        <f t="shared" si="320"/>
        <v/>
      </c>
      <c r="BF463" s="96" t="str">
        <f t="shared" si="321"/>
        <v/>
      </c>
      <c r="BH463" s="118"/>
      <c r="BI463" s="96" t="s">
        <v>74</v>
      </c>
      <c r="BJ463" s="96" t="str">
        <f t="shared" si="322"/>
        <v/>
      </c>
      <c r="BK463" s="101">
        <f t="shared" si="323"/>
        <v>567.3142857142858</v>
      </c>
      <c r="BL463" s="101"/>
      <c r="BM463" s="117" t="str">
        <f t="shared" si="324"/>
        <v>67485-29-4</v>
      </c>
      <c r="BN463" s="204" t="str">
        <f t="shared" si="325"/>
        <v>Hydramethylnon</v>
      </c>
      <c r="BO463" s="204"/>
      <c r="BP463" s="200">
        <f t="shared" si="337"/>
        <v>1074.6325524471488</v>
      </c>
      <c r="BQ463" s="100" t="str">
        <f t="shared" si="287"/>
        <v>N</v>
      </c>
      <c r="BR463" s="205">
        <f t="shared" si="338"/>
        <v>39712.000000000007</v>
      </c>
      <c r="BS463" s="100" t="str">
        <f t="shared" si="288"/>
        <v>N</v>
      </c>
      <c r="BT463" s="200">
        <f t="shared" si="339"/>
        <v>15501.40680575463</v>
      </c>
      <c r="BU463" s="100" t="str">
        <f t="shared" si="289"/>
        <v>N</v>
      </c>
      <c r="BV463" s="200" t="str">
        <f t="shared" si="340"/>
        <v/>
      </c>
      <c r="BW463" s="100" t="str">
        <f t="shared" si="290"/>
        <v/>
      </c>
      <c r="BX463" s="200">
        <f t="shared" si="291"/>
        <v>567.3142857142858</v>
      </c>
      <c r="BY463" s="100" t="str">
        <f t="shared" si="292"/>
        <v>N</v>
      </c>
      <c r="BZ463" s="200"/>
      <c r="CA463" s="200"/>
      <c r="CB463" s="200"/>
    </row>
    <row r="464" spans="1:80" s="96" customFormat="1" ht="23" x14ac:dyDescent="0.5">
      <c r="A464" s="206" t="s">
        <v>1278</v>
      </c>
      <c r="B464" s="117" t="s">
        <v>409</v>
      </c>
      <c r="C464" s="96">
        <v>3</v>
      </c>
      <c r="D464" s="201" t="s">
        <v>790</v>
      </c>
      <c r="E464" s="201"/>
      <c r="F464" s="203" t="s">
        <v>74</v>
      </c>
      <c r="G464" s="202">
        <v>4.8999999999999998E-3</v>
      </c>
      <c r="H464" s="100" t="s">
        <v>790</v>
      </c>
      <c r="I464" s="203">
        <v>3.0000000000000001E-5</v>
      </c>
      <c r="J464" s="203" t="s">
        <v>791</v>
      </c>
      <c r="K464" s="203"/>
      <c r="L464" s="113" t="s">
        <v>1199</v>
      </c>
      <c r="M464" s="113">
        <v>1</v>
      </c>
      <c r="N464" s="111"/>
      <c r="P464" s="95">
        <v>32.045000000000002</v>
      </c>
      <c r="Q464" s="208"/>
      <c r="R464" s="96">
        <v>6.0999999999999998E-7</v>
      </c>
      <c r="S464" s="96">
        <v>2.5000000000000001E-5</v>
      </c>
      <c r="T464" s="96">
        <v>0.1733034</v>
      </c>
      <c r="U464" s="96">
        <v>1.9000000000000001E-5</v>
      </c>
      <c r="W464" s="96">
        <f t="shared" si="307"/>
        <v>0</v>
      </c>
      <c r="X464" s="96">
        <v>1000000</v>
      </c>
      <c r="Y464" s="99">
        <f t="shared" si="308"/>
        <v>3.5142425991218226E-6</v>
      </c>
      <c r="Z464" s="96">
        <f t="shared" si="309"/>
        <v>61529.69843010234</v>
      </c>
      <c r="AA464" s="96">
        <f t="shared" si="310"/>
        <v>100004.7327044025</v>
      </c>
      <c r="AC464" s="96">
        <f t="shared" si="293"/>
        <v>3.5256420607515472E-2</v>
      </c>
      <c r="AD464" s="96" t="str">
        <f t="shared" si="311"/>
        <v/>
      </c>
      <c r="AE464" s="96">
        <f t="shared" si="312"/>
        <v>0.2317460317460317</v>
      </c>
      <c r="AF464" s="96">
        <f t="shared" si="326"/>
        <v>3.0600975748873795E-2</v>
      </c>
      <c r="AH464" s="101">
        <f t="shared" si="313"/>
        <v>1.9250005651703443</v>
      </c>
      <c r="AI464" s="101" t="str">
        <f t="shared" si="314"/>
        <v/>
      </c>
      <c r="AJ464" s="101" t="str">
        <f t="shared" si="294"/>
        <v/>
      </c>
      <c r="AK464" s="96">
        <f t="shared" si="327"/>
        <v>1.9250005651703446</v>
      </c>
      <c r="AM464" s="96">
        <f t="shared" si="315"/>
        <v>0.15400004521362756</v>
      </c>
      <c r="AN464" s="96">
        <f t="shared" si="328"/>
        <v>2.1802666666666664</v>
      </c>
      <c r="AO464" s="96">
        <f t="shared" si="329"/>
        <v>0.1438401034190176</v>
      </c>
      <c r="AQ464" s="96">
        <f t="shared" si="316"/>
        <v>8.0850023737154455</v>
      </c>
      <c r="AR464" s="96" t="str">
        <f t="shared" si="330"/>
        <v/>
      </c>
      <c r="AS464" s="96">
        <f t="shared" si="331"/>
        <v>8.0850023737154455</v>
      </c>
      <c r="AU464" s="96">
        <f t="shared" si="317"/>
        <v>0.17111116134847507</v>
      </c>
      <c r="AV464" s="96" t="str">
        <f t="shared" si="332"/>
        <v/>
      </c>
      <c r="AW464" s="96">
        <f t="shared" si="333"/>
        <v>1.211259259259259</v>
      </c>
      <c r="AX464" s="96">
        <f t="shared" si="334"/>
        <v>0.14993085460757138</v>
      </c>
      <c r="AZ464" s="101">
        <f t="shared" si="318"/>
        <v>8.9833359707949398</v>
      </c>
      <c r="BA464" s="101" t="str">
        <f t="shared" si="319"/>
        <v/>
      </c>
      <c r="BB464" s="101" t="str">
        <f t="shared" si="335"/>
        <v/>
      </c>
      <c r="BC464" s="96">
        <f t="shared" si="336"/>
        <v>8.9833359707949398</v>
      </c>
      <c r="BE464" s="96">
        <f t="shared" si="320"/>
        <v>5.729984301412873E-4</v>
      </c>
      <c r="BF464" s="96">
        <f t="shared" si="321"/>
        <v>3.1285714285714285E-2</v>
      </c>
      <c r="BH464" s="118"/>
      <c r="BI464" s="96" t="s">
        <v>74</v>
      </c>
      <c r="BJ464" s="96">
        <f t="shared" si="322"/>
        <v>1.0975628091593873E-3</v>
      </c>
      <c r="BK464" s="101">
        <f t="shared" si="323"/>
        <v>6.257142857142857E-2</v>
      </c>
      <c r="BL464" s="101"/>
      <c r="BM464" s="117" t="str">
        <f t="shared" si="324"/>
        <v>302-01-2</v>
      </c>
      <c r="BN464" s="204" t="str">
        <f t="shared" si="325"/>
        <v>Hydrazine</v>
      </c>
      <c r="BO464" s="204"/>
      <c r="BP464" s="200">
        <f t="shared" si="337"/>
        <v>3.0600975748873795E-2</v>
      </c>
      <c r="BQ464" s="100" t="str">
        <f t="shared" si="287"/>
        <v>C</v>
      </c>
      <c r="BR464" s="205">
        <f t="shared" si="338"/>
        <v>0.1438401034190176</v>
      </c>
      <c r="BS464" s="100" t="str">
        <f t="shared" si="288"/>
        <v>C</v>
      </c>
      <c r="BT464" s="200">
        <f t="shared" si="339"/>
        <v>0.14993085460757138</v>
      </c>
      <c r="BU464" s="100" t="str">
        <f t="shared" si="289"/>
        <v>C</v>
      </c>
      <c r="BV464" s="200">
        <f t="shared" si="340"/>
        <v>5.729984301412873E-4</v>
      </c>
      <c r="BW464" s="100" t="str">
        <f t="shared" si="290"/>
        <v>C</v>
      </c>
      <c r="BX464" s="200">
        <f t="shared" si="291"/>
        <v>1.0975628091593873E-3</v>
      </c>
      <c r="BY464" s="100" t="str">
        <f t="shared" si="292"/>
        <v>C</v>
      </c>
      <c r="BZ464" s="200"/>
      <c r="CA464" s="200"/>
      <c r="CB464" s="200"/>
    </row>
    <row r="465" spans="1:80" s="96" customFormat="1" ht="23" x14ac:dyDescent="0.5">
      <c r="A465" s="206" t="s">
        <v>1279</v>
      </c>
      <c r="B465" s="117" t="s">
        <v>1280</v>
      </c>
      <c r="C465" s="201">
        <v>3</v>
      </c>
      <c r="D465" s="201" t="s">
        <v>790</v>
      </c>
      <c r="F465" s="203" t="s">
        <v>74</v>
      </c>
      <c r="G465" s="202">
        <v>4.8999999999999998E-3</v>
      </c>
      <c r="H465" s="100" t="s">
        <v>790</v>
      </c>
      <c r="I465" s="203"/>
      <c r="J465" s="203" t="s">
        <v>74</v>
      </c>
      <c r="K465" s="203"/>
      <c r="L465" s="113"/>
      <c r="M465" s="113">
        <v>1</v>
      </c>
      <c r="N465" s="111"/>
      <c r="P465" s="95">
        <v>128.1</v>
      </c>
      <c r="Q465" s="96" t="s">
        <v>47</v>
      </c>
      <c r="R465" s="96" t="s">
        <v>1197</v>
      </c>
      <c r="S465" s="96" t="s">
        <v>1197</v>
      </c>
      <c r="T465" s="96" t="s">
        <v>1197</v>
      </c>
      <c r="U465" s="96" t="s">
        <v>1197</v>
      </c>
      <c r="W465" s="96">
        <f t="shared" si="307"/>
        <v>0</v>
      </c>
      <c r="X465" s="96">
        <v>30550</v>
      </c>
      <c r="Y465" s="99" t="str">
        <f t="shared" si="308"/>
        <v/>
      </c>
      <c r="Z465" s="96" t="str">
        <f t="shared" si="309"/>
        <v/>
      </c>
      <c r="AA465" s="96" t="str">
        <f t="shared" si="310"/>
        <v/>
      </c>
      <c r="AC465" s="96">
        <f t="shared" si="293"/>
        <v>687.59811616954482</v>
      </c>
      <c r="AD465" s="96" t="str">
        <f t="shared" si="311"/>
        <v/>
      </c>
      <c r="AE465" s="96">
        <f t="shared" si="312"/>
        <v>0.2317460317460317</v>
      </c>
      <c r="AF465" s="96">
        <f t="shared" si="326"/>
        <v>0.23166795106622787</v>
      </c>
      <c r="AH465" s="101" t="str">
        <f t="shared" si="313"/>
        <v/>
      </c>
      <c r="AI465" s="101" t="str">
        <f t="shared" si="314"/>
        <v/>
      </c>
      <c r="AJ465" s="101" t="str">
        <f t="shared" si="294"/>
        <v/>
      </c>
      <c r="AK465" s="96" t="str">
        <f t="shared" si="327"/>
        <v/>
      </c>
      <c r="AM465" s="96">
        <f t="shared" si="315"/>
        <v>3003.4285714285711</v>
      </c>
      <c r="AN465" s="96">
        <f t="shared" si="328"/>
        <v>2.1802666666666664</v>
      </c>
      <c r="AO465" s="96">
        <f t="shared" si="329"/>
        <v>2.1786851026662126</v>
      </c>
      <c r="AQ465" s="96" t="str">
        <f t="shared" si="316"/>
        <v/>
      </c>
      <c r="AR465" s="96" t="str">
        <f t="shared" si="330"/>
        <v/>
      </c>
      <c r="AS465" s="96" t="str">
        <f t="shared" si="331"/>
        <v/>
      </c>
      <c r="AU465" s="96">
        <f t="shared" si="317"/>
        <v>3337.1428571428569</v>
      </c>
      <c r="AV465" s="96" t="str">
        <f t="shared" si="332"/>
        <v/>
      </c>
      <c r="AW465" s="96">
        <f t="shared" si="333"/>
        <v>1.211259259259259</v>
      </c>
      <c r="AX465" s="96">
        <f t="shared" si="334"/>
        <v>1.2108197765255571</v>
      </c>
      <c r="AZ465" s="101" t="str">
        <f t="shared" si="318"/>
        <v/>
      </c>
      <c r="BA465" s="101" t="str">
        <f t="shared" si="319"/>
        <v/>
      </c>
      <c r="BB465" s="101" t="str">
        <f t="shared" si="335"/>
        <v/>
      </c>
      <c r="BC465" s="96" t="str">
        <f t="shared" si="336"/>
        <v/>
      </c>
      <c r="BE465" s="96">
        <f t="shared" si="320"/>
        <v>5.729984301412873E-4</v>
      </c>
      <c r="BF465" s="96" t="str">
        <f t="shared" si="321"/>
        <v/>
      </c>
      <c r="BH465" s="118"/>
      <c r="BI465" s="96" t="s">
        <v>74</v>
      </c>
      <c r="BJ465" s="96">
        <f t="shared" si="322"/>
        <v>2.5969405905371751E-2</v>
      </c>
      <c r="BK465" s="101" t="str">
        <f t="shared" si="323"/>
        <v/>
      </c>
      <c r="BL465" s="101"/>
      <c r="BM465" s="117" t="str">
        <f t="shared" si="324"/>
        <v>10034-93-2</v>
      </c>
      <c r="BN465" s="204" t="str">
        <f t="shared" si="325"/>
        <v>Hydrazine Sulfate</v>
      </c>
      <c r="BO465" s="204"/>
      <c r="BP465" s="200">
        <f t="shared" si="337"/>
        <v>0.23166795106622787</v>
      </c>
      <c r="BQ465" s="100" t="str">
        <f t="shared" si="287"/>
        <v>C</v>
      </c>
      <c r="BR465" s="205">
        <f t="shared" si="338"/>
        <v>2.1786851026662126</v>
      </c>
      <c r="BS465" s="100" t="str">
        <f t="shared" si="288"/>
        <v>C</v>
      </c>
      <c r="BT465" s="200">
        <f t="shared" si="339"/>
        <v>1.2108197765255571</v>
      </c>
      <c r="BU465" s="100" t="str">
        <f t="shared" si="289"/>
        <v>C</v>
      </c>
      <c r="BV465" s="200">
        <f t="shared" si="340"/>
        <v>5.729984301412873E-4</v>
      </c>
      <c r="BW465" s="100" t="str">
        <f t="shared" si="290"/>
        <v>C</v>
      </c>
      <c r="BX465" s="200">
        <f t="shared" si="291"/>
        <v>2.5969405905371751E-2</v>
      </c>
      <c r="BY465" s="100" t="str">
        <f t="shared" si="292"/>
        <v>C</v>
      </c>
      <c r="BZ465" s="200"/>
      <c r="CA465" s="200"/>
      <c r="CB465" s="200"/>
    </row>
    <row r="466" spans="1:80" s="96" customFormat="1" ht="23" x14ac:dyDescent="0.5">
      <c r="A466" s="206" t="s">
        <v>1281</v>
      </c>
      <c r="B466" s="117" t="s">
        <v>410</v>
      </c>
      <c r="D466" s="201" t="s">
        <v>74</v>
      </c>
      <c r="F466" s="203" t="s">
        <v>74</v>
      </c>
      <c r="G466" s="202"/>
      <c r="H466" s="100" t="s">
        <v>74</v>
      </c>
      <c r="I466" s="203">
        <v>0.02</v>
      </c>
      <c r="J466" s="203" t="s">
        <v>790</v>
      </c>
      <c r="K466" s="203"/>
      <c r="L466" s="113"/>
      <c r="M466" s="113">
        <v>1</v>
      </c>
      <c r="N466" s="111"/>
      <c r="P466" s="95">
        <v>35.450000000000003</v>
      </c>
      <c r="Q466" s="208"/>
      <c r="R466" s="96">
        <v>2040000</v>
      </c>
      <c r="S466" s="96">
        <v>83401472</v>
      </c>
      <c r="T466" s="96">
        <v>0.1879912</v>
      </c>
      <c r="U466" s="96">
        <v>2.27E-5</v>
      </c>
      <c r="W466" s="96">
        <f t="shared" si="307"/>
        <v>0</v>
      </c>
      <c r="X466" s="96">
        <v>673000</v>
      </c>
      <c r="Y466" s="99" t="str">
        <f t="shared" si="308"/>
        <v/>
      </c>
      <c r="Z466" s="96" t="str">
        <f t="shared" si="309"/>
        <v/>
      </c>
      <c r="AA466" s="96" t="str">
        <f t="shared" si="310"/>
        <v/>
      </c>
      <c r="AC466" s="96" t="str">
        <f t="shared" si="293"/>
        <v/>
      </c>
      <c r="AD466" s="96" t="str">
        <f t="shared" si="311"/>
        <v/>
      </c>
      <c r="AE466" s="96" t="str">
        <f t="shared" si="312"/>
        <v/>
      </c>
      <c r="AF466" s="96" t="str">
        <f t="shared" si="326"/>
        <v/>
      </c>
      <c r="AH466" s="101">
        <f t="shared" si="313"/>
        <v>25028571.428571425</v>
      </c>
      <c r="AI466" s="101" t="str">
        <f t="shared" si="314"/>
        <v/>
      </c>
      <c r="AJ466" s="101" t="str">
        <f t="shared" si="294"/>
        <v/>
      </c>
      <c r="AK466" s="96">
        <f t="shared" si="327"/>
        <v>25028571.428571425</v>
      </c>
      <c r="AM466" s="96" t="str">
        <f t="shared" si="315"/>
        <v/>
      </c>
      <c r="AN466" s="96" t="str">
        <f t="shared" si="328"/>
        <v/>
      </c>
      <c r="AO466" s="96" t="str">
        <f t="shared" si="329"/>
        <v/>
      </c>
      <c r="AQ466" s="96">
        <f t="shared" si="316"/>
        <v>105120000</v>
      </c>
      <c r="AR466" s="96" t="str">
        <f t="shared" si="330"/>
        <v/>
      </c>
      <c r="AS466" s="96">
        <f t="shared" si="331"/>
        <v>105120000</v>
      </c>
      <c r="AU466" s="96" t="str">
        <f t="shared" si="317"/>
        <v/>
      </c>
      <c r="AV466" s="96" t="str">
        <f t="shared" si="332"/>
        <v/>
      </c>
      <c r="AW466" s="96" t="str">
        <f t="shared" si="333"/>
        <v/>
      </c>
      <c r="AX466" s="96" t="str">
        <f t="shared" si="334"/>
        <v/>
      </c>
      <c r="AZ466" s="101">
        <f t="shared" si="318"/>
        <v>116799999.99999999</v>
      </c>
      <c r="BA466" s="101" t="str">
        <f t="shared" si="319"/>
        <v/>
      </c>
      <c r="BB466" s="101" t="str">
        <f t="shared" si="335"/>
        <v/>
      </c>
      <c r="BC466" s="96">
        <f t="shared" si="336"/>
        <v>116799999.99999999</v>
      </c>
      <c r="BE466" s="96" t="str">
        <f t="shared" si="320"/>
        <v/>
      </c>
      <c r="BF466" s="96">
        <f t="shared" si="321"/>
        <v>20.857142857142854</v>
      </c>
      <c r="BH466" s="118"/>
      <c r="BI466" s="96" t="s">
        <v>74</v>
      </c>
      <c r="BJ466" s="96" t="str">
        <f t="shared" si="322"/>
        <v/>
      </c>
      <c r="BK466" s="101" t="str">
        <f t="shared" si="323"/>
        <v/>
      </c>
      <c r="BL466" s="101"/>
      <c r="BM466" s="117" t="str">
        <f t="shared" si="324"/>
        <v>7647-01-0</v>
      </c>
      <c r="BN466" s="204" t="str">
        <f t="shared" si="325"/>
        <v>Hydrogen Chloride</v>
      </c>
      <c r="BO466" s="204"/>
      <c r="BP466" s="200">
        <f t="shared" si="337"/>
        <v>100000</v>
      </c>
      <c r="BQ466" s="100" t="str">
        <f t="shared" si="287"/>
        <v>max</v>
      </c>
      <c r="BR466" s="205">
        <f t="shared" si="338"/>
        <v>100000</v>
      </c>
      <c r="BS466" s="100" t="str">
        <f t="shared" si="288"/>
        <v>max</v>
      </c>
      <c r="BT466" s="200">
        <f t="shared" si="339"/>
        <v>100000</v>
      </c>
      <c r="BU466" s="100" t="str">
        <f t="shared" si="289"/>
        <v>max</v>
      </c>
      <c r="BV466" s="200">
        <f t="shared" si="340"/>
        <v>20.857142857142854</v>
      </c>
      <c r="BW466" s="100" t="str">
        <f t="shared" si="290"/>
        <v>N</v>
      </c>
      <c r="BX466" s="200" t="str">
        <f t="shared" si="291"/>
        <v/>
      </c>
      <c r="BY466" s="100" t="str">
        <f t="shared" si="292"/>
        <v/>
      </c>
      <c r="BZ466" s="200"/>
      <c r="CA466" s="200"/>
      <c r="CB466" s="200"/>
    </row>
    <row r="467" spans="1:80" s="96" customFormat="1" ht="23" x14ac:dyDescent="0.5">
      <c r="A467" s="206" t="s">
        <v>1282</v>
      </c>
      <c r="B467" s="117" t="s">
        <v>1283</v>
      </c>
      <c r="D467" s="201" t="s">
        <v>74</v>
      </c>
      <c r="E467" s="201">
        <v>0.04</v>
      </c>
      <c r="F467" s="203" t="s">
        <v>793</v>
      </c>
      <c r="G467" s="202"/>
      <c r="H467" s="100" t="s">
        <v>74</v>
      </c>
      <c r="I467" s="203">
        <v>1.4E-2</v>
      </c>
      <c r="J467" s="203" t="s">
        <v>793</v>
      </c>
      <c r="K467" s="203"/>
      <c r="L467" s="113"/>
      <c r="M467" s="113">
        <v>1</v>
      </c>
      <c r="N467" s="111"/>
      <c r="P467" s="95">
        <v>20.006</v>
      </c>
      <c r="Q467" s="208"/>
      <c r="R467" s="96">
        <v>1.0399999999999999E-4</v>
      </c>
      <c r="S467" s="96">
        <v>4.2518E-3</v>
      </c>
      <c r="T467" s="96">
        <v>0.21909960000000001</v>
      </c>
      <c r="U467" s="96">
        <v>2.23E-5</v>
      </c>
      <c r="W467" s="96">
        <f t="shared" si="307"/>
        <v>0</v>
      </c>
      <c r="X467" s="96">
        <v>1000000</v>
      </c>
      <c r="Y467" s="99" t="str">
        <f t="shared" si="308"/>
        <v/>
      </c>
      <c r="Z467" s="96" t="str">
        <f t="shared" si="309"/>
        <v/>
      </c>
      <c r="AA467" s="96" t="str">
        <f t="shared" si="310"/>
        <v/>
      </c>
      <c r="AC467" s="96" t="str">
        <f t="shared" si="293"/>
        <v/>
      </c>
      <c r="AD467" s="96" t="str">
        <f t="shared" si="311"/>
        <v/>
      </c>
      <c r="AE467" s="96" t="str">
        <f t="shared" si="312"/>
        <v/>
      </c>
      <c r="AF467" s="96" t="str">
        <f t="shared" si="326"/>
        <v/>
      </c>
      <c r="AH467" s="101">
        <f t="shared" si="313"/>
        <v>17520000</v>
      </c>
      <c r="AI467" s="101" t="str">
        <f t="shared" si="314"/>
        <v/>
      </c>
      <c r="AJ467" s="101">
        <f t="shared" si="294"/>
        <v>3128.5714285714289</v>
      </c>
      <c r="AK467" s="96">
        <f t="shared" si="327"/>
        <v>3128.0128548473494</v>
      </c>
      <c r="AM467" s="96" t="str">
        <f t="shared" si="315"/>
        <v/>
      </c>
      <c r="AN467" s="96" t="str">
        <f t="shared" si="328"/>
        <v/>
      </c>
      <c r="AO467" s="96" t="str">
        <f t="shared" si="329"/>
        <v/>
      </c>
      <c r="AQ467" s="96">
        <f t="shared" si="316"/>
        <v>73584000</v>
      </c>
      <c r="AR467" s="96">
        <f t="shared" si="330"/>
        <v>93440.000000000015</v>
      </c>
      <c r="AS467" s="96">
        <f t="shared" si="331"/>
        <v>93321.496512365266</v>
      </c>
      <c r="AU467" s="96" t="str">
        <f t="shared" si="317"/>
        <v/>
      </c>
      <c r="AV467" s="96" t="str">
        <f t="shared" si="332"/>
        <v/>
      </c>
      <c r="AW467" s="96" t="str">
        <f t="shared" si="333"/>
        <v/>
      </c>
      <c r="AX467" s="96" t="str">
        <f t="shared" si="334"/>
        <v/>
      </c>
      <c r="AZ467" s="101">
        <f t="shared" si="318"/>
        <v>81760000</v>
      </c>
      <c r="BA467" s="101" t="str">
        <f t="shared" si="319"/>
        <v/>
      </c>
      <c r="BB467" s="101">
        <f t="shared" si="335"/>
        <v>51911.111111111117</v>
      </c>
      <c r="BC467" s="96">
        <f t="shared" si="336"/>
        <v>51878.172588832487</v>
      </c>
      <c r="BE467" s="96" t="str">
        <f t="shared" si="320"/>
        <v/>
      </c>
      <c r="BF467" s="96">
        <f t="shared" si="321"/>
        <v>14.600000000000003</v>
      </c>
      <c r="BH467" s="118"/>
      <c r="BI467" s="96" t="s">
        <v>74</v>
      </c>
      <c r="BJ467" s="96" t="str">
        <f t="shared" si="322"/>
        <v/>
      </c>
      <c r="BK467" s="101">
        <f t="shared" si="323"/>
        <v>1334.8571428571429</v>
      </c>
      <c r="BL467" s="101"/>
      <c r="BM467" s="117" t="str">
        <f t="shared" si="324"/>
        <v>7664-39-3</v>
      </c>
      <c r="BN467" s="204" t="str">
        <f t="shared" si="325"/>
        <v>Hydrogen Fluoride</v>
      </c>
      <c r="BO467" s="204"/>
      <c r="BP467" s="200">
        <f t="shared" si="337"/>
        <v>3128.0128548473494</v>
      </c>
      <c r="BQ467" s="100" t="str">
        <f t="shared" si="287"/>
        <v>N</v>
      </c>
      <c r="BR467" s="205">
        <f t="shared" si="338"/>
        <v>93321.496512365266</v>
      </c>
      <c r="BS467" s="100" t="str">
        <f t="shared" si="288"/>
        <v>N</v>
      </c>
      <c r="BT467" s="200">
        <f t="shared" si="339"/>
        <v>51878.172588832487</v>
      </c>
      <c r="BU467" s="100" t="str">
        <f t="shared" si="289"/>
        <v>N</v>
      </c>
      <c r="BV467" s="200">
        <f t="shared" si="340"/>
        <v>14.600000000000003</v>
      </c>
      <c r="BW467" s="100" t="str">
        <f t="shared" si="290"/>
        <v>N</v>
      </c>
      <c r="BX467" s="200">
        <f t="shared" si="291"/>
        <v>1334.8571428571429</v>
      </c>
      <c r="BY467" s="100" t="str">
        <f t="shared" si="292"/>
        <v>N</v>
      </c>
      <c r="BZ467" s="200"/>
      <c r="CA467" s="200"/>
      <c r="CB467" s="200"/>
    </row>
    <row r="468" spans="1:80" s="96" customFormat="1" ht="23" x14ac:dyDescent="0.5">
      <c r="A468" s="206" t="s">
        <v>1284</v>
      </c>
      <c r="B468" s="117" t="s">
        <v>411</v>
      </c>
      <c r="D468" s="201" t="s">
        <v>74</v>
      </c>
      <c r="E468" s="201"/>
      <c r="F468" s="203" t="s">
        <v>74</v>
      </c>
      <c r="G468" s="202"/>
      <c r="H468" s="100" t="s">
        <v>74</v>
      </c>
      <c r="I468" s="203">
        <v>2E-3</v>
      </c>
      <c r="J468" s="203" t="s">
        <v>790</v>
      </c>
      <c r="K468" s="203"/>
      <c r="L468" s="113"/>
      <c r="M468" s="113">
        <v>1</v>
      </c>
      <c r="N468" s="111"/>
      <c r="P468" s="95">
        <v>34.08</v>
      </c>
      <c r="Q468" s="208"/>
      <c r="R468" s="96">
        <v>8.5599999999999999E-3</v>
      </c>
      <c r="S468" s="96">
        <v>0.35</v>
      </c>
      <c r="T468" s="96">
        <v>0.18806690000000001</v>
      </c>
      <c r="U468" s="96">
        <v>2.23E-5</v>
      </c>
      <c r="W468" s="96">
        <f t="shared" si="307"/>
        <v>0</v>
      </c>
      <c r="X468" s="96">
        <v>3740</v>
      </c>
      <c r="Y468" s="99" t="str">
        <f t="shared" si="308"/>
        <v/>
      </c>
      <c r="Z468" s="96" t="str">
        <f t="shared" si="309"/>
        <v/>
      </c>
      <c r="AA468" s="96" t="str">
        <f t="shared" si="310"/>
        <v/>
      </c>
      <c r="AC468" s="96" t="str">
        <f t="shared" si="293"/>
        <v/>
      </c>
      <c r="AD468" s="96" t="str">
        <f t="shared" si="311"/>
        <v/>
      </c>
      <c r="AE468" s="96" t="str">
        <f t="shared" si="312"/>
        <v/>
      </c>
      <c r="AF468" s="96" t="str">
        <f t="shared" si="326"/>
        <v/>
      </c>
      <c r="AH468" s="101">
        <f t="shared" si="313"/>
        <v>2502857.1428571427</v>
      </c>
      <c r="AI468" s="101" t="str">
        <f t="shared" si="314"/>
        <v/>
      </c>
      <c r="AJ468" s="101" t="str">
        <f t="shared" si="294"/>
        <v/>
      </c>
      <c r="AK468" s="96">
        <f t="shared" si="327"/>
        <v>2502857.1428571427</v>
      </c>
      <c r="AM468" s="96" t="str">
        <f t="shared" si="315"/>
        <v/>
      </c>
      <c r="AN468" s="96" t="str">
        <f t="shared" si="328"/>
        <v/>
      </c>
      <c r="AO468" s="96" t="str">
        <f t="shared" si="329"/>
        <v/>
      </c>
      <c r="AQ468" s="96">
        <f t="shared" si="316"/>
        <v>10512000</v>
      </c>
      <c r="AR468" s="96" t="str">
        <f t="shared" si="330"/>
        <v/>
      </c>
      <c r="AS468" s="96">
        <f t="shared" si="331"/>
        <v>10512000</v>
      </c>
      <c r="AU468" s="96" t="str">
        <f t="shared" si="317"/>
        <v/>
      </c>
      <c r="AV468" s="96" t="str">
        <f t="shared" si="332"/>
        <v/>
      </c>
      <c r="AW468" s="96" t="str">
        <f t="shared" si="333"/>
        <v/>
      </c>
      <c r="AX468" s="96" t="str">
        <f t="shared" si="334"/>
        <v/>
      </c>
      <c r="AZ468" s="101">
        <f t="shared" si="318"/>
        <v>11680000</v>
      </c>
      <c r="BA468" s="101" t="str">
        <f t="shared" si="319"/>
        <v/>
      </c>
      <c r="BB468" s="101" t="str">
        <f t="shared" si="335"/>
        <v/>
      </c>
      <c r="BC468" s="96">
        <f t="shared" si="336"/>
        <v>11680000</v>
      </c>
      <c r="BE468" s="96" t="str">
        <f t="shared" si="320"/>
        <v/>
      </c>
      <c r="BF468" s="96">
        <f t="shared" si="321"/>
        <v>2.0857142857142859</v>
      </c>
      <c r="BH468" s="118"/>
      <c r="BI468" s="96" t="s">
        <v>74</v>
      </c>
      <c r="BJ468" s="96" t="str">
        <f t="shared" si="322"/>
        <v/>
      </c>
      <c r="BK468" s="101" t="str">
        <f t="shared" si="323"/>
        <v/>
      </c>
      <c r="BL468" s="101"/>
      <c r="BM468" s="117" t="str">
        <f t="shared" si="324"/>
        <v>7783-06-4</v>
      </c>
      <c r="BN468" s="204" t="str">
        <f t="shared" si="325"/>
        <v>Hydrogen Sulfide</v>
      </c>
      <c r="BO468" s="204"/>
      <c r="BP468" s="200">
        <f t="shared" si="337"/>
        <v>100000</v>
      </c>
      <c r="BQ468" s="100" t="str">
        <f t="shared" si="287"/>
        <v>max</v>
      </c>
      <c r="BR468" s="205">
        <f t="shared" si="338"/>
        <v>100000</v>
      </c>
      <c r="BS468" s="100" t="str">
        <f t="shared" si="288"/>
        <v>max</v>
      </c>
      <c r="BT468" s="200">
        <f t="shared" si="339"/>
        <v>100000</v>
      </c>
      <c r="BU468" s="100" t="str">
        <f t="shared" si="289"/>
        <v>max</v>
      </c>
      <c r="BV468" s="200">
        <f t="shared" si="340"/>
        <v>2.0857142857142859</v>
      </c>
      <c r="BW468" s="100" t="str">
        <f t="shared" si="290"/>
        <v>N</v>
      </c>
      <c r="BX468" s="200" t="str">
        <f t="shared" si="291"/>
        <v/>
      </c>
      <c r="BY468" s="100" t="str">
        <f t="shared" si="292"/>
        <v/>
      </c>
      <c r="BZ468" s="200"/>
      <c r="CA468" s="200"/>
      <c r="CB468" s="200"/>
    </row>
    <row r="469" spans="1:80" s="96" customFormat="1" ht="23" x14ac:dyDescent="0.5">
      <c r="A469" s="206" t="s">
        <v>1285</v>
      </c>
      <c r="B469" s="117" t="s">
        <v>412</v>
      </c>
      <c r="C469" s="96">
        <v>0.06</v>
      </c>
      <c r="D469" s="201" t="s">
        <v>791</v>
      </c>
      <c r="E469" s="201">
        <v>0.04</v>
      </c>
      <c r="F469" s="203" t="s">
        <v>791</v>
      </c>
      <c r="G469" s="202"/>
      <c r="H469" s="100" t="s">
        <v>74</v>
      </c>
      <c r="I469" s="203"/>
      <c r="J469" s="203" t="s">
        <v>74</v>
      </c>
      <c r="K469" s="203"/>
      <c r="L469" s="113"/>
      <c r="M469" s="113">
        <v>1</v>
      </c>
      <c r="N469" s="111">
        <v>0.1</v>
      </c>
      <c r="P469" s="95">
        <v>110.11</v>
      </c>
      <c r="Q469" s="96" t="s">
        <v>47</v>
      </c>
      <c r="R469" s="96">
        <v>4.7300000000000001E-11</v>
      </c>
      <c r="S469" s="96">
        <v>1.9338000000000001E-9</v>
      </c>
      <c r="T469" s="96">
        <v>7.9842499999999997E-2</v>
      </c>
      <c r="U469" s="96">
        <v>1.0699999999999999E-5</v>
      </c>
      <c r="V469" s="96">
        <v>240.5</v>
      </c>
      <c r="W469" s="96">
        <f t="shared" si="307"/>
        <v>1.4430000000000001</v>
      </c>
      <c r="X469" s="96">
        <v>72000</v>
      </c>
      <c r="Y469" s="99" t="str">
        <f t="shared" si="308"/>
        <v/>
      </c>
      <c r="Z469" s="96" t="str">
        <f t="shared" si="309"/>
        <v/>
      </c>
      <c r="AA469" s="96" t="str">
        <f t="shared" si="310"/>
        <v/>
      </c>
      <c r="AC469" s="96" t="str">
        <f t="shared" si="293"/>
        <v/>
      </c>
      <c r="AD469" s="96">
        <f t="shared" si="311"/>
        <v>41.187090950124116</v>
      </c>
      <c r="AE469" s="96">
        <f t="shared" si="312"/>
        <v>11.587301587301585</v>
      </c>
      <c r="AF469" s="96">
        <f t="shared" si="326"/>
        <v>9.0431594073633601</v>
      </c>
      <c r="AH469" s="101" t="str">
        <f t="shared" si="313"/>
        <v/>
      </c>
      <c r="AI469" s="101">
        <f t="shared" si="314"/>
        <v>13184.034675817227</v>
      </c>
      <c r="AJ469" s="101">
        <f t="shared" si="294"/>
        <v>3128.5714285714289</v>
      </c>
      <c r="AK469" s="96">
        <f t="shared" si="327"/>
        <v>2528.5471822285854</v>
      </c>
      <c r="AM469" s="96" t="str">
        <f t="shared" si="315"/>
        <v/>
      </c>
      <c r="AN469" s="96">
        <f t="shared" si="328"/>
        <v>109.01333333333332</v>
      </c>
      <c r="AO469" s="96">
        <f t="shared" si="329"/>
        <v>109.01333333333332</v>
      </c>
      <c r="AQ469" s="96" t="str">
        <f t="shared" si="316"/>
        <v/>
      </c>
      <c r="AR469" s="96">
        <f t="shared" si="330"/>
        <v>93440.000000000015</v>
      </c>
      <c r="AS469" s="96">
        <f t="shared" si="331"/>
        <v>93440.000000000015</v>
      </c>
      <c r="AU469" s="96" t="str">
        <f t="shared" si="317"/>
        <v/>
      </c>
      <c r="AV469" s="96">
        <f t="shared" si="332"/>
        <v>2008.0558011592493</v>
      </c>
      <c r="AW469" s="96">
        <f t="shared" si="333"/>
        <v>60.562962962962956</v>
      </c>
      <c r="AX469" s="96">
        <f t="shared" si="334"/>
        <v>58.789860762369884</v>
      </c>
      <c r="AZ469" s="101" t="str">
        <f t="shared" si="318"/>
        <v/>
      </c>
      <c r="BA469" s="101">
        <f t="shared" si="319"/>
        <v>122651.71323861428</v>
      </c>
      <c r="BB469" s="101">
        <f t="shared" si="335"/>
        <v>51911.111111111117</v>
      </c>
      <c r="BC469" s="96">
        <f t="shared" si="336"/>
        <v>36473.898366481488</v>
      </c>
      <c r="BE469" s="96" t="str">
        <f t="shared" si="320"/>
        <v/>
      </c>
      <c r="BF469" s="96" t="str">
        <f t="shared" si="321"/>
        <v/>
      </c>
      <c r="BH469" s="118"/>
      <c r="BI469" s="96" t="s">
        <v>74</v>
      </c>
      <c r="BJ469" s="96">
        <f t="shared" si="322"/>
        <v>1.2984702952685876</v>
      </c>
      <c r="BK469" s="101">
        <f t="shared" si="323"/>
        <v>1334.8571428571429</v>
      </c>
      <c r="BL469" s="101"/>
      <c r="BM469" s="117" t="str">
        <f t="shared" si="324"/>
        <v>123-31-9</v>
      </c>
      <c r="BN469" s="204" t="str">
        <f t="shared" si="325"/>
        <v>Hydroquinone</v>
      </c>
      <c r="BO469" s="204"/>
      <c r="BP469" s="200">
        <f t="shared" si="337"/>
        <v>9.0431594073633601</v>
      </c>
      <c r="BQ469" s="100" t="str">
        <f t="shared" si="287"/>
        <v>C</v>
      </c>
      <c r="BR469" s="205">
        <f t="shared" si="338"/>
        <v>109.01333333333332</v>
      </c>
      <c r="BS469" s="100" t="str">
        <f t="shared" si="288"/>
        <v>C</v>
      </c>
      <c r="BT469" s="200">
        <f t="shared" si="339"/>
        <v>58.789860762369884</v>
      </c>
      <c r="BU469" s="100" t="str">
        <f t="shared" si="289"/>
        <v>C</v>
      </c>
      <c r="BV469" s="200" t="str">
        <f t="shared" si="340"/>
        <v/>
      </c>
      <c r="BW469" s="100" t="str">
        <f t="shared" si="290"/>
        <v/>
      </c>
      <c r="BX469" s="200">
        <f t="shared" si="291"/>
        <v>1.2984702952685876</v>
      </c>
      <c r="BY469" s="100" t="str">
        <f t="shared" si="292"/>
        <v>C</v>
      </c>
      <c r="BZ469" s="200"/>
      <c r="CA469" s="200"/>
      <c r="CB469" s="200"/>
    </row>
    <row r="470" spans="1:80" s="96" customFormat="1" ht="23" x14ac:dyDescent="0.5">
      <c r="A470" s="206" t="s">
        <v>1286</v>
      </c>
      <c r="B470" s="117" t="s">
        <v>1287</v>
      </c>
      <c r="C470" s="96">
        <v>6.0999999999999999E-2</v>
      </c>
      <c r="D470" s="201" t="s">
        <v>1966</v>
      </c>
      <c r="E470" s="201">
        <v>0.11</v>
      </c>
      <c r="F470" s="203" t="s">
        <v>1966</v>
      </c>
      <c r="G470" s="202"/>
      <c r="H470" s="100" t="s">
        <v>74</v>
      </c>
      <c r="I470" s="203"/>
      <c r="J470" s="203" t="s">
        <v>74</v>
      </c>
      <c r="K470" s="203"/>
      <c r="L470" s="113"/>
      <c r="M470" s="113">
        <v>1</v>
      </c>
      <c r="N470" s="111">
        <v>0.1</v>
      </c>
      <c r="P470" s="95">
        <v>297.19</v>
      </c>
      <c r="Q470" s="96" t="s">
        <v>47</v>
      </c>
      <c r="R470" s="96">
        <v>2.5899999999999999E-9</v>
      </c>
      <c r="S470" s="96">
        <v>1.0589E-7</v>
      </c>
      <c r="T470" s="96">
        <v>2.2493200000000001E-2</v>
      </c>
      <c r="U470" s="213">
        <v>5.6771999999999996E-6</v>
      </c>
      <c r="V470" s="96">
        <v>8495</v>
      </c>
      <c r="W470" s="96">
        <f t="shared" si="307"/>
        <v>50.97</v>
      </c>
      <c r="X470" s="96">
        <v>180</v>
      </c>
      <c r="Y470" s="99" t="str">
        <f t="shared" si="308"/>
        <v/>
      </c>
      <c r="Z470" s="96" t="str">
        <f t="shared" si="309"/>
        <v/>
      </c>
      <c r="AA470" s="96" t="str">
        <f t="shared" si="310"/>
        <v/>
      </c>
      <c r="AC470" s="96" t="str">
        <f t="shared" si="293"/>
        <v/>
      </c>
      <c r="AD470" s="96">
        <f t="shared" si="311"/>
        <v>40.511892737826997</v>
      </c>
      <c r="AE470" s="96">
        <f t="shared" si="312"/>
        <v>11.39734582357533</v>
      </c>
      <c r="AF470" s="96">
        <f t="shared" si="326"/>
        <v>8.8949108924885518</v>
      </c>
      <c r="AH470" s="101" t="str">
        <f t="shared" si="313"/>
        <v/>
      </c>
      <c r="AI470" s="101">
        <f t="shared" si="314"/>
        <v>36256.095358497376</v>
      </c>
      <c r="AJ470" s="101">
        <f t="shared" si="294"/>
        <v>8603.5714285714275</v>
      </c>
      <c r="AK470" s="96">
        <f t="shared" si="327"/>
        <v>6953.5047511286084</v>
      </c>
      <c r="AM470" s="96" t="str">
        <f t="shared" si="315"/>
        <v/>
      </c>
      <c r="AN470" s="96">
        <f t="shared" si="328"/>
        <v>107.2262295081967</v>
      </c>
      <c r="AO470" s="96">
        <f t="shared" si="329"/>
        <v>107.2262295081967</v>
      </c>
      <c r="AQ470" s="96" t="str">
        <f t="shared" si="316"/>
        <v/>
      </c>
      <c r="AR470" s="96">
        <f t="shared" si="330"/>
        <v>256960</v>
      </c>
      <c r="AS470" s="96">
        <f t="shared" si="331"/>
        <v>256960</v>
      </c>
      <c r="AU470" s="96" t="str">
        <f t="shared" si="317"/>
        <v/>
      </c>
      <c r="AV470" s="96">
        <f t="shared" si="332"/>
        <v>1975.1368535992617</v>
      </c>
      <c r="AW470" s="96">
        <f t="shared" si="333"/>
        <v>59.570127504553732</v>
      </c>
      <c r="AX470" s="96">
        <f t="shared" si="334"/>
        <v>57.826092553150701</v>
      </c>
      <c r="AZ470" s="101" t="str">
        <f t="shared" si="318"/>
        <v/>
      </c>
      <c r="BA470" s="101">
        <f t="shared" si="319"/>
        <v>337292.21140618925</v>
      </c>
      <c r="BB470" s="101">
        <f t="shared" si="335"/>
        <v>142755.55555555556</v>
      </c>
      <c r="BC470" s="96">
        <f t="shared" si="336"/>
        <v>100303.22050782408</v>
      </c>
      <c r="BE470" s="96" t="str">
        <f t="shared" si="320"/>
        <v/>
      </c>
      <c r="BF470" s="96" t="str">
        <f t="shared" si="321"/>
        <v/>
      </c>
      <c r="BH470" s="118"/>
      <c r="BI470" s="96" t="s">
        <v>74</v>
      </c>
      <c r="BJ470" s="96">
        <f t="shared" si="322"/>
        <v>1.2771838969854958</v>
      </c>
      <c r="BK470" s="101">
        <f t="shared" si="323"/>
        <v>3670.8571428571431</v>
      </c>
      <c r="BL470" s="101"/>
      <c r="BM470" s="117" t="str">
        <f t="shared" si="324"/>
        <v>35554-44-0</v>
      </c>
      <c r="BN470" s="204" t="str">
        <f t="shared" si="325"/>
        <v>Imazalil</v>
      </c>
      <c r="BO470" s="204"/>
      <c r="BP470" s="200">
        <f t="shared" si="337"/>
        <v>8.8949108924885518</v>
      </c>
      <c r="BQ470" s="100" t="str">
        <f t="shared" si="287"/>
        <v>C</v>
      </c>
      <c r="BR470" s="205">
        <f t="shared" si="338"/>
        <v>107.2262295081967</v>
      </c>
      <c r="BS470" s="100" t="str">
        <f t="shared" si="288"/>
        <v>C</v>
      </c>
      <c r="BT470" s="200">
        <f t="shared" si="339"/>
        <v>57.826092553150701</v>
      </c>
      <c r="BU470" s="100" t="str">
        <f t="shared" si="289"/>
        <v>C</v>
      </c>
      <c r="BV470" s="200" t="str">
        <f t="shared" si="340"/>
        <v/>
      </c>
      <c r="BW470" s="100" t="str">
        <f t="shared" si="290"/>
        <v/>
      </c>
      <c r="BX470" s="200">
        <f t="shared" si="291"/>
        <v>1.2771838969854958</v>
      </c>
      <c r="BY470" s="100" t="str">
        <f t="shared" si="292"/>
        <v>C</v>
      </c>
      <c r="BZ470" s="200"/>
      <c r="CA470" s="200"/>
      <c r="CB470" s="200"/>
    </row>
    <row r="471" spans="1:80" s="96" customFormat="1" ht="23" x14ac:dyDescent="0.5">
      <c r="A471" s="206" t="s">
        <v>1288</v>
      </c>
      <c r="B471" s="117" t="s">
        <v>1289</v>
      </c>
      <c r="D471" s="201" t="s">
        <v>74</v>
      </c>
      <c r="E471" s="201">
        <v>0.25</v>
      </c>
      <c r="F471" s="203" t="s">
        <v>790</v>
      </c>
      <c r="G471" s="202"/>
      <c r="H471" s="100" t="s">
        <v>74</v>
      </c>
      <c r="I471" s="203"/>
      <c r="J471" s="203" t="s">
        <v>74</v>
      </c>
      <c r="K471" s="203"/>
      <c r="L471" s="113"/>
      <c r="M471" s="113">
        <v>1</v>
      </c>
      <c r="N471" s="111">
        <v>0.1</v>
      </c>
      <c r="P471" s="95">
        <v>311.33999999999997</v>
      </c>
      <c r="Q471" s="96" t="s">
        <v>47</v>
      </c>
      <c r="R471" s="96">
        <v>6.9100000000000002E-18</v>
      </c>
      <c r="S471" s="96">
        <v>2.8250000000000001E-16</v>
      </c>
      <c r="T471" s="96">
        <v>4.1361599999999998E-2</v>
      </c>
      <c r="U471" s="210">
        <v>4.8327999999999997E-6</v>
      </c>
      <c r="V471" s="96">
        <v>2386</v>
      </c>
      <c r="W471" s="96">
        <f t="shared" si="307"/>
        <v>14.316000000000001</v>
      </c>
      <c r="X471" s="96">
        <v>90</v>
      </c>
      <c r="Y471" s="99" t="str">
        <f t="shared" si="308"/>
        <v/>
      </c>
      <c r="Z471" s="96" t="str">
        <f t="shared" si="309"/>
        <v/>
      </c>
      <c r="AA471" s="96" t="str">
        <f t="shared" si="310"/>
        <v/>
      </c>
      <c r="AC471" s="96" t="str">
        <f t="shared" si="293"/>
        <v/>
      </c>
      <c r="AD471" s="96" t="str">
        <f t="shared" si="311"/>
        <v/>
      </c>
      <c r="AE471" s="96" t="str">
        <f t="shared" si="312"/>
        <v/>
      </c>
      <c r="AF471" s="96" t="str">
        <f t="shared" si="326"/>
        <v/>
      </c>
      <c r="AH471" s="101" t="str">
        <f t="shared" si="313"/>
        <v/>
      </c>
      <c r="AI471" s="101">
        <f t="shared" si="314"/>
        <v>82400.21672385768</v>
      </c>
      <c r="AJ471" s="101">
        <f t="shared" si="294"/>
        <v>19553.571428571428</v>
      </c>
      <c r="AK471" s="96">
        <f t="shared" si="327"/>
        <v>15803.419888928656</v>
      </c>
      <c r="AM471" s="96" t="str">
        <f t="shared" si="315"/>
        <v/>
      </c>
      <c r="AN471" s="96" t="str">
        <f t="shared" si="328"/>
        <v/>
      </c>
      <c r="AO471" s="96" t="str">
        <f t="shared" si="329"/>
        <v/>
      </c>
      <c r="AQ471" s="96" t="str">
        <f t="shared" si="316"/>
        <v/>
      </c>
      <c r="AR471" s="96">
        <f t="shared" si="330"/>
        <v>584000</v>
      </c>
      <c r="AS471" s="96">
        <f t="shared" si="331"/>
        <v>584000</v>
      </c>
      <c r="AU471" s="96" t="str">
        <f t="shared" si="317"/>
        <v/>
      </c>
      <c r="AV471" s="96" t="str">
        <f t="shared" si="332"/>
        <v/>
      </c>
      <c r="AW471" s="96" t="str">
        <f t="shared" si="333"/>
        <v/>
      </c>
      <c r="AX471" s="96" t="str">
        <f t="shared" si="334"/>
        <v/>
      </c>
      <c r="AZ471" s="101" t="str">
        <f t="shared" si="318"/>
        <v/>
      </c>
      <c r="BA471" s="101">
        <f t="shared" si="319"/>
        <v>766573.20774133923</v>
      </c>
      <c r="BB471" s="101">
        <f t="shared" si="335"/>
        <v>324444.44444444444</v>
      </c>
      <c r="BC471" s="96">
        <f t="shared" si="336"/>
        <v>227961.86479050928</v>
      </c>
      <c r="BE471" s="96" t="str">
        <f t="shared" si="320"/>
        <v/>
      </c>
      <c r="BF471" s="96" t="str">
        <f t="shared" si="321"/>
        <v/>
      </c>
      <c r="BH471" s="118"/>
      <c r="BI471" s="96" t="s">
        <v>74</v>
      </c>
      <c r="BJ471" s="96" t="str">
        <f t="shared" si="322"/>
        <v/>
      </c>
      <c r="BK471" s="101">
        <f t="shared" si="323"/>
        <v>8342.8571428571431</v>
      </c>
      <c r="BL471" s="101"/>
      <c r="BM471" s="117" t="str">
        <f t="shared" si="324"/>
        <v>81335-37-7</v>
      </c>
      <c r="BN471" s="204" t="str">
        <f t="shared" si="325"/>
        <v>Imazaquin</v>
      </c>
      <c r="BO471" s="204"/>
      <c r="BP471" s="200">
        <f t="shared" si="337"/>
        <v>15803.419888928656</v>
      </c>
      <c r="BQ471" s="100" t="str">
        <f t="shared" si="287"/>
        <v>N</v>
      </c>
      <c r="BR471" s="205">
        <f t="shared" si="338"/>
        <v>100000</v>
      </c>
      <c r="BS471" s="100" t="str">
        <f t="shared" si="288"/>
        <v>max</v>
      </c>
      <c r="BT471" s="200">
        <f t="shared" si="339"/>
        <v>100000</v>
      </c>
      <c r="BU471" s="100" t="str">
        <f t="shared" si="289"/>
        <v>max</v>
      </c>
      <c r="BV471" s="200" t="str">
        <f t="shared" si="340"/>
        <v/>
      </c>
      <c r="BW471" s="100" t="str">
        <f t="shared" si="290"/>
        <v/>
      </c>
      <c r="BX471" s="200">
        <f t="shared" si="291"/>
        <v>8342.8571428571431</v>
      </c>
      <c r="BY471" s="100" t="str">
        <f t="shared" si="292"/>
        <v>N</v>
      </c>
      <c r="BZ471" s="200"/>
      <c r="CA471" s="200"/>
      <c r="CB471" s="200"/>
    </row>
    <row r="472" spans="1:80" s="96" customFormat="1" ht="23" x14ac:dyDescent="0.5">
      <c r="A472" s="206" t="s">
        <v>1290</v>
      </c>
      <c r="B472" s="117" t="s">
        <v>596</v>
      </c>
      <c r="C472" s="201"/>
      <c r="D472" s="201" t="s">
        <v>74</v>
      </c>
      <c r="E472" s="201">
        <v>2.5</v>
      </c>
      <c r="F472" s="203" t="s">
        <v>1966</v>
      </c>
      <c r="G472" s="202"/>
      <c r="H472" s="100" t="s">
        <v>74</v>
      </c>
      <c r="I472" s="203"/>
      <c r="J472" s="203" t="s">
        <v>74</v>
      </c>
      <c r="K472" s="203"/>
      <c r="L472" s="113"/>
      <c r="M472" s="113">
        <v>1</v>
      </c>
      <c r="N472" s="111">
        <v>0.1</v>
      </c>
      <c r="P472" s="95">
        <v>289.33999999999997</v>
      </c>
      <c r="Q472" s="96" t="s">
        <v>47</v>
      </c>
      <c r="R472" s="96">
        <v>1.04E-16</v>
      </c>
      <c r="S472" s="96">
        <v>4.2519999999999997E-15</v>
      </c>
      <c r="T472" s="96">
        <v>4.3432499999999999E-2</v>
      </c>
      <c r="U472" s="96">
        <v>5.0746999999999999E-6</v>
      </c>
      <c r="V472" s="96">
        <v>339.1</v>
      </c>
      <c r="W472" s="96">
        <f t="shared" si="307"/>
        <v>2.0346000000000002</v>
      </c>
      <c r="X472" s="96">
        <v>1400</v>
      </c>
      <c r="Y472" s="99" t="str">
        <f t="shared" si="308"/>
        <v/>
      </c>
      <c r="Z472" s="96" t="str">
        <f t="shared" si="309"/>
        <v/>
      </c>
      <c r="AA472" s="96" t="str">
        <f t="shared" si="310"/>
        <v/>
      </c>
      <c r="AC472" s="96" t="str">
        <f t="shared" si="293"/>
        <v/>
      </c>
      <c r="AD472" s="96" t="str">
        <f t="shared" si="311"/>
        <v/>
      </c>
      <c r="AE472" s="96" t="str">
        <f t="shared" si="312"/>
        <v/>
      </c>
      <c r="AF472" s="96" t="str">
        <f t="shared" si="326"/>
        <v/>
      </c>
      <c r="AH472" s="101" t="str">
        <f t="shared" si="313"/>
        <v/>
      </c>
      <c r="AI472" s="101">
        <f t="shared" si="314"/>
        <v>824002.16723857669</v>
      </c>
      <c r="AJ472" s="101">
        <f t="shared" si="294"/>
        <v>195535.71428571432</v>
      </c>
      <c r="AK472" s="96">
        <f t="shared" si="327"/>
        <v>158034.19888928661</v>
      </c>
      <c r="AM472" s="96" t="str">
        <f t="shared" si="315"/>
        <v/>
      </c>
      <c r="AN472" s="96" t="str">
        <f t="shared" si="328"/>
        <v/>
      </c>
      <c r="AO472" s="96" t="str">
        <f t="shared" si="329"/>
        <v/>
      </c>
      <c r="AQ472" s="96" t="str">
        <f t="shared" si="316"/>
        <v/>
      </c>
      <c r="AR472" s="96">
        <f t="shared" si="330"/>
        <v>5840000.0000000009</v>
      </c>
      <c r="AS472" s="96">
        <f t="shared" si="331"/>
        <v>5840000.0000000009</v>
      </c>
      <c r="AU472" s="96" t="str">
        <f t="shared" si="317"/>
        <v/>
      </c>
      <c r="AV472" s="96" t="str">
        <f t="shared" si="332"/>
        <v/>
      </c>
      <c r="AW472" s="96" t="str">
        <f t="shared" si="333"/>
        <v/>
      </c>
      <c r="AX472" s="96" t="str">
        <f t="shared" si="334"/>
        <v/>
      </c>
      <c r="AZ472" s="101" t="str">
        <f t="shared" si="318"/>
        <v/>
      </c>
      <c r="BA472" s="101">
        <f t="shared" si="319"/>
        <v>7665732.0774133923</v>
      </c>
      <c r="BB472" s="101">
        <f t="shared" si="335"/>
        <v>3244444.444444445</v>
      </c>
      <c r="BC472" s="96">
        <f t="shared" si="336"/>
        <v>2279618.6479050932</v>
      </c>
      <c r="BE472" s="96" t="str">
        <f t="shared" si="320"/>
        <v/>
      </c>
      <c r="BF472" s="96" t="str">
        <f t="shared" si="321"/>
        <v/>
      </c>
      <c r="BH472" s="118"/>
      <c r="BI472" s="96" t="s">
        <v>74</v>
      </c>
      <c r="BJ472" s="96" t="str">
        <f t="shared" si="322"/>
        <v/>
      </c>
      <c r="BK472" s="101">
        <f t="shared" si="323"/>
        <v>83428.571428571435</v>
      </c>
      <c r="BL472" s="101"/>
      <c r="BM472" s="117" t="str">
        <f t="shared" si="324"/>
        <v>81335-77-5</v>
      </c>
      <c r="BN472" s="204" t="str">
        <f t="shared" si="325"/>
        <v>Imazethapyr</v>
      </c>
      <c r="BO472" s="204"/>
      <c r="BP472" s="200">
        <f t="shared" si="337"/>
        <v>100000</v>
      </c>
      <c r="BQ472" s="100" t="str">
        <f t="shared" si="287"/>
        <v>max</v>
      </c>
      <c r="BR472" s="205">
        <f t="shared" si="338"/>
        <v>100000</v>
      </c>
      <c r="BS472" s="100" t="str">
        <f t="shared" si="288"/>
        <v>max</v>
      </c>
      <c r="BT472" s="200">
        <f t="shared" si="339"/>
        <v>100000</v>
      </c>
      <c r="BU472" s="100" t="str">
        <f t="shared" si="289"/>
        <v>max</v>
      </c>
      <c r="BV472" s="200" t="str">
        <f t="shared" si="340"/>
        <v/>
      </c>
      <c r="BW472" s="100" t="str">
        <f t="shared" si="290"/>
        <v/>
      </c>
      <c r="BX472" s="200">
        <f t="shared" si="291"/>
        <v>83428.571428571435</v>
      </c>
      <c r="BY472" s="100" t="str">
        <f t="shared" si="292"/>
        <v>N</v>
      </c>
      <c r="BZ472" s="200"/>
      <c r="CA472" s="200"/>
      <c r="CB472" s="200"/>
    </row>
    <row r="473" spans="1:80" s="96" customFormat="1" ht="23" x14ac:dyDescent="0.5">
      <c r="A473" s="206" t="s">
        <v>1291</v>
      </c>
      <c r="B473" s="117" t="s">
        <v>1292</v>
      </c>
      <c r="C473" s="201"/>
      <c r="D473" s="201" t="s">
        <v>74</v>
      </c>
      <c r="E473" s="201">
        <v>0.01</v>
      </c>
      <c r="F473" s="203" t="s">
        <v>109</v>
      </c>
      <c r="G473" s="202"/>
      <c r="H473" s="100" t="s">
        <v>74</v>
      </c>
      <c r="I473" s="203"/>
      <c r="J473" s="203" t="s">
        <v>74</v>
      </c>
      <c r="K473" s="203"/>
      <c r="L473" s="113"/>
      <c r="M473" s="113">
        <v>1</v>
      </c>
      <c r="N473" s="111"/>
      <c r="P473" s="95">
        <v>253.81</v>
      </c>
      <c r="Q473" s="96" t="s">
        <v>47</v>
      </c>
      <c r="R473" s="96" t="s">
        <v>1197</v>
      </c>
      <c r="S473" s="96" t="s">
        <v>1197</v>
      </c>
      <c r="T473" s="96" t="s">
        <v>1197</v>
      </c>
      <c r="U473" s="96" t="s">
        <v>1197</v>
      </c>
      <c r="W473" s="96">
        <v>60</v>
      </c>
      <c r="X473" s="96">
        <v>330</v>
      </c>
      <c r="Y473" s="99" t="str">
        <f t="shared" si="308"/>
        <v/>
      </c>
      <c r="Z473" s="96" t="str">
        <f t="shared" si="309"/>
        <v/>
      </c>
      <c r="AA473" s="96" t="str">
        <f t="shared" si="310"/>
        <v/>
      </c>
      <c r="AC473" s="96" t="str">
        <f t="shared" si="293"/>
        <v/>
      </c>
      <c r="AD473" s="96" t="str">
        <f t="shared" si="311"/>
        <v/>
      </c>
      <c r="AE473" s="96" t="str">
        <f t="shared" si="312"/>
        <v/>
      </c>
      <c r="AF473" s="96" t="str">
        <f t="shared" si="326"/>
        <v/>
      </c>
      <c r="AH473" s="101" t="str">
        <f t="shared" si="313"/>
        <v/>
      </c>
      <c r="AI473" s="101" t="str">
        <f t="shared" si="314"/>
        <v/>
      </c>
      <c r="AJ473" s="101">
        <f t="shared" si="294"/>
        <v>782.14285714285722</v>
      </c>
      <c r="AK473" s="96">
        <f t="shared" si="327"/>
        <v>782.14285714285734</v>
      </c>
      <c r="AM473" s="96" t="str">
        <f t="shared" si="315"/>
        <v/>
      </c>
      <c r="AN473" s="96" t="str">
        <f t="shared" si="328"/>
        <v/>
      </c>
      <c r="AO473" s="96" t="str">
        <f t="shared" si="329"/>
        <v/>
      </c>
      <c r="AQ473" s="96" t="str">
        <f t="shared" si="316"/>
        <v/>
      </c>
      <c r="AR473" s="96">
        <f t="shared" si="330"/>
        <v>23360.000000000004</v>
      </c>
      <c r="AS473" s="96">
        <f t="shared" si="331"/>
        <v>23360.000000000004</v>
      </c>
      <c r="AU473" s="96" t="str">
        <f t="shared" si="317"/>
        <v/>
      </c>
      <c r="AV473" s="96" t="str">
        <f t="shared" si="332"/>
        <v/>
      </c>
      <c r="AW473" s="96" t="str">
        <f t="shared" si="333"/>
        <v/>
      </c>
      <c r="AX473" s="96" t="str">
        <f t="shared" si="334"/>
        <v/>
      </c>
      <c r="AZ473" s="101" t="str">
        <f t="shared" si="318"/>
        <v/>
      </c>
      <c r="BA473" s="101" t="str">
        <f t="shared" si="319"/>
        <v/>
      </c>
      <c r="BB473" s="101">
        <f t="shared" si="335"/>
        <v>12977.777777777779</v>
      </c>
      <c r="BC473" s="96">
        <f t="shared" si="336"/>
        <v>12977.777777777777</v>
      </c>
      <c r="BE473" s="96" t="str">
        <f t="shared" si="320"/>
        <v/>
      </c>
      <c r="BF473" s="96" t="str">
        <f t="shared" si="321"/>
        <v/>
      </c>
      <c r="BH473" s="118"/>
      <c r="BI473" s="96" t="s">
        <v>74</v>
      </c>
      <c r="BJ473" s="96" t="str">
        <f t="shared" si="322"/>
        <v/>
      </c>
      <c r="BK473" s="101">
        <f t="shared" si="323"/>
        <v>333.71428571428572</v>
      </c>
      <c r="BL473" s="101"/>
      <c r="BM473" s="117" t="str">
        <f t="shared" si="324"/>
        <v>7553-56-2</v>
      </c>
      <c r="BN473" s="204" t="str">
        <f t="shared" si="325"/>
        <v>Iodine</v>
      </c>
      <c r="BO473" s="204"/>
      <c r="BP473" s="200">
        <f t="shared" si="337"/>
        <v>782.14285714285734</v>
      </c>
      <c r="BQ473" s="100" t="str">
        <f t="shared" si="287"/>
        <v>N</v>
      </c>
      <c r="BR473" s="205">
        <f t="shared" si="338"/>
        <v>23360.000000000004</v>
      </c>
      <c r="BS473" s="100" t="str">
        <f t="shared" si="288"/>
        <v>N</v>
      </c>
      <c r="BT473" s="200">
        <f t="shared" si="339"/>
        <v>12977.777777777777</v>
      </c>
      <c r="BU473" s="100" t="str">
        <f t="shared" si="289"/>
        <v>N</v>
      </c>
      <c r="BV473" s="200" t="str">
        <f t="shared" si="340"/>
        <v/>
      </c>
      <c r="BW473" s="100" t="str">
        <f t="shared" si="290"/>
        <v/>
      </c>
      <c r="BX473" s="200">
        <f t="shared" si="291"/>
        <v>333.71428571428572</v>
      </c>
      <c r="BY473" s="100" t="str">
        <f t="shared" si="292"/>
        <v>N</v>
      </c>
      <c r="BZ473" s="200"/>
      <c r="CA473" s="200"/>
      <c r="CB473" s="200"/>
    </row>
    <row r="474" spans="1:80" s="96" customFormat="1" ht="23" x14ac:dyDescent="0.5">
      <c r="A474" s="206" t="s">
        <v>1293</v>
      </c>
      <c r="B474" s="117" t="s">
        <v>1294</v>
      </c>
      <c r="C474" s="201"/>
      <c r="D474" s="201" t="s">
        <v>74</v>
      </c>
      <c r="E474" s="201">
        <v>0.04</v>
      </c>
      <c r="F474" s="203" t="s">
        <v>790</v>
      </c>
      <c r="G474" s="202"/>
      <c r="H474" s="100" t="s">
        <v>74</v>
      </c>
      <c r="I474" s="203"/>
      <c r="J474" s="203" t="s">
        <v>74</v>
      </c>
      <c r="K474" s="203"/>
      <c r="L474" s="113"/>
      <c r="M474" s="113">
        <v>1</v>
      </c>
      <c r="N474" s="111">
        <v>0.1</v>
      </c>
      <c r="P474" s="95">
        <v>330.17</v>
      </c>
      <c r="Q474" s="96" t="s">
        <v>47</v>
      </c>
      <c r="R474" s="96">
        <v>3.12E-9</v>
      </c>
      <c r="S474" s="96">
        <v>1.2756000000000001E-7</v>
      </c>
      <c r="T474" s="96">
        <v>3.9773599999999999E-2</v>
      </c>
      <c r="U474" s="96">
        <v>4.6472000000000002E-6</v>
      </c>
      <c r="V474" s="96">
        <v>52.52</v>
      </c>
      <c r="W474" s="96">
        <f t="shared" si="307"/>
        <v>0.31512000000000001</v>
      </c>
      <c r="X474" s="96">
        <v>13.9</v>
      </c>
      <c r="Y474" s="99" t="str">
        <f t="shared" si="308"/>
        <v/>
      </c>
      <c r="Z474" s="96" t="str">
        <f t="shared" si="309"/>
        <v/>
      </c>
      <c r="AA474" s="96" t="str">
        <f t="shared" si="310"/>
        <v/>
      </c>
      <c r="AC474" s="96" t="str">
        <f t="shared" si="293"/>
        <v/>
      </c>
      <c r="AD474" s="96" t="str">
        <f t="shared" si="311"/>
        <v/>
      </c>
      <c r="AE474" s="96" t="str">
        <f t="shared" si="312"/>
        <v/>
      </c>
      <c r="AF474" s="96" t="str">
        <f t="shared" si="326"/>
        <v/>
      </c>
      <c r="AH474" s="101" t="str">
        <f t="shared" si="313"/>
        <v/>
      </c>
      <c r="AI474" s="101">
        <f t="shared" si="314"/>
        <v>13184.034675817227</v>
      </c>
      <c r="AJ474" s="101">
        <f t="shared" si="294"/>
        <v>3128.5714285714289</v>
      </c>
      <c r="AK474" s="96">
        <f t="shared" si="327"/>
        <v>2528.5471822285854</v>
      </c>
      <c r="AM474" s="96" t="str">
        <f t="shared" si="315"/>
        <v/>
      </c>
      <c r="AN474" s="96" t="str">
        <f t="shared" si="328"/>
        <v/>
      </c>
      <c r="AO474" s="96" t="str">
        <f t="shared" si="329"/>
        <v/>
      </c>
      <c r="AQ474" s="96" t="str">
        <f t="shared" si="316"/>
        <v/>
      </c>
      <c r="AR474" s="96">
        <f t="shared" si="330"/>
        <v>93440.000000000015</v>
      </c>
      <c r="AS474" s="96">
        <f t="shared" si="331"/>
        <v>93440.000000000015</v>
      </c>
      <c r="AU474" s="96" t="str">
        <f t="shared" si="317"/>
        <v/>
      </c>
      <c r="AV474" s="96" t="str">
        <f t="shared" si="332"/>
        <v/>
      </c>
      <c r="AW474" s="96" t="str">
        <f t="shared" si="333"/>
        <v/>
      </c>
      <c r="AX474" s="96" t="str">
        <f t="shared" si="334"/>
        <v/>
      </c>
      <c r="AZ474" s="101" t="str">
        <f t="shared" si="318"/>
        <v/>
      </c>
      <c r="BA474" s="101">
        <f t="shared" si="319"/>
        <v>122651.71323861428</v>
      </c>
      <c r="BB474" s="101">
        <f t="shared" si="335"/>
        <v>51911.111111111117</v>
      </c>
      <c r="BC474" s="96">
        <f t="shared" si="336"/>
        <v>36473.898366481488</v>
      </c>
      <c r="BE474" s="96" t="str">
        <f t="shared" si="320"/>
        <v/>
      </c>
      <c r="BF474" s="96" t="str">
        <f t="shared" si="321"/>
        <v/>
      </c>
      <c r="BH474" s="118"/>
      <c r="BI474" s="96" t="s">
        <v>74</v>
      </c>
      <c r="BJ474" s="96" t="str">
        <f t="shared" si="322"/>
        <v/>
      </c>
      <c r="BK474" s="101">
        <f t="shared" si="323"/>
        <v>1334.8571428571429</v>
      </c>
      <c r="BL474" s="101"/>
      <c r="BM474" s="117" t="str">
        <f t="shared" si="324"/>
        <v>36734-19-7</v>
      </c>
      <c r="BN474" s="204" t="str">
        <f t="shared" si="325"/>
        <v>Iprodione</v>
      </c>
      <c r="BO474" s="204"/>
      <c r="BP474" s="200">
        <f t="shared" si="337"/>
        <v>2528.5471822285854</v>
      </c>
      <c r="BQ474" s="100" t="str">
        <f t="shared" ref="BQ474:BQ494" si="341">IF(BP474="","",IF(BP474=AA474,"sat", IF(BP474=AF474,"C", IF(BP474=AK474,"N", IF(BP474=100000,"max")))))</f>
        <v>N</v>
      </c>
      <c r="BR474" s="205">
        <f t="shared" si="338"/>
        <v>93440.000000000015</v>
      </c>
      <c r="BS474" s="100" t="str">
        <f t="shared" ref="BS474:BS494" si="342">IF(BR474="","",IF(BR474=AA474,"sat", IF(BR474=AO474,"C", IF(BR474=AS474,"N", IF(BR474=100000,"max")))))</f>
        <v>N</v>
      </c>
      <c r="BT474" s="200">
        <f t="shared" si="339"/>
        <v>36473.898366481488</v>
      </c>
      <c r="BU474" s="100" t="str">
        <f t="shared" ref="BU474:BU494" si="343">IF(BT474="","", IF(BT474=AA474,"sat", IF(BT474=AX474,"C", IF(BT474=BC474,"N", IF(BT474=100000,"max")))))</f>
        <v>N</v>
      </c>
      <c r="BV474" s="200" t="str">
        <f t="shared" si="340"/>
        <v/>
      </c>
      <c r="BW474" s="100" t="str">
        <f t="shared" ref="BW474:BW494" si="344">IF(BV474="","", IF(BV474=BE474,"C", IF(BV474=BF474,"N")))</f>
        <v/>
      </c>
      <c r="BX474" s="200">
        <f t="shared" ref="BX474:BX494" si="345">IF(BI474="",(IF(AND(BJ474="",BK474=""),"",MIN(BJ474,BK474))),BI474)</f>
        <v>1334.8571428571429</v>
      </c>
      <c r="BY474" s="100" t="str">
        <f t="shared" ref="BY474:BY494" si="346">IF(BX474="","", IF(BX474=BJ474,"C", IF(BX474=BK474,"N",IF(BX474=BI474,"mcl"))))</f>
        <v>N</v>
      </c>
      <c r="BZ474" s="200"/>
      <c r="CA474" s="200"/>
      <c r="CB474" s="200"/>
    </row>
    <row r="475" spans="1:80" s="96" customFormat="1" ht="23" x14ac:dyDescent="0.5">
      <c r="A475" s="206" t="s">
        <v>413</v>
      </c>
      <c r="B475" s="117" t="s">
        <v>414</v>
      </c>
      <c r="D475" s="201" t="s">
        <v>74</v>
      </c>
      <c r="E475" s="201">
        <v>0.7</v>
      </c>
      <c r="F475" s="203" t="s">
        <v>791</v>
      </c>
      <c r="G475" s="202"/>
      <c r="H475" s="100" t="s">
        <v>74</v>
      </c>
      <c r="I475" s="203"/>
      <c r="J475" s="203" t="s">
        <v>74</v>
      </c>
      <c r="K475" s="203"/>
      <c r="L475" s="113"/>
      <c r="M475" s="113">
        <v>1</v>
      </c>
      <c r="N475" s="111"/>
      <c r="P475" s="95">
        <v>55.847000000000001</v>
      </c>
      <c r="Q475" s="96" t="s">
        <v>47</v>
      </c>
      <c r="R475" s="96" t="s">
        <v>1197</v>
      </c>
      <c r="S475" s="96" t="s">
        <v>1197</v>
      </c>
      <c r="T475" s="96" t="s">
        <v>1197</v>
      </c>
      <c r="U475" s="96" t="s">
        <v>1197</v>
      </c>
      <c r="W475" s="96">
        <v>25</v>
      </c>
      <c r="X475" s="96" t="s">
        <v>1197</v>
      </c>
      <c r="Y475" s="99" t="str">
        <f t="shared" si="308"/>
        <v/>
      </c>
      <c r="Z475" s="96" t="str">
        <f t="shared" si="309"/>
        <v/>
      </c>
      <c r="AA475" s="96" t="str">
        <f t="shared" si="310"/>
        <v/>
      </c>
      <c r="AC475" s="96" t="str">
        <f t="shared" si="293"/>
        <v/>
      </c>
      <c r="AD475" s="96" t="str">
        <f t="shared" si="311"/>
        <v/>
      </c>
      <c r="AE475" s="96" t="str">
        <f t="shared" si="312"/>
        <v/>
      </c>
      <c r="AF475" s="96" t="str">
        <f t="shared" si="326"/>
        <v/>
      </c>
      <c r="AH475" s="101" t="str">
        <f t="shared" si="313"/>
        <v/>
      </c>
      <c r="AI475" s="101" t="str">
        <f t="shared" si="314"/>
        <v/>
      </c>
      <c r="AJ475" s="101">
        <f t="shared" si="294"/>
        <v>54750</v>
      </c>
      <c r="AK475" s="96">
        <f t="shared" si="327"/>
        <v>54750</v>
      </c>
      <c r="AM475" s="96" t="str">
        <f t="shared" si="315"/>
        <v/>
      </c>
      <c r="AN475" s="96" t="str">
        <f t="shared" si="328"/>
        <v/>
      </c>
      <c r="AO475" s="96" t="str">
        <f t="shared" si="329"/>
        <v/>
      </c>
      <c r="AQ475" s="96" t="str">
        <f t="shared" si="316"/>
        <v/>
      </c>
      <c r="AR475" s="96">
        <f t="shared" si="330"/>
        <v>1635200</v>
      </c>
      <c r="AS475" s="96">
        <f t="shared" si="331"/>
        <v>1635200</v>
      </c>
      <c r="AU475" s="96" t="str">
        <f t="shared" si="317"/>
        <v/>
      </c>
      <c r="AV475" s="96" t="str">
        <f t="shared" si="332"/>
        <v/>
      </c>
      <c r="AW475" s="96" t="str">
        <f t="shared" si="333"/>
        <v/>
      </c>
      <c r="AX475" s="96" t="str">
        <f t="shared" si="334"/>
        <v/>
      </c>
      <c r="AZ475" s="101" t="str">
        <f t="shared" si="318"/>
        <v/>
      </c>
      <c r="BA475" s="101" t="str">
        <f t="shared" si="319"/>
        <v/>
      </c>
      <c r="BB475" s="101">
        <f t="shared" si="335"/>
        <v>908444.4444444445</v>
      </c>
      <c r="BC475" s="96">
        <f t="shared" si="336"/>
        <v>908444.44444444438</v>
      </c>
      <c r="BE475" s="96" t="str">
        <f t="shared" si="320"/>
        <v/>
      </c>
      <c r="BF475" s="96" t="str">
        <f t="shared" si="321"/>
        <v/>
      </c>
      <c r="BH475" s="118"/>
      <c r="BI475" s="96" t="s">
        <v>74</v>
      </c>
      <c r="BJ475" s="96" t="str">
        <f t="shared" si="322"/>
        <v/>
      </c>
      <c r="BK475" s="101">
        <f t="shared" si="323"/>
        <v>23360</v>
      </c>
      <c r="BL475" s="101"/>
      <c r="BM475" s="117" t="str">
        <f t="shared" si="324"/>
        <v>7439-89-6</v>
      </c>
      <c r="BN475" s="204" t="str">
        <f t="shared" si="325"/>
        <v>Iron</v>
      </c>
      <c r="BO475" s="204"/>
      <c r="BP475" s="200">
        <f t="shared" si="337"/>
        <v>54750</v>
      </c>
      <c r="BQ475" s="100" t="str">
        <f t="shared" si="341"/>
        <v>N</v>
      </c>
      <c r="BR475" s="205">
        <f t="shared" si="338"/>
        <v>100000</v>
      </c>
      <c r="BS475" s="100" t="str">
        <f t="shared" si="342"/>
        <v>max</v>
      </c>
      <c r="BT475" s="200">
        <f t="shared" si="339"/>
        <v>100000</v>
      </c>
      <c r="BU475" s="100" t="str">
        <f t="shared" si="343"/>
        <v>max</v>
      </c>
      <c r="BV475" s="200" t="str">
        <f t="shared" si="340"/>
        <v/>
      </c>
      <c r="BW475" s="100" t="str">
        <f t="shared" si="344"/>
        <v/>
      </c>
      <c r="BX475" s="200">
        <f t="shared" si="345"/>
        <v>23360</v>
      </c>
      <c r="BY475" s="100" t="str">
        <f t="shared" si="346"/>
        <v>N</v>
      </c>
      <c r="BZ475" s="200">
        <f>'Table D1'!I10</f>
        <v>588.67200000000003</v>
      </c>
      <c r="CA475" s="200"/>
      <c r="CB475" s="200">
        <f>'Table D1'!J10</f>
        <v>11773.439999999999</v>
      </c>
    </row>
    <row r="476" spans="1:80" s="96" customFormat="1" ht="23" x14ac:dyDescent="0.5">
      <c r="A476" s="206" t="s">
        <v>1295</v>
      </c>
      <c r="B476" s="117" t="s">
        <v>415</v>
      </c>
      <c r="D476" s="201" t="s">
        <v>74</v>
      </c>
      <c r="E476" s="201">
        <v>0.3</v>
      </c>
      <c r="F476" s="203" t="s">
        <v>790</v>
      </c>
      <c r="G476" s="202"/>
      <c r="H476" s="100" t="s">
        <v>74</v>
      </c>
      <c r="I476" s="203">
        <v>0.4</v>
      </c>
      <c r="J476" s="203" t="s">
        <v>1198</v>
      </c>
      <c r="K476" s="203"/>
      <c r="L476" s="113" t="s">
        <v>1199</v>
      </c>
      <c r="M476" s="113">
        <v>1</v>
      </c>
      <c r="N476" s="111"/>
      <c r="P476" s="95">
        <v>74.123999999999995</v>
      </c>
      <c r="Q476" s="208"/>
      <c r="R476" s="96">
        <v>9.7799999999999995E-6</v>
      </c>
      <c r="S476" s="96">
        <v>3.9980000000000001E-4</v>
      </c>
      <c r="T476" s="96">
        <v>8.9667700000000003E-2</v>
      </c>
      <c r="U476" s="210">
        <v>1.0000000000000001E-5</v>
      </c>
      <c r="V476" s="96">
        <v>2.919</v>
      </c>
      <c r="W476" s="96">
        <f t="shared" si="307"/>
        <v>1.7514000000000002E-2</v>
      </c>
      <c r="X476" s="96">
        <v>85000</v>
      </c>
      <c r="Y476" s="99">
        <f t="shared" si="308"/>
        <v>1.6782236255411179E-5</v>
      </c>
      <c r="Z476" s="96">
        <f t="shared" si="309"/>
        <v>28156.310163000147</v>
      </c>
      <c r="AA476" s="96">
        <f t="shared" si="310"/>
        <v>9995.1232597484286</v>
      </c>
      <c r="AC476" s="96" t="str">
        <f t="shared" si="293"/>
        <v/>
      </c>
      <c r="AD476" s="96" t="str">
        <f t="shared" si="311"/>
        <v/>
      </c>
      <c r="AE476" s="96" t="str">
        <f t="shared" si="312"/>
        <v/>
      </c>
      <c r="AF476" s="96" t="str">
        <f t="shared" si="326"/>
        <v/>
      </c>
      <c r="AH476" s="101">
        <f t="shared" si="313"/>
        <v>11745.203667994347</v>
      </c>
      <c r="AI476" s="101" t="str">
        <f t="shared" si="314"/>
        <v/>
      </c>
      <c r="AJ476" s="101">
        <f t="shared" si="294"/>
        <v>23464.285714285717</v>
      </c>
      <c r="AK476" s="96">
        <f t="shared" si="327"/>
        <v>7827.2312229837098</v>
      </c>
      <c r="AM476" s="96" t="str">
        <f t="shared" si="315"/>
        <v/>
      </c>
      <c r="AN476" s="96" t="str">
        <f t="shared" si="328"/>
        <v/>
      </c>
      <c r="AO476" s="96" t="str">
        <f t="shared" si="329"/>
        <v/>
      </c>
      <c r="AQ476" s="96">
        <f t="shared" si="316"/>
        <v>49329.855405576258</v>
      </c>
      <c r="AR476" s="96">
        <f t="shared" si="330"/>
        <v>700800</v>
      </c>
      <c r="AS476" s="96">
        <f t="shared" si="331"/>
        <v>46085.837564132838</v>
      </c>
      <c r="AU476" s="96" t="str">
        <f t="shared" si="317"/>
        <v/>
      </c>
      <c r="AV476" s="96" t="str">
        <f t="shared" si="332"/>
        <v/>
      </c>
      <c r="AW476" s="96" t="str">
        <f t="shared" si="333"/>
        <v/>
      </c>
      <c r="AX476" s="96" t="str">
        <f t="shared" si="334"/>
        <v/>
      </c>
      <c r="AZ476" s="101">
        <f t="shared" si="318"/>
        <v>54810.950450640281</v>
      </c>
      <c r="BA476" s="101" t="str">
        <f t="shared" si="319"/>
        <v/>
      </c>
      <c r="BB476" s="101">
        <f t="shared" si="335"/>
        <v>389333.33333333331</v>
      </c>
      <c r="BC476" s="96">
        <f t="shared" si="336"/>
        <v>48046.841581091554</v>
      </c>
      <c r="BE476" s="96" t="str">
        <f t="shared" si="320"/>
        <v/>
      </c>
      <c r="BF476" s="96">
        <f t="shared" si="321"/>
        <v>417.14285714285717</v>
      </c>
      <c r="BH476" s="118"/>
      <c r="BI476" s="96" t="s">
        <v>74</v>
      </c>
      <c r="BJ476" s="96" t="str">
        <f t="shared" si="322"/>
        <v/>
      </c>
      <c r="BK476" s="101">
        <f t="shared" si="323"/>
        <v>770.10989010988999</v>
      </c>
      <c r="BL476" s="101"/>
      <c r="BM476" s="117" t="str">
        <f t="shared" si="324"/>
        <v>78-83-1</v>
      </c>
      <c r="BN476" s="204" t="str">
        <f t="shared" si="325"/>
        <v>Isobutyl Alcohol</v>
      </c>
      <c r="BO476" s="204"/>
      <c r="BP476" s="200">
        <f t="shared" si="337"/>
        <v>7827.2312229837098</v>
      </c>
      <c r="BQ476" s="100" t="str">
        <f t="shared" si="341"/>
        <v>N</v>
      </c>
      <c r="BR476" s="205">
        <f t="shared" si="338"/>
        <v>9995.1232597484286</v>
      </c>
      <c r="BS476" s="100" t="str">
        <f t="shared" si="342"/>
        <v>sat</v>
      </c>
      <c r="BT476" s="200">
        <f t="shared" si="339"/>
        <v>9995.1232597484286</v>
      </c>
      <c r="BU476" s="100" t="str">
        <f t="shared" si="343"/>
        <v>sat</v>
      </c>
      <c r="BV476" s="200">
        <f t="shared" si="340"/>
        <v>417.14285714285717</v>
      </c>
      <c r="BW476" s="100" t="str">
        <f t="shared" si="344"/>
        <v>N</v>
      </c>
      <c r="BX476" s="200">
        <f t="shared" si="345"/>
        <v>770.10989010988999</v>
      </c>
      <c r="BY476" s="100" t="str">
        <f t="shared" si="346"/>
        <v>N</v>
      </c>
      <c r="BZ476" s="200"/>
      <c r="CA476" s="200"/>
      <c r="CB476" s="200"/>
    </row>
    <row r="477" spans="1:80" s="96" customFormat="1" ht="23" x14ac:dyDescent="0.5">
      <c r="A477" s="206" t="s">
        <v>821</v>
      </c>
      <c r="B477" s="117" t="s">
        <v>822</v>
      </c>
      <c r="C477" s="96">
        <v>3.8</v>
      </c>
      <c r="D477" s="201" t="s">
        <v>793</v>
      </c>
      <c r="E477" s="201"/>
      <c r="F477" s="203"/>
      <c r="G477" s="202">
        <v>1.2999999999999999E-3</v>
      </c>
      <c r="H477" s="100" t="s">
        <v>793</v>
      </c>
      <c r="I477" s="203">
        <v>0.4</v>
      </c>
      <c r="J477" s="203" t="s">
        <v>47</v>
      </c>
      <c r="K477" s="203"/>
      <c r="L477" s="113" t="s">
        <v>1199</v>
      </c>
      <c r="M477" s="259">
        <v>0.1</v>
      </c>
      <c r="N477" s="111"/>
      <c r="O477" s="96" t="s">
        <v>829</v>
      </c>
      <c r="P477" s="95">
        <v>134.22</v>
      </c>
      <c r="Q477" s="208"/>
      <c r="R477" s="96">
        <v>1.2</v>
      </c>
      <c r="S477" s="96">
        <v>49.2</v>
      </c>
      <c r="T477" s="96">
        <v>7.4999999999999997E-2</v>
      </c>
      <c r="U477" s="210">
        <v>7.0999999999999998E-6</v>
      </c>
      <c r="V477" s="96">
        <v>220</v>
      </c>
      <c r="W477" s="96">
        <f t="shared" si="307"/>
        <v>1.32</v>
      </c>
      <c r="X477" s="96">
        <v>61</v>
      </c>
      <c r="Y477" s="99">
        <f t="shared" si="308"/>
        <v>1.8314988238281739E-2</v>
      </c>
      <c r="Z477" s="96">
        <f t="shared" si="309"/>
        <v>852.30950927578692</v>
      </c>
      <c r="AA477" s="96">
        <f t="shared" si="310"/>
        <v>654.77169811320755</v>
      </c>
      <c r="AC477" s="96">
        <f t="shared" si="293"/>
        <v>1.8407868099743329E-3</v>
      </c>
      <c r="AD477" s="96" t="str">
        <f t="shared" si="311"/>
        <v/>
      </c>
      <c r="AE477" s="96">
        <f t="shared" si="312"/>
        <v>1.8295739348370925</v>
      </c>
      <c r="AF477" s="96">
        <f t="shared" si="326"/>
        <v>1.8389366031152728E-3</v>
      </c>
      <c r="AH477" s="101">
        <f t="shared" si="313"/>
        <v>355.53482386932825</v>
      </c>
      <c r="AI477" s="101" t="str">
        <f t="shared" si="314"/>
        <v/>
      </c>
      <c r="AJ477" s="101" t="str">
        <f t="shared" si="294"/>
        <v/>
      </c>
      <c r="AK477" s="96">
        <f t="shared" si="327"/>
        <v>355.53482386932825</v>
      </c>
      <c r="AM477" s="96">
        <f t="shared" si="315"/>
        <v>8.0405567859678853E-3</v>
      </c>
      <c r="AN477" s="96">
        <f t="shared" si="328"/>
        <v>17.212631578947367</v>
      </c>
      <c r="AO477" s="96">
        <f t="shared" si="329"/>
        <v>8.0368025449650497E-3</v>
      </c>
      <c r="AQ477" s="96">
        <f t="shared" si="316"/>
        <v>1493.2462602511787</v>
      </c>
      <c r="AR477" s="96" t="str">
        <f t="shared" si="330"/>
        <v/>
      </c>
      <c r="AS477" s="96">
        <f t="shared" si="331"/>
        <v>1493.2462602511787</v>
      </c>
      <c r="AU477" s="96">
        <f t="shared" si="317"/>
        <v>8.9339519844087601E-3</v>
      </c>
      <c r="AV477" s="96" t="str">
        <f t="shared" si="332"/>
        <v/>
      </c>
      <c r="AW477" s="96">
        <f t="shared" si="333"/>
        <v>9.5625730994152036</v>
      </c>
      <c r="AX477" s="96">
        <f t="shared" si="334"/>
        <v>8.925613120149339E-3</v>
      </c>
      <c r="AZ477" s="101">
        <f t="shared" si="318"/>
        <v>1659.1625113901987</v>
      </c>
      <c r="BA477" s="101" t="str">
        <f t="shared" si="319"/>
        <v/>
      </c>
      <c r="BB477" s="101" t="str">
        <f t="shared" si="335"/>
        <v/>
      </c>
      <c r="BC477" s="96">
        <f t="shared" si="336"/>
        <v>1659.1625113901987</v>
      </c>
      <c r="BE477" s="96">
        <f t="shared" si="320"/>
        <v>2.1597633136094677E-3</v>
      </c>
      <c r="BF477" s="96">
        <f t="shared" si="321"/>
        <v>417.14285714285717</v>
      </c>
      <c r="BH477" s="118"/>
      <c r="BJ477" s="96">
        <f t="shared" si="322"/>
        <v>3.5678328103770172E-3</v>
      </c>
      <c r="BK477" s="101">
        <f t="shared" si="323"/>
        <v>834.28571428571433</v>
      </c>
      <c r="BL477" s="101"/>
      <c r="BM477" s="117" t="str">
        <f t="shared" si="324"/>
        <v>538-93-2</v>
      </c>
      <c r="BN477" s="204" t="str">
        <f t="shared" si="325"/>
        <v>Isobutylbenzene</v>
      </c>
      <c r="BO477" s="204"/>
      <c r="BP477" s="200">
        <f t="shared" si="337"/>
        <v>1.8389366031152728E-3</v>
      </c>
      <c r="BQ477" s="100" t="str">
        <f>IF(BP477="","",IF(BP477=AA477,"sat", IF(BP477=AF477,"C", IF(BP477=AK477,"N", IF(BP477=100000,"max")))))</f>
        <v>C</v>
      </c>
      <c r="BR477" s="205">
        <f t="shared" si="338"/>
        <v>8.0368025449650497E-3</v>
      </c>
      <c r="BS477" s="100" t="str">
        <f>IF(BR477="","",IF(BR477=AA477,"sat", IF(BR477=AO477,"C", IF(BR477=AS477,"N", IF(BR477=100000,"max")))))</f>
        <v>C</v>
      </c>
      <c r="BT477" s="200">
        <f t="shared" si="339"/>
        <v>8.925613120149339E-3</v>
      </c>
      <c r="BU477" s="100" t="str">
        <f>IF(BT477="","", IF(BT477=AA477,"sat", IF(BT477=AX477,"C", IF(BT477=BC477,"N", IF(BT477=100000,"max")))))</f>
        <v>C</v>
      </c>
      <c r="BV477" s="200">
        <f t="shared" si="340"/>
        <v>2.1597633136094677E-3</v>
      </c>
      <c r="BW477" s="100" t="str">
        <f>IF(BV477="","", IF(BV477=BE477,"C", IF(BV477=BF477,"N")))</f>
        <v>C</v>
      </c>
      <c r="BX477" s="200">
        <f>IF(BI477="",(IF(AND(BJ477="",BK477=""),"",MIN(BJ477,BK477))),BI477)</f>
        <v>3.5678328103770172E-3</v>
      </c>
      <c r="BY477" s="100" t="str">
        <f>IF(BX477="","", IF(BX477=BJ477,"C", IF(BX477=BK477,"N",IF(BX477=BI477,"mcl"))))</f>
        <v>C</v>
      </c>
      <c r="BZ477" s="200"/>
      <c r="CA477" s="200"/>
      <c r="CB477" s="200"/>
    </row>
    <row r="478" spans="1:80" s="96" customFormat="1" ht="23" x14ac:dyDescent="0.5">
      <c r="A478" s="206" t="s">
        <v>416</v>
      </c>
      <c r="B478" s="117" t="s">
        <v>417</v>
      </c>
      <c r="C478" s="201">
        <v>9.5E-4</v>
      </c>
      <c r="D478" s="201" t="s">
        <v>790</v>
      </c>
      <c r="E478" s="201">
        <v>0.2</v>
      </c>
      <c r="F478" s="203" t="s">
        <v>790</v>
      </c>
      <c r="G478" s="202"/>
      <c r="H478" s="100" t="s">
        <v>74</v>
      </c>
      <c r="I478" s="203">
        <v>2</v>
      </c>
      <c r="J478" s="203" t="s">
        <v>793</v>
      </c>
      <c r="K478" s="203"/>
      <c r="L478" s="113"/>
      <c r="M478" s="113">
        <v>1</v>
      </c>
      <c r="N478" s="111">
        <v>0.1</v>
      </c>
      <c r="P478" s="95">
        <v>138.21</v>
      </c>
      <c r="Q478" s="96" t="s">
        <v>47</v>
      </c>
      <c r="R478" s="96">
        <v>6.64E-6</v>
      </c>
      <c r="S478" s="96">
        <v>2.7149999999999999E-4</v>
      </c>
      <c r="T478" s="96">
        <v>5.2504799999999997E-2</v>
      </c>
      <c r="U478" s="96">
        <v>7.5295999999999999E-6</v>
      </c>
      <c r="V478" s="96">
        <v>65.150000000000006</v>
      </c>
      <c r="W478" s="96">
        <f t="shared" si="307"/>
        <v>0.39090000000000003</v>
      </c>
      <c r="X478" s="96">
        <v>12000</v>
      </c>
      <c r="Y478" s="99" t="str">
        <f t="shared" si="308"/>
        <v/>
      </c>
      <c r="Z478" s="96" t="str">
        <f t="shared" si="309"/>
        <v/>
      </c>
      <c r="AA478" s="96" t="str">
        <f t="shared" si="310"/>
        <v/>
      </c>
      <c r="AC478" s="96" t="str">
        <f t="shared" si="293"/>
        <v/>
      </c>
      <c r="AD478" s="96">
        <f t="shared" si="311"/>
        <v>2601.2899547446814</v>
      </c>
      <c r="AE478" s="96">
        <f t="shared" si="312"/>
        <v>731.82957393483696</v>
      </c>
      <c r="AF478" s="96">
        <f t="shared" si="326"/>
        <v>571.14690993873853</v>
      </c>
      <c r="AH478" s="101">
        <f t="shared" si="313"/>
        <v>2502857142.8571429</v>
      </c>
      <c r="AI478" s="101">
        <f t="shared" si="314"/>
        <v>65920.173379086147</v>
      </c>
      <c r="AJ478" s="101">
        <f t="shared" si="294"/>
        <v>15642.857142857141</v>
      </c>
      <c r="AK478" s="96">
        <f t="shared" si="327"/>
        <v>12642.672048942726</v>
      </c>
      <c r="AM478" s="96" t="str">
        <f t="shared" si="315"/>
        <v/>
      </c>
      <c r="AN478" s="96">
        <f t="shared" si="328"/>
        <v>6885.0526315789466</v>
      </c>
      <c r="AO478" s="96">
        <f t="shared" si="329"/>
        <v>6885.0526315789466</v>
      </c>
      <c r="AQ478" s="96">
        <f t="shared" si="316"/>
        <v>10512000000</v>
      </c>
      <c r="AR478" s="96">
        <f t="shared" si="330"/>
        <v>467200</v>
      </c>
      <c r="AS478" s="96">
        <f t="shared" si="331"/>
        <v>467179.23647837882</v>
      </c>
      <c r="AU478" s="96" t="str">
        <f t="shared" si="317"/>
        <v/>
      </c>
      <c r="AV478" s="96">
        <f t="shared" si="332"/>
        <v>126824.576915321</v>
      </c>
      <c r="AW478" s="96">
        <f t="shared" si="333"/>
        <v>3825.029239766081</v>
      </c>
      <c r="AX478" s="96">
        <f t="shared" si="334"/>
        <v>3713.0438376233601</v>
      </c>
      <c r="AZ478" s="101">
        <f t="shared" si="318"/>
        <v>11679999999.999998</v>
      </c>
      <c r="BA478" s="101">
        <f t="shared" si="319"/>
        <v>613258.56619307143</v>
      </c>
      <c r="BB478" s="101">
        <f t="shared" si="335"/>
        <v>259555.55555555556</v>
      </c>
      <c r="BC478" s="96">
        <f t="shared" si="336"/>
        <v>182366.64439128886</v>
      </c>
      <c r="BE478" s="96" t="str">
        <f t="shared" si="320"/>
        <v/>
      </c>
      <c r="BF478" s="96">
        <f t="shared" si="321"/>
        <v>2085.7142857142858</v>
      </c>
      <c r="BH478" s="118"/>
      <c r="BI478" s="96" t="s">
        <v>74</v>
      </c>
      <c r="BJ478" s="96">
        <f t="shared" si="322"/>
        <v>82.008650227489724</v>
      </c>
      <c r="BK478" s="101">
        <f t="shared" si="323"/>
        <v>6674.2857142857147</v>
      </c>
      <c r="BL478" s="101"/>
      <c r="BM478" s="117" t="str">
        <f t="shared" si="324"/>
        <v>78-59-1</v>
      </c>
      <c r="BN478" s="204" t="str">
        <f t="shared" si="325"/>
        <v>Isophorone</v>
      </c>
      <c r="BO478" s="204"/>
      <c r="BP478" s="200">
        <f t="shared" si="337"/>
        <v>571.14690993873853</v>
      </c>
      <c r="BQ478" s="100" t="str">
        <f t="shared" si="341"/>
        <v>C</v>
      </c>
      <c r="BR478" s="205">
        <f t="shared" si="338"/>
        <v>6885.0526315789466</v>
      </c>
      <c r="BS478" s="100" t="str">
        <f t="shared" si="342"/>
        <v>C</v>
      </c>
      <c r="BT478" s="200">
        <f t="shared" si="339"/>
        <v>3713.0438376233601</v>
      </c>
      <c r="BU478" s="100" t="str">
        <f t="shared" si="343"/>
        <v>C</v>
      </c>
      <c r="BV478" s="200">
        <f t="shared" si="340"/>
        <v>2085.7142857142858</v>
      </c>
      <c r="BW478" s="100" t="str">
        <f t="shared" si="344"/>
        <v>N</v>
      </c>
      <c r="BX478" s="200">
        <f t="shared" si="345"/>
        <v>82.008650227489724</v>
      </c>
      <c r="BY478" s="100" t="str">
        <f t="shared" si="346"/>
        <v>C</v>
      </c>
      <c r="BZ478" s="200">
        <v>0.03</v>
      </c>
      <c r="CA478" s="200"/>
      <c r="CB478" s="200">
        <f>BZ478*20</f>
        <v>0.6</v>
      </c>
    </row>
    <row r="479" spans="1:80" s="96" customFormat="1" ht="23" x14ac:dyDescent="0.5">
      <c r="A479" s="206" t="s">
        <v>418</v>
      </c>
      <c r="B479" s="117" t="s">
        <v>419</v>
      </c>
      <c r="C479" s="260"/>
      <c r="D479" s="261" t="s">
        <v>74</v>
      </c>
      <c r="E479" s="261">
        <v>1.4999999999999999E-2</v>
      </c>
      <c r="F479" s="262" t="s">
        <v>790</v>
      </c>
      <c r="G479" s="202"/>
      <c r="H479" s="100" t="s">
        <v>74</v>
      </c>
      <c r="I479" s="203"/>
      <c r="J479" s="203" t="s">
        <v>74</v>
      </c>
      <c r="K479" s="203"/>
      <c r="L479" s="113" t="s">
        <v>1199</v>
      </c>
      <c r="M479" s="113">
        <v>1</v>
      </c>
      <c r="N479" s="111"/>
      <c r="P479" s="95">
        <v>309.37</v>
      </c>
      <c r="Q479" s="208"/>
      <c r="R479" s="96">
        <v>1.11E-4</v>
      </c>
      <c r="S479" s="96">
        <v>4.5380000000000004E-3</v>
      </c>
      <c r="T479" s="96">
        <v>2.1278999999999999E-2</v>
      </c>
      <c r="U479" s="96">
        <v>5.3086999999999997E-6</v>
      </c>
      <c r="V479" s="96">
        <v>11430</v>
      </c>
      <c r="W479" s="96">
        <f t="shared" si="307"/>
        <v>68.58</v>
      </c>
      <c r="X479" s="96">
        <v>0.11</v>
      </c>
      <c r="Y479" s="99">
        <f t="shared" si="308"/>
        <v>7.5397300977036067E-8</v>
      </c>
      <c r="Z479" s="96">
        <f t="shared" si="309"/>
        <v>420071.05373272486</v>
      </c>
      <c r="AA479" s="96">
        <f t="shared" si="310"/>
        <v>7.5548944988553473</v>
      </c>
      <c r="AC479" s="96" t="str">
        <f t="shared" si="293"/>
        <v/>
      </c>
      <c r="AD479" s="96" t="str">
        <f t="shared" si="311"/>
        <v/>
      </c>
      <c r="AE479" s="96" t="str">
        <f t="shared" si="312"/>
        <v/>
      </c>
      <c r="AF479" s="96" t="str">
        <f t="shared" si="326"/>
        <v/>
      </c>
      <c r="AH479" s="101" t="str">
        <f t="shared" si="313"/>
        <v/>
      </c>
      <c r="AI479" s="101" t="str">
        <f t="shared" si="314"/>
        <v/>
      </c>
      <c r="AJ479" s="101">
        <f t="shared" si="294"/>
        <v>1173.2142857142858</v>
      </c>
      <c r="AK479" s="96">
        <f t="shared" si="327"/>
        <v>1173.2142857142858</v>
      </c>
      <c r="AM479" s="96" t="str">
        <f t="shared" si="315"/>
        <v/>
      </c>
      <c r="AN479" s="96" t="str">
        <f t="shared" si="328"/>
        <v/>
      </c>
      <c r="AO479" s="96" t="str">
        <f t="shared" si="329"/>
        <v/>
      </c>
      <c r="AQ479" s="96" t="str">
        <f t="shared" si="316"/>
        <v/>
      </c>
      <c r="AR479" s="96">
        <f t="shared" si="330"/>
        <v>35040</v>
      </c>
      <c r="AS479" s="96">
        <f t="shared" si="331"/>
        <v>35040</v>
      </c>
      <c r="AU479" s="96" t="str">
        <f t="shared" si="317"/>
        <v/>
      </c>
      <c r="AV479" s="96" t="str">
        <f t="shared" si="332"/>
        <v/>
      </c>
      <c r="AW479" s="96" t="str">
        <f t="shared" si="333"/>
        <v/>
      </c>
      <c r="AX479" s="96" t="str">
        <f t="shared" si="334"/>
        <v/>
      </c>
      <c r="AZ479" s="101" t="str">
        <f t="shared" si="318"/>
        <v/>
      </c>
      <c r="BA479" s="101" t="str">
        <f t="shared" si="319"/>
        <v/>
      </c>
      <c r="BB479" s="101">
        <f t="shared" si="335"/>
        <v>19466.666666666668</v>
      </c>
      <c r="BC479" s="96">
        <f t="shared" si="336"/>
        <v>19466.666666666668</v>
      </c>
      <c r="BE479" s="96" t="str">
        <f t="shared" si="320"/>
        <v/>
      </c>
      <c r="BF479" s="96" t="str">
        <f t="shared" si="321"/>
        <v/>
      </c>
      <c r="BH479" s="118"/>
      <c r="BI479" s="96" t="s">
        <v>74</v>
      </c>
      <c r="BJ479" s="96" t="str">
        <f t="shared" si="322"/>
        <v/>
      </c>
      <c r="BK479" s="101">
        <f t="shared" si="323"/>
        <v>500.57142857142856</v>
      </c>
      <c r="BL479" s="101"/>
      <c r="BM479" s="117" t="str">
        <f t="shared" si="324"/>
        <v>33820-53-0</v>
      </c>
      <c r="BN479" s="204" t="str">
        <f t="shared" si="325"/>
        <v>Isopropalin</v>
      </c>
      <c r="BO479" s="204"/>
      <c r="BP479" s="200">
        <f t="shared" si="337"/>
        <v>7.5548944988553473</v>
      </c>
      <c r="BQ479" s="100" t="str">
        <f t="shared" si="341"/>
        <v>sat</v>
      </c>
      <c r="BR479" s="205">
        <f t="shared" si="338"/>
        <v>7.5548944988553473</v>
      </c>
      <c r="BS479" s="100" t="str">
        <f t="shared" si="342"/>
        <v>sat</v>
      </c>
      <c r="BT479" s="200">
        <f t="shared" si="339"/>
        <v>7.5548944988553473</v>
      </c>
      <c r="BU479" s="100" t="str">
        <f t="shared" si="343"/>
        <v>sat</v>
      </c>
      <c r="BV479" s="200" t="str">
        <f t="shared" si="340"/>
        <v/>
      </c>
      <c r="BW479" s="100" t="str">
        <f t="shared" si="344"/>
        <v/>
      </c>
      <c r="BX479" s="200">
        <f t="shared" si="345"/>
        <v>500.57142857142856</v>
      </c>
      <c r="BY479" s="100" t="str">
        <f t="shared" si="346"/>
        <v>N</v>
      </c>
      <c r="BZ479" s="200"/>
      <c r="CA479" s="200"/>
      <c r="CB479" s="200"/>
    </row>
    <row r="480" spans="1:80" s="96" customFormat="1" ht="23" x14ac:dyDescent="0.5">
      <c r="A480" s="206" t="s">
        <v>1296</v>
      </c>
      <c r="B480" s="117" t="s">
        <v>823</v>
      </c>
      <c r="D480" s="201" t="s">
        <v>74</v>
      </c>
      <c r="E480" s="201">
        <v>2</v>
      </c>
      <c r="F480" s="203" t="s">
        <v>791</v>
      </c>
      <c r="G480" s="202"/>
      <c r="H480" s="100" t="s">
        <v>74</v>
      </c>
      <c r="I480" s="203">
        <v>0.2</v>
      </c>
      <c r="J480" s="203" t="s">
        <v>791</v>
      </c>
      <c r="K480" s="203"/>
      <c r="L480" s="113" t="s">
        <v>1199</v>
      </c>
      <c r="M480" s="113">
        <v>1</v>
      </c>
      <c r="N480" s="111"/>
      <c r="P480" s="95">
        <v>60.097000000000001</v>
      </c>
      <c r="Q480" s="208"/>
      <c r="R480" s="96">
        <v>8.1000000000000004E-6</v>
      </c>
      <c r="S480" s="96">
        <v>3.3119999999999997E-4</v>
      </c>
      <c r="T480" s="96">
        <v>0.1032261</v>
      </c>
      <c r="U480" s="96">
        <v>1.1199999999999999E-5</v>
      </c>
      <c r="V480" s="96">
        <v>1.53</v>
      </c>
      <c r="W480" s="96">
        <f t="shared" si="307"/>
        <v>9.1800000000000007E-3</v>
      </c>
      <c r="X480" s="96">
        <v>1000000</v>
      </c>
      <c r="Y480" s="99">
        <f t="shared" si="308"/>
        <v>1.7324364938583901E-5</v>
      </c>
      <c r="Z480" s="96">
        <f t="shared" si="309"/>
        <v>27712.263140460338</v>
      </c>
      <c r="AA480" s="96">
        <f t="shared" si="310"/>
        <v>109242.69886792451</v>
      </c>
      <c r="AC480" s="96" t="str">
        <f t="shared" si="293"/>
        <v/>
      </c>
      <c r="AD480" s="96" t="str">
        <f t="shared" si="311"/>
        <v/>
      </c>
      <c r="AE480" s="96" t="str">
        <f t="shared" si="312"/>
        <v/>
      </c>
      <c r="AF480" s="96" t="str">
        <f t="shared" si="326"/>
        <v/>
      </c>
      <c r="AH480" s="101">
        <f t="shared" si="313"/>
        <v>5779.9863121531571</v>
      </c>
      <c r="AI480" s="101" t="str">
        <f t="shared" si="314"/>
        <v/>
      </c>
      <c r="AJ480" s="101">
        <f t="shared" si="294"/>
        <v>156428.57142857142</v>
      </c>
      <c r="AK480" s="96">
        <f t="shared" si="327"/>
        <v>5574.0277472414473</v>
      </c>
      <c r="AM480" s="96" t="str">
        <f t="shared" si="315"/>
        <v/>
      </c>
      <c r="AN480" s="96" t="str">
        <f t="shared" si="328"/>
        <v/>
      </c>
      <c r="AO480" s="96" t="str">
        <f t="shared" si="329"/>
        <v/>
      </c>
      <c r="AQ480" s="96">
        <f t="shared" si="316"/>
        <v>24275.942511043257</v>
      </c>
      <c r="AR480" s="96">
        <f t="shared" si="330"/>
        <v>4672000</v>
      </c>
      <c r="AS480" s="96">
        <f t="shared" si="331"/>
        <v>24150.455552437415</v>
      </c>
      <c r="AU480" s="96" t="str">
        <f t="shared" si="317"/>
        <v/>
      </c>
      <c r="AV480" s="96" t="str">
        <f t="shared" si="332"/>
        <v/>
      </c>
      <c r="AW480" s="96" t="str">
        <f t="shared" si="333"/>
        <v/>
      </c>
      <c r="AX480" s="96" t="str">
        <f t="shared" si="334"/>
        <v/>
      </c>
      <c r="AZ480" s="101">
        <f t="shared" si="318"/>
        <v>26973.269456714734</v>
      </c>
      <c r="BA480" s="101" t="str">
        <f t="shared" si="319"/>
        <v/>
      </c>
      <c r="BB480" s="101">
        <f t="shared" si="335"/>
        <v>2595555.5555555555</v>
      </c>
      <c r="BC480" s="96">
        <f t="shared" si="336"/>
        <v>26695.843615577931</v>
      </c>
      <c r="BE480" s="96" t="str">
        <f t="shared" si="320"/>
        <v/>
      </c>
      <c r="BF480" s="96">
        <f t="shared" si="321"/>
        <v>208.57142857142858</v>
      </c>
      <c r="BH480" s="118"/>
      <c r="BI480" s="96" t="s">
        <v>74</v>
      </c>
      <c r="BJ480" s="96" t="str">
        <f t="shared" si="322"/>
        <v/>
      </c>
      <c r="BK480" s="101">
        <f t="shared" si="323"/>
        <v>414.55190771960957</v>
      </c>
      <c r="BL480" s="101"/>
      <c r="BM480" s="117" t="str">
        <f t="shared" si="324"/>
        <v>67-63-0</v>
      </c>
      <c r="BN480" s="204" t="str">
        <f t="shared" si="325"/>
        <v>Isopropanol</v>
      </c>
      <c r="BO480" s="204"/>
      <c r="BP480" s="200">
        <f t="shared" si="337"/>
        <v>5574.0277472414473</v>
      </c>
      <c r="BQ480" s="100" t="str">
        <f t="shared" si="341"/>
        <v>N</v>
      </c>
      <c r="BR480" s="205">
        <f t="shared" si="338"/>
        <v>24150.455552437415</v>
      </c>
      <c r="BS480" s="100" t="str">
        <f t="shared" si="342"/>
        <v>N</v>
      </c>
      <c r="BT480" s="200">
        <f t="shared" si="339"/>
        <v>26695.843615577931</v>
      </c>
      <c r="BU480" s="100" t="str">
        <f t="shared" si="343"/>
        <v>N</v>
      </c>
      <c r="BV480" s="200">
        <f t="shared" si="340"/>
        <v>208.57142857142858</v>
      </c>
      <c r="BW480" s="100" t="str">
        <f t="shared" si="344"/>
        <v>N</v>
      </c>
      <c r="BX480" s="200">
        <f t="shared" si="345"/>
        <v>414.55190771960957</v>
      </c>
      <c r="BY480" s="100" t="str">
        <f t="shared" si="346"/>
        <v>N</v>
      </c>
      <c r="BZ480" s="200"/>
      <c r="CA480" s="200"/>
      <c r="CB480" s="200"/>
    </row>
    <row r="481" spans="1:80" s="96" customFormat="1" ht="23" x14ac:dyDescent="0.5">
      <c r="A481" s="206" t="s">
        <v>1297</v>
      </c>
      <c r="B481" s="117" t="s">
        <v>420</v>
      </c>
      <c r="D481" s="201" t="s">
        <v>74</v>
      </c>
      <c r="E481" s="201">
        <v>0.1</v>
      </c>
      <c r="F481" s="203" t="s">
        <v>790</v>
      </c>
      <c r="G481" s="202"/>
      <c r="H481" s="100" t="s">
        <v>74</v>
      </c>
      <c r="I481" s="203"/>
      <c r="J481" s="203" t="s">
        <v>74</v>
      </c>
      <c r="K481" s="203"/>
      <c r="L481" s="113"/>
      <c r="M481" s="113">
        <v>1</v>
      </c>
      <c r="N481" s="111">
        <v>0.1</v>
      </c>
      <c r="P481" s="95">
        <v>138.1</v>
      </c>
      <c r="Q481" s="96" t="s">
        <v>47</v>
      </c>
      <c r="R481" s="96">
        <v>6.8800000000000002E-9</v>
      </c>
      <c r="S481" s="96">
        <v>2.8127999999999999E-7</v>
      </c>
      <c r="T481" s="96">
        <v>7.1114399999999994E-2</v>
      </c>
      <c r="U481" s="96">
        <v>8.3092E-6</v>
      </c>
      <c r="V481" s="96">
        <v>7.7069999999999999</v>
      </c>
      <c r="W481" s="96">
        <f t="shared" si="307"/>
        <v>4.6241999999999998E-2</v>
      </c>
      <c r="X481" s="96">
        <v>50420</v>
      </c>
      <c r="Y481" s="99" t="str">
        <f t="shared" si="308"/>
        <v/>
      </c>
      <c r="Z481" s="96" t="str">
        <f t="shared" si="309"/>
        <v/>
      </c>
      <c r="AA481" s="96" t="str">
        <f t="shared" si="310"/>
        <v/>
      </c>
      <c r="AC481" s="96" t="str">
        <f t="shared" si="293"/>
        <v/>
      </c>
      <c r="AD481" s="96" t="str">
        <f t="shared" si="311"/>
        <v/>
      </c>
      <c r="AE481" s="96" t="str">
        <f t="shared" si="312"/>
        <v/>
      </c>
      <c r="AF481" s="96" t="str">
        <f t="shared" si="326"/>
        <v/>
      </c>
      <c r="AH481" s="101" t="str">
        <f t="shared" si="313"/>
        <v/>
      </c>
      <c r="AI481" s="101">
        <f t="shared" si="314"/>
        <v>32960.086689543074</v>
      </c>
      <c r="AJ481" s="101">
        <f t="shared" si="294"/>
        <v>7821.4285714285706</v>
      </c>
      <c r="AK481" s="96">
        <f t="shared" si="327"/>
        <v>6321.3679555714625</v>
      </c>
      <c r="AM481" s="96" t="str">
        <f t="shared" si="315"/>
        <v/>
      </c>
      <c r="AN481" s="96" t="str">
        <f t="shared" si="328"/>
        <v/>
      </c>
      <c r="AO481" s="96" t="str">
        <f t="shared" si="329"/>
        <v/>
      </c>
      <c r="AQ481" s="96" t="str">
        <f t="shared" si="316"/>
        <v/>
      </c>
      <c r="AR481" s="96">
        <f t="shared" si="330"/>
        <v>233600</v>
      </c>
      <c r="AS481" s="96">
        <f t="shared" si="331"/>
        <v>233600.00000000003</v>
      </c>
      <c r="AU481" s="96" t="str">
        <f t="shared" si="317"/>
        <v/>
      </c>
      <c r="AV481" s="96" t="str">
        <f t="shared" si="332"/>
        <v/>
      </c>
      <c r="AW481" s="96" t="str">
        <f t="shared" si="333"/>
        <v/>
      </c>
      <c r="AX481" s="96" t="str">
        <f t="shared" si="334"/>
        <v/>
      </c>
      <c r="AZ481" s="101" t="str">
        <f t="shared" si="318"/>
        <v/>
      </c>
      <c r="BA481" s="101">
        <f t="shared" si="319"/>
        <v>306629.28309653571</v>
      </c>
      <c r="BB481" s="101">
        <f t="shared" si="335"/>
        <v>129777.77777777778</v>
      </c>
      <c r="BC481" s="96">
        <f t="shared" si="336"/>
        <v>91184.745916203712</v>
      </c>
      <c r="BE481" s="96" t="str">
        <f t="shared" si="320"/>
        <v/>
      </c>
      <c r="BF481" s="96" t="str">
        <f t="shared" si="321"/>
        <v/>
      </c>
      <c r="BH481" s="118"/>
      <c r="BI481" s="96" t="s">
        <v>74</v>
      </c>
      <c r="BJ481" s="96" t="str">
        <f t="shared" si="322"/>
        <v/>
      </c>
      <c r="BK481" s="101">
        <f t="shared" si="323"/>
        <v>3337.1428571428573</v>
      </c>
      <c r="BL481" s="101"/>
      <c r="BM481" s="117" t="str">
        <f t="shared" si="324"/>
        <v>1832-54-8</v>
      </c>
      <c r="BN481" s="204" t="str">
        <f t="shared" si="325"/>
        <v>Isopropyl Methyl Phosphonic Acid</v>
      </c>
      <c r="BO481" s="204"/>
      <c r="BP481" s="200">
        <f t="shared" si="337"/>
        <v>6321.3679555714625</v>
      </c>
      <c r="BQ481" s="100" t="str">
        <f t="shared" si="341"/>
        <v>N</v>
      </c>
      <c r="BR481" s="205">
        <f t="shared" si="338"/>
        <v>100000</v>
      </c>
      <c r="BS481" s="100" t="str">
        <f t="shared" si="342"/>
        <v>max</v>
      </c>
      <c r="BT481" s="200">
        <f t="shared" si="339"/>
        <v>91184.745916203712</v>
      </c>
      <c r="BU481" s="100" t="str">
        <f t="shared" si="343"/>
        <v>N</v>
      </c>
      <c r="BV481" s="200" t="str">
        <f t="shared" si="340"/>
        <v/>
      </c>
      <c r="BW481" s="100" t="str">
        <f t="shared" si="344"/>
        <v/>
      </c>
      <c r="BX481" s="200">
        <f t="shared" si="345"/>
        <v>3337.1428571428573</v>
      </c>
      <c r="BY481" s="100" t="str">
        <f t="shared" si="346"/>
        <v>N</v>
      </c>
      <c r="BZ481" s="200"/>
      <c r="CA481" s="200"/>
      <c r="CB481" s="200"/>
    </row>
    <row r="482" spans="1:80" s="96" customFormat="1" ht="23" x14ac:dyDescent="0.5">
      <c r="A482" s="206" t="s">
        <v>816</v>
      </c>
      <c r="B482" s="117" t="s">
        <v>817</v>
      </c>
      <c r="D482" s="201"/>
      <c r="E482" s="201"/>
      <c r="F482" s="203"/>
      <c r="G482" s="202"/>
      <c r="H482" s="100"/>
      <c r="I482" s="203">
        <v>0.4</v>
      </c>
      <c r="J482" s="203" t="s">
        <v>47</v>
      </c>
      <c r="K482" s="203"/>
      <c r="L482" s="113" t="s">
        <v>1199</v>
      </c>
      <c r="M482" s="113">
        <v>1</v>
      </c>
      <c r="N482" s="111"/>
      <c r="O482" s="96" t="s">
        <v>829</v>
      </c>
      <c r="P482" s="95">
        <v>134</v>
      </c>
      <c r="Q482" s="208"/>
      <c r="R482" s="96">
        <v>1.2</v>
      </c>
      <c r="S482" s="96">
        <v>49.2</v>
      </c>
      <c r="T482" s="96">
        <v>7.4999999999999997E-2</v>
      </c>
      <c r="U482" s="210">
        <v>7.0999999999999998E-6</v>
      </c>
      <c r="V482" s="96">
        <v>220</v>
      </c>
      <c r="W482" s="96">
        <f t="shared" si="307"/>
        <v>1.32</v>
      </c>
      <c r="X482" s="96">
        <v>61</v>
      </c>
      <c r="Y482" s="99">
        <f t="shared" si="308"/>
        <v>1.8314988238281739E-2</v>
      </c>
      <c r="Z482" s="96">
        <f t="shared" si="309"/>
        <v>852.30950927578692</v>
      </c>
      <c r="AA482" s="96">
        <f t="shared" si="310"/>
        <v>654.77169811320755</v>
      </c>
      <c r="AC482" s="96" t="str">
        <f t="shared" si="293"/>
        <v/>
      </c>
      <c r="AD482" s="96" t="str">
        <f t="shared" si="311"/>
        <v/>
      </c>
      <c r="AE482" s="96" t="str">
        <f t="shared" si="312"/>
        <v/>
      </c>
      <c r="AF482" s="96" t="str">
        <f t="shared" si="326"/>
        <v/>
      </c>
      <c r="AH482" s="101">
        <f t="shared" si="313"/>
        <v>355.53482386932825</v>
      </c>
      <c r="AI482" s="101" t="str">
        <f t="shared" si="314"/>
        <v/>
      </c>
      <c r="AJ482" s="101" t="str">
        <f t="shared" si="294"/>
        <v/>
      </c>
      <c r="AK482" s="96">
        <f t="shared" si="327"/>
        <v>355.53482386932825</v>
      </c>
      <c r="AM482" s="96" t="str">
        <f t="shared" si="315"/>
        <v/>
      </c>
      <c r="AN482" s="96" t="str">
        <f t="shared" si="328"/>
        <v/>
      </c>
      <c r="AO482" s="96" t="str">
        <f t="shared" si="329"/>
        <v/>
      </c>
      <c r="AQ482" s="96">
        <f t="shared" si="316"/>
        <v>1493.2462602511787</v>
      </c>
      <c r="AR482" s="96" t="str">
        <f t="shared" si="330"/>
        <v/>
      </c>
      <c r="AS482" s="96">
        <f t="shared" si="331"/>
        <v>1493.2462602511787</v>
      </c>
      <c r="AU482" s="96" t="str">
        <f t="shared" si="317"/>
        <v/>
      </c>
      <c r="AV482" s="96" t="str">
        <f t="shared" si="332"/>
        <v/>
      </c>
      <c r="AW482" s="96" t="str">
        <f t="shared" si="333"/>
        <v/>
      </c>
      <c r="AX482" s="96" t="str">
        <f t="shared" si="334"/>
        <v/>
      </c>
      <c r="AZ482" s="101">
        <f t="shared" si="318"/>
        <v>1659.1625113901987</v>
      </c>
      <c r="BA482" s="101" t="str">
        <f t="shared" si="319"/>
        <v/>
      </c>
      <c r="BB482" s="101" t="str">
        <f t="shared" si="335"/>
        <v/>
      </c>
      <c r="BC482" s="96">
        <f t="shared" si="336"/>
        <v>1659.1625113901987</v>
      </c>
      <c r="BE482" s="96" t="str">
        <f t="shared" si="320"/>
        <v/>
      </c>
      <c r="BF482" s="96">
        <f t="shared" si="321"/>
        <v>417.14285714285717</v>
      </c>
      <c r="BH482" s="118"/>
      <c r="BJ482" s="96" t="str">
        <f t="shared" si="322"/>
        <v/>
      </c>
      <c r="BK482" s="101">
        <f t="shared" si="323"/>
        <v>834.28571428571433</v>
      </c>
      <c r="BL482" s="101"/>
      <c r="BM482" s="117" t="str">
        <f t="shared" si="324"/>
        <v>99-87-6</v>
      </c>
      <c r="BN482" s="204" t="str">
        <f t="shared" si="325"/>
        <v>4-Isopropyltoluene</v>
      </c>
      <c r="BO482" s="204"/>
      <c r="BP482" s="200">
        <f t="shared" si="337"/>
        <v>355.53482386932825</v>
      </c>
      <c r="BQ482" s="100" t="str">
        <f>IF(BP482="","",IF(BP482=AA482,"sat", IF(BP482=AF482,"C", IF(BP482=AK482,"N", IF(BP482=100000,"max")))))</f>
        <v>N</v>
      </c>
      <c r="BR482" s="205">
        <f t="shared" si="338"/>
        <v>654.77169811320755</v>
      </c>
      <c r="BS482" s="100" t="str">
        <f>IF(BR482="","",IF(BR482=AA482,"sat", IF(BR482=AO482,"C", IF(BR482=AS482,"N", IF(BR482=100000,"max")))))</f>
        <v>sat</v>
      </c>
      <c r="BT482" s="200">
        <f t="shared" si="339"/>
        <v>654.77169811320755</v>
      </c>
      <c r="BU482" s="100" t="str">
        <f>IF(BT482="","", IF(BT482=AA482,"sat", IF(BT482=AX482,"C", IF(BT482=BC482,"N", IF(BT482=100000,"max")))))</f>
        <v>sat</v>
      </c>
      <c r="BV482" s="200">
        <f t="shared" si="340"/>
        <v>417.14285714285717</v>
      </c>
      <c r="BW482" s="100" t="str">
        <f>IF(BV482="","", IF(BV482=BE482,"C", IF(BV482=BF482,"N")))</f>
        <v>N</v>
      </c>
      <c r="BX482" s="200">
        <f>IF(BI482="",(IF(AND(BJ482="",BK482=""),"",MIN(BJ482,BK482))),BI482)</f>
        <v>834.28571428571433</v>
      </c>
      <c r="BY482" s="100" t="str">
        <f>IF(BX482="","", IF(BX482=BJ482,"C", IF(BX482=BK482,"N",IF(BX482=BI482,"mcl"))))</f>
        <v>N</v>
      </c>
      <c r="BZ482" s="200"/>
      <c r="CA482" s="200"/>
      <c r="CB482" s="200"/>
    </row>
    <row r="483" spans="1:80" s="96" customFormat="1" ht="23" x14ac:dyDescent="0.5">
      <c r="A483" s="206" t="s">
        <v>1298</v>
      </c>
      <c r="B483" s="117" t="s">
        <v>1299</v>
      </c>
      <c r="D483" s="201" t="s">
        <v>74</v>
      </c>
      <c r="E483" s="201">
        <v>0.05</v>
      </c>
      <c r="F483" s="203" t="s">
        <v>790</v>
      </c>
      <c r="G483" s="202"/>
      <c r="H483" s="100" t="s">
        <v>74</v>
      </c>
      <c r="I483" s="203"/>
      <c r="J483" s="203" t="s">
        <v>74</v>
      </c>
      <c r="K483" s="203"/>
      <c r="L483" s="113"/>
      <c r="M483" s="113">
        <v>1</v>
      </c>
      <c r="N483" s="111">
        <v>0.1</v>
      </c>
      <c r="P483" s="95">
        <v>332.4</v>
      </c>
      <c r="Q483" s="96" t="s">
        <v>47</v>
      </c>
      <c r="R483" s="96">
        <v>1.27E-9</v>
      </c>
      <c r="S483" s="96">
        <v>5.1922E-8</v>
      </c>
      <c r="T483" s="96">
        <v>3.9595499999999999E-2</v>
      </c>
      <c r="U483" s="96">
        <v>4.6264000000000003E-6</v>
      </c>
      <c r="V483" s="96">
        <v>1262</v>
      </c>
      <c r="W483" s="96">
        <f t="shared" si="307"/>
        <v>7.5720000000000001</v>
      </c>
      <c r="X483" s="96">
        <v>1.42</v>
      </c>
      <c r="Y483" s="99" t="str">
        <f t="shared" si="308"/>
        <v/>
      </c>
      <c r="Z483" s="96" t="str">
        <f t="shared" si="309"/>
        <v/>
      </c>
      <c r="AA483" s="96" t="str">
        <f t="shared" si="310"/>
        <v/>
      </c>
      <c r="AC483" s="96" t="str">
        <f t="shared" si="293"/>
        <v/>
      </c>
      <c r="AD483" s="96" t="str">
        <f t="shared" si="311"/>
        <v/>
      </c>
      <c r="AE483" s="96" t="str">
        <f t="shared" si="312"/>
        <v/>
      </c>
      <c r="AF483" s="96" t="str">
        <f t="shared" si="326"/>
        <v/>
      </c>
      <c r="AH483" s="101" t="str">
        <f t="shared" si="313"/>
        <v/>
      </c>
      <c r="AI483" s="101">
        <f t="shared" si="314"/>
        <v>16480.043344771537</v>
      </c>
      <c r="AJ483" s="101">
        <f t="shared" si="294"/>
        <v>3910.7142857142853</v>
      </c>
      <c r="AK483" s="96">
        <f t="shared" si="327"/>
        <v>3160.6839777857313</v>
      </c>
      <c r="AM483" s="96" t="str">
        <f t="shared" si="315"/>
        <v/>
      </c>
      <c r="AN483" s="96" t="str">
        <f t="shared" si="328"/>
        <v/>
      </c>
      <c r="AO483" s="96" t="str">
        <f t="shared" si="329"/>
        <v/>
      </c>
      <c r="AQ483" s="96" t="str">
        <f t="shared" si="316"/>
        <v/>
      </c>
      <c r="AR483" s="96">
        <f t="shared" si="330"/>
        <v>116800</v>
      </c>
      <c r="AS483" s="96">
        <f t="shared" si="331"/>
        <v>116800.00000000001</v>
      </c>
      <c r="AU483" s="96" t="str">
        <f t="shared" si="317"/>
        <v/>
      </c>
      <c r="AV483" s="96" t="str">
        <f t="shared" si="332"/>
        <v/>
      </c>
      <c r="AW483" s="96" t="str">
        <f t="shared" si="333"/>
        <v/>
      </c>
      <c r="AX483" s="96" t="str">
        <f t="shared" si="334"/>
        <v/>
      </c>
      <c r="AZ483" s="101" t="str">
        <f t="shared" si="318"/>
        <v/>
      </c>
      <c r="BA483" s="101">
        <f t="shared" si="319"/>
        <v>153314.64154826786</v>
      </c>
      <c r="BB483" s="101">
        <f t="shared" si="335"/>
        <v>64888.888888888891</v>
      </c>
      <c r="BC483" s="96">
        <f t="shared" si="336"/>
        <v>45592.372958101856</v>
      </c>
      <c r="BE483" s="96" t="str">
        <f t="shared" si="320"/>
        <v/>
      </c>
      <c r="BF483" s="96" t="str">
        <f t="shared" si="321"/>
        <v/>
      </c>
      <c r="BH483" s="118"/>
      <c r="BI483" s="96" t="s">
        <v>74</v>
      </c>
      <c r="BJ483" s="96" t="str">
        <f t="shared" si="322"/>
        <v/>
      </c>
      <c r="BK483" s="101">
        <f t="shared" si="323"/>
        <v>1668.5714285714287</v>
      </c>
      <c r="BL483" s="101"/>
      <c r="BM483" s="117" t="str">
        <f t="shared" si="324"/>
        <v>82558-50-7</v>
      </c>
      <c r="BN483" s="204" t="str">
        <f t="shared" si="325"/>
        <v>Isoxaben</v>
      </c>
      <c r="BO483" s="204"/>
      <c r="BP483" s="200">
        <f t="shared" si="337"/>
        <v>3160.6839777857313</v>
      </c>
      <c r="BQ483" s="100" t="str">
        <f t="shared" si="341"/>
        <v>N</v>
      </c>
      <c r="BR483" s="205">
        <f t="shared" si="338"/>
        <v>100000</v>
      </c>
      <c r="BS483" s="100" t="str">
        <f t="shared" si="342"/>
        <v>max</v>
      </c>
      <c r="BT483" s="200">
        <f t="shared" si="339"/>
        <v>45592.372958101856</v>
      </c>
      <c r="BU483" s="100" t="str">
        <f t="shared" si="343"/>
        <v>N</v>
      </c>
      <c r="BV483" s="200" t="str">
        <f t="shared" si="340"/>
        <v/>
      </c>
      <c r="BW483" s="100" t="str">
        <f t="shared" si="344"/>
        <v/>
      </c>
      <c r="BX483" s="200">
        <f t="shared" si="345"/>
        <v>1668.5714285714287</v>
      </c>
      <c r="BY483" s="100" t="str">
        <f t="shared" si="346"/>
        <v>N</v>
      </c>
      <c r="BZ483" s="200"/>
      <c r="CA483" s="200"/>
      <c r="CB483" s="200"/>
    </row>
    <row r="484" spans="1:80" s="96" customFormat="1" ht="23" x14ac:dyDescent="0.5">
      <c r="A484" s="206" t="s">
        <v>1300</v>
      </c>
      <c r="B484" s="117" t="s">
        <v>1301</v>
      </c>
      <c r="D484" s="201" t="s">
        <v>74</v>
      </c>
      <c r="E484" s="201">
        <v>8.0000000000000002E-3</v>
      </c>
      <c r="F484" s="203" t="s">
        <v>1966</v>
      </c>
      <c r="G484" s="202"/>
      <c r="H484" s="100" t="s">
        <v>74</v>
      </c>
      <c r="I484" s="203"/>
      <c r="J484" s="203" t="s">
        <v>74</v>
      </c>
      <c r="K484" s="203"/>
      <c r="L484" s="113"/>
      <c r="M484" s="113">
        <v>1</v>
      </c>
      <c r="N484" s="111">
        <v>0.1</v>
      </c>
      <c r="P484" s="95">
        <v>461.78</v>
      </c>
      <c r="Q484" s="96" t="s">
        <v>47</v>
      </c>
      <c r="R484" s="96">
        <v>4.7199999999999999E-7</v>
      </c>
      <c r="S484" s="96">
        <v>1.9300000000000002E-5</v>
      </c>
      <c r="T484" s="96">
        <v>3.1802700000000003E-2</v>
      </c>
      <c r="U484" s="96">
        <v>3.7158999999999999E-6</v>
      </c>
      <c r="V484" s="96">
        <v>23030</v>
      </c>
      <c r="W484" s="96">
        <f t="shared" si="307"/>
        <v>138.18</v>
      </c>
      <c r="X484" s="96">
        <v>0.1</v>
      </c>
      <c r="Y484" s="99" t="str">
        <f t="shared" si="308"/>
        <v/>
      </c>
      <c r="Z484" s="96" t="str">
        <f t="shared" si="309"/>
        <v/>
      </c>
      <c r="AA484" s="96" t="str">
        <f t="shared" si="310"/>
        <v/>
      </c>
      <c r="AC484" s="96" t="str">
        <f t="shared" si="293"/>
        <v/>
      </c>
      <c r="AD484" s="96" t="str">
        <f t="shared" si="311"/>
        <v/>
      </c>
      <c r="AE484" s="96" t="str">
        <f t="shared" si="312"/>
        <v/>
      </c>
      <c r="AF484" s="96" t="str">
        <f t="shared" si="326"/>
        <v/>
      </c>
      <c r="AH484" s="101" t="str">
        <f t="shared" si="313"/>
        <v/>
      </c>
      <c r="AI484" s="101">
        <f t="shared" si="314"/>
        <v>2636.8069351634458</v>
      </c>
      <c r="AJ484" s="101">
        <f t="shared" si="294"/>
        <v>625.71428571428578</v>
      </c>
      <c r="AK484" s="96">
        <f t="shared" si="327"/>
        <v>505.70943644571707</v>
      </c>
      <c r="AM484" s="96" t="str">
        <f t="shared" si="315"/>
        <v/>
      </c>
      <c r="AN484" s="96" t="str">
        <f t="shared" si="328"/>
        <v/>
      </c>
      <c r="AO484" s="96" t="str">
        <f t="shared" si="329"/>
        <v/>
      </c>
      <c r="AQ484" s="96" t="str">
        <f t="shared" si="316"/>
        <v/>
      </c>
      <c r="AR484" s="96">
        <f t="shared" si="330"/>
        <v>18688</v>
      </c>
      <c r="AS484" s="96">
        <f t="shared" si="331"/>
        <v>18688</v>
      </c>
      <c r="AU484" s="96" t="str">
        <f t="shared" si="317"/>
        <v/>
      </c>
      <c r="AV484" s="96" t="str">
        <f t="shared" si="332"/>
        <v/>
      </c>
      <c r="AW484" s="96" t="str">
        <f t="shared" si="333"/>
        <v/>
      </c>
      <c r="AX484" s="96" t="str">
        <f t="shared" si="334"/>
        <v/>
      </c>
      <c r="AZ484" s="101" t="str">
        <f t="shared" si="318"/>
        <v/>
      </c>
      <c r="BA484" s="101">
        <f t="shared" si="319"/>
        <v>24530.342647722857</v>
      </c>
      <c r="BB484" s="101">
        <f t="shared" si="335"/>
        <v>10382.222222222223</v>
      </c>
      <c r="BC484" s="96">
        <f t="shared" si="336"/>
        <v>7294.779673296297</v>
      </c>
      <c r="BE484" s="96" t="str">
        <f t="shared" si="320"/>
        <v/>
      </c>
      <c r="BF484" s="96" t="str">
        <f t="shared" si="321"/>
        <v/>
      </c>
      <c r="BH484" s="118"/>
      <c r="BI484" s="96" t="s">
        <v>74</v>
      </c>
      <c r="BJ484" s="96" t="str">
        <f t="shared" si="322"/>
        <v/>
      </c>
      <c r="BK484" s="101">
        <f t="shared" si="323"/>
        <v>266.97142857142859</v>
      </c>
      <c r="BL484" s="101"/>
      <c r="BM484" s="117" t="str">
        <f t="shared" si="324"/>
        <v>77501-63-4</v>
      </c>
      <c r="BN484" s="204" t="str">
        <f t="shared" si="325"/>
        <v>Lactofen</v>
      </c>
      <c r="BO484" s="204"/>
      <c r="BP484" s="200">
        <f t="shared" si="337"/>
        <v>505.70943644571707</v>
      </c>
      <c r="BQ484" s="100" t="str">
        <f t="shared" si="341"/>
        <v>N</v>
      </c>
      <c r="BR484" s="205">
        <f t="shared" si="338"/>
        <v>18688</v>
      </c>
      <c r="BS484" s="100" t="str">
        <f t="shared" si="342"/>
        <v>N</v>
      </c>
      <c r="BT484" s="200">
        <f t="shared" si="339"/>
        <v>7294.779673296297</v>
      </c>
      <c r="BU484" s="100" t="str">
        <f t="shared" si="343"/>
        <v>N</v>
      </c>
      <c r="BV484" s="200" t="str">
        <f t="shared" si="340"/>
        <v/>
      </c>
      <c r="BW484" s="100" t="str">
        <f t="shared" si="344"/>
        <v/>
      </c>
      <c r="BX484" s="200">
        <f t="shared" si="345"/>
        <v>266.97142857142859</v>
      </c>
      <c r="BY484" s="100" t="str">
        <f t="shared" si="346"/>
        <v>N</v>
      </c>
      <c r="BZ484" s="200"/>
      <c r="CA484" s="200"/>
      <c r="CB484" s="200"/>
    </row>
    <row r="485" spans="1:80" s="96" customFormat="1" ht="23" x14ac:dyDescent="0.5">
      <c r="A485" s="206" t="s">
        <v>1302</v>
      </c>
      <c r="B485" s="117" t="s">
        <v>74</v>
      </c>
      <c r="D485" s="201" t="s">
        <v>74</v>
      </c>
      <c r="E485" s="201"/>
      <c r="F485" s="203" t="s">
        <v>74</v>
      </c>
      <c r="G485" s="202"/>
      <c r="H485" s="100" t="s">
        <v>74</v>
      </c>
      <c r="I485" s="203"/>
      <c r="J485" s="203" t="s">
        <v>74</v>
      </c>
      <c r="K485" s="203"/>
      <c r="L485" s="113"/>
      <c r="M485" s="113">
        <v>1</v>
      </c>
      <c r="N485" s="111"/>
      <c r="P485" s="95" t="s">
        <v>1197</v>
      </c>
      <c r="Q485" s="96" t="s">
        <v>47</v>
      </c>
      <c r="R485" s="96" t="s">
        <v>1197</v>
      </c>
      <c r="S485" s="96" t="s">
        <v>1197</v>
      </c>
      <c r="T485" s="96" t="s">
        <v>1197</v>
      </c>
      <c r="U485" s="96" t="s">
        <v>1197</v>
      </c>
      <c r="W485" s="96">
        <f t="shared" si="307"/>
        <v>0</v>
      </c>
      <c r="X485" s="96" t="s">
        <v>1197</v>
      </c>
      <c r="Y485" s="99" t="str">
        <f t="shared" si="308"/>
        <v/>
      </c>
      <c r="Z485" s="96" t="str">
        <f t="shared" si="309"/>
        <v/>
      </c>
      <c r="AA485" s="96" t="str">
        <f t="shared" si="310"/>
        <v/>
      </c>
      <c r="AC485" s="96" t="str">
        <f t="shared" si="293"/>
        <v/>
      </c>
      <c r="AD485" s="96" t="str">
        <f t="shared" si="311"/>
        <v/>
      </c>
      <c r="AE485" s="96" t="str">
        <f t="shared" si="312"/>
        <v/>
      </c>
      <c r="AF485" s="96" t="str">
        <f t="shared" si="326"/>
        <v/>
      </c>
      <c r="AH485" s="101" t="str">
        <f t="shared" si="313"/>
        <v/>
      </c>
      <c r="AI485" s="101" t="str">
        <f t="shared" si="314"/>
        <v/>
      </c>
      <c r="AJ485" s="101" t="str">
        <f t="shared" si="294"/>
        <v/>
      </c>
      <c r="AK485" s="96" t="str">
        <f t="shared" si="327"/>
        <v/>
      </c>
      <c r="AM485" s="96" t="str">
        <f t="shared" si="315"/>
        <v/>
      </c>
      <c r="AN485" s="96" t="str">
        <f t="shared" si="328"/>
        <v/>
      </c>
      <c r="AO485" s="96" t="str">
        <f t="shared" si="329"/>
        <v/>
      </c>
      <c r="AQ485" s="96" t="str">
        <f t="shared" si="316"/>
        <v/>
      </c>
      <c r="AR485" s="96" t="str">
        <f t="shared" si="330"/>
        <v/>
      </c>
      <c r="AS485" s="96" t="str">
        <f t="shared" si="331"/>
        <v/>
      </c>
      <c r="AU485" s="96" t="str">
        <f t="shared" si="317"/>
        <v/>
      </c>
      <c r="AV485" s="96" t="str">
        <f t="shared" si="332"/>
        <v/>
      </c>
      <c r="AW485" s="96" t="str">
        <f t="shared" si="333"/>
        <v/>
      </c>
      <c r="AX485" s="96" t="str">
        <f t="shared" si="334"/>
        <v/>
      </c>
      <c r="AZ485" s="101" t="str">
        <f t="shared" si="318"/>
        <v/>
      </c>
      <c r="BA485" s="101" t="str">
        <f t="shared" si="319"/>
        <v/>
      </c>
      <c r="BB485" s="101" t="str">
        <f t="shared" si="335"/>
        <v/>
      </c>
      <c r="BC485" s="96" t="str">
        <f t="shared" si="336"/>
        <v/>
      </c>
      <c r="BE485" s="96" t="str">
        <f t="shared" si="320"/>
        <v/>
      </c>
      <c r="BF485" s="96" t="str">
        <f t="shared" si="321"/>
        <v/>
      </c>
      <c r="BH485" s="118"/>
      <c r="BI485" s="96" t="s">
        <v>74</v>
      </c>
      <c r="BJ485" s="96" t="str">
        <f t="shared" si="322"/>
        <v/>
      </c>
      <c r="BK485" s="101" t="str">
        <f t="shared" si="323"/>
        <v/>
      </c>
      <c r="BL485" s="101"/>
      <c r="BM485" s="117" t="str">
        <f t="shared" si="324"/>
        <v/>
      </c>
      <c r="BN485" s="204" t="str">
        <f t="shared" si="325"/>
        <v>Lead Compounds</v>
      </c>
      <c r="BO485" s="204"/>
      <c r="BP485" s="200" t="str">
        <f t="shared" si="337"/>
        <v/>
      </c>
      <c r="BQ485" s="100" t="str">
        <f t="shared" si="341"/>
        <v/>
      </c>
      <c r="BR485" s="205" t="str">
        <f t="shared" si="338"/>
        <v/>
      </c>
      <c r="BS485" s="100" t="str">
        <f t="shared" si="342"/>
        <v/>
      </c>
      <c r="BT485" s="200" t="str">
        <f t="shared" si="339"/>
        <v/>
      </c>
      <c r="BU485" s="100" t="str">
        <f t="shared" si="343"/>
        <v/>
      </c>
      <c r="BV485" s="200" t="str">
        <f t="shared" si="340"/>
        <v/>
      </c>
      <c r="BW485" s="100" t="str">
        <f t="shared" si="344"/>
        <v/>
      </c>
      <c r="BX485" s="200" t="str">
        <f t="shared" si="345"/>
        <v/>
      </c>
      <c r="BY485" s="100" t="str">
        <f t="shared" si="346"/>
        <v/>
      </c>
      <c r="BZ485" s="200"/>
      <c r="CA485" s="200"/>
      <c r="CB485" s="200"/>
    </row>
    <row r="486" spans="1:80" s="96" customFormat="1" ht="23" x14ac:dyDescent="0.5">
      <c r="A486" s="263" t="s">
        <v>1778</v>
      </c>
      <c r="B486" s="117" t="s">
        <v>1303</v>
      </c>
      <c r="C486" s="96">
        <v>0.5</v>
      </c>
      <c r="D486" s="201" t="s">
        <v>793</v>
      </c>
      <c r="E486" s="201">
        <v>0.02</v>
      </c>
      <c r="F486" s="203" t="s">
        <v>793</v>
      </c>
      <c r="G486" s="202">
        <v>0.15</v>
      </c>
      <c r="H486" s="100" t="s">
        <v>793</v>
      </c>
      <c r="I486" s="203">
        <v>2.0000000000000001E-4</v>
      </c>
      <c r="J486" s="203" t="s">
        <v>793</v>
      </c>
      <c r="K486" s="203"/>
      <c r="L486" s="113"/>
      <c r="M486" s="113">
        <v>1</v>
      </c>
      <c r="N486" s="111"/>
      <c r="P486" s="95">
        <v>323.2</v>
      </c>
      <c r="Q486" s="96" t="s">
        <v>47</v>
      </c>
      <c r="R486" s="96" t="s">
        <v>1197</v>
      </c>
      <c r="S486" s="96" t="s">
        <v>1197</v>
      </c>
      <c r="T486" s="96" t="s">
        <v>1197</v>
      </c>
      <c r="U486" s="96" t="s">
        <v>1197</v>
      </c>
      <c r="W486" s="96">
        <f t="shared" si="307"/>
        <v>0</v>
      </c>
      <c r="X486" s="96">
        <v>0.17</v>
      </c>
      <c r="Y486" s="99" t="str">
        <f t="shared" si="308"/>
        <v/>
      </c>
      <c r="Z486" s="96" t="str">
        <f t="shared" si="309"/>
        <v/>
      </c>
      <c r="AA486" s="96" t="str">
        <f t="shared" si="310"/>
        <v/>
      </c>
      <c r="AC486" s="96">
        <f t="shared" si="293"/>
        <v>22.46153846153846</v>
      </c>
      <c r="AD486" s="96" t="str">
        <f t="shared" si="311"/>
        <v/>
      </c>
      <c r="AE486" s="96">
        <f t="shared" si="312"/>
        <v>1.3904761904761904</v>
      </c>
      <c r="AF486" s="96">
        <f t="shared" si="326"/>
        <v>1.3094170403587444</v>
      </c>
      <c r="AH486" s="101">
        <f t="shared" si="313"/>
        <v>250285.71428571426</v>
      </c>
      <c r="AI486" s="101" t="str">
        <f t="shared" si="314"/>
        <v/>
      </c>
      <c r="AJ486" s="101">
        <f t="shared" si="294"/>
        <v>1564.2857142857144</v>
      </c>
      <c r="AK486" s="96">
        <f t="shared" si="327"/>
        <v>1554.5696539485361</v>
      </c>
      <c r="AM486" s="96">
        <f t="shared" si="315"/>
        <v>98.111999999999995</v>
      </c>
      <c r="AN486" s="96">
        <f t="shared" si="328"/>
        <v>13.081599999999998</v>
      </c>
      <c r="AO486" s="96">
        <f t="shared" si="329"/>
        <v>11.542588235294115</v>
      </c>
      <c r="AQ486" s="96">
        <f t="shared" si="316"/>
        <v>1051200</v>
      </c>
      <c r="AR486" s="96">
        <f t="shared" si="330"/>
        <v>46720.000000000007</v>
      </c>
      <c r="AS486" s="96">
        <f t="shared" si="331"/>
        <v>44731.914893617024</v>
      </c>
      <c r="AU486" s="96">
        <f t="shared" si="317"/>
        <v>109.01333333333334</v>
      </c>
      <c r="AV486" s="96" t="str">
        <f t="shared" si="332"/>
        <v/>
      </c>
      <c r="AW486" s="96">
        <f t="shared" si="333"/>
        <v>7.2675555555555542</v>
      </c>
      <c r="AX486" s="96">
        <f t="shared" si="334"/>
        <v>6.8133333333333326</v>
      </c>
      <c r="AZ486" s="101">
        <f t="shared" si="318"/>
        <v>1168000</v>
      </c>
      <c r="BA486" s="101" t="str">
        <f t="shared" si="319"/>
        <v/>
      </c>
      <c r="BB486" s="101">
        <f t="shared" si="335"/>
        <v>25955.555555555558</v>
      </c>
      <c r="BC486" s="96">
        <f t="shared" si="336"/>
        <v>25391.304347826084</v>
      </c>
      <c r="BE486" s="96">
        <f t="shared" si="320"/>
        <v>1.8717948717948718E-5</v>
      </c>
      <c r="BF486" s="96">
        <f t="shared" si="321"/>
        <v>0.20857142857142857</v>
      </c>
      <c r="BH486" s="118"/>
      <c r="BJ486" s="96">
        <f t="shared" si="322"/>
        <v>0.1558164354322305</v>
      </c>
      <c r="BK486" s="101">
        <f t="shared" si="323"/>
        <v>667.42857142857144</v>
      </c>
      <c r="BL486" s="101"/>
      <c r="BM486" s="117" t="str">
        <f t="shared" si="324"/>
        <v>7758-97-6</v>
      </c>
      <c r="BN486" s="204" t="str">
        <f t="shared" si="325"/>
        <v>Lead Chromate</v>
      </c>
      <c r="BO486" s="204"/>
      <c r="BP486" s="200">
        <f t="shared" si="337"/>
        <v>1.3094170403587444</v>
      </c>
      <c r="BQ486" s="100" t="str">
        <f t="shared" si="341"/>
        <v>C</v>
      </c>
      <c r="BR486" s="205">
        <f t="shared" si="338"/>
        <v>11.542588235294115</v>
      </c>
      <c r="BS486" s="100" t="str">
        <f t="shared" si="342"/>
        <v>C</v>
      </c>
      <c r="BT486" s="200">
        <f t="shared" si="339"/>
        <v>6.8133333333333326</v>
      </c>
      <c r="BU486" s="100" t="str">
        <f t="shared" si="343"/>
        <v>C</v>
      </c>
      <c r="BV486" s="200">
        <f t="shared" si="340"/>
        <v>1.8717948717948718E-5</v>
      </c>
      <c r="BW486" s="100" t="str">
        <f t="shared" si="344"/>
        <v>C</v>
      </c>
      <c r="BX486" s="200">
        <f t="shared" si="345"/>
        <v>0.1558164354322305</v>
      </c>
      <c r="BY486" s="100" t="str">
        <f t="shared" si="346"/>
        <v>C</v>
      </c>
      <c r="BZ486" s="200"/>
      <c r="CA486" s="200"/>
      <c r="CB486" s="200"/>
    </row>
    <row r="487" spans="1:80" s="96" customFormat="1" ht="23" x14ac:dyDescent="0.5">
      <c r="A487" s="263" t="s">
        <v>1779</v>
      </c>
      <c r="B487" s="117" t="s">
        <v>1304</v>
      </c>
      <c r="C487" s="96">
        <v>8.5000000000000006E-3</v>
      </c>
      <c r="D487" s="201" t="s">
        <v>793</v>
      </c>
      <c r="E487" s="201"/>
      <c r="F487" s="100" t="s">
        <v>74</v>
      </c>
      <c r="G487" s="202">
        <v>1.2E-5</v>
      </c>
      <c r="H487" s="100" t="s">
        <v>793</v>
      </c>
      <c r="I487" s="203"/>
      <c r="J487" s="203" t="s">
        <v>74</v>
      </c>
      <c r="K487" s="203"/>
      <c r="L487" s="113"/>
      <c r="M487" s="113">
        <v>1</v>
      </c>
      <c r="N487" s="111"/>
      <c r="P487" s="95">
        <v>811.51</v>
      </c>
      <c r="Q487" s="96" t="s">
        <v>47</v>
      </c>
      <c r="R487" s="96" t="s">
        <v>1197</v>
      </c>
      <c r="S487" s="96" t="s">
        <v>1197</v>
      </c>
      <c r="T487" s="96" t="s">
        <v>1197</v>
      </c>
      <c r="U487" s="96" t="s">
        <v>1197</v>
      </c>
      <c r="W487" s="96">
        <f t="shared" si="307"/>
        <v>0</v>
      </c>
      <c r="X487" s="96">
        <v>0</v>
      </c>
      <c r="Y487" s="99" t="str">
        <f t="shared" si="308"/>
        <v/>
      </c>
      <c r="Z487" s="96" t="str">
        <f t="shared" si="309"/>
        <v/>
      </c>
      <c r="AA487" s="96" t="str">
        <f t="shared" si="310"/>
        <v/>
      </c>
      <c r="AC487" s="96">
        <f t="shared" si="293"/>
        <v>280769.23076923075</v>
      </c>
      <c r="AD487" s="96" t="str">
        <f t="shared" si="311"/>
        <v/>
      </c>
      <c r="AE487" s="96">
        <f t="shared" si="312"/>
        <v>81.792717086834728</v>
      </c>
      <c r="AF487" s="96">
        <f t="shared" si="326"/>
        <v>81.768896455934396</v>
      </c>
      <c r="AH487" s="101" t="str">
        <f t="shared" si="313"/>
        <v/>
      </c>
      <c r="AI487" s="101" t="str">
        <f t="shared" si="314"/>
        <v/>
      </c>
      <c r="AJ487" s="101" t="str">
        <f t="shared" si="294"/>
        <v/>
      </c>
      <c r="AK487" s="96" t="str">
        <f t="shared" si="327"/>
        <v/>
      </c>
      <c r="AM487" s="96">
        <f t="shared" si="315"/>
        <v>1226400</v>
      </c>
      <c r="AN487" s="96">
        <f t="shared" si="328"/>
        <v>769.50588235294106</v>
      </c>
      <c r="AO487" s="96">
        <f t="shared" si="329"/>
        <v>769.02335789308665</v>
      </c>
      <c r="AQ487" s="96" t="str">
        <f t="shared" si="316"/>
        <v/>
      </c>
      <c r="AR487" s="96" t="str">
        <f t="shared" si="330"/>
        <v/>
      </c>
      <c r="AS487" s="96" t="str">
        <f t="shared" si="331"/>
        <v/>
      </c>
      <c r="AU487" s="96">
        <f t="shared" si="317"/>
        <v>1362666.6666666667</v>
      </c>
      <c r="AV487" s="96" t="str">
        <f t="shared" si="332"/>
        <v/>
      </c>
      <c r="AW487" s="96">
        <f t="shared" si="333"/>
        <v>427.50326797385611</v>
      </c>
      <c r="AX487" s="96">
        <f t="shared" si="334"/>
        <v>427.36919136480043</v>
      </c>
      <c r="AZ487" s="101" t="str">
        <f t="shared" si="318"/>
        <v/>
      </c>
      <c r="BA487" s="101" t="str">
        <f t="shared" si="319"/>
        <v/>
      </c>
      <c r="BB487" s="101" t="str">
        <f t="shared" si="335"/>
        <v/>
      </c>
      <c r="BC487" s="96" t="str">
        <f t="shared" si="336"/>
        <v/>
      </c>
      <c r="BE487" s="96">
        <f t="shared" si="320"/>
        <v>0.23397435897435895</v>
      </c>
      <c r="BF487" s="96" t="str">
        <f t="shared" si="321"/>
        <v/>
      </c>
      <c r="BH487" s="118"/>
      <c r="BI487" s="96" t="s">
        <v>74</v>
      </c>
      <c r="BJ487" s="96">
        <f t="shared" si="322"/>
        <v>9.1656726724841455</v>
      </c>
      <c r="BK487" s="101" t="str">
        <f t="shared" si="323"/>
        <v/>
      </c>
      <c r="BL487" s="101"/>
      <c r="BM487" s="117" t="str">
        <f t="shared" si="324"/>
        <v>7446-27-7</v>
      </c>
      <c r="BN487" s="204" t="str">
        <f t="shared" si="325"/>
        <v>Lead Phosphate</v>
      </c>
      <c r="BO487" s="204"/>
      <c r="BP487" s="200">
        <f t="shared" si="337"/>
        <v>81.768896455934396</v>
      </c>
      <c r="BQ487" s="100" t="str">
        <f t="shared" si="341"/>
        <v>C</v>
      </c>
      <c r="BR487" s="205">
        <f t="shared" si="338"/>
        <v>769.02335789308665</v>
      </c>
      <c r="BS487" s="100" t="str">
        <f t="shared" si="342"/>
        <v>C</v>
      </c>
      <c r="BT487" s="200">
        <f t="shared" si="339"/>
        <v>427.36919136480043</v>
      </c>
      <c r="BU487" s="100" t="str">
        <f t="shared" si="343"/>
        <v>C</v>
      </c>
      <c r="BV487" s="200">
        <f t="shared" si="340"/>
        <v>0.23397435897435895</v>
      </c>
      <c r="BW487" s="100" t="str">
        <f t="shared" si="344"/>
        <v>C</v>
      </c>
      <c r="BX487" s="200">
        <f t="shared" si="345"/>
        <v>9.1656726724841455</v>
      </c>
      <c r="BY487" s="100" t="str">
        <f t="shared" si="346"/>
        <v>C</v>
      </c>
      <c r="BZ487" s="200"/>
      <c r="CA487" s="200"/>
      <c r="CB487" s="200"/>
    </row>
    <row r="488" spans="1:80" s="96" customFormat="1" ht="23" x14ac:dyDescent="0.5">
      <c r="A488" s="263" t="s">
        <v>1780</v>
      </c>
      <c r="B488" s="117" t="s">
        <v>1305</v>
      </c>
      <c r="C488" s="96">
        <v>0.21</v>
      </c>
      <c r="D488" s="201" t="s">
        <v>793</v>
      </c>
      <c r="E488" s="201"/>
      <c r="F488" s="100" t="s">
        <v>74</v>
      </c>
      <c r="G488" s="202">
        <v>8.0000000000000007E-5</v>
      </c>
      <c r="H488" s="100" t="s">
        <v>793</v>
      </c>
      <c r="I488" s="203"/>
      <c r="J488" s="203" t="s">
        <v>74</v>
      </c>
      <c r="K488" s="203"/>
      <c r="L488" s="113"/>
      <c r="M488" s="113">
        <v>1</v>
      </c>
      <c r="N488" s="111">
        <v>0.1</v>
      </c>
      <c r="P488" s="95">
        <v>327.3</v>
      </c>
      <c r="Q488" s="96" t="s">
        <v>47</v>
      </c>
      <c r="R488" s="96" t="s">
        <v>1197</v>
      </c>
      <c r="S488" s="96" t="s">
        <v>1197</v>
      </c>
      <c r="T488" s="96">
        <v>3.3267900000000003E-2</v>
      </c>
      <c r="U488" s="96">
        <v>9.5374999999999997E-6</v>
      </c>
      <c r="V488" s="96">
        <v>1</v>
      </c>
      <c r="W488" s="96">
        <f t="shared" ref="W488" si="347">IF(V488="","",V488*0.006)</f>
        <v>6.0000000000000001E-3</v>
      </c>
      <c r="X488" s="96">
        <v>1600</v>
      </c>
      <c r="Y488" s="99" t="str">
        <f t="shared" si="308"/>
        <v/>
      </c>
      <c r="Z488" s="96" t="str">
        <f t="shared" si="309"/>
        <v/>
      </c>
      <c r="AA488" s="96" t="str">
        <f t="shared" si="310"/>
        <v/>
      </c>
      <c r="AC488" s="96">
        <f t="shared" si="293"/>
        <v>42115.384615384617</v>
      </c>
      <c r="AD488" s="96">
        <f t="shared" si="311"/>
        <v>11.767740271464032</v>
      </c>
      <c r="AE488" s="96">
        <f t="shared" si="312"/>
        <v>3.3106575963718816</v>
      </c>
      <c r="AF488" s="96">
        <f t="shared" si="326"/>
        <v>2.5836013279002983</v>
      </c>
      <c r="AH488" s="101" t="str">
        <f t="shared" si="313"/>
        <v/>
      </c>
      <c r="AI488" s="101" t="str">
        <f t="shared" si="314"/>
        <v/>
      </c>
      <c r="AJ488" s="101" t="str">
        <f t="shared" si="294"/>
        <v/>
      </c>
      <c r="AK488" s="96" t="str">
        <f t="shared" si="327"/>
        <v/>
      </c>
      <c r="AM488" s="96">
        <f t="shared" si="315"/>
        <v>183960</v>
      </c>
      <c r="AN488" s="96">
        <f t="shared" si="328"/>
        <v>31.146666666666658</v>
      </c>
      <c r="AO488" s="96">
        <f t="shared" si="329"/>
        <v>31.141394049684703</v>
      </c>
      <c r="AQ488" s="96" t="str">
        <f t="shared" si="316"/>
        <v/>
      </c>
      <c r="AR488" s="96" t="str">
        <f t="shared" si="330"/>
        <v/>
      </c>
      <c r="AS488" s="96" t="str">
        <f t="shared" si="331"/>
        <v/>
      </c>
      <c r="AU488" s="96">
        <f t="shared" si="317"/>
        <v>204399.99999999997</v>
      </c>
      <c r="AV488" s="96">
        <f t="shared" si="332"/>
        <v>573.73022890264269</v>
      </c>
      <c r="AW488" s="96">
        <f t="shared" si="333"/>
        <v>17.3037037037037</v>
      </c>
      <c r="AX488" s="96">
        <f t="shared" si="334"/>
        <v>16.795722842635001</v>
      </c>
      <c r="AZ488" s="101" t="str">
        <f t="shared" si="318"/>
        <v/>
      </c>
      <c r="BA488" s="101" t="str">
        <f t="shared" si="319"/>
        <v/>
      </c>
      <c r="BB488" s="101" t="str">
        <f t="shared" si="335"/>
        <v/>
      </c>
      <c r="BC488" s="96" t="str">
        <f t="shared" si="336"/>
        <v/>
      </c>
      <c r="BE488" s="96">
        <f t="shared" si="320"/>
        <v>3.5096153846153839E-2</v>
      </c>
      <c r="BF488" s="96" t="str">
        <f t="shared" si="321"/>
        <v/>
      </c>
      <c r="BH488" s="118"/>
      <c r="BI488" s="96" t="s">
        <v>74</v>
      </c>
      <c r="BJ488" s="96">
        <f t="shared" si="322"/>
        <v>0.37099151293388216</v>
      </c>
      <c r="BK488" s="101" t="str">
        <f t="shared" si="323"/>
        <v/>
      </c>
      <c r="BL488" s="101"/>
      <c r="BM488" s="117" t="str">
        <f t="shared" si="324"/>
        <v>301-04-2</v>
      </c>
      <c r="BN488" s="204" t="str">
        <f t="shared" si="325"/>
        <v>Lead acetate</v>
      </c>
      <c r="BO488" s="204"/>
      <c r="BP488" s="200">
        <f t="shared" si="337"/>
        <v>2.5836013279002983</v>
      </c>
      <c r="BQ488" s="100" t="str">
        <f t="shared" si="341"/>
        <v>C</v>
      </c>
      <c r="BR488" s="205">
        <f t="shared" si="338"/>
        <v>31.141394049684703</v>
      </c>
      <c r="BS488" s="100" t="str">
        <f t="shared" si="342"/>
        <v>C</v>
      </c>
      <c r="BT488" s="200">
        <f t="shared" si="339"/>
        <v>16.795722842635001</v>
      </c>
      <c r="BU488" s="100" t="str">
        <f t="shared" si="343"/>
        <v>C</v>
      </c>
      <c r="BV488" s="200">
        <f t="shared" si="340"/>
        <v>3.5096153846153839E-2</v>
      </c>
      <c r="BW488" s="100" t="str">
        <f t="shared" si="344"/>
        <v>C</v>
      </c>
      <c r="BX488" s="200">
        <f t="shared" si="345"/>
        <v>0.37099151293388216</v>
      </c>
      <c r="BY488" s="100" t="str">
        <f t="shared" si="346"/>
        <v>C</v>
      </c>
      <c r="BZ488" s="200"/>
      <c r="CA488" s="200"/>
      <c r="CB488" s="200"/>
    </row>
    <row r="489" spans="1:80" s="96" customFormat="1" ht="23" x14ac:dyDescent="0.5">
      <c r="A489" s="264" t="s">
        <v>1781</v>
      </c>
      <c r="B489" s="117" t="s">
        <v>422</v>
      </c>
      <c r="D489" s="201" t="s">
        <v>74</v>
      </c>
      <c r="E489" s="201"/>
      <c r="F489" s="203" t="s">
        <v>74</v>
      </c>
      <c r="G489" s="202"/>
      <c r="H489" s="100" t="s">
        <v>74</v>
      </c>
      <c r="I489" s="203"/>
      <c r="J489" s="203" t="s">
        <v>74</v>
      </c>
      <c r="K489" s="203"/>
      <c r="L489" s="113"/>
      <c r="M489" s="113">
        <v>1</v>
      </c>
      <c r="N489" s="111"/>
      <c r="P489" s="95">
        <v>207.2</v>
      </c>
      <c r="Q489" s="96" t="s">
        <v>47</v>
      </c>
      <c r="R489" s="96" t="s">
        <v>1197</v>
      </c>
      <c r="S489" s="96" t="s">
        <v>1197</v>
      </c>
      <c r="T489" s="96" t="s">
        <v>1197</v>
      </c>
      <c r="U489" s="96" t="s">
        <v>1197</v>
      </c>
      <c r="W489" s="96">
        <v>900</v>
      </c>
      <c r="X489" s="96" t="s">
        <v>1197</v>
      </c>
      <c r="Y489" s="99" t="str">
        <f t="shared" si="308"/>
        <v/>
      </c>
      <c r="Z489" s="96" t="str">
        <f t="shared" si="309"/>
        <v/>
      </c>
      <c r="AA489" s="96" t="str">
        <f t="shared" si="310"/>
        <v/>
      </c>
      <c r="AC489" s="96" t="str">
        <f t="shared" si="293"/>
        <v/>
      </c>
      <c r="AD489" s="96" t="str">
        <f t="shared" si="311"/>
        <v/>
      </c>
      <c r="AE489" s="96" t="str">
        <f t="shared" si="312"/>
        <v/>
      </c>
      <c r="AF489" s="96" t="str">
        <f t="shared" si="326"/>
        <v/>
      </c>
      <c r="AH489" s="101" t="str">
        <f t="shared" si="313"/>
        <v/>
      </c>
      <c r="AI489" s="101" t="str">
        <f t="shared" si="314"/>
        <v/>
      </c>
      <c r="AJ489" s="101" t="str">
        <f t="shared" si="294"/>
        <v/>
      </c>
      <c r="AK489" s="96" t="str">
        <f t="shared" si="327"/>
        <v/>
      </c>
      <c r="AM489" s="96" t="str">
        <f t="shared" si="315"/>
        <v/>
      </c>
      <c r="AN489" s="96" t="str">
        <f t="shared" si="328"/>
        <v/>
      </c>
      <c r="AO489" s="96" t="str">
        <f t="shared" si="329"/>
        <v/>
      </c>
      <c r="AQ489" s="96" t="str">
        <f t="shared" si="316"/>
        <v/>
      </c>
      <c r="AR489" s="96" t="str">
        <f t="shared" si="330"/>
        <v/>
      </c>
      <c r="AS489" s="96" t="str">
        <f t="shared" si="331"/>
        <v/>
      </c>
      <c r="AU489" s="96" t="str">
        <f t="shared" si="317"/>
        <v/>
      </c>
      <c r="AV489" s="96" t="str">
        <f t="shared" si="332"/>
        <v/>
      </c>
      <c r="AW489" s="96" t="str">
        <f t="shared" si="333"/>
        <v/>
      </c>
      <c r="AX489" s="96" t="str">
        <f t="shared" si="334"/>
        <v/>
      </c>
      <c r="AZ489" s="101" t="str">
        <f t="shared" si="318"/>
        <v/>
      </c>
      <c r="BA489" s="101" t="str">
        <f t="shared" si="319"/>
        <v/>
      </c>
      <c r="BB489" s="101" t="str">
        <f t="shared" si="335"/>
        <v/>
      </c>
      <c r="BC489" s="96" t="str">
        <f t="shared" si="336"/>
        <v/>
      </c>
      <c r="BE489" s="96" t="str">
        <f t="shared" si="320"/>
        <v/>
      </c>
      <c r="BF489" s="96" t="str">
        <f t="shared" si="321"/>
        <v/>
      </c>
      <c r="BH489" s="118"/>
      <c r="BI489" s="96">
        <v>15</v>
      </c>
      <c r="BJ489" s="96" t="str">
        <f t="shared" si="322"/>
        <v/>
      </c>
      <c r="BK489" s="101" t="str">
        <f t="shared" si="323"/>
        <v/>
      </c>
      <c r="BL489" s="101"/>
      <c r="BM489" s="117" t="str">
        <f t="shared" si="324"/>
        <v>7439-92-1</v>
      </c>
      <c r="BN489" s="204" t="str">
        <f t="shared" si="325"/>
        <v>Lead and Compounds</v>
      </c>
      <c r="BO489" s="204"/>
      <c r="BP489" s="200" t="str">
        <f t="shared" si="337"/>
        <v/>
      </c>
      <c r="BQ489" s="100" t="str">
        <f t="shared" si="341"/>
        <v/>
      </c>
      <c r="BR489" s="205" t="str">
        <f t="shared" si="338"/>
        <v/>
      </c>
      <c r="BS489" s="100" t="str">
        <f t="shared" si="342"/>
        <v/>
      </c>
      <c r="BT489" s="200" t="str">
        <f t="shared" si="339"/>
        <v/>
      </c>
      <c r="BU489" s="100" t="str">
        <f t="shared" si="343"/>
        <v/>
      </c>
      <c r="BV489" s="200" t="str">
        <f t="shared" si="340"/>
        <v/>
      </c>
      <c r="BW489" s="100" t="str">
        <f t="shared" si="344"/>
        <v/>
      </c>
      <c r="BX489" s="200">
        <f t="shared" si="345"/>
        <v>15</v>
      </c>
      <c r="BY489" s="100" t="str">
        <f t="shared" si="346"/>
        <v>mcl</v>
      </c>
      <c r="BZ489" s="200"/>
      <c r="CA489" s="200"/>
      <c r="CB489" s="200"/>
    </row>
    <row r="490" spans="1:80" s="96" customFormat="1" ht="23" x14ac:dyDescent="0.5">
      <c r="A490" s="263" t="s">
        <v>1782</v>
      </c>
      <c r="B490" s="117" t="s">
        <v>1306</v>
      </c>
      <c r="C490" s="96">
        <v>3.7999999999999999E-2</v>
      </c>
      <c r="D490" s="201" t="s">
        <v>793</v>
      </c>
      <c r="E490" s="201"/>
      <c r="F490" s="100" t="s">
        <v>74</v>
      </c>
      <c r="G490" s="202">
        <v>1.1E-5</v>
      </c>
      <c r="H490" s="100" t="s">
        <v>793</v>
      </c>
      <c r="I490" s="203"/>
      <c r="J490" s="203" t="s">
        <v>74</v>
      </c>
      <c r="K490" s="203"/>
      <c r="L490" s="113"/>
      <c r="M490" s="113">
        <v>1</v>
      </c>
      <c r="N490" s="111">
        <v>0.1</v>
      </c>
      <c r="P490" s="95">
        <v>805.67</v>
      </c>
      <c r="Q490" s="96" t="s">
        <v>47</v>
      </c>
      <c r="R490" s="96" t="s">
        <v>1197</v>
      </c>
      <c r="S490" s="96" t="s">
        <v>1197</v>
      </c>
      <c r="T490" s="96">
        <v>2.1944000000000002E-2</v>
      </c>
      <c r="U490" s="96">
        <v>2.5639999999999999E-6</v>
      </c>
      <c r="V490" s="96">
        <v>10.37</v>
      </c>
      <c r="W490" s="96">
        <f t="shared" ref="W490:W491" si="348">IF(V490="","",V490*0.006)</f>
        <v>6.2219999999999998E-2</v>
      </c>
      <c r="X490" s="96">
        <v>62500</v>
      </c>
      <c r="Y490" s="99" t="str">
        <f t="shared" si="308"/>
        <v/>
      </c>
      <c r="Z490" s="96" t="str">
        <f t="shared" si="309"/>
        <v/>
      </c>
      <c r="AA490" s="96" t="str">
        <f t="shared" si="310"/>
        <v/>
      </c>
      <c r="AC490" s="96">
        <f t="shared" si="293"/>
        <v>306293.70629370626</v>
      </c>
      <c r="AD490" s="96">
        <f t="shared" si="311"/>
        <v>65.032248868617017</v>
      </c>
      <c r="AE490" s="96">
        <f t="shared" si="312"/>
        <v>18.295739348370926</v>
      </c>
      <c r="AF490" s="96">
        <f t="shared" si="326"/>
        <v>14.278007142263389</v>
      </c>
      <c r="AH490" s="101" t="str">
        <f t="shared" si="313"/>
        <v/>
      </c>
      <c r="AI490" s="101" t="str">
        <f t="shared" si="314"/>
        <v/>
      </c>
      <c r="AJ490" s="101" t="str">
        <f t="shared" si="294"/>
        <v/>
      </c>
      <c r="AK490" s="96" t="str">
        <f t="shared" si="327"/>
        <v/>
      </c>
      <c r="AM490" s="96">
        <f t="shared" si="315"/>
        <v>1337890.9090909094</v>
      </c>
      <c r="AN490" s="96">
        <f t="shared" si="328"/>
        <v>172.12631578947364</v>
      </c>
      <c r="AO490" s="96">
        <f t="shared" si="329"/>
        <v>172.10417373203444</v>
      </c>
      <c r="AQ490" s="96" t="str">
        <f t="shared" si="316"/>
        <v/>
      </c>
      <c r="AR490" s="96" t="str">
        <f t="shared" si="330"/>
        <v/>
      </c>
      <c r="AS490" s="96" t="str">
        <f t="shared" si="331"/>
        <v/>
      </c>
      <c r="AU490" s="96">
        <f t="shared" si="317"/>
        <v>1486545.4545454544</v>
      </c>
      <c r="AV490" s="96">
        <f t="shared" si="332"/>
        <v>3170.6144228830249</v>
      </c>
      <c r="AW490" s="96">
        <f t="shared" si="333"/>
        <v>95.625730994152036</v>
      </c>
      <c r="AX490" s="96">
        <f t="shared" si="334"/>
        <v>92.820299854071393</v>
      </c>
      <c r="AZ490" s="101" t="str">
        <f t="shared" si="318"/>
        <v/>
      </c>
      <c r="BA490" s="101" t="str">
        <f t="shared" si="319"/>
        <v/>
      </c>
      <c r="BB490" s="101" t="str">
        <f t="shared" si="335"/>
        <v/>
      </c>
      <c r="BC490" s="96" t="str">
        <f t="shared" si="336"/>
        <v/>
      </c>
      <c r="BE490" s="96">
        <f t="shared" si="320"/>
        <v>0.25524475524475521</v>
      </c>
      <c r="BF490" s="96" t="str">
        <f t="shared" si="321"/>
        <v/>
      </c>
      <c r="BH490" s="118"/>
      <c r="BI490" s="96" t="s">
        <v>74</v>
      </c>
      <c r="BJ490" s="96">
        <f t="shared" si="322"/>
        <v>2.0502162556872436</v>
      </c>
      <c r="BK490" s="101" t="str">
        <f t="shared" si="323"/>
        <v/>
      </c>
      <c r="BL490" s="101"/>
      <c r="BM490" s="117" t="str">
        <f t="shared" si="324"/>
        <v>1335-32-6</v>
      </c>
      <c r="BN490" s="204" t="str">
        <f t="shared" si="325"/>
        <v>Lead subacetate</v>
      </c>
      <c r="BO490" s="204"/>
      <c r="BP490" s="200">
        <f t="shared" si="337"/>
        <v>14.278007142263389</v>
      </c>
      <c r="BQ490" s="100" t="str">
        <f t="shared" si="341"/>
        <v>C</v>
      </c>
      <c r="BR490" s="205">
        <f t="shared" si="338"/>
        <v>172.10417373203444</v>
      </c>
      <c r="BS490" s="100" t="str">
        <f t="shared" si="342"/>
        <v>C</v>
      </c>
      <c r="BT490" s="200">
        <f t="shared" si="339"/>
        <v>92.820299854071393</v>
      </c>
      <c r="BU490" s="100" t="str">
        <f t="shared" si="343"/>
        <v>C</v>
      </c>
      <c r="BV490" s="200">
        <f t="shared" si="340"/>
        <v>0.25524475524475521</v>
      </c>
      <c r="BW490" s="100" t="str">
        <f t="shared" si="344"/>
        <v>C</v>
      </c>
      <c r="BX490" s="200">
        <f t="shared" si="345"/>
        <v>2.0502162556872436</v>
      </c>
      <c r="BY490" s="100" t="str">
        <f t="shared" si="346"/>
        <v>C</v>
      </c>
      <c r="BZ490" s="200"/>
      <c r="CA490" s="200"/>
      <c r="CB490" s="200"/>
    </row>
    <row r="491" spans="1:80" s="96" customFormat="1" ht="23" x14ac:dyDescent="0.5">
      <c r="A491" s="263" t="s">
        <v>1783</v>
      </c>
      <c r="B491" s="117" t="s">
        <v>423</v>
      </c>
      <c r="D491" s="96" t="s">
        <v>74</v>
      </c>
      <c r="E491" s="201">
        <v>9.9999999999999995E-8</v>
      </c>
      <c r="F491" s="100" t="s">
        <v>790</v>
      </c>
      <c r="G491" s="202"/>
      <c r="H491" s="100" t="s">
        <v>74</v>
      </c>
      <c r="I491" s="203"/>
      <c r="J491" s="203" t="s">
        <v>74</v>
      </c>
      <c r="K491" s="203"/>
      <c r="L491" s="113" t="s">
        <v>1199</v>
      </c>
      <c r="M491" s="113">
        <v>1</v>
      </c>
      <c r="N491" s="111"/>
      <c r="P491" s="95">
        <v>323.44</v>
      </c>
      <c r="Q491" s="208"/>
      <c r="R491" s="96">
        <v>0.56799999999999995</v>
      </c>
      <c r="S491" s="96">
        <v>23.221585999999999</v>
      </c>
      <c r="T491" s="96">
        <v>2.4640100000000002E-2</v>
      </c>
      <c r="U491" s="96">
        <v>6.4026000000000003E-6</v>
      </c>
      <c r="V491" s="96">
        <v>647.9</v>
      </c>
      <c r="W491" s="96">
        <f t="shared" si="348"/>
        <v>3.8874</v>
      </c>
      <c r="X491" s="96">
        <v>0.28999999999999998</v>
      </c>
      <c r="Y491" s="99">
        <f t="shared" si="308"/>
        <v>3.6362447541804115E-3</v>
      </c>
      <c r="Z491" s="96">
        <f t="shared" si="309"/>
        <v>1912.8199916280771</v>
      </c>
      <c r="AA491" s="96">
        <f t="shared" si="310"/>
        <v>2.4311964666289305</v>
      </c>
      <c r="AC491" s="96" t="str">
        <f t="shared" ref="AC491:AC554" si="349">IF(AND(L491="V",Z491=""),"",IF(G491="","",(TR*AT*365*24)/(ET_R*EF_R*IF(K491="M",ED_m,(ED_A+ED_C))*G491*1000/IF(L491="V",Z491,PEF))))</f>
        <v/>
      </c>
      <c r="AD491" s="96" t="str">
        <f t="shared" si="311"/>
        <v/>
      </c>
      <c r="AE491" s="96" t="str">
        <f t="shared" si="312"/>
        <v/>
      </c>
      <c r="AF491" s="96" t="str">
        <f t="shared" si="326"/>
        <v/>
      </c>
      <c r="AH491" s="101" t="str">
        <f t="shared" si="313"/>
        <v/>
      </c>
      <c r="AI491" s="101" t="str">
        <f t="shared" si="314"/>
        <v/>
      </c>
      <c r="AJ491" s="101">
        <f t="shared" ref="AJ491:AJ554" si="350">IF(E491="","",(THQ*BW_C*ED_C*365/((EF_R*ED_C*M491*((1/E491)*(IRS_CHILD*0.000001))))))</f>
        <v>7.8214285714285729E-3</v>
      </c>
      <c r="AK491" s="96">
        <f t="shared" si="327"/>
        <v>7.8214285714285729E-3</v>
      </c>
      <c r="AM491" s="96" t="str">
        <f t="shared" si="315"/>
        <v/>
      </c>
      <c r="AN491" s="96" t="str">
        <f t="shared" si="328"/>
        <v/>
      </c>
      <c r="AO491" s="96" t="str">
        <f t="shared" si="329"/>
        <v/>
      </c>
      <c r="AQ491" s="96" t="str">
        <f t="shared" si="316"/>
        <v/>
      </c>
      <c r="AR491" s="96">
        <f t="shared" si="330"/>
        <v>0.23360000000000003</v>
      </c>
      <c r="AS491" s="96">
        <f t="shared" si="331"/>
        <v>0.23360000000000006</v>
      </c>
      <c r="AU491" s="96" t="str">
        <f t="shared" si="317"/>
        <v/>
      </c>
      <c r="AV491" s="96" t="str">
        <f t="shared" si="332"/>
        <v/>
      </c>
      <c r="AW491" s="96" t="str">
        <f t="shared" si="333"/>
        <v/>
      </c>
      <c r="AX491" s="96" t="str">
        <f t="shared" si="334"/>
        <v/>
      </c>
      <c r="AZ491" s="101" t="str">
        <f t="shared" si="318"/>
        <v/>
      </c>
      <c r="BA491" s="101" t="str">
        <f t="shared" si="319"/>
        <v/>
      </c>
      <c r="BB491" s="101">
        <f t="shared" si="335"/>
        <v>0.1297777777777778</v>
      </c>
      <c r="BC491" s="96">
        <f t="shared" si="336"/>
        <v>0.1297777777777778</v>
      </c>
      <c r="BE491" s="96" t="str">
        <f t="shared" si="320"/>
        <v/>
      </c>
      <c r="BF491" s="96" t="str">
        <f t="shared" si="321"/>
        <v/>
      </c>
      <c r="BH491" s="118"/>
      <c r="BI491" s="96" t="s">
        <v>74</v>
      </c>
      <c r="BJ491" s="96" t="str">
        <f t="shared" si="322"/>
        <v/>
      </c>
      <c r="BK491" s="101">
        <f t="shared" si="323"/>
        <v>3.3371428571428571E-3</v>
      </c>
      <c r="BL491" s="101"/>
      <c r="BM491" s="117" t="str">
        <f t="shared" si="324"/>
        <v>78-00-2</v>
      </c>
      <c r="BN491" s="204" t="str">
        <f t="shared" si="325"/>
        <v>Tetraethyl Lead</v>
      </c>
      <c r="BO491" s="204"/>
      <c r="BP491" s="200">
        <f t="shared" si="337"/>
        <v>7.8214285714285729E-3</v>
      </c>
      <c r="BQ491" s="100" t="str">
        <f t="shared" si="341"/>
        <v>N</v>
      </c>
      <c r="BR491" s="205">
        <f t="shared" si="338"/>
        <v>0.23360000000000006</v>
      </c>
      <c r="BS491" s="100" t="str">
        <f t="shared" si="342"/>
        <v>N</v>
      </c>
      <c r="BT491" s="200">
        <f t="shared" si="339"/>
        <v>0.1297777777777778</v>
      </c>
      <c r="BU491" s="100" t="str">
        <f t="shared" si="343"/>
        <v>N</v>
      </c>
      <c r="BV491" s="200" t="str">
        <f t="shared" si="340"/>
        <v/>
      </c>
      <c r="BW491" s="100" t="str">
        <f t="shared" si="344"/>
        <v/>
      </c>
      <c r="BX491" s="200">
        <f t="shared" si="345"/>
        <v>3.3371428571428571E-3</v>
      </c>
      <c r="BY491" s="100" t="str">
        <f t="shared" si="346"/>
        <v>N</v>
      </c>
      <c r="BZ491" s="200"/>
      <c r="CA491" s="200"/>
      <c r="CB491" s="200"/>
    </row>
    <row r="492" spans="1:80" s="96" customFormat="1" ht="23" x14ac:dyDescent="0.5">
      <c r="A492" s="206" t="s">
        <v>1307</v>
      </c>
      <c r="B492" s="117" t="s">
        <v>1308</v>
      </c>
      <c r="C492" s="201"/>
      <c r="D492" s="201" t="s">
        <v>74</v>
      </c>
      <c r="E492" s="201">
        <v>5.0000000000000004E-6</v>
      </c>
      <c r="F492" s="203" t="s">
        <v>791</v>
      </c>
      <c r="G492" s="202"/>
      <c r="H492" s="100" t="s">
        <v>74</v>
      </c>
      <c r="I492" s="203"/>
      <c r="J492" s="203" t="s">
        <v>74</v>
      </c>
      <c r="K492" s="203"/>
      <c r="L492" s="113" t="s">
        <v>1199</v>
      </c>
      <c r="M492" s="113">
        <v>1</v>
      </c>
      <c r="N492" s="111"/>
      <c r="P492" s="208">
        <v>207.32</v>
      </c>
      <c r="Q492" s="208"/>
      <c r="R492" s="96">
        <v>2.1800000000000001E-4</v>
      </c>
      <c r="S492" s="96">
        <v>8.9099999999999995E-3</v>
      </c>
      <c r="T492" s="96">
        <v>3.2784099999999997E-2</v>
      </c>
      <c r="U492" s="96">
        <v>9.0550000000000005E-6</v>
      </c>
      <c r="V492" s="96">
        <v>110.6</v>
      </c>
      <c r="W492" s="96">
        <f t="shared" si="307"/>
        <v>0.66359999999999997</v>
      </c>
      <c r="X492" s="96">
        <v>500</v>
      </c>
      <c r="Y492" s="99">
        <f t="shared" si="308"/>
        <v>2.0410713192491618E-5</v>
      </c>
      <c r="Z492" s="96">
        <f t="shared" si="309"/>
        <v>25531.219882812122</v>
      </c>
      <c r="AA492" s="96">
        <f t="shared" si="310"/>
        <v>382.64336792452832</v>
      </c>
      <c r="AC492" s="96" t="str">
        <f t="shared" si="349"/>
        <v/>
      </c>
      <c r="AD492" s="96" t="str">
        <f t="shared" si="311"/>
        <v/>
      </c>
      <c r="AE492" s="96" t="str">
        <f t="shared" si="312"/>
        <v/>
      </c>
      <c r="AF492" s="96" t="str">
        <f t="shared" si="326"/>
        <v/>
      </c>
      <c r="AH492" s="101" t="str">
        <f t="shared" si="313"/>
        <v/>
      </c>
      <c r="AI492" s="101" t="str">
        <f t="shared" si="314"/>
        <v/>
      </c>
      <c r="AJ492" s="101">
        <f t="shared" si="350"/>
        <v>0.39107142857142863</v>
      </c>
      <c r="AK492" s="96">
        <f t="shared" si="327"/>
        <v>0.39107142857142857</v>
      </c>
      <c r="AM492" s="96" t="str">
        <f t="shared" si="315"/>
        <v/>
      </c>
      <c r="AN492" s="96" t="str">
        <f t="shared" si="328"/>
        <v/>
      </c>
      <c r="AO492" s="96" t="str">
        <f t="shared" si="329"/>
        <v/>
      </c>
      <c r="AQ492" s="96" t="str">
        <f t="shared" si="316"/>
        <v/>
      </c>
      <c r="AR492" s="96">
        <f t="shared" si="330"/>
        <v>11.680000000000003</v>
      </c>
      <c r="AS492" s="96">
        <f t="shared" si="331"/>
        <v>11.680000000000003</v>
      </c>
      <c r="AU492" s="96" t="str">
        <f t="shared" si="317"/>
        <v/>
      </c>
      <c r="AV492" s="96" t="str">
        <f t="shared" si="332"/>
        <v/>
      </c>
      <c r="AW492" s="96" t="str">
        <f t="shared" si="333"/>
        <v/>
      </c>
      <c r="AX492" s="96" t="str">
        <f t="shared" si="334"/>
        <v/>
      </c>
      <c r="AZ492" s="101" t="str">
        <f t="shared" si="318"/>
        <v/>
      </c>
      <c r="BA492" s="101" t="str">
        <f t="shared" si="319"/>
        <v/>
      </c>
      <c r="BB492" s="101">
        <f t="shared" si="335"/>
        <v>6.4888888888888898</v>
      </c>
      <c r="BC492" s="96">
        <f t="shared" si="336"/>
        <v>6.4888888888888898</v>
      </c>
      <c r="BE492" s="96" t="str">
        <f t="shared" si="320"/>
        <v/>
      </c>
      <c r="BF492" s="96" t="str">
        <f t="shared" si="321"/>
        <v/>
      </c>
      <c r="BH492" s="118"/>
      <c r="BI492" s="96" t="s">
        <v>74</v>
      </c>
      <c r="BJ492" s="96" t="str">
        <f t="shared" si="322"/>
        <v/>
      </c>
      <c r="BK492" s="101">
        <f t="shared" si="323"/>
        <v>0.16685714285714287</v>
      </c>
      <c r="BL492" s="101"/>
      <c r="BM492" s="117" t="str">
        <f t="shared" si="324"/>
        <v>541-25-3</v>
      </c>
      <c r="BN492" s="204" t="str">
        <f t="shared" si="325"/>
        <v>Lewisite</v>
      </c>
      <c r="BO492" s="204"/>
      <c r="BP492" s="200">
        <f t="shared" si="337"/>
        <v>0.39107142857142857</v>
      </c>
      <c r="BQ492" s="100" t="str">
        <f t="shared" si="341"/>
        <v>N</v>
      </c>
      <c r="BR492" s="205">
        <f t="shared" si="338"/>
        <v>11.680000000000003</v>
      </c>
      <c r="BS492" s="100" t="str">
        <f t="shared" si="342"/>
        <v>N</v>
      </c>
      <c r="BT492" s="200">
        <f t="shared" si="339"/>
        <v>6.4888888888888898</v>
      </c>
      <c r="BU492" s="100" t="str">
        <f t="shared" si="343"/>
        <v>N</v>
      </c>
      <c r="BV492" s="200" t="str">
        <f t="shared" si="340"/>
        <v/>
      </c>
      <c r="BW492" s="100" t="str">
        <f t="shared" si="344"/>
        <v/>
      </c>
      <c r="BX492" s="200">
        <f t="shared" si="345"/>
        <v>0.16685714285714287</v>
      </c>
      <c r="BY492" s="100" t="str">
        <f t="shared" si="346"/>
        <v>N</v>
      </c>
      <c r="BZ492" s="200"/>
      <c r="CA492" s="200"/>
      <c r="CB492" s="200"/>
    </row>
    <row r="493" spans="1:80" s="96" customFormat="1" ht="23" x14ac:dyDescent="0.5">
      <c r="A493" s="206" t="s">
        <v>1309</v>
      </c>
      <c r="B493" s="117" t="s">
        <v>1310</v>
      </c>
      <c r="D493" s="201" t="s">
        <v>74</v>
      </c>
      <c r="E493" s="201">
        <v>7.7000000000000002E-3</v>
      </c>
      <c r="F493" s="203" t="s">
        <v>1966</v>
      </c>
      <c r="G493" s="202"/>
      <c r="H493" s="100" t="s">
        <v>74</v>
      </c>
      <c r="I493" s="203"/>
      <c r="J493" s="203" t="s">
        <v>74</v>
      </c>
      <c r="K493" s="203"/>
      <c r="L493" s="113"/>
      <c r="M493" s="113">
        <v>1</v>
      </c>
      <c r="N493" s="111">
        <v>0.1</v>
      </c>
      <c r="P493" s="95">
        <v>249.1</v>
      </c>
      <c r="Q493" s="96" t="s">
        <v>47</v>
      </c>
      <c r="R493" s="96">
        <v>6.2499999999999997E-9</v>
      </c>
      <c r="S493" s="96">
        <v>2.5552E-7</v>
      </c>
      <c r="T493" s="96">
        <v>4.7992300000000002E-2</v>
      </c>
      <c r="U493" s="96">
        <v>5.6075000000000001E-6</v>
      </c>
      <c r="V493" s="96">
        <v>339.8</v>
      </c>
      <c r="W493" s="96">
        <f t="shared" si="307"/>
        <v>2.0388000000000002</v>
      </c>
      <c r="X493" s="96">
        <v>75</v>
      </c>
      <c r="Y493" s="99" t="str">
        <f t="shared" si="308"/>
        <v/>
      </c>
      <c r="Z493" s="96" t="str">
        <f t="shared" si="309"/>
        <v/>
      </c>
      <c r="AA493" s="96" t="str">
        <f t="shared" si="310"/>
        <v/>
      </c>
      <c r="AC493" s="96" t="str">
        <f t="shared" si="349"/>
        <v/>
      </c>
      <c r="AD493" s="96" t="str">
        <f t="shared" si="311"/>
        <v/>
      </c>
      <c r="AE493" s="96" t="str">
        <f t="shared" si="312"/>
        <v/>
      </c>
      <c r="AF493" s="96" t="str">
        <f t="shared" si="326"/>
        <v/>
      </c>
      <c r="AH493" s="101" t="str">
        <f t="shared" si="313"/>
        <v/>
      </c>
      <c r="AI493" s="101">
        <f t="shared" si="314"/>
        <v>2537.9266750948168</v>
      </c>
      <c r="AJ493" s="101">
        <f t="shared" si="350"/>
        <v>602.25000000000011</v>
      </c>
      <c r="AK493" s="96">
        <f t="shared" si="327"/>
        <v>486.74533257900271</v>
      </c>
      <c r="AM493" s="96" t="str">
        <f t="shared" si="315"/>
        <v/>
      </c>
      <c r="AN493" s="96" t="str">
        <f t="shared" si="328"/>
        <v/>
      </c>
      <c r="AO493" s="96" t="str">
        <f t="shared" si="329"/>
        <v/>
      </c>
      <c r="AQ493" s="96" t="str">
        <f t="shared" si="316"/>
        <v/>
      </c>
      <c r="AR493" s="96">
        <f t="shared" si="330"/>
        <v>17987.200000000004</v>
      </c>
      <c r="AS493" s="96">
        <f t="shared" si="331"/>
        <v>17987.200000000004</v>
      </c>
      <c r="AU493" s="96" t="str">
        <f t="shared" si="317"/>
        <v/>
      </c>
      <c r="AV493" s="96" t="str">
        <f t="shared" si="332"/>
        <v/>
      </c>
      <c r="AW493" s="96" t="str">
        <f t="shared" si="333"/>
        <v/>
      </c>
      <c r="AX493" s="96" t="str">
        <f t="shared" si="334"/>
        <v/>
      </c>
      <c r="AZ493" s="101" t="str">
        <f t="shared" si="318"/>
        <v/>
      </c>
      <c r="BA493" s="101">
        <f t="shared" si="319"/>
        <v>23610.454798433253</v>
      </c>
      <c r="BB493" s="101">
        <f t="shared" si="335"/>
        <v>9992.8888888888923</v>
      </c>
      <c r="BC493" s="96">
        <f t="shared" si="336"/>
        <v>7021.2254355476889</v>
      </c>
      <c r="BE493" s="96" t="str">
        <f t="shared" si="320"/>
        <v/>
      </c>
      <c r="BF493" s="96" t="str">
        <f t="shared" si="321"/>
        <v/>
      </c>
      <c r="BH493" s="118"/>
      <c r="BI493" s="96" t="s">
        <v>74</v>
      </c>
      <c r="BJ493" s="96" t="str">
        <f t="shared" si="322"/>
        <v/>
      </c>
      <c r="BK493" s="101">
        <f t="shared" si="323"/>
        <v>256.96000000000004</v>
      </c>
      <c r="BL493" s="101"/>
      <c r="BM493" s="117" t="str">
        <f t="shared" si="324"/>
        <v>330-55-2</v>
      </c>
      <c r="BN493" s="204" t="str">
        <f t="shared" si="325"/>
        <v>Linuron</v>
      </c>
      <c r="BO493" s="204"/>
      <c r="BP493" s="200">
        <f t="shared" si="337"/>
        <v>486.74533257900271</v>
      </c>
      <c r="BQ493" s="100" t="str">
        <f t="shared" si="341"/>
        <v>N</v>
      </c>
      <c r="BR493" s="205">
        <f t="shared" si="338"/>
        <v>17987.200000000004</v>
      </c>
      <c r="BS493" s="100" t="str">
        <f t="shared" si="342"/>
        <v>N</v>
      </c>
      <c r="BT493" s="200">
        <f t="shared" si="339"/>
        <v>7021.2254355476889</v>
      </c>
      <c r="BU493" s="100" t="str">
        <f t="shared" si="343"/>
        <v>N</v>
      </c>
      <c r="BV493" s="200" t="str">
        <f t="shared" si="340"/>
        <v/>
      </c>
      <c r="BW493" s="100" t="str">
        <f t="shared" si="344"/>
        <v/>
      </c>
      <c r="BX493" s="200">
        <f t="shared" si="345"/>
        <v>256.96000000000004</v>
      </c>
      <c r="BY493" s="100" t="str">
        <f t="shared" si="346"/>
        <v>N</v>
      </c>
      <c r="BZ493" s="200"/>
      <c r="CA493" s="200"/>
      <c r="CB493" s="200"/>
    </row>
    <row r="494" spans="1:80" s="96" customFormat="1" ht="23" x14ac:dyDescent="0.5">
      <c r="A494" s="206" t="s">
        <v>424</v>
      </c>
      <c r="B494" s="117" t="s">
        <v>425</v>
      </c>
      <c r="D494" s="201" t="s">
        <v>74</v>
      </c>
      <c r="E494" s="201">
        <v>2E-3</v>
      </c>
      <c r="F494" s="203" t="s">
        <v>791</v>
      </c>
      <c r="G494" s="202"/>
      <c r="H494" s="100" t="s">
        <v>74</v>
      </c>
      <c r="I494" s="203"/>
      <c r="J494" s="203" t="s">
        <v>74</v>
      </c>
      <c r="K494" s="203"/>
      <c r="L494" s="113"/>
      <c r="M494" s="113">
        <v>1</v>
      </c>
      <c r="N494" s="111"/>
      <c r="P494" s="95">
        <v>6.94</v>
      </c>
      <c r="Q494" s="96" t="s">
        <v>47</v>
      </c>
      <c r="R494" s="96" t="s">
        <v>1197</v>
      </c>
      <c r="S494" s="96" t="s">
        <v>1197</v>
      </c>
      <c r="T494" s="96" t="s">
        <v>1197</v>
      </c>
      <c r="U494" s="96" t="s">
        <v>1197</v>
      </c>
      <c r="W494" s="96">
        <v>300</v>
      </c>
      <c r="X494" s="96" t="s">
        <v>1197</v>
      </c>
      <c r="Y494" s="99" t="str">
        <f t="shared" si="308"/>
        <v/>
      </c>
      <c r="Z494" s="96" t="str">
        <f t="shared" si="309"/>
        <v/>
      </c>
      <c r="AA494" s="96" t="str">
        <f t="shared" si="310"/>
        <v/>
      </c>
      <c r="AC494" s="96" t="str">
        <f t="shared" si="349"/>
        <v/>
      </c>
      <c r="AD494" s="96" t="str">
        <f t="shared" si="311"/>
        <v/>
      </c>
      <c r="AE494" s="96" t="str">
        <f t="shared" si="312"/>
        <v/>
      </c>
      <c r="AF494" s="96" t="str">
        <f t="shared" si="326"/>
        <v/>
      </c>
      <c r="AH494" s="101" t="str">
        <f t="shared" si="313"/>
        <v/>
      </c>
      <c r="AI494" s="101" t="str">
        <f t="shared" si="314"/>
        <v/>
      </c>
      <c r="AJ494" s="101">
        <f t="shared" si="350"/>
        <v>156.42857142857144</v>
      </c>
      <c r="AK494" s="96">
        <f t="shared" si="327"/>
        <v>156.42857142857144</v>
      </c>
      <c r="AM494" s="96" t="str">
        <f t="shared" si="315"/>
        <v/>
      </c>
      <c r="AN494" s="96" t="str">
        <f t="shared" si="328"/>
        <v/>
      </c>
      <c r="AO494" s="96" t="str">
        <f t="shared" si="329"/>
        <v/>
      </c>
      <c r="AQ494" s="96" t="str">
        <f t="shared" si="316"/>
        <v/>
      </c>
      <c r="AR494" s="96">
        <f t="shared" si="330"/>
        <v>4672</v>
      </c>
      <c r="AS494" s="96">
        <f t="shared" si="331"/>
        <v>4672</v>
      </c>
      <c r="AU494" s="96" t="str">
        <f t="shared" si="317"/>
        <v/>
      </c>
      <c r="AV494" s="96" t="str">
        <f t="shared" si="332"/>
        <v/>
      </c>
      <c r="AW494" s="96" t="str">
        <f t="shared" si="333"/>
        <v/>
      </c>
      <c r="AX494" s="96" t="str">
        <f t="shared" si="334"/>
        <v/>
      </c>
      <c r="AZ494" s="101" t="str">
        <f t="shared" si="318"/>
        <v/>
      </c>
      <c r="BA494" s="101" t="str">
        <f t="shared" si="319"/>
        <v/>
      </c>
      <c r="BB494" s="101">
        <f t="shared" si="335"/>
        <v>2595.5555555555557</v>
      </c>
      <c r="BC494" s="96">
        <f t="shared" si="336"/>
        <v>2595.5555555555557</v>
      </c>
      <c r="BE494" s="96" t="str">
        <f t="shared" si="320"/>
        <v/>
      </c>
      <c r="BF494" s="96" t="str">
        <f t="shared" si="321"/>
        <v/>
      </c>
      <c r="BH494" s="118"/>
      <c r="BI494" s="96" t="s">
        <v>74</v>
      </c>
      <c r="BJ494" s="96" t="str">
        <f t="shared" si="322"/>
        <v/>
      </c>
      <c r="BK494" s="101">
        <f t="shared" si="323"/>
        <v>66.742857142857147</v>
      </c>
      <c r="BL494" s="101"/>
      <c r="BM494" s="117" t="str">
        <f t="shared" si="324"/>
        <v>7439-93-2</v>
      </c>
      <c r="BN494" s="204" t="str">
        <f t="shared" si="325"/>
        <v>Lithium</v>
      </c>
      <c r="BO494" s="204"/>
      <c r="BP494" s="200">
        <f t="shared" si="337"/>
        <v>156.42857142857144</v>
      </c>
      <c r="BQ494" s="100" t="str">
        <f t="shared" si="341"/>
        <v>N</v>
      </c>
      <c r="BR494" s="205">
        <f t="shared" si="338"/>
        <v>4672</v>
      </c>
      <c r="BS494" s="100" t="str">
        <f t="shared" si="342"/>
        <v>N</v>
      </c>
      <c r="BT494" s="200">
        <f t="shared" si="339"/>
        <v>2595.5555555555557</v>
      </c>
      <c r="BU494" s="100" t="str">
        <f t="shared" si="343"/>
        <v>N</v>
      </c>
      <c r="BV494" s="200" t="str">
        <f t="shared" si="340"/>
        <v/>
      </c>
      <c r="BW494" s="100" t="str">
        <f t="shared" si="344"/>
        <v/>
      </c>
      <c r="BX494" s="200">
        <f t="shared" si="345"/>
        <v>66.742857142857147</v>
      </c>
      <c r="BY494" s="100" t="str">
        <f t="shared" si="346"/>
        <v>N</v>
      </c>
      <c r="BZ494" s="200">
        <f>'Table D1'!I14</f>
        <v>20.036205714285714</v>
      </c>
      <c r="CA494" s="200"/>
      <c r="CB494" s="200">
        <f>'Table D1'!J14</f>
        <v>400.72411428571428</v>
      </c>
    </row>
    <row r="495" spans="1:80" s="96" customFormat="1" ht="23" x14ac:dyDescent="0.5">
      <c r="A495" s="206" t="s">
        <v>1312</v>
      </c>
      <c r="B495" s="117" t="s">
        <v>449</v>
      </c>
      <c r="D495" s="201" t="s">
        <v>74</v>
      </c>
      <c r="E495" s="201">
        <v>5.0000000000000001E-4</v>
      </c>
      <c r="F495" s="203" t="s">
        <v>790</v>
      </c>
      <c r="G495" s="202"/>
      <c r="H495" s="100" t="s">
        <v>74</v>
      </c>
      <c r="I495" s="203"/>
      <c r="J495" s="203" t="s">
        <v>74</v>
      </c>
      <c r="K495" s="203"/>
      <c r="L495" s="113"/>
      <c r="M495" s="113">
        <v>1</v>
      </c>
      <c r="N495" s="111">
        <v>0.1</v>
      </c>
      <c r="P495" s="95">
        <v>200.62</v>
      </c>
      <c r="Q495" s="96" t="s">
        <v>47</v>
      </c>
      <c r="R495" s="96">
        <v>1.33E-9</v>
      </c>
      <c r="S495" s="208">
        <v>5.4374000000000001E-8</v>
      </c>
      <c r="T495" s="96">
        <v>3.06231E-2</v>
      </c>
      <c r="U495" s="96">
        <v>8.2361000000000006E-6</v>
      </c>
      <c r="V495" s="96">
        <v>29.63</v>
      </c>
      <c r="W495" s="96">
        <f t="shared" si="307"/>
        <v>0.17777999999999999</v>
      </c>
      <c r="X495" s="96">
        <v>630</v>
      </c>
      <c r="Y495" s="99" t="str">
        <f t="shared" si="308"/>
        <v/>
      </c>
      <c r="Z495" s="96" t="str">
        <f t="shared" si="309"/>
        <v/>
      </c>
      <c r="AA495" s="96" t="str">
        <f t="shared" si="310"/>
        <v/>
      </c>
      <c r="AC495" s="96" t="str">
        <f t="shared" si="349"/>
        <v/>
      </c>
      <c r="AD495" s="96" t="str">
        <f t="shared" si="311"/>
        <v/>
      </c>
      <c r="AE495" s="96" t="str">
        <f t="shared" si="312"/>
        <v/>
      </c>
      <c r="AF495" s="96" t="str">
        <f t="shared" si="326"/>
        <v/>
      </c>
      <c r="AH495" s="101" t="str">
        <f t="shared" si="313"/>
        <v/>
      </c>
      <c r="AI495" s="101">
        <f t="shared" si="314"/>
        <v>164.80043344771536</v>
      </c>
      <c r="AJ495" s="101">
        <f t="shared" si="350"/>
        <v>39.107142857142861</v>
      </c>
      <c r="AK495" s="96">
        <f t="shared" si="327"/>
        <v>31.606839777857317</v>
      </c>
      <c r="AM495" s="96" t="str">
        <f t="shared" si="315"/>
        <v/>
      </c>
      <c r="AN495" s="96" t="str">
        <f t="shared" si="328"/>
        <v/>
      </c>
      <c r="AO495" s="96" t="str">
        <f t="shared" si="329"/>
        <v/>
      </c>
      <c r="AQ495" s="96" t="str">
        <f t="shared" si="316"/>
        <v/>
      </c>
      <c r="AR495" s="96">
        <f t="shared" si="330"/>
        <v>1168</v>
      </c>
      <c r="AS495" s="96">
        <f t="shared" si="331"/>
        <v>1168</v>
      </c>
      <c r="AU495" s="96" t="str">
        <f t="shared" si="317"/>
        <v/>
      </c>
      <c r="AV495" s="96" t="str">
        <f t="shared" si="332"/>
        <v/>
      </c>
      <c r="AW495" s="96" t="str">
        <f t="shared" si="333"/>
        <v/>
      </c>
      <c r="AX495" s="96" t="str">
        <f t="shared" si="334"/>
        <v/>
      </c>
      <c r="AZ495" s="101" t="str">
        <f t="shared" si="318"/>
        <v/>
      </c>
      <c r="BA495" s="101">
        <f t="shared" si="319"/>
        <v>1533.1464154826785</v>
      </c>
      <c r="BB495" s="101">
        <f t="shared" si="335"/>
        <v>648.88888888888891</v>
      </c>
      <c r="BC495" s="96">
        <f t="shared" si="336"/>
        <v>455.92372958101856</v>
      </c>
      <c r="BE495" s="96" t="str">
        <f t="shared" si="320"/>
        <v/>
      </c>
      <c r="BF495" s="96" t="str">
        <f t="shared" si="321"/>
        <v/>
      </c>
      <c r="BH495" s="118"/>
      <c r="BI495" s="96" t="s">
        <v>74</v>
      </c>
      <c r="BJ495" s="96" t="str">
        <f t="shared" si="322"/>
        <v/>
      </c>
      <c r="BK495" s="101">
        <f t="shared" si="323"/>
        <v>16.685714285714287</v>
      </c>
      <c r="BL495" s="101"/>
      <c r="BM495" s="117" t="str">
        <f t="shared" si="324"/>
        <v>94-74-6</v>
      </c>
      <c r="BN495" s="204" t="str">
        <f t="shared" si="325"/>
        <v>MCPA</v>
      </c>
      <c r="BO495" s="204"/>
      <c r="BP495" s="200">
        <f t="shared" si="337"/>
        <v>31.606839777857317</v>
      </c>
      <c r="BQ495" s="100" t="str">
        <f t="shared" ref="BQ495:BQ564" si="351">IF(BP495="","",IF(BP495=AA495,"sat", IF(BP495=AF495,"C", IF(BP495=AK495,"N", IF(BP495=100000,"max")))))</f>
        <v>N</v>
      </c>
      <c r="BR495" s="205">
        <f t="shared" si="338"/>
        <v>1168</v>
      </c>
      <c r="BS495" s="100" t="str">
        <f t="shared" ref="BS495:BS564" si="352">IF(BR495="","",IF(BR495=AA495,"sat", IF(BR495=AO495,"C", IF(BR495=AS495,"N", IF(BR495=100000,"max")))))</f>
        <v>N</v>
      </c>
      <c r="BT495" s="200">
        <f t="shared" si="339"/>
        <v>455.92372958101856</v>
      </c>
      <c r="BU495" s="100" t="str">
        <f t="shared" ref="BU495:BU564" si="353">IF(BT495="","", IF(BT495=AA495,"sat", IF(BT495=AX495,"C", IF(BT495=BC495,"N", IF(BT495=100000,"max")))))</f>
        <v>N</v>
      </c>
      <c r="BV495" s="200" t="str">
        <f t="shared" si="340"/>
        <v/>
      </c>
      <c r="BW495" s="100" t="str">
        <f t="shared" ref="BW495:BW564" si="354">IF(BV495="","", IF(BV495=BE495,"C", IF(BV495=BF495,"N")))</f>
        <v/>
      </c>
      <c r="BX495" s="200">
        <f t="shared" ref="BX495:BX564" si="355">IF(BI495="",(IF(AND(BJ495="",BK495=""),"",MIN(BJ495,BK495))),BI495)</f>
        <v>16.685714285714287</v>
      </c>
      <c r="BY495" s="100" t="str">
        <f t="shared" ref="BY495:BY564" si="356">IF(BX495="","", IF(BX495=BJ495,"C", IF(BX495=BK495,"N",IF(BX495=BI495,"mcl"))))</f>
        <v>N</v>
      </c>
      <c r="BZ495" s="200"/>
      <c r="CA495" s="200"/>
      <c r="CB495" s="200"/>
    </row>
    <row r="496" spans="1:80" s="96" customFormat="1" ht="23" x14ac:dyDescent="0.5">
      <c r="A496" s="206" t="s">
        <v>1313</v>
      </c>
      <c r="B496" s="117" t="s">
        <v>450</v>
      </c>
      <c r="D496" s="201" t="s">
        <v>74</v>
      </c>
      <c r="E496" s="201">
        <v>4.3999999999999997E-2</v>
      </c>
      <c r="F496" s="203" t="s">
        <v>1966</v>
      </c>
      <c r="G496" s="202"/>
      <c r="H496" s="100" t="s">
        <v>74</v>
      </c>
      <c r="I496" s="203"/>
      <c r="J496" s="203" t="s">
        <v>74</v>
      </c>
      <c r="K496" s="203"/>
      <c r="L496" s="113"/>
      <c r="M496" s="113">
        <v>1</v>
      </c>
      <c r="N496" s="111">
        <v>0.1</v>
      </c>
      <c r="P496" s="208">
        <v>228.68</v>
      </c>
      <c r="Q496" s="96" t="s">
        <v>47</v>
      </c>
      <c r="R496" s="96">
        <v>2.7099999999999999E-9</v>
      </c>
      <c r="S496" s="208">
        <v>1.1079E-7</v>
      </c>
      <c r="T496" s="96">
        <v>5.0808300000000001E-2</v>
      </c>
      <c r="U496" s="95">
        <v>5.9366E-6</v>
      </c>
      <c r="V496" s="96">
        <v>98.4</v>
      </c>
      <c r="W496" s="96">
        <f t="shared" si="307"/>
        <v>0.59040000000000004</v>
      </c>
      <c r="X496" s="96">
        <v>48</v>
      </c>
      <c r="Y496" s="99" t="str">
        <f t="shared" si="308"/>
        <v/>
      </c>
      <c r="Z496" s="96" t="str">
        <f t="shared" si="309"/>
        <v/>
      </c>
      <c r="AA496" s="96" t="str">
        <f t="shared" si="310"/>
        <v/>
      </c>
      <c r="AC496" s="96" t="str">
        <f t="shared" si="349"/>
        <v/>
      </c>
      <c r="AD496" s="96" t="str">
        <f t="shared" si="311"/>
        <v/>
      </c>
      <c r="AE496" s="96" t="str">
        <f t="shared" si="312"/>
        <v/>
      </c>
      <c r="AF496" s="96" t="str">
        <f t="shared" si="326"/>
        <v/>
      </c>
      <c r="AH496" s="101" t="str">
        <f t="shared" si="313"/>
        <v/>
      </c>
      <c r="AI496" s="101">
        <f t="shared" si="314"/>
        <v>14502.438143398949</v>
      </c>
      <c r="AJ496" s="101">
        <f t="shared" si="350"/>
        <v>3441.4285714285716</v>
      </c>
      <c r="AK496" s="96">
        <f t="shared" si="327"/>
        <v>2781.4019004514439</v>
      </c>
      <c r="AM496" s="96" t="str">
        <f t="shared" si="315"/>
        <v/>
      </c>
      <c r="AN496" s="96" t="str">
        <f t="shared" si="328"/>
        <v/>
      </c>
      <c r="AO496" s="96" t="str">
        <f t="shared" si="329"/>
        <v/>
      </c>
      <c r="AQ496" s="96" t="str">
        <f t="shared" si="316"/>
        <v/>
      </c>
      <c r="AR496" s="96">
        <f t="shared" si="330"/>
        <v>102784.00000000001</v>
      </c>
      <c r="AS496" s="96">
        <f t="shared" si="331"/>
        <v>102784.00000000001</v>
      </c>
      <c r="AU496" s="96" t="str">
        <f t="shared" si="317"/>
        <v/>
      </c>
      <c r="AV496" s="96" t="str">
        <f t="shared" si="332"/>
        <v/>
      </c>
      <c r="AW496" s="96" t="str">
        <f t="shared" si="333"/>
        <v/>
      </c>
      <c r="AX496" s="96" t="str">
        <f t="shared" si="334"/>
        <v/>
      </c>
      <c r="AZ496" s="101" t="str">
        <f t="shared" si="318"/>
        <v/>
      </c>
      <c r="BA496" s="101">
        <f t="shared" si="319"/>
        <v>134916.88456247569</v>
      </c>
      <c r="BB496" s="101">
        <f t="shared" si="335"/>
        <v>57102.222222222226</v>
      </c>
      <c r="BC496" s="96">
        <f t="shared" si="336"/>
        <v>40121.288203129639</v>
      </c>
      <c r="BE496" s="96" t="str">
        <f t="shared" si="320"/>
        <v/>
      </c>
      <c r="BF496" s="96" t="str">
        <f t="shared" si="321"/>
        <v/>
      </c>
      <c r="BH496" s="118"/>
      <c r="BI496" s="96" t="s">
        <v>74</v>
      </c>
      <c r="BJ496" s="96" t="str">
        <f t="shared" si="322"/>
        <v/>
      </c>
      <c r="BK496" s="101">
        <f t="shared" si="323"/>
        <v>1468.3428571428569</v>
      </c>
      <c r="BL496" s="101"/>
      <c r="BM496" s="117" t="str">
        <f t="shared" si="324"/>
        <v>94-81-5</v>
      </c>
      <c r="BN496" s="204" t="str">
        <f t="shared" si="325"/>
        <v>MCPB</v>
      </c>
      <c r="BO496" s="204"/>
      <c r="BP496" s="200">
        <f t="shared" si="337"/>
        <v>2781.4019004514439</v>
      </c>
      <c r="BQ496" s="100" t="str">
        <f t="shared" si="351"/>
        <v>N</v>
      </c>
      <c r="BR496" s="205">
        <f t="shared" si="338"/>
        <v>100000</v>
      </c>
      <c r="BS496" s="100" t="str">
        <f t="shared" si="352"/>
        <v>max</v>
      </c>
      <c r="BT496" s="200">
        <f t="shared" si="339"/>
        <v>40121.288203129639</v>
      </c>
      <c r="BU496" s="100" t="str">
        <f t="shared" si="353"/>
        <v>N</v>
      </c>
      <c r="BV496" s="200" t="str">
        <f t="shared" si="340"/>
        <v/>
      </c>
      <c r="BW496" s="100" t="str">
        <f t="shared" si="354"/>
        <v/>
      </c>
      <c r="BX496" s="200">
        <f t="shared" si="355"/>
        <v>1468.3428571428569</v>
      </c>
      <c r="BY496" s="100" t="str">
        <f t="shared" si="356"/>
        <v>N</v>
      </c>
      <c r="BZ496" s="200"/>
      <c r="CA496" s="200"/>
      <c r="CB496" s="200"/>
    </row>
    <row r="497" spans="1:80" s="96" customFormat="1" ht="23" x14ac:dyDescent="0.5">
      <c r="A497" s="206" t="s">
        <v>1314</v>
      </c>
      <c r="B497" s="117" t="s">
        <v>451</v>
      </c>
      <c r="D497" s="201" t="s">
        <v>74</v>
      </c>
      <c r="E497" s="201">
        <v>1E-3</v>
      </c>
      <c r="F497" s="203" t="s">
        <v>790</v>
      </c>
      <c r="G497" s="202"/>
      <c r="H497" s="100" t="s">
        <v>74</v>
      </c>
      <c r="I497" s="203"/>
      <c r="J497" s="203" t="s">
        <v>74</v>
      </c>
      <c r="K497" s="203"/>
      <c r="L497" s="113"/>
      <c r="M497" s="113">
        <v>1</v>
      </c>
      <c r="N497" s="111">
        <v>0.1</v>
      </c>
      <c r="P497" s="208">
        <v>214.65</v>
      </c>
      <c r="Q497" s="96" t="s">
        <v>47</v>
      </c>
      <c r="R497" s="96">
        <v>1.8200000000000001E-8</v>
      </c>
      <c r="S497" s="208">
        <v>7.4407000000000002E-7</v>
      </c>
      <c r="T497" s="96">
        <v>2.7025799999999999E-2</v>
      </c>
      <c r="U497" s="96">
        <v>7.0236E-6</v>
      </c>
      <c r="V497" s="96">
        <v>48.51</v>
      </c>
      <c r="W497" s="96">
        <f t="shared" si="307"/>
        <v>0.29105999999999999</v>
      </c>
      <c r="X497" s="96">
        <v>620</v>
      </c>
      <c r="Y497" s="99" t="str">
        <f t="shared" si="308"/>
        <v/>
      </c>
      <c r="Z497" s="96" t="str">
        <f t="shared" si="309"/>
        <v/>
      </c>
      <c r="AA497" s="96" t="str">
        <f t="shared" si="310"/>
        <v/>
      </c>
      <c r="AC497" s="96" t="str">
        <f t="shared" si="349"/>
        <v/>
      </c>
      <c r="AD497" s="96" t="str">
        <f t="shared" si="311"/>
        <v/>
      </c>
      <c r="AE497" s="96" t="str">
        <f t="shared" si="312"/>
        <v/>
      </c>
      <c r="AF497" s="96" t="str">
        <f t="shared" si="326"/>
        <v/>
      </c>
      <c r="AH497" s="101" t="str">
        <f t="shared" si="313"/>
        <v/>
      </c>
      <c r="AI497" s="101">
        <f t="shared" si="314"/>
        <v>329.60086689543073</v>
      </c>
      <c r="AJ497" s="101">
        <f t="shared" si="350"/>
        <v>78.214285714285722</v>
      </c>
      <c r="AK497" s="96">
        <f t="shared" si="327"/>
        <v>63.213679555714634</v>
      </c>
      <c r="AM497" s="96" t="str">
        <f t="shared" si="315"/>
        <v/>
      </c>
      <c r="AN497" s="96" t="str">
        <f t="shared" si="328"/>
        <v/>
      </c>
      <c r="AO497" s="96" t="str">
        <f t="shared" si="329"/>
        <v/>
      </c>
      <c r="AQ497" s="96" t="str">
        <f t="shared" si="316"/>
        <v/>
      </c>
      <c r="AR497" s="96">
        <f t="shared" si="330"/>
        <v>2336</v>
      </c>
      <c r="AS497" s="96">
        <f t="shared" si="331"/>
        <v>2336</v>
      </c>
      <c r="AU497" s="96" t="str">
        <f t="shared" si="317"/>
        <v/>
      </c>
      <c r="AV497" s="96" t="str">
        <f t="shared" si="332"/>
        <v/>
      </c>
      <c r="AW497" s="96" t="str">
        <f t="shared" si="333"/>
        <v/>
      </c>
      <c r="AX497" s="96" t="str">
        <f t="shared" si="334"/>
        <v/>
      </c>
      <c r="AZ497" s="101" t="str">
        <f t="shared" si="318"/>
        <v/>
      </c>
      <c r="BA497" s="101">
        <f t="shared" si="319"/>
        <v>3066.2928309653571</v>
      </c>
      <c r="BB497" s="101">
        <f t="shared" si="335"/>
        <v>1297.7777777777778</v>
      </c>
      <c r="BC497" s="96">
        <f t="shared" si="336"/>
        <v>911.84745916203713</v>
      </c>
      <c r="BE497" s="96" t="str">
        <f t="shared" si="320"/>
        <v/>
      </c>
      <c r="BF497" s="96" t="str">
        <f t="shared" si="321"/>
        <v/>
      </c>
      <c r="BH497" s="118"/>
      <c r="BI497" s="96" t="s">
        <v>74</v>
      </c>
      <c r="BJ497" s="96" t="str">
        <f t="shared" si="322"/>
        <v/>
      </c>
      <c r="BK497" s="101">
        <f t="shared" si="323"/>
        <v>33.371428571428574</v>
      </c>
      <c r="BL497" s="101"/>
      <c r="BM497" s="117" t="str">
        <f t="shared" si="324"/>
        <v>93-65-2</v>
      </c>
      <c r="BN497" s="204" t="str">
        <f t="shared" si="325"/>
        <v>MCPP</v>
      </c>
      <c r="BO497" s="204"/>
      <c r="BP497" s="200">
        <f t="shared" si="337"/>
        <v>63.213679555714634</v>
      </c>
      <c r="BQ497" s="100" t="str">
        <f t="shared" si="351"/>
        <v>N</v>
      </c>
      <c r="BR497" s="205">
        <f t="shared" si="338"/>
        <v>2336</v>
      </c>
      <c r="BS497" s="100" t="str">
        <f t="shared" si="352"/>
        <v>N</v>
      </c>
      <c r="BT497" s="200">
        <f t="shared" si="339"/>
        <v>911.84745916203713</v>
      </c>
      <c r="BU497" s="100" t="str">
        <f t="shared" si="353"/>
        <v>N</v>
      </c>
      <c r="BV497" s="200" t="str">
        <f t="shared" si="340"/>
        <v/>
      </c>
      <c r="BW497" s="100" t="str">
        <f t="shared" si="354"/>
        <v/>
      </c>
      <c r="BX497" s="200">
        <f t="shared" si="355"/>
        <v>33.371428571428574</v>
      </c>
      <c r="BY497" s="100" t="str">
        <f t="shared" si="356"/>
        <v>N</v>
      </c>
      <c r="BZ497" s="200"/>
      <c r="CA497" s="200"/>
      <c r="CB497" s="200"/>
    </row>
    <row r="498" spans="1:80" s="96" customFormat="1" ht="23" x14ac:dyDescent="0.5">
      <c r="A498" s="206" t="s">
        <v>746</v>
      </c>
      <c r="B498" s="117" t="s">
        <v>747</v>
      </c>
      <c r="D498" s="201"/>
      <c r="E498" s="201">
        <v>5.67</v>
      </c>
      <c r="F498" s="203" t="s">
        <v>792</v>
      </c>
      <c r="G498" s="202"/>
      <c r="H498" s="100"/>
      <c r="I498" s="203"/>
      <c r="J498" s="203"/>
      <c r="K498" s="203"/>
      <c r="L498" s="113"/>
      <c r="M498" s="113">
        <v>1</v>
      </c>
      <c r="N498" s="111">
        <v>0.1</v>
      </c>
      <c r="P498" s="95"/>
      <c r="Q498" s="96" t="s">
        <v>47</v>
      </c>
      <c r="W498" s="96">
        <f t="shared" si="307"/>
        <v>0</v>
      </c>
      <c r="Y498" s="99" t="str">
        <f t="shared" si="308"/>
        <v/>
      </c>
      <c r="Z498" s="96" t="str">
        <f t="shared" si="309"/>
        <v/>
      </c>
      <c r="AA498" s="96" t="str">
        <f t="shared" si="310"/>
        <v/>
      </c>
      <c r="AC498" s="96" t="str">
        <f t="shared" si="349"/>
        <v/>
      </c>
      <c r="AD498" s="96" t="str">
        <f t="shared" si="311"/>
        <v/>
      </c>
      <c r="AE498" s="96" t="str">
        <f t="shared" si="312"/>
        <v/>
      </c>
      <c r="AF498" s="96" t="str">
        <f t="shared" si="326"/>
        <v/>
      </c>
      <c r="AH498" s="101" t="str">
        <f t="shared" si="313"/>
        <v/>
      </c>
      <c r="AI498" s="101">
        <f t="shared" si="314"/>
        <v>1868836.9152970917</v>
      </c>
      <c r="AJ498" s="101">
        <f t="shared" si="350"/>
        <v>443475</v>
      </c>
      <c r="AK498" s="96">
        <f t="shared" si="327"/>
        <v>358421.56308090192</v>
      </c>
      <c r="AM498" s="96" t="str">
        <f t="shared" si="315"/>
        <v/>
      </c>
      <c r="AN498" s="96" t="str">
        <f t="shared" si="328"/>
        <v/>
      </c>
      <c r="AO498" s="96" t="str">
        <f t="shared" si="329"/>
        <v/>
      </c>
      <c r="AQ498" s="96" t="str">
        <f t="shared" si="316"/>
        <v/>
      </c>
      <c r="AR498" s="96">
        <f t="shared" si="330"/>
        <v>13245120</v>
      </c>
      <c r="AS498" s="96">
        <f t="shared" si="331"/>
        <v>13245120</v>
      </c>
      <c r="AU498" s="96" t="str">
        <f t="shared" si="317"/>
        <v/>
      </c>
      <c r="AV498" s="96" t="str">
        <f t="shared" si="332"/>
        <v/>
      </c>
      <c r="AW498" s="96" t="str">
        <f t="shared" si="333"/>
        <v/>
      </c>
      <c r="AX498" s="96" t="str">
        <f t="shared" si="334"/>
        <v/>
      </c>
      <c r="AZ498" s="101" t="str">
        <f t="shared" si="318"/>
        <v/>
      </c>
      <c r="BA498" s="101">
        <f t="shared" si="319"/>
        <v>17385880.351573575</v>
      </c>
      <c r="BB498" s="101">
        <f t="shared" si="335"/>
        <v>7358400</v>
      </c>
      <c r="BC498" s="96">
        <f t="shared" si="336"/>
        <v>5170175.0934487507</v>
      </c>
      <c r="BE498" s="96" t="str">
        <f t="shared" si="320"/>
        <v/>
      </c>
      <c r="BF498" s="96" t="str">
        <f t="shared" si="321"/>
        <v/>
      </c>
      <c r="BH498" s="118"/>
      <c r="BJ498" s="96" t="str">
        <f t="shared" si="322"/>
        <v/>
      </c>
      <c r="BK498" s="101">
        <f t="shared" si="323"/>
        <v>189216</v>
      </c>
      <c r="BL498" s="101"/>
      <c r="BM498" s="117" t="str">
        <f t="shared" si="324"/>
        <v>7439-95-4</v>
      </c>
      <c r="BN498" s="204" t="str">
        <f t="shared" si="325"/>
        <v>Magnesium</v>
      </c>
      <c r="BO498" s="204"/>
      <c r="BP498" s="200">
        <f t="shared" si="337"/>
        <v>100000</v>
      </c>
      <c r="BQ498" s="100" t="str">
        <f>IF(BP498="","",IF(BP498=AA498,"sat", IF(BP498=AF498,"C", IF(BP498=AK498,"N", IF(BP498=100000,"max")))))</f>
        <v>max</v>
      </c>
      <c r="BR498" s="205">
        <f t="shared" si="338"/>
        <v>100000</v>
      </c>
      <c r="BS498" s="100" t="str">
        <f>IF(BR498="","",IF(BR498=AA498,"sat", IF(BR498=AO498,"C", IF(BR498=AS498,"N", IF(BR498=100000,"max")))))</f>
        <v>max</v>
      </c>
      <c r="BT498" s="200">
        <f t="shared" si="339"/>
        <v>100000</v>
      </c>
      <c r="BU498" s="100" t="str">
        <f>IF(BT498="","", IF(BT498=AA498,"sat", IF(BT498=AX498,"C", IF(BT498=BC498,"N", IF(BT498=100000,"max")))))</f>
        <v>max</v>
      </c>
      <c r="BV498" s="200" t="str">
        <f t="shared" si="340"/>
        <v/>
      </c>
      <c r="BW498" s="100" t="str">
        <f>IF(BV498="","", IF(BV498=BE498,"C", IF(BV498=BF498,"N")))</f>
        <v/>
      </c>
      <c r="BX498" s="200">
        <f>IF(BI498="",(IF(AND(BJ498="",BK498=""),"",MIN(BJ498,BK498))),BI498)</f>
        <v>189216</v>
      </c>
      <c r="BY498" s="100" t="str">
        <f>IF(BX498="","", IF(BX498=BJ498,"C", IF(BX498=BK498,"N",IF(BX498=BI498,"mcl"))))</f>
        <v>N</v>
      </c>
      <c r="BZ498" s="200">
        <f>'Table D1'!I15</f>
        <v>889.31520000000012</v>
      </c>
      <c r="CA498" s="200"/>
      <c r="CB498" s="200">
        <f>'Table D1'!J15</f>
        <v>17786.304</v>
      </c>
    </row>
    <row r="499" spans="1:80" s="96" customFormat="1" ht="23" x14ac:dyDescent="0.5">
      <c r="A499" s="206" t="s">
        <v>426</v>
      </c>
      <c r="B499" s="117" t="s">
        <v>427</v>
      </c>
      <c r="D499" s="201" t="s">
        <v>74</v>
      </c>
      <c r="E499" s="201">
        <v>0.02</v>
      </c>
      <c r="F499" s="203" t="s">
        <v>790</v>
      </c>
      <c r="G499" s="202"/>
      <c r="H499" s="100" t="s">
        <v>74</v>
      </c>
      <c r="I499" s="203"/>
      <c r="J499" s="203" t="s">
        <v>74</v>
      </c>
      <c r="K499" s="203"/>
      <c r="L499" s="113"/>
      <c r="M499" s="113">
        <v>1</v>
      </c>
      <c r="N499" s="111">
        <v>0.1</v>
      </c>
      <c r="P499" s="208">
        <v>330.36</v>
      </c>
      <c r="Q499" s="96" t="s">
        <v>47</v>
      </c>
      <c r="R499" s="96">
        <v>4.8900000000000003E-9</v>
      </c>
      <c r="S499" s="208">
        <v>1.9992000000000001E-7</v>
      </c>
      <c r="T499" s="96">
        <v>2.09873E-2</v>
      </c>
      <c r="U499" s="96">
        <v>5.2364000000000004E-6</v>
      </c>
      <c r="V499" s="96">
        <v>31.27</v>
      </c>
      <c r="W499" s="96">
        <f t="shared" si="307"/>
        <v>0.18762000000000001</v>
      </c>
      <c r="X499" s="96">
        <v>143</v>
      </c>
      <c r="Y499" s="99" t="str">
        <f t="shared" si="308"/>
        <v/>
      </c>
      <c r="Z499" s="96" t="str">
        <f t="shared" si="309"/>
        <v/>
      </c>
      <c r="AA499" s="96" t="str">
        <f t="shared" si="310"/>
        <v/>
      </c>
      <c r="AC499" s="96" t="str">
        <f t="shared" si="349"/>
        <v/>
      </c>
      <c r="AD499" s="96" t="str">
        <f t="shared" si="311"/>
        <v/>
      </c>
      <c r="AE499" s="96" t="str">
        <f t="shared" si="312"/>
        <v/>
      </c>
      <c r="AF499" s="96" t="str">
        <f t="shared" si="326"/>
        <v/>
      </c>
      <c r="AH499" s="101" t="str">
        <f t="shared" si="313"/>
        <v/>
      </c>
      <c r="AI499" s="101">
        <f t="shared" si="314"/>
        <v>6592.0173379086136</v>
      </c>
      <c r="AJ499" s="101">
        <f t="shared" si="350"/>
        <v>1564.2857142857144</v>
      </c>
      <c r="AK499" s="96">
        <f t="shared" si="327"/>
        <v>1264.2735911142927</v>
      </c>
      <c r="AM499" s="96" t="str">
        <f t="shared" si="315"/>
        <v/>
      </c>
      <c r="AN499" s="96" t="str">
        <f t="shared" si="328"/>
        <v/>
      </c>
      <c r="AO499" s="96" t="str">
        <f t="shared" si="329"/>
        <v/>
      </c>
      <c r="AQ499" s="96" t="str">
        <f t="shared" si="316"/>
        <v/>
      </c>
      <c r="AR499" s="96">
        <f t="shared" si="330"/>
        <v>46720.000000000007</v>
      </c>
      <c r="AS499" s="96">
        <f t="shared" si="331"/>
        <v>46720.000000000007</v>
      </c>
      <c r="AU499" s="96" t="str">
        <f t="shared" si="317"/>
        <v/>
      </c>
      <c r="AV499" s="96" t="str">
        <f t="shared" si="332"/>
        <v/>
      </c>
      <c r="AW499" s="96" t="str">
        <f t="shared" si="333"/>
        <v/>
      </c>
      <c r="AX499" s="96" t="str">
        <f t="shared" si="334"/>
        <v/>
      </c>
      <c r="AZ499" s="101" t="str">
        <f t="shared" si="318"/>
        <v/>
      </c>
      <c r="BA499" s="101">
        <f t="shared" si="319"/>
        <v>61325.856619307138</v>
      </c>
      <c r="BB499" s="101">
        <f t="shared" si="335"/>
        <v>25955.555555555558</v>
      </c>
      <c r="BC499" s="96">
        <f t="shared" si="336"/>
        <v>18236.949183240744</v>
      </c>
      <c r="BE499" s="96" t="str">
        <f t="shared" si="320"/>
        <v/>
      </c>
      <c r="BF499" s="96" t="str">
        <f t="shared" si="321"/>
        <v/>
      </c>
      <c r="BH499" s="118"/>
      <c r="BI499" s="96" t="s">
        <v>74</v>
      </c>
      <c r="BJ499" s="96" t="str">
        <f t="shared" si="322"/>
        <v/>
      </c>
      <c r="BK499" s="101">
        <f t="shared" si="323"/>
        <v>667.42857142857144</v>
      </c>
      <c r="BL499" s="101"/>
      <c r="BM499" s="117" t="str">
        <f t="shared" si="324"/>
        <v>121-75-5</v>
      </c>
      <c r="BN499" s="204" t="str">
        <f t="shared" si="325"/>
        <v>Malathion</v>
      </c>
      <c r="BO499" s="204"/>
      <c r="BP499" s="200">
        <f t="shared" si="337"/>
        <v>1264.2735911142927</v>
      </c>
      <c r="BQ499" s="100" t="str">
        <f t="shared" si="351"/>
        <v>N</v>
      </c>
      <c r="BR499" s="205">
        <f t="shared" si="338"/>
        <v>46720.000000000007</v>
      </c>
      <c r="BS499" s="100" t="str">
        <f t="shared" si="352"/>
        <v>N</v>
      </c>
      <c r="BT499" s="200">
        <f t="shared" si="339"/>
        <v>18236.949183240744</v>
      </c>
      <c r="BU499" s="100" t="str">
        <f t="shared" si="353"/>
        <v>N</v>
      </c>
      <c r="BV499" s="200" t="str">
        <f t="shared" si="340"/>
        <v/>
      </c>
      <c r="BW499" s="100" t="str">
        <f t="shared" si="354"/>
        <v/>
      </c>
      <c r="BX499" s="200">
        <f t="shared" si="355"/>
        <v>667.42857142857144</v>
      </c>
      <c r="BY499" s="100" t="str">
        <f t="shared" si="356"/>
        <v>N</v>
      </c>
      <c r="BZ499" s="200"/>
      <c r="CA499" s="200"/>
      <c r="CB499" s="200"/>
    </row>
    <row r="500" spans="1:80" s="96" customFormat="1" ht="23" x14ac:dyDescent="0.5">
      <c r="A500" s="206" t="s">
        <v>1315</v>
      </c>
      <c r="B500" s="117" t="s">
        <v>428</v>
      </c>
      <c r="C500" s="201"/>
      <c r="D500" s="201" t="s">
        <v>74</v>
      </c>
      <c r="E500" s="201">
        <v>0.1</v>
      </c>
      <c r="F500" s="203" t="s">
        <v>790</v>
      </c>
      <c r="G500" s="202"/>
      <c r="H500" s="100" t="s">
        <v>74</v>
      </c>
      <c r="I500" s="203">
        <v>6.9999999999999999E-4</v>
      </c>
      <c r="J500" s="203" t="s">
        <v>793</v>
      </c>
      <c r="K500" s="203"/>
      <c r="L500" s="113"/>
      <c r="M500" s="113">
        <v>1</v>
      </c>
      <c r="N500" s="111">
        <v>0.1</v>
      </c>
      <c r="P500" s="95">
        <v>98.058999999999997</v>
      </c>
      <c r="Q500" s="96" t="s">
        <v>47</v>
      </c>
      <c r="R500" s="96">
        <v>3.9299999999999996E-6</v>
      </c>
      <c r="S500" s="208">
        <v>1.607E-4</v>
      </c>
      <c r="T500" s="96">
        <v>8.8395500000000002E-2</v>
      </c>
      <c r="U500" s="96">
        <v>1.1399999999999999E-5</v>
      </c>
      <c r="V500" s="96">
        <v>1</v>
      </c>
      <c r="W500" s="96">
        <f t="shared" si="307"/>
        <v>6.0000000000000001E-3</v>
      </c>
      <c r="X500" s="96">
        <v>163000</v>
      </c>
      <c r="Y500" s="99" t="str">
        <f t="shared" si="308"/>
        <v/>
      </c>
      <c r="Z500" s="96" t="str">
        <f t="shared" si="309"/>
        <v/>
      </c>
      <c r="AA500" s="96" t="str">
        <f t="shared" si="310"/>
        <v/>
      </c>
      <c r="AC500" s="96" t="str">
        <f t="shared" si="349"/>
        <v/>
      </c>
      <c r="AD500" s="96" t="str">
        <f t="shared" si="311"/>
        <v/>
      </c>
      <c r="AE500" s="96" t="str">
        <f t="shared" si="312"/>
        <v/>
      </c>
      <c r="AF500" s="96" t="str">
        <f t="shared" si="326"/>
        <v/>
      </c>
      <c r="AH500" s="101">
        <f t="shared" si="313"/>
        <v>875999.99999999988</v>
      </c>
      <c r="AI500" s="101">
        <f t="shared" si="314"/>
        <v>32960.086689543074</v>
      </c>
      <c r="AJ500" s="101">
        <f t="shared" si="350"/>
        <v>7821.4285714285706</v>
      </c>
      <c r="AK500" s="96">
        <f t="shared" si="327"/>
        <v>6276.078683112476</v>
      </c>
      <c r="AM500" s="96" t="str">
        <f t="shared" si="315"/>
        <v/>
      </c>
      <c r="AN500" s="96" t="str">
        <f t="shared" si="328"/>
        <v/>
      </c>
      <c r="AO500" s="96" t="str">
        <f t="shared" si="329"/>
        <v/>
      </c>
      <c r="AQ500" s="96">
        <f t="shared" si="316"/>
        <v>3679200</v>
      </c>
      <c r="AR500" s="96">
        <f t="shared" si="330"/>
        <v>233600</v>
      </c>
      <c r="AS500" s="96">
        <f t="shared" si="331"/>
        <v>219653.73134328358</v>
      </c>
      <c r="AU500" s="96" t="str">
        <f t="shared" si="317"/>
        <v/>
      </c>
      <c r="AV500" s="96" t="str">
        <f t="shared" si="332"/>
        <v/>
      </c>
      <c r="AW500" s="96" t="str">
        <f t="shared" si="333"/>
        <v/>
      </c>
      <c r="AX500" s="96" t="str">
        <f t="shared" si="334"/>
        <v/>
      </c>
      <c r="AZ500" s="101">
        <f t="shared" si="318"/>
        <v>4087999.9999999995</v>
      </c>
      <c r="BA500" s="101">
        <f t="shared" si="319"/>
        <v>306629.28309653571</v>
      </c>
      <c r="BB500" s="101">
        <f t="shared" si="335"/>
        <v>129777.77777777778</v>
      </c>
      <c r="BC500" s="96">
        <f t="shared" si="336"/>
        <v>89195.205277702989</v>
      </c>
      <c r="BE500" s="96" t="str">
        <f t="shared" si="320"/>
        <v/>
      </c>
      <c r="BF500" s="96">
        <f t="shared" si="321"/>
        <v>0.73</v>
      </c>
      <c r="BH500" s="118"/>
      <c r="BI500" s="96" t="s">
        <v>74</v>
      </c>
      <c r="BJ500" s="96" t="str">
        <f t="shared" si="322"/>
        <v/>
      </c>
      <c r="BK500" s="101">
        <f t="shared" si="323"/>
        <v>3337.1428571428573</v>
      </c>
      <c r="BL500" s="101"/>
      <c r="BM500" s="117" t="str">
        <f t="shared" si="324"/>
        <v>108-31-6</v>
      </c>
      <c r="BN500" s="204" t="str">
        <f t="shared" si="325"/>
        <v>Maleic Anhydride</v>
      </c>
      <c r="BO500" s="204"/>
      <c r="BP500" s="200">
        <f t="shared" si="337"/>
        <v>6276.078683112476</v>
      </c>
      <c r="BQ500" s="100" t="str">
        <f t="shared" si="351"/>
        <v>N</v>
      </c>
      <c r="BR500" s="205">
        <f t="shared" si="338"/>
        <v>100000</v>
      </c>
      <c r="BS500" s="100" t="str">
        <f t="shared" si="352"/>
        <v>max</v>
      </c>
      <c r="BT500" s="200">
        <f t="shared" si="339"/>
        <v>89195.205277702989</v>
      </c>
      <c r="BU500" s="100" t="str">
        <f t="shared" si="353"/>
        <v>N</v>
      </c>
      <c r="BV500" s="200">
        <f t="shared" si="340"/>
        <v>0.73</v>
      </c>
      <c r="BW500" s="100" t="str">
        <f t="shared" si="354"/>
        <v>N</v>
      </c>
      <c r="BX500" s="200">
        <f t="shared" si="355"/>
        <v>3337.1428571428573</v>
      </c>
      <c r="BY500" s="100" t="str">
        <f t="shared" si="356"/>
        <v>N</v>
      </c>
      <c r="BZ500" s="200"/>
      <c r="CA500" s="200"/>
      <c r="CB500" s="200"/>
    </row>
    <row r="501" spans="1:80" s="96" customFormat="1" ht="23" x14ac:dyDescent="0.5">
      <c r="A501" s="206" t="s">
        <v>1316</v>
      </c>
      <c r="B501" s="117" t="s">
        <v>1317</v>
      </c>
      <c r="D501" s="201" t="s">
        <v>74</v>
      </c>
      <c r="E501" s="201">
        <v>0.5</v>
      </c>
      <c r="F501" s="203" t="s">
        <v>790</v>
      </c>
      <c r="G501" s="202"/>
      <c r="H501" s="100" t="s">
        <v>74</v>
      </c>
      <c r="I501" s="203"/>
      <c r="J501" s="203" t="s">
        <v>74</v>
      </c>
      <c r="K501" s="203"/>
      <c r="L501" s="113"/>
      <c r="M501" s="113">
        <v>1</v>
      </c>
      <c r="N501" s="111">
        <v>0.1</v>
      </c>
      <c r="P501" s="95">
        <v>112.09</v>
      </c>
      <c r="Q501" s="96" t="s">
        <v>47</v>
      </c>
      <c r="R501" s="96">
        <v>2.6499999999999999E-11</v>
      </c>
      <c r="S501" s="208">
        <v>1.0834E-9</v>
      </c>
      <c r="T501" s="96">
        <v>8.1728899999999993E-2</v>
      </c>
      <c r="U501" s="96">
        <v>9.5494000000000004E-6</v>
      </c>
      <c r="V501" s="96">
        <v>3.3029999999999999</v>
      </c>
      <c r="W501" s="96">
        <f t="shared" si="307"/>
        <v>1.9817999999999999E-2</v>
      </c>
      <c r="X501" s="96">
        <v>4507</v>
      </c>
      <c r="Y501" s="99" t="str">
        <f t="shared" si="308"/>
        <v/>
      </c>
      <c r="Z501" s="96" t="str">
        <f t="shared" si="309"/>
        <v/>
      </c>
      <c r="AA501" s="96" t="str">
        <f t="shared" si="310"/>
        <v/>
      </c>
      <c r="AC501" s="96" t="str">
        <f t="shared" si="349"/>
        <v/>
      </c>
      <c r="AD501" s="96" t="str">
        <f t="shared" si="311"/>
        <v/>
      </c>
      <c r="AE501" s="96" t="str">
        <f t="shared" si="312"/>
        <v/>
      </c>
      <c r="AF501" s="96" t="str">
        <f t="shared" si="326"/>
        <v/>
      </c>
      <c r="AH501" s="101" t="str">
        <f t="shared" si="313"/>
        <v/>
      </c>
      <c r="AI501" s="101">
        <f t="shared" si="314"/>
        <v>164800.43344771536</v>
      </c>
      <c r="AJ501" s="101">
        <f t="shared" si="350"/>
        <v>39107.142857142855</v>
      </c>
      <c r="AK501" s="96">
        <f t="shared" si="327"/>
        <v>31606.839777857313</v>
      </c>
      <c r="AM501" s="96" t="str">
        <f t="shared" si="315"/>
        <v/>
      </c>
      <c r="AN501" s="96" t="str">
        <f t="shared" si="328"/>
        <v/>
      </c>
      <c r="AO501" s="96" t="str">
        <f t="shared" si="329"/>
        <v/>
      </c>
      <c r="AQ501" s="96" t="str">
        <f t="shared" si="316"/>
        <v/>
      </c>
      <c r="AR501" s="96">
        <f t="shared" si="330"/>
        <v>1168000</v>
      </c>
      <c r="AS501" s="96">
        <f t="shared" si="331"/>
        <v>1168000</v>
      </c>
      <c r="AU501" s="96" t="str">
        <f t="shared" si="317"/>
        <v/>
      </c>
      <c r="AV501" s="96" t="str">
        <f t="shared" si="332"/>
        <v/>
      </c>
      <c r="AW501" s="96" t="str">
        <f t="shared" si="333"/>
        <v/>
      </c>
      <c r="AX501" s="96" t="str">
        <f t="shared" si="334"/>
        <v/>
      </c>
      <c r="AZ501" s="101" t="str">
        <f t="shared" si="318"/>
        <v/>
      </c>
      <c r="BA501" s="101">
        <f t="shared" si="319"/>
        <v>1533146.4154826785</v>
      </c>
      <c r="BB501" s="101">
        <f t="shared" si="335"/>
        <v>648888.88888888888</v>
      </c>
      <c r="BC501" s="96">
        <f t="shared" si="336"/>
        <v>455923.72958101856</v>
      </c>
      <c r="BE501" s="96" t="str">
        <f t="shared" si="320"/>
        <v/>
      </c>
      <c r="BF501" s="96" t="str">
        <f t="shared" si="321"/>
        <v/>
      </c>
      <c r="BH501" s="118"/>
      <c r="BI501" s="96" t="s">
        <v>74</v>
      </c>
      <c r="BJ501" s="96" t="str">
        <f t="shared" si="322"/>
        <v/>
      </c>
      <c r="BK501" s="101">
        <f t="shared" si="323"/>
        <v>16685.714285714286</v>
      </c>
      <c r="BL501" s="101"/>
      <c r="BM501" s="117" t="str">
        <f t="shared" si="324"/>
        <v>123-33-1</v>
      </c>
      <c r="BN501" s="204" t="str">
        <f t="shared" si="325"/>
        <v>Maleic Hydrazide</v>
      </c>
      <c r="BO501" s="204"/>
      <c r="BP501" s="200">
        <f t="shared" si="337"/>
        <v>31606.839777857313</v>
      </c>
      <c r="BQ501" s="100" t="str">
        <f t="shared" si="351"/>
        <v>N</v>
      </c>
      <c r="BR501" s="205">
        <f t="shared" si="338"/>
        <v>100000</v>
      </c>
      <c r="BS501" s="100" t="str">
        <f t="shared" si="352"/>
        <v>max</v>
      </c>
      <c r="BT501" s="200">
        <f t="shared" si="339"/>
        <v>100000</v>
      </c>
      <c r="BU501" s="100" t="str">
        <f t="shared" si="353"/>
        <v>max</v>
      </c>
      <c r="BV501" s="200" t="str">
        <f t="shared" si="340"/>
        <v/>
      </c>
      <c r="BW501" s="100" t="str">
        <f t="shared" si="354"/>
        <v/>
      </c>
      <c r="BX501" s="200">
        <f t="shared" si="355"/>
        <v>16685.714285714286</v>
      </c>
      <c r="BY501" s="100" t="str">
        <f t="shared" si="356"/>
        <v>N</v>
      </c>
      <c r="BZ501" s="200"/>
      <c r="CA501" s="200"/>
      <c r="CB501" s="200"/>
    </row>
    <row r="502" spans="1:80" s="96" customFormat="1" ht="23" x14ac:dyDescent="0.5">
      <c r="A502" s="206" t="s">
        <v>1318</v>
      </c>
      <c r="B502" s="117" t="s">
        <v>1319</v>
      </c>
      <c r="D502" s="201" t="s">
        <v>74</v>
      </c>
      <c r="E502" s="201">
        <v>1E-4</v>
      </c>
      <c r="F502" s="203" t="s">
        <v>791</v>
      </c>
      <c r="G502" s="202"/>
      <c r="H502" s="100" t="s">
        <v>74</v>
      </c>
      <c r="I502" s="203"/>
      <c r="J502" s="203" t="s">
        <v>74</v>
      </c>
      <c r="K502" s="203"/>
      <c r="L502" s="113"/>
      <c r="M502" s="113">
        <v>1</v>
      </c>
      <c r="N502" s="111">
        <v>0.1</v>
      </c>
      <c r="P502" s="95">
        <v>66.063000000000002</v>
      </c>
      <c r="Q502" s="96" t="s">
        <v>47</v>
      </c>
      <c r="R502" s="96">
        <v>1.31E-7</v>
      </c>
      <c r="S502" s="208">
        <v>5.3557000000000002E-6</v>
      </c>
      <c r="T502" s="96">
        <v>0.1150694</v>
      </c>
      <c r="U502" s="96">
        <v>1.36E-5</v>
      </c>
      <c r="V502" s="96">
        <v>3.3340000000000001</v>
      </c>
      <c r="W502" s="96">
        <f t="shared" si="307"/>
        <v>2.0004000000000001E-2</v>
      </c>
      <c r="X502" s="96">
        <v>133000</v>
      </c>
      <c r="Y502" s="99" t="str">
        <f t="shared" si="308"/>
        <v/>
      </c>
      <c r="Z502" s="96" t="str">
        <f t="shared" si="309"/>
        <v/>
      </c>
      <c r="AA502" s="96" t="str">
        <f t="shared" si="310"/>
        <v/>
      </c>
      <c r="AC502" s="96" t="str">
        <f t="shared" si="349"/>
        <v/>
      </c>
      <c r="AD502" s="96" t="str">
        <f t="shared" si="311"/>
        <v/>
      </c>
      <c r="AE502" s="96" t="str">
        <f t="shared" si="312"/>
        <v/>
      </c>
      <c r="AF502" s="96" t="str">
        <f t="shared" si="326"/>
        <v/>
      </c>
      <c r="AH502" s="101" t="str">
        <f t="shared" si="313"/>
        <v/>
      </c>
      <c r="AI502" s="101">
        <f t="shared" si="314"/>
        <v>32.960086689543068</v>
      </c>
      <c r="AJ502" s="101">
        <f t="shared" si="350"/>
        <v>7.821428571428573</v>
      </c>
      <c r="AK502" s="96">
        <f t="shared" si="327"/>
        <v>6.3213679555714641</v>
      </c>
      <c r="AM502" s="96" t="str">
        <f t="shared" si="315"/>
        <v/>
      </c>
      <c r="AN502" s="96" t="str">
        <f t="shared" si="328"/>
        <v/>
      </c>
      <c r="AO502" s="96" t="str">
        <f t="shared" si="329"/>
        <v/>
      </c>
      <c r="AQ502" s="96" t="str">
        <f t="shared" si="316"/>
        <v/>
      </c>
      <c r="AR502" s="96">
        <f t="shared" si="330"/>
        <v>233.60000000000002</v>
      </c>
      <c r="AS502" s="96">
        <f t="shared" si="331"/>
        <v>233.60000000000002</v>
      </c>
      <c r="AU502" s="96" t="str">
        <f t="shared" si="317"/>
        <v/>
      </c>
      <c r="AV502" s="96" t="str">
        <f t="shared" si="332"/>
        <v/>
      </c>
      <c r="AW502" s="96" t="str">
        <f t="shared" si="333"/>
        <v/>
      </c>
      <c r="AX502" s="96" t="str">
        <f t="shared" si="334"/>
        <v/>
      </c>
      <c r="AZ502" s="101" t="str">
        <f t="shared" si="318"/>
        <v/>
      </c>
      <c r="BA502" s="101">
        <f t="shared" si="319"/>
        <v>306.62928309653569</v>
      </c>
      <c r="BB502" s="101">
        <f t="shared" si="335"/>
        <v>129.7777777777778</v>
      </c>
      <c r="BC502" s="96">
        <f t="shared" si="336"/>
        <v>91.184745916203724</v>
      </c>
      <c r="BE502" s="96" t="str">
        <f t="shared" si="320"/>
        <v/>
      </c>
      <c r="BF502" s="96" t="str">
        <f t="shared" si="321"/>
        <v/>
      </c>
      <c r="BH502" s="118"/>
      <c r="BI502" s="96" t="s">
        <v>74</v>
      </c>
      <c r="BJ502" s="96" t="str">
        <f t="shared" si="322"/>
        <v/>
      </c>
      <c r="BK502" s="101">
        <f t="shared" si="323"/>
        <v>3.3371428571428572</v>
      </c>
      <c r="BL502" s="101"/>
      <c r="BM502" s="117" t="str">
        <f t="shared" si="324"/>
        <v>109-77-3</v>
      </c>
      <c r="BN502" s="204" t="str">
        <f t="shared" si="325"/>
        <v>Malononitrile</v>
      </c>
      <c r="BO502" s="204"/>
      <c r="BP502" s="200">
        <f t="shared" si="337"/>
        <v>6.3213679555714641</v>
      </c>
      <c r="BQ502" s="100" t="str">
        <f t="shared" si="351"/>
        <v>N</v>
      </c>
      <c r="BR502" s="205">
        <f t="shared" si="338"/>
        <v>233.60000000000002</v>
      </c>
      <c r="BS502" s="100" t="str">
        <f t="shared" si="352"/>
        <v>N</v>
      </c>
      <c r="BT502" s="200">
        <f t="shared" si="339"/>
        <v>91.184745916203724</v>
      </c>
      <c r="BU502" s="100" t="str">
        <f t="shared" si="353"/>
        <v>N</v>
      </c>
      <c r="BV502" s="200" t="str">
        <f t="shared" si="340"/>
        <v/>
      </c>
      <c r="BW502" s="100" t="str">
        <f t="shared" si="354"/>
        <v/>
      </c>
      <c r="BX502" s="200">
        <f t="shared" si="355"/>
        <v>3.3371428571428572</v>
      </c>
      <c r="BY502" s="100" t="str">
        <f t="shared" si="356"/>
        <v>N</v>
      </c>
      <c r="BZ502" s="200"/>
      <c r="CA502" s="200"/>
      <c r="CB502" s="200"/>
    </row>
    <row r="503" spans="1:80" s="96" customFormat="1" ht="23" x14ac:dyDescent="0.5">
      <c r="A503" s="206" t="s">
        <v>1320</v>
      </c>
      <c r="B503" s="117" t="s">
        <v>1321</v>
      </c>
      <c r="D503" s="201" t="s">
        <v>74</v>
      </c>
      <c r="E503" s="201">
        <v>0.03</v>
      </c>
      <c r="F503" s="203" t="s">
        <v>41</v>
      </c>
      <c r="G503" s="202"/>
      <c r="H503" s="100" t="s">
        <v>74</v>
      </c>
      <c r="I503" s="203"/>
      <c r="J503" s="203" t="s">
        <v>74</v>
      </c>
      <c r="K503" s="203"/>
      <c r="L503" s="113"/>
      <c r="M503" s="113">
        <v>1</v>
      </c>
      <c r="N503" s="111">
        <v>0.1</v>
      </c>
      <c r="P503" s="95">
        <v>541.03</v>
      </c>
      <c r="Q503" s="96" t="s">
        <v>47</v>
      </c>
      <c r="R503" s="96">
        <v>1.52E-11</v>
      </c>
      <c r="S503" s="208">
        <v>6.2140000000000005E-10</v>
      </c>
      <c r="T503" s="96">
        <v>2.0356599999999999E-2</v>
      </c>
      <c r="U503" s="96">
        <v>5.1441999999999998E-6</v>
      </c>
      <c r="V503" s="96">
        <v>607.6</v>
      </c>
      <c r="W503" s="96">
        <f t="shared" si="307"/>
        <v>3.6456000000000004</v>
      </c>
      <c r="X503" s="96">
        <v>6.2</v>
      </c>
      <c r="Y503" s="99" t="str">
        <f t="shared" si="308"/>
        <v/>
      </c>
      <c r="Z503" s="96" t="str">
        <f t="shared" si="309"/>
        <v/>
      </c>
      <c r="AA503" s="96" t="str">
        <f t="shared" si="310"/>
        <v/>
      </c>
      <c r="AC503" s="96" t="str">
        <f t="shared" si="349"/>
        <v/>
      </c>
      <c r="AD503" s="96" t="str">
        <f t="shared" si="311"/>
        <v/>
      </c>
      <c r="AE503" s="96" t="str">
        <f t="shared" si="312"/>
        <v/>
      </c>
      <c r="AF503" s="96" t="str">
        <f t="shared" si="326"/>
        <v/>
      </c>
      <c r="AH503" s="101" t="str">
        <f t="shared" si="313"/>
        <v/>
      </c>
      <c r="AI503" s="101">
        <f t="shared" si="314"/>
        <v>9888.0260068629213</v>
      </c>
      <c r="AJ503" s="101">
        <f t="shared" si="350"/>
        <v>2346.4285714285716</v>
      </c>
      <c r="AK503" s="96">
        <f t="shared" si="327"/>
        <v>1896.4103866714388</v>
      </c>
      <c r="AM503" s="96" t="str">
        <f t="shared" si="315"/>
        <v/>
      </c>
      <c r="AN503" s="96" t="str">
        <f t="shared" si="328"/>
        <v/>
      </c>
      <c r="AO503" s="96" t="str">
        <f t="shared" si="329"/>
        <v/>
      </c>
      <c r="AQ503" s="96" t="str">
        <f t="shared" si="316"/>
        <v/>
      </c>
      <c r="AR503" s="96">
        <f t="shared" si="330"/>
        <v>70080</v>
      </c>
      <c r="AS503" s="96">
        <f t="shared" si="331"/>
        <v>70080</v>
      </c>
      <c r="AU503" s="96" t="str">
        <f t="shared" si="317"/>
        <v/>
      </c>
      <c r="AV503" s="96" t="str">
        <f t="shared" si="332"/>
        <v/>
      </c>
      <c r="AW503" s="96" t="str">
        <f t="shared" si="333"/>
        <v/>
      </c>
      <c r="AX503" s="96" t="str">
        <f t="shared" si="334"/>
        <v/>
      </c>
      <c r="AZ503" s="101" t="str">
        <f t="shared" si="318"/>
        <v/>
      </c>
      <c r="BA503" s="101">
        <f t="shared" si="319"/>
        <v>91988.784928960697</v>
      </c>
      <c r="BB503" s="101">
        <f t="shared" si="335"/>
        <v>38933.333333333336</v>
      </c>
      <c r="BC503" s="96">
        <f t="shared" si="336"/>
        <v>27355.423774861116</v>
      </c>
      <c r="BE503" s="96" t="str">
        <f t="shared" si="320"/>
        <v/>
      </c>
      <c r="BF503" s="96" t="str">
        <f t="shared" si="321"/>
        <v/>
      </c>
      <c r="BH503" s="118"/>
      <c r="BI503" s="96" t="s">
        <v>74</v>
      </c>
      <c r="BJ503" s="96" t="str">
        <f t="shared" si="322"/>
        <v/>
      </c>
      <c r="BK503" s="101">
        <f t="shared" si="323"/>
        <v>1001.1428571428571</v>
      </c>
      <c r="BL503" s="101"/>
      <c r="BM503" s="117" t="str">
        <f t="shared" si="324"/>
        <v>8018-01-7</v>
      </c>
      <c r="BN503" s="204" t="str">
        <f t="shared" si="325"/>
        <v>Mancozeb</v>
      </c>
      <c r="BO503" s="204"/>
      <c r="BP503" s="200">
        <f t="shared" si="337"/>
        <v>1896.4103866714388</v>
      </c>
      <c r="BQ503" s="100" t="str">
        <f t="shared" si="351"/>
        <v>N</v>
      </c>
      <c r="BR503" s="205">
        <f t="shared" si="338"/>
        <v>70080</v>
      </c>
      <c r="BS503" s="100" t="str">
        <f t="shared" si="352"/>
        <v>N</v>
      </c>
      <c r="BT503" s="200">
        <f t="shared" si="339"/>
        <v>27355.423774861116</v>
      </c>
      <c r="BU503" s="100" t="str">
        <f t="shared" si="353"/>
        <v>N</v>
      </c>
      <c r="BV503" s="200" t="str">
        <f t="shared" si="340"/>
        <v/>
      </c>
      <c r="BW503" s="100" t="str">
        <f t="shared" si="354"/>
        <v/>
      </c>
      <c r="BX503" s="200">
        <f t="shared" si="355"/>
        <v>1001.1428571428571</v>
      </c>
      <c r="BY503" s="100" t="str">
        <f t="shared" si="356"/>
        <v>N</v>
      </c>
      <c r="BZ503" s="200"/>
      <c r="CA503" s="200"/>
      <c r="CB503" s="200"/>
    </row>
    <row r="504" spans="1:80" s="96" customFormat="1" ht="23" x14ac:dyDescent="0.5">
      <c r="A504" s="206" t="s">
        <v>1322</v>
      </c>
      <c r="B504" s="117" t="s">
        <v>1323</v>
      </c>
      <c r="D504" s="201" t="s">
        <v>74</v>
      </c>
      <c r="E504" s="201">
        <v>5.0000000000000001E-3</v>
      </c>
      <c r="F504" s="203" t="s">
        <v>790</v>
      </c>
      <c r="G504" s="202"/>
      <c r="H504" s="100" t="s">
        <v>74</v>
      </c>
      <c r="I504" s="203"/>
      <c r="J504" s="203" t="s">
        <v>74</v>
      </c>
      <c r="K504" s="203"/>
      <c r="L504" s="113"/>
      <c r="M504" s="113">
        <v>1</v>
      </c>
      <c r="N504" s="111">
        <v>0.1</v>
      </c>
      <c r="P504" s="95">
        <v>295.37</v>
      </c>
      <c r="Q504" s="96" t="s">
        <v>47</v>
      </c>
      <c r="R504" s="96">
        <v>4.8600000000000002E-9</v>
      </c>
      <c r="S504" s="208">
        <v>1.9868999999999999E-7</v>
      </c>
      <c r="T504" s="96">
        <v>4.2839299999999997E-2</v>
      </c>
      <c r="U504" s="96">
        <v>5.0054000000000004E-6</v>
      </c>
      <c r="V504" s="96">
        <v>607.6</v>
      </c>
      <c r="W504" s="96">
        <f t="shared" si="307"/>
        <v>3.6456000000000004</v>
      </c>
      <c r="X504" s="96">
        <v>6</v>
      </c>
      <c r="Y504" s="99" t="str">
        <f t="shared" si="308"/>
        <v/>
      </c>
      <c r="Z504" s="96" t="str">
        <f t="shared" si="309"/>
        <v/>
      </c>
      <c r="AA504" s="96" t="str">
        <f t="shared" si="310"/>
        <v/>
      </c>
      <c r="AC504" s="96" t="str">
        <f t="shared" si="349"/>
        <v/>
      </c>
      <c r="AD504" s="96" t="str">
        <f t="shared" si="311"/>
        <v/>
      </c>
      <c r="AE504" s="96" t="str">
        <f t="shared" si="312"/>
        <v/>
      </c>
      <c r="AF504" s="96" t="str">
        <f t="shared" si="326"/>
        <v/>
      </c>
      <c r="AH504" s="101" t="str">
        <f t="shared" si="313"/>
        <v/>
      </c>
      <c r="AI504" s="101">
        <f t="shared" si="314"/>
        <v>1648.0043344771534</v>
      </c>
      <c r="AJ504" s="101">
        <f t="shared" si="350"/>
        <v>391.07142857142861</v>
      </c>
      <c r="AK504" s="96">
        <f t="shared" si="327"/>
        <v>316.06839777857317</v>
      </c>
      <c r="AM504" s="96" t="str">
        <f t="shared" si="315"/>
        <v/>
      </c>
      <c r="AN504" s="96" t="str">
        <f t="shared" si="328"/>
        <v/>
      </c>
      <c r="AO504" s="96" t="str">
        <f t="shared" si="329"/>
        <v/>
      </c>
      <c r="AQ504" s="96" t="str">
        <f t="shared" si="316"/>
        <v/>
      </c>
      <c r="AR504" s="96">
        <f t="shared" si="330"/>
        <v>11680.000000000002</v>
      </c>
      <c r="AS504" s="96">
        <f t="shared" si="331"/>
        <v>11680.000000000002</v>
      </c>
      <c r="AU504" s="96" t="str">
        <f t="shared" si="317"/>
        <v/>
      </c>
      <c r="AV504" s="96" t="str">
        <f t="shared" si="332"/>
        <v/>
      </c>
      <c r="AW504" s="96" t="str">
        <f t="shared" si="333"/>
        <v/>
      </c>
      <c r="AX504" s="96" t="str">
        <f t="shared" si="334"/>
        <v/>
      </c>
      <c r="AZ504" s="101" t="str">
        <f t="shared" si="318"/>
        <v/>
      </c>
      <c r="BA504" s="101">
        <f t="shared" si="319"/>
        <v>15331.464154826785</v>
      </c>
      <c r="BB504" s="101">
        <f t="shared" si="335"/>
        <v>6488.8888888888896</v>
      </c>
      <c r="BC504" s="96">
        <f t="shared" si="336"/>
        <v>4559.237295810186</v>
      </c>
      <c r="BE504" s="96" t="str">
        <f t="shared" si="320"/>
        <v/>
      </c>
      <c r="BF504" s="96" t="str">
        <f t="shared" si="321"/>
        <v/>
      </c>
      <c r="BH504" s="118"/>
      <c r="BI504" s="96" t="s">
        <v>74</v>
      </c>
      <c r="BJ504" s="96" t="str">
        <f t="shared" si="322"/>
        <v/>
      </c>
      <c r="BK504" s="101">
        <f t="shared" si="323"/>
        <v>166.85714285714286</v>
      </c>
      <c r="BL504" s="101"/>
      <c r="BM504" s="117" t="str">
        <f t="shared" si="324"/>
        <v>12427-38-2</v>
      </c>
      <c r="BN504" s="204" t="str">
        <f t="shared" si="325"/>
        <v>Maneb</v>
      </c>
      <c r="BO504" s="204"/>
      <c r="BP504" s="200">
        <f t="shared" si="337"/>
        <v>316.06839777857317</v>
      </c>
      <c r="BQ504" s="100" t="str">
        <f t="shared" si="351"/>
        <v>N</v>
      </c>
      <c r="BR504" s="205">
        <f t="shared" si="338"/>
        <v>11680.000000000002</v>
      </c>
      <c r="BS504" s="100" t="str">
        <f t="shared" si="352"/>
        <v>N</v>
      </c>
      <c r="BT504" s="200">
        <f t="shared" si="339"/>
        <v>4559.237295810186</v>
      </c>
      <c r="BU504" s="100" t="str">
        <f t="shared" si="353"/>
        <v>N</v>
      </c>
      <c r="BV504" s="200" t="str">
        <f t="shared" si="340"/>
        <v/>
      </c>
      <c r="BW504" s="100" t="str">
        <f t="shared" si="354"/>
        <v/>
      </c>
      <c r="BX504" s="200">
        <f t="shared" si="355"/>
        <v>166.85714285714286</v>
      </c>
      <c r="BY504" s="100" t="str">
        <f t="shared" si="356"/>
        <v>N</v>
      </c>
      <c r="BZ504" s="200"/>
      <c r="CA504" s="200"/>
      <c r="CB504" s="200"/>
    </row>
    <row r="505" spans="1:80" s="96" customFormat="1" ht="23" x14ac:dyDescent="0.5">
      <c r="A505" s="206" t="s">
        <v>1324</v>
      </c>
      <c r="B505" s="117" t="s">
        <v>429</v>
      </c>
      <c r="D505" s="201" t="s">
        <v>74</v>
      </c>
      <c r="E505" s="96">
        <v>0.14000000000000001</v>
      </c>
      <c r="F505" s="203" t="s">
        <v>790</v>
      </c>
      <c r="G505" s="202"/>
      <c r="H505" s="100" t="s">
        <v>74</v>
      </c>
      <c r="I505" s="203">
        <v>5.0000000000000002E-5</v>
      </c>
      <c r="J505" s="203" t="s">
        <v>790</v>
      </c>
      <c r="K505" s="203"/>
      <c r="L505" s="113"/>
      <c r="M505" s="113">
        <v>1</v>
      </c>
      <c r="N505" s="111"/>
      <c r="P505" s="95">
        <v>54.938000000000002</v>
      </c>
      <c r="Q505" s="96" t="s">
        <v>47</v>
      </c>
      <c r="R505" s="96" t="s">
        <v>1197</v>
      </c>
      <c r="S505" s="208" t="s">
        <v>1197</v>
      </c>
      <c r="T505" s="96" t="s">
        <v>1197</v>
      </c>
      <c r="U505" s="96" t="s">
        <v>1197</v>
      </c>
      <c r="W505" s="96">
        <v>65</v>
      </c>
      <c r="X505" s="96" t="s">
        <v>1197</v>
      </c>
      <c r="Y505" s="99" t="str">
        <f t="shared" si="308"/>
        <v/>
      </c>
      <c r="Z505" s="96" t="str">
        <f t="shared" si="309"/>
        <v/>
      </c>
      <c r="AA505" s="96" t="str">
        <f t="shared" si="310"/>
        <v/>
      </c>
      <c r="AC505" s="96" t="str">
        <f t="shared" si="349"/>
        <v/>
      </c>
      <c r="AD505" s="96" t="str">
        <f t="shared" si="311"/>
        <v/>
      </c>
      <c r="AE505" s="96" t="str">
        <f t="shared" si="312"/>
        <v/>
      </c>
      <c r="AF505" s="96" t="str">
        <f t="shared" si="326"/>
        <v/>
      </c>
      <c r="AH505" s="101">
        <f t="shared" si="313"/>
        <v>62571.428571428565</v>
      </c>
      <c r="AI505" s="101" t="str">
        <f t="shared" si="314"/>
        <v/>
      </c>
      <c r="AJ505" s="101">
        <f t="shared" si="350"/>
        <v>10950.000000000002</v>
      </c>
      <c r="AK505" s="96">
        <f t="shared" si="327"/>
        <v>9319.1489361702133</v>
      </c>
      <c r="AM505" s="96" t="str">
        <f t="shared" si="315"/>
        <v/>
      </c>
      <c r="AN505" s="96" t="str">
        <f t="shared" si="328"/>
        <v/>
      </c>
      <c r="AO505" s="96" t="str">
        <f t="shared" si="329"/>
        <v/>
      </c>
      <c r="AQ505" s="96">
        <f t="shared" si="316"/>
        <v>262800</v>
      </c>
      <c r="AR505" s="96">
        <f t="shared" si="330"/>
        <v>327040.00000000006</v>
      </c>
      <c r="AS505" s="96">
        <f t="shared" si="331"/>
        <v>145710.89108910892</v>
      </c>
      <c r="AU505" s="96" t="str">
        <f t="shared" si="317"/>
        <v/>
      </c>
      <c r="AV505" s="96" t="str">
        <f t="shared" si="332"/>
        <v/>
      </c>
      <c r="AW505" s="96" t="str">
        <f t="shared" si="333"/>
        <v/>
      </c>
      <c r="AX505" s="96" t="str">
        <f t="shared" si="334"/>
        <v/>
      </c>
      <c r="AZ505" s="101">
        <f t="shared" si="318"/>
        <v>292000</v>
      </c>
      <c r="BA505" s="101" t="str">
        <f t="shared" si="319"/>
        <v/>
      </c>
      <c r="BB505" s="101">
        <f t="shared" si="335"/>
        <v>181688.88888888891</v>
      </c>
      <c r="BC505" s="96">
        <f t="shared" si="336"/>
        <v>111999.99999999999</v>
      </c>
      <c r="BE505" s="96" t="str">
        <f t="shared" si="320"/>
        <v/>
      </c>
      <c r="BF505" s="96">
        <f t="shared" si="321"/>
        <v>5.2142857142857144E-2</v>
      </c>
      <c r="BH505" s="118"/>
      <c r="BI505" s="96" t="s">
        <v>74</v>
      </c>
      <c r="BJ505" s="96" t="str">
        <f t="shared" si="322"/>
        <v/>
      </c>
      <c r="BK505" s="101">
        <f t="shared" si="323"/>
        <v>4672</v>
      </c>
      <c r="BL505" s="101"/>
      <c r="BM505" s="117" t="str">
        <f t="shared" si="324"/>
        <v>7439-96-5</v>
      </c>
      <c r="BN505" s="204" t="str">
        <f t="shared" si="325"/>
        <v>Manganese (Diet)</v>
      </c>
      <c r="BO505" s="204"/>
      <c r="BP505" s="200">
        <f t="shared" si="337"/>
        <v>9319.1489361702133</v>
      </c>
      <c r="BQ505" s="100" t="str">
        <f t="shared" si="351"/>
        <v>N</v>
      </c>
      <c r="BR505" s="205">
        <f t="shared" si="338"/>
        <v>100000</v>
      </c>
      <c r="BS505" s="100" t="str">
        <f t="shared" si="352"/>
        <v>max</v>
      </c>
      <c r="BT505" s="200">
        <f t="shared" si="339"/>
        <v>100000</v>
      </c>
      <c r="BU505" s="100" t="str">
        <f t="shared" si="353"/>
        <v>max</v>
      </c>
      <c r="BV505" s="200">
        <f t="shared" si="340"/>
        <v>5.2142857142857144E-2</v>
      </c>
      <c r="BW505" s="100" t="str">
        <f t="shared" si="354"/>
        <v>N</v>
      </c>
      <c r="BX505" s="200">
        <f t="shared" si="355"/>
        <v>4672</v>
      </c>
      <c r="BY505" s="100" t="str">
        <f t="shared" si="356"/>
        <v>N</v>
      </c>
      <c r="BZ505" s="200">
        <f>'Table D1'!I16</f>
        <v>304.61439999999999</v>
      </c>
      <c r="CA505" s="200"/>
      <c r="CB505" s="200">
        <f>'Table D1'!J16</f>
        <v>6092.2880000000005</v>
      </c>
    </row>
    <row r="506" spans="1:80" s="96" customFormat="1" ht="23" x14ac:dyDescent="0.5">
      <c r="A506" s="206" t="s">
        <v>1325</v>
      </c>
      <c r="B506" s="117" t="s">
        <v>429</v>
      </c>
      <c r="C506" s="201"/>
      <c r="D506" s="201" t="s">
        <v>74</v>
      </c>
      <c r="E506" s="201">
        <v>2.4E-2</v>
      </c>
      <c r="F506" s="203" t="s">
        <v>47</v>
      </c>
      <c r="G506" s="202"/>
      <c r="H506" s="100" t="s">
        <v>74</v>
      </c>
      <c r="I506" s="203">
        <v>5.0000000000000002E-5</v>
      </c>
      <c r="J506" s="203" t="s">
        <v>790</v>
      </c>
      <c r="K506" s="203"/>
      <c r="L506" s="113"/>
      <c r="M506" s="251">
        <v>0.04</v>
      </c>
      <c r="N506" s="111"/>
      <c r="P506" s="95">
        <v>54.938000000000002</v>
      </c>
      <c r="Q506" s="96" t="s">
        <v>47</v>
      </c>
      <c r="R506" s="96" t="s">
        <v>1197</v>
      </c>
      <c r="S506" s="208" t="s">
        <v>1197</v>
      </c>
      <c r="T506" s="96" t="s">
        <v>1197</v>
      </c>
      <c r="U506" s="96" t="s">
        <v>1197</v>
      </c>
      <c r="W506" s="96">
        <v>65</v>
      </c>
      <c r="X506" s="96" t="s">
        <v>1197</v>
      </c>
      <c r="Y506" s="99" t="str">
        <f t="shared" si="308"/>
        <v/>
      </c>
      <c r="Z506" s="96" t="str">
        <f t="shared" si="309"/>
        <v/>
      </c>
      <c r="AA506" s="96" t="str">
        <f t="shared" si="310"/>
        <v/>
      </c>
      <c r="AC506" s="96" t="str">
        <f t="shared" si="349"/>
        <v/>
      </c>
      <c r="AD506" s="96" t="str">
        <f t="shared" si="311"/>
        <v/>
      </c>
      <c r="AE506" s="96" t="str">
        <f t="shared" si="312"/>
        <v/>
      </c>
      <c r="AF506" s="96" t="str">
        <f t="shared" si="326"/>
        <v/>
      </c>
      <c r="AH506" s="101">
        <f t="shared" si="313"/>
        <v>62571.428571428565</v>
      </c>
      <c r="AI506" s="101" t="str">
        <f t="shared" si="314"/>
        <v/>
      </c>
      <c r="AJ506" s="101">
        <f t="shared" si="350"/>
        <v>46928.571428571442</v>
      </c>
      <c r="AK506" s="96">
        <f t="shared" si="327"/>
        <v>26816.326530612248</v>
      </c>
      <c r="AM506" s="96" t="str">
        <f t="shared" si="315"/>
        <v/>
      </c>
      <c r="AN506" s="96" t="str">
        <f t="shared" si="328"/>
        <v/>
      </c>
      <c r="AO506" s="96" t="str">
        <f t="shared" si="329"/>
        <v/>
      </c>
      <c r="AQ506" s="96">
        <f t="shared" si="316"/>
        <v>262800</v>
      </c>
      <c r="AR506" s="96">
        <f t="shared" si="330"/>
        <v>1401600.0000000002</v>
      </c>
      <c r="AS506" s="96">
        <f t="shared" si="331"/>
        <v>221305.26315789475</v>
      </c>
      <c r="AU506" s="96" t="str">
        <f t="shared" si="317"/>
        <v/>
      </c>
      <c r="AV506" s="96" t="str">
        <f t="shared" si="332"/>
        <v/>
      </c>
      <c r="AW506" s="96" t="str">
        <f t="shared" si="333"/>
        <v/>
      </c>
      <c r="AX506" s="96" t="str">
        <f t="shared" si="334"/>
        <v/>
      </c>
      <c r="AZ506" s="101">
        <f t="shared" si="318"/>
        <v>292000</v>
      </c>
      <c r="BA506" s="101" t="str">
        <f t="shared" si="319"/>
        <v/>
      </c>
      <c r="BB506" s="101">
        <f t="shared" si="335"/>
        <v>778666.66666666686</v>
      </c>
      <c r="BC506" s="96">
        <f t="shared" si="336"/>
        <v>212363.63636363638</v>
      </c>
      <c r="BE506" s="96" t="str">
        <f t="shared" si="320"/>
        <v/>
      </c>
      <c r="BF506" s="96">
        <f t="shared" si="321"/>
        <v>5.2142857142857144E-2</v>
      </c>
      <c r="BH506" s="118"/>
      <c r="BI506" s="96" t="s">
        <v>74</v>
      </c>
      <c r="BJ506" s="96" t="str">
        <f t="shared" si="322"/>
        <v/>
      </c>
      <c r="BK506" s="101">
        <f t="shared" si="323"/>
        <v>800.91428571428571</v>
      </c>
      <c r="BL506" s="101"/>
      <c r="BM506" s="117" t="str">
        <f t="shared" si="324"/>
        <v>7439-96-5</v>
      </c>
      <c r="BN506" s="204" t="str">
        <f t="shared" si="325"/>
        <v>Manganese (Non-diet)</v>
      </c>
      <c r="BO506" s="204"/>
      <c r="BP506" s="200">
        <f t="shared" si="337"/>
        <v>26816.326530612248</v>
      </c>
      <c r="BQ506" s="100" t="str">
        <f t="shared" si="351"/>
        <v>N</v>
      </c>
      <c r="BR506" s="205">
        <f t="shared" si="338"/>
        <v>100000</v>
      </c>
      <c r="BS506" s="100" t="str">
        <f t="shared" si="352"/>
        <v>max</v>
      </c>
      <c r="BT506" s="200">
        <f t="shared" si="339"/>
        <v>100000</v>
      </c>
      <c r="BU506" s="100" t="str">
        <f t="shared" si="353"/>
        <v>max</v>
      </c>
      <c r="BV506" s="200">
        <f t="shared" si="340"/>
        <v>5.2142857142857144E-2</v>
      </c>
      <c r="BW506" s="100" t="str">
        <f t="shared" si="354"/>
        <v>N</v>
      </c>
      <c r="BX506" s="200">
        <f t="shared" si="355"/>
        <v>800.91428571428571</v>
      </c>
      <c r="BY506" s="100" t="str">
        <f t="shared" si="356"/>
        <v>N</v>
      </c>
      <c r="BZ506" s="200"/>
      <c r="CA506" s="200"/>
      <c r="CB506" s="200"/>
    </row>
    <row r="507" spans="1:80" s="96" customFormat="1" ht="23" x14ac:dyDescent="0.5">
      <c r="A507" s="206" t="s">
        <v>430</v>
      </c>
      <c r="B507" s="117" t="s">
        <v>431</v>
      </c>
      <c r="C507" s="201"/>
      <c r="D507" s="201" t="s">
        <v>74</v>
      </c>
      <c r="E507" s="96">
        <v>9.0000000000000006E-5</v>
      </c>
      <c r="F507" s="203" t="s">
        <v>41</v>
      </c>
      <c r="G507" s="202"/>
      <c r="H507" s="100" t="s">
        <v>74</v>
      </c>
      <c r="I507" s="203"/>
      <c r="J507" s="203" t="s">
        <v>74</v>
      </c>
      <c r="K507" s="203"/>
      <c r="L507" s="113"/>
      <c r="M507" s="113">
        <v>1</v>
      </c>
      <c r="N507" s="111">
        <v>0.1</v>
      </c>
      <c r="P507" s="95">
        <v>269.32</v>
      </c>
      <c r="Q507" s="96" t="s">
        <v>47</v>
      </c>
      <c r="R507" s="96">
        <v>1.19E-10</v>
      </c>
      <c r="S507" s="208">
        <v>4.8650999999999997E-9</v>
      </c>
      <c r="T507" s="96">
        <v>4.5559000000000002E-2</v>
      </c>
      <c r="U507" s="96">
        <v>5.3232000000000001E-6</v>
      </c>
      <c r="V507" s="96">
        <v>636.29999999999995</v>
      </c>
      <c r="W507" s="96">
        <f t="shared" si="307"/>
        <v>3.8177999999999996</v>
      </c>
      <c r="X507" s="96">
        <v>57</v>
      </c>
      <c r="Y507" s="99" t="str">
        <f t="shared" si="308"/>
        <v/>
      </c>
      <c r="Z507" s="96" t="str">
        <f t="shared" si="309"/>
        <v/>
      </c>
      <c r="AA507" s="96" t="str">
        <f t="shared" si="310"/>
        <v/>
      </c>
      <c r="AC507" s="96" t="str">
        <f t="shared" si="349"/>
        <v/>
      </c>
      <c r="AD507" s="96" t="str">
        <f t="shared" si="311"/>
        <v/>
      </c>
      <c r="AE507" s="96" t="str">
        <f t="shared" si="312"/>
        <v/>
      </c>
      <c r="AF507" s="96" t="str">
        <f t="shared" si="326"/>
        <v/>
      </c>
      <c r="AH507" s="101" t="str">
        <f t="shared" si="313"/>
        <v/>
      </c>
      <c r="AI507" s="101">
        <f t="shared" si="314"/>
        <v>29.664078020588757</v>
      </c>
      <c r="AJ507" s="101">
        <f t="shared" si="350"/>
        <v>7.0392857142857155</v>
      </c>
      <c r="AK507" s="96">
        <f t="shared" si="327"/>
        <v>5.6892311600143177</v>
      </c>
      <c r="AM507" s="96" t="str">
        <f t="shared" si="315"/>
        <v/>
      </c>
      <c r="AN507" s="96" t="str">
        <f t="shared" si="328"/>
        <v/>
      </c>
      <c r="AO507" s="96" t="str">
        <f t="shared" si="329"/>
        <v/>
      </c>
      <c r="AQ507" s="96" t="str">
        <f t="shared" si="316"/>
        <v/>
      </c>
      <c r="AR507" s="96">
        <f t="shared" si="330"/>
        <v>210.24000000000004</v>
      </c>
      <c r="AS507" s="96">
        <f t="shared" si="331"/>
        <v>210.24000000000004</v>
      </c>
      <c r="AU507" s="96" t="str">
        <f t="shared" si="317"/>
        <v/>
      </c>
      <c r="AV507" s="96" t="str">
        <f t="shared" si="332"/>
        <v/>
      </c>
      <c r="AW507" s="96" t="str">
        <f t="shared" si="333"/>
        <v/>
      </c>
      <c r="AX507" s="96" t="str">
        <f t="shared" si="334"/>
        <v/>
      </c>
      <c r="AZ507" s="101" t="str">
        <f t="shared" si="318"/>
        <v/>
      </c>
      <c r="BA507" s="101">
        <f t="shared" si="319"/>
        <v>275.96635478688211</v>
      </c>
      <c r="BB507" s="101">
        <f t="shared" si="335"/>
        <v>116.80000000000001</v>
      </c>
      <c r="BC507" s="96">
        <f t="shared" si="336"/>
        <v>82.06627132458334</v>
      </c>
      <c r="BE507" s="96" t="str">
        <f t="shared" si="320"/>
        <v/>
      </c>
      <c r="BF507" s="96" t="str">
        <f t="shared" si="321"/>
        <v/>
      </c>
      <c r="BH507" s="118"/>
      <c r="BI507" s="96" t="s">
        <v>74</v>
      </c>
      <c r="BJ507" s="96" t="str">
        <f t="shared" si="322"/>
        <v/>
      </c>
      <c r="BK507" s="101">
        <f t="shared" si="323"/>
        <v>3.003428571428572</v>
      </c>
      <c r="BL507" s="101"/>
      <c r="BM507" s="117" t="str">
        <f t="shared" si="324"/>
        <v>950-10-7</v>
      </c>
      <c r="BN507" s="204" t="str">
        <f t="shared" si="325"/>
        <v>Mephosfolan</v>
      </c>
      <c r="BO507" s="204"/>
      <c r="BP507" s="200">
        <f t="shared" si="337"/>
        <v>5.6892311600143177</v>
      </c>
      <c r="BQ507" s="100" t="str">
        <f t="shared" si="351"/>
        <v>N</v>
      </c>
      <c r="BR507" s="205">
        <f t="shared" si="338"/>
        <v>210.24000000000004</v>
      </c>
      <c r="BS507" s="100" t="str">
        <f t="shared" si="352"/>
        <v>N</v>
      </c>
      <c r="BT507" s="200">
        <f t="shared" si="339"/>
        <v>82.06627132458334</v>
      </c>
      <c r="BU507" s="100" t="str">
        <f t="shared" si="353"/>
        <v>N</v>
      </c>
      <c r="BV507" s="200" t="str">
        <f t="shared" si="340"/>
        <v/>
      </c>
      <c r="BW507" s="100" t="str">
        <f t="shared" si="354"/>
        <v/>
      </c>
      <c r="BX507" s="200">
        <f t="shared" si="355"/>
        <v>3.003428571428572</v>
      </c>
      <c r="BY507" s="100" t="str">
        <f t="shared" si="356"/>
        <v>N</v>
      </c>
      <c r="BZ507" s="200"/>
      <c r="CA507" s="200"/>
      <c r="CB507" s="200"/>
    </row>
    <row r="508" spans="1:80" s="96" customFormat="1" ht="23" x14ac:dyDescent="0.5">
      <c r="A508" s="206" t="s">
        <v>1326</v>
      </c>
      <c r="B508" s="117" t="s">
        <v>432</v>
      </c>
      <c r="C508" s="201"/>
      <c r="D508" s="201" t="s">
        <v>74</v>
      </c>
      <c r="E508" s="201">
        <v>0.03</v>
      </c>
      <c r="F508" s="203" t="s">
        <v>790</v>
      </c>
      <c r="G508" s="202"/>
      <c r="H508" s="100" t="s">
        <v>74</v>
      </c>
      <c r="I508" s="203"/>
      <c r="J508" s="203" t="s">
        <v>74</v>
      </c>
      <c r="K508" s="203"/>
      <c r="L508" s="113"/>
      <c r="M508" s="113">
        <v>1</v>
      </c>
      <c r="N508" s="111">
        <v>0.1</v>
      </c>
      <c r="P508" s="95">
        <v>149.66999999999999</v>
      </c>
      <c r="Q508" s="96" t="s">
        <v>47</v>
      </c>
      <c r="R508" s="96">
        <v>4.31E-12</v>
      </c>
      <c r="S508" s="208">
        <v>1.762E-10</v>
      </c>
      <c r="T508" s="96">
        <v>6.7400600000000005E-2</v>
      </c>
      <c r="U508" s="96">
        <v>7.8752000000000004E-6</v>
      </c>
      <c r="V508" s="96">
        <v>66.16</v>
      </c>
      <c r="W508" s="96">
        <f t="shared" si="307"/>
        <v>0.39695999999999998</v>
      </c>
      <c r="X508" s="96">
        <v>500000</v>
      </c>
      <c r="Y508" s="99" t="str">
        <f t="shared" si="308"/>
        <v/>
      </c>
      <c r="Z508" s="96" t="str">
        <f t="shared" si="309"/>
        <v/>
      </c>
      <c r="AA508" s="96" t="str">
        <f t="shared" si="310"/>
        <v/>
      </c>
      <c r="AC508" s="96" t="str">
        <f t="shared" si="349"/>
        <v/>
      </c>
      <c r="AD508" s="96" t="str">
        <f t="shared" si="311"/>
        <v/>
      </c>
      <c r="AE508" s="96" t="str">
        <f t="shared" si="312"/>
        <v/>
      </c>
      <c r="AF508" s="96" t="str">
        <f t="shared" si="326"/>
        <v/>
      </c>
      <c r="AH508" s="101" t="str">
        <f t="shared" si="313"/>
        <v/>
      </c>
      <c r="AI508" s="101">
        <f t="shared" si="314"/>
        <v>9888.0260068629213</v>
      </c>
      <c r="AJ508" s="101">
        <f t="shared" si="350"/>
        <v>2346.4285714285716</v>
      </c>
      <c r="AK508" s="96">
        <f t="shared" si="327"/>
        <v>1896.4103866714388</v>
      </c>
      <c r="AM508" s="96" t="str">
        <f t="shared" si="315"/>
        <v/>
      </c>
      <c r="AN508" s="96" t="str">
        <f t="shared" si="328"/>
        <v/>
      </c>
      <c r="AO508" s="96" t="str">
        <f t="shared" si="329"/>
        <v/>
      </c>
      <c r="AQ508" s="96" t="str">
        <f t="shared" si="316"/>
        <v/>
      </c>
      <c r="AR508" s="96">
        <f t="shared" si="330"/>
        <v>70080</v>
      </c>
      <c r="AS508" s="96">
        <f t="shared" si="331"/>
        <v>70080</v>
      </c>
      <c r="AU508" s="96" t="str">
        <f t="shared" si="317"/>
        <v/>
      </c>
      <c r="AV508" s="96" t="str">
        <f t="shared" si="332"/>
        <v/>
      </c>
      <c r="AW508" s="96" t="str">
        <f t="shared" si="333"/>
        <v/>
      </c>
      <c r="AX508" s="96" t="str">
        <f t="shared" si="334"/>
        <v/>
      </c>
      <c r="AZ508" s="101" t="str">
        <f t="shared" si="318"/>
        <v/>
      </c>
      <c r="BA508" s="101">
        <f t="shared" si="319"/>
        <v>91988.784928960697</v>
      </c>
      <c r="BB508" s="101">
        <f t="shared" si="335"/>
        <v>38933.333333333336</v>
      </c>
      <c r="BC508" s="96">
        <f t="shared" si="336"/>
        <v>27355.423774861116</v>
      </c>
      <c r="BE508" s="96" t="str">
        <f t="shared" si="320"/>
        <v/>
      </c>
      <c r="BF508" s="96" t="str">
        <f t="shared" si="321"/>
        <v/>
      </c>
      <c r="BH508" s="118"/>
      <c r="BI508" s="96" t="s">
        <v>74</v>
      </c>
      <c r="BJ508" s="96" t="str">
        <f t="shared" si="322"/>
        <v/>
      </c>
      <c r="BK508" s="101">
        <f t="shared" si="323"/>
        <v>1001.1428571428571</v>
      </c>
      <c r="BL508" s="101"/>
      <c r="BM508" s="117" t="str">
        <f t="shared" si="324"/>
        <v>24307-26-4</v>
      </c>
      <c r="BN508" s="204" t="str">
        <f t="shared" si="325"/>
        <v>Mepiquat Chloride</v>
      </c>
      <c r="BO508" s="204"/>
      <c r="BP508" s="200">
        <f t="shared" si="337"/>
        <v>1896.4103866714388</v>
      </c>
      <c r="BQ508" s="100" t="str">
        <f t="shared" si="351"/>
        <v>N</v>
      </c>
      <c r="BR508" s="205">
        <f t="shared" si="338"/>
        <v>70080</v>
      </c>
      <c r="BS508" s="100" t="str">
        <f t="shared" si="352"/>
        <v>N</v>
      </c>
      <c r="BT508" s="200">
        <f t="shared" si="339"/>
        <v>27355.423774861116</v>
      </c>
      <c r="BU508" s="100" t="str">
        <f t="shared" si="353"/>
        <v>N</v>
      </c>
      <c r="BV508" s="200" t="str">
        <f t="shared" si="340"/>
        <v/>
      </c>
      <c r="BW508" s="100" t="str">
        <f t="shared" si="354"/>
        <v/>
      </c>
      <c r="BX508" s="200">
        <f t="shared" si="355"/>
        <v>1001.1428571428571</v>
      </c>
      <c r="BY508" s="100" t="str">
        <f t="shared" si="356"/>
        <v>N</v>
      </c>
      <c r="BZ508" s="200"/>
      <c r="CA508" s="200"/>
      <c r="CB508" s="200"/>
    </row>
    <row r="509" spans="1:80" s="96" customFormat="1" ht="23" x14ac:dyDescent="0.5">
      <c r="A509" s="200" t="s">
        <v>433</v>
      </c>
      <c r="B509" s="117" t="s">
        <v>434</v>
      </c>
      <c r="C509" s="96">
        <v>1.0999999999999999E-2</v>
      </c>
      <c r="D509" s="96" t="s">
        <v>791</v>
      </c>
      <c r="E509" s="201">
        <v>4.0000000000000001E-3</v>
      </c>
      <c r="F509" s="100" t="s">
        <v>791</v>
      </c>
      <c r="G509" s="202"/>
      <c r="H509" s="100"/>
      <c r="I509" s="203"/>
      <c r="J509" s="203"/>
      <c r="K509" s="203"/>
      <c r="L509" s="113"/>
      <c r="M509" s="113">
        <v>1</v>
      </c>
      <c r="N509" s="111">
        <v>0.1</v>
      </c>
      <c r="P509" s="95"/>
      <c r="Q509" s="96" t="s">
        <v>47</v>
      </c>
      <c r="W509" s="96">
        <f t="shared" si="307"/>
        <v>0</v>
      </c>
      <c r="Y509" s="99" t="str">
        <f t="shared" si="308"/>
        <v/>
      </c>
      <c r="Z509" s="96" t="str">
        <f t="shared" si="309"/>
        <v/>
      </c>
      <c r="AA509" s="96" t="str">
        <f t="shared" si="310"/>
        <v/>
      </c>
      <c r="AC509" s="96" t="str">
        <f t="shared" si="349"/>
        <v/>
      </c>
      <c r="AD509" s="96">
        <f t="shared" si="311"/>
        <v>224.65685972794972</v>
      </c>
      <c r="AE509" s="96">
        <f t="shared" si="312"/>
        <v>63.203463203463194</v>
      </c>
      <c r="AF509" s="96">
        <f t="shared" si="326"/>
        <v>49.326324040163783</v>
      </c>
      <c r="AH509" s="101" t="str">
        <f t="shared" si="313"/>
        <v/>
      </c>
      <c r="AI509" s="101">
        <f t="shared" si="314"/>
        <v>1318.4034675817229</v>
      </c>
      <c r="AJ509" s="101">
        <f t="shared" si="350"/>
        <v>312.85714285714289</v>
      </c>
      <c r="AK509" s="96">
        <f t="shared" si="327"/>
        <v>252.85471822285854</v>
      </c>
      <c r="AM509" s="96" t="str">
        <f t="shared" si="315"/>
        <v/>
      </c>
      <c r="AN509" s="96">
        <f t="shared" si="328"/>
        <v>594.61818181818171</v>
      </c>
      <c r="AO509" s="96">
        <f t="shared" si="329"/>
        <v>594.61818181818171</v>
      </c>
      <c r="AQ509" s="96" t="str">
        <f t="shared" si="316"/>
        <v/>
      </c>
      <c r="AR509" s="96">
        <f t="shared" si="330"/>
        <v>9344</v>
      </c>
      <c r="AS509" s="96">
        <f t="shared" si="331"/>
        <v>9344</v>
      </c>
      <c r="AU509" s="96" t="str">
        <f t="shared" si="317"/>
        <v/>
      </c>
      <c r="AV509" s="96">
        <f t="shared" si="332"/>
        <v>10953.031642686816</v>
      </c>
      <c r="AW509" s="96">
        <f t="shared" si="333"/>
        <v>330.3434343434343</v>
      </c>
      <c r="AX509" s="96">
        <f t="shared" si="334"/>
        <v>320.67196779474477</v>
      </c>
      <c r="AZ509" s="101" t="str">
        <f t="shared" si="318"/>
        <v/>
      </c>
      <c r="BA509" s="101">
        <f t="shared" si="319"/>
        <v>12265.171323861428</v>
      </c>
      <c r="BB509" s="101">
        <f t="shared" si="335"/>
        <v>5191.1111111111113</v>
      </c>
      <c r="BC509" s="96">
        <f t="shared" si="336"/>
        <v>3647.3898366481485</v>
      </c>
      <c r="BE509" s="96" t="str">
        <f t="shared" si="320"/>
        <v/>
      </c>
      <c r="BF509" s="96" t="str">
        <f t="shared" si="321"/>
        <v/>
      </c>
      <c r="BH509" s="118"/>
      <c r="BI509" s="96" t="s">
        <v>74</v>
      </c>
      <c r="BJ509" s="96">
        <f t="shared" si="322"/>
        <v>7.0825652469195681</v>
      </c>
      <c r="BK509" s="101">
        <f t="shared" si="323"/>
        <v>133.48571428571429</v>
      </c>
      <c r="BL509" s="101"/>
      <c r="BM509" s="117" t="str">
        <f t="shared" si="324"/>
        <v>149-30-4</v>
      </c>
      <c r="BN509" s="204" t="str">
        <f t="shared" si="325"/>
        <v>2-Mercaptobenzothiazole</v>
      </c>
      <c r="BO509" s="204"/>
      <c r="BP509" s="200">
        <f t="shared" si="337"/>
        <v>49.326324040163783</v>
      </c>
      <c r="BQ509" s="100" t="str">
        <f>IF(BP509="","",IF(BP509=AA509,"sat", IF(BP509=AF509,"C", IF(BP509=AK509,"N", IF(BP509=100000,"max")))))</f>
        <v>C</v>
      </c>
      <c r="BR509" s="205">
        <f t="shared" si="338"/>
        <v>594.61818181818171</v>
      </c>
      <c r="BS509" s="100" t="str">
        <f>IF(BR509="","",IF(BR509=AA509,"sat", IF(BR509=AO509,"C", IF(BR509=AS509,"N", IF(BR509=100000,"max")))))</f>
        <v>C</v>
      </c>
      <c r="BT509" s="200">
        <f t="shared" si="339"/>
        <v>320.67196779474477</v>
      </c>
      <c r="BU509" s="100" t="str">
        <f>IF(BT509="","", IF(BT509=AA509,"sat", IF(BT509=AX509,"C", IF(BT509=BC509,"N", IF(BT509=100000,"max")))))</f>
        <v>C</v>
      </c>
      <c r="BV509" s="200" t="str">
        <f t="shared" si="340"/>
        <v/>
      </c>
      <c r="BW509" s="100" t="str">
        <f>IF(BV509="","", IF(BV509=BE509,"C", IF(BV509=BF509,"N")))</f>
        <v/>
      </c>
      <c r="BX509" s="200">
        <f>IF(BI509="",(IF(AND(BJ509="",BK509=""),"",MIN(BJ509,BK509))),BI509)</f>
        <v>7.0825652469195681</v>
      </c>
      <c r="BY509" s="100" t="str">
        <f>IF(BX509="","", IF(BX509=BJ509,"C", IF(BX509=BK509,"N",IF(BX509=BI509,"mcl"))))</f>
        <v>C</v>
      </c>
      <c r="BZ509" s="200"/>
      <c r="CA509" s="200"/>
      <c r="CB509" s="200"/>
    </row>
    <row r="510" spans="1:80" s="96" customFormat="1" ht="23" x14ac:dyDescent="0.5">
      <c r="A510" s="206" t="s">
        <v>1327</v>
      </c>
      <c r="B510" s="117" t="s">
        <v>74</v>
      </c>
      <c r="C510" s="201"/>
      <c r="D510" s="201" t="s">
        <v>74</v>
      </c>
      <c r="E510" s="201"/>
      <c r="F510" s="203" t="s">
        <v>74</v>
      </c>
      <c r="G510" s="202"/>
      <c r="H510" s="100" t="s">
        <v>74</v>
      </c>
      <c r="I510" s="203"/>
      <c r="J510" s="203" t="s">
        <v>74</v>
      </c>
      <c r="K510" s="203"/>
      <c r="L510" s="113"/>
      <c r="M510" s="113">
        <v>1</v>
      </c>
      <c r="N510" s="111"/>
      <c r="P510" s="95" t="s">
        <v>1197</v>
      </c>
      <c r="Q510" s="96" t="s">
        <v>47</v>
      </c>
      <c r="R510" s="96" t="s">
        <v>1197</v>
      </c>
      <c r="S510" s="208" t="s">
        <v>1197</v>
      </c>
      <c r="T510" s="96" t="s">
        <v>1197</v>
      </c>
      <c r="U510" s="95" t="s">
        <v>1197</v>
      </c>
      <c r="W510" s="96">
        <f t="shared" si="307"/>
        <v>0</v>
      </c>
      <c r="X510" s="96" t="s">
        <v>1197</v>
      </c>
      <c r="Y510" s="99" t="str">
        <f t="shared" si="308"/>
        <v/>
      </c>
      <c r="Z510" s="96" t="str">
        <f t="shared" si="309"/>
        <v/>
      </c>
      <c r="AA510" s="96" t="str">
        <f t="shared" si="310"/>
        <v/>
      </c>
      <c r="AC510" s="96" t="str">
        <f t="shared" si="349"/>
        <v/>
      </c>
      <c r="AD510" s="96" t="str">
        <f t="shared" si="311"/>
        <v/>
      </c>
      <c r="AE510" s="96" t="str">
        <f t="shared" si="312"/>
        <v/>
      </c>
      <c r="AF510" s="96" t="str">
        <f t="shared" si="326"/>
        <v/>
      </c>
      <c r="AH510" s="101" t="str">
        <f t="shared" si="313"/>
        <v/>
      </c>
      <c r="AI510" s="101" t="str">
        <f t="shared" si="314"/>
        <v/>
      </c>
      <c r="AJ510" s="101" t="str">
        <f t="shared" si="350"/>
        <v/>
      </c>
      <c r="AK510" s="96" t="str">
        <f t="shared" si="327"/>
        <v/>
      </c>
      <c r="AM510" s="96" t="str">
        <f t="shared" si="315"/>
        <v/>
      </c>
      <c r="AN510" s="96" t="str">
        <f t="shared" si="328"/>
        <v/>
      </c>
      <c r="AO510" s="96" t="str">
        <f t="shared" si="329"/>
        <v/>
      </c>
      <c r="AQ510" s="96" t="str">
        <f t="shared" si="316"/>
        <v/>
      </c>
      <c r="AR510" s="96" t="str">
        <f t="shared" si="330"/>
        <v/>
      </c>
      <c r="AS510" s="96" t="str">
        <f t="shared" si="331"/>
        <v/>
      </c>
      <c r="AU510" s="96" t="str">
        <f t="shared" si="317"/>
        <v/>
      </c>
      <c r="AV510" s="96" t="str">
        <f t="shared" si="332"/>
        <v/>
      </c>
      <c r="AW510" s="96" t="str">
        <f t="shared" si="333"/>
        <v/>
      </c>
      <c r="AX510" s="96" t="str">
        <f t="shared" si="334"/>
        <v/>
      </c>
      <c r="AZ510" s="101" t="str">
        <f t="shared" si="318"/>
        <v/>
      </c>
      <c r="BA510" s="101" t="str">
        <f t="shared" si="319"/>
        <v/>
      </c>
      <c r="BB510" s="101" t="str">
        <f t="shared" si="335"/>
        <v/>
      </c>
      <c r="BC510" s="96" t="str">
        <f t="shared" si="336"/>
        <v/>
      </c>
      <c r="BE510" s="96" t="str">
        <f t="shared" si="320"/>
        <v/>
      </c>
      <c r="BF510" s="96" t="str">
        <f t="shared" si="321"/>
        <v/>
      </c>
      <c r="BH510" s="118"/>
      <c r="BI510" s="96" t="s">
        <v>74</v>
      </c>
      <c r="BJ510" s="96" t="str">
        <f t="shared" si="322"/>
        <v/>
      </c>
      <c r="BK510" s="101" t="str">
        <f t="shared" si="323"/>
        <v/>
      </c>
      <c r="BL510" s="101"/>
      <c r="BM510" s="117" t="str">
        <f t="shared" si="324"/>
        <v/>
      </c>
      <c r="BN510" s="204" t="str">
        <f t="shared" si="325"/>
        <v>Mercury Compounds</v>
      </c>
      <c r="BO510" s="204"/>
      <c r="BP510" s="200" t="str">
        <f t="shared" si="337"/>
        <v/>
      </c>
      <c r="BQ510" s="100" t="str">
        <f t="shared" si="351"/>
        <v/>
      </c>
      <c r="BR510" s="205" t="str">
        <f t="shared" si="338"/>
        <v/>
      </c>
      <c r="BS510" s="100" t="str">
        <f t="shared" si="352"/>
        <v/>
      </c>
      <c r="BT510" s="200" t="str">
        <f t="shared" si="339"/>
        <v/>
      </c>
      <c r="BU510" s="100" t="str">
        <f t="shared" si="353"/>
        <v/>
      </c>
      <c r="BV510" s="200" t="str">
        <f t="shared" si="340"/>
        <v/>
      </c>
      <c r="BW510" s="100" t="str">
        <f t="shared" si="354"/>
        <v/>
      </c>
      <c r="BX510" s="200" t="str">
        <f t="shared" si="355"/>
        <v/>
      </c>
      <c r="BY510" s="100" t="str">
        <f t="shared" si="356"/>
        <v/>
      </c>
      <c r="BZ510" s="200"/>
      <c r="CA510" s="200"/>
      <c r="CB510" s="200"/>
    </row>
    <row r="511" spans="1:80" s="96" customFormat="1" ht="23" x14ac:dyDescent="0.5">
      <c r="A511" s="255" t="s">
        <v>1784</v>
      </c>
      <c r="B511" s="117" t="s">
        <v>435</v>
      </c>
      <c r="C511" s="201"/>
      <c r="D511" s="201" t="s">
        <v>74</v>
      </c>
      <c r="E511" s="201">
        <v>2.9999999999999997E-4</v>
      </c>
      <c r="F511" s="203" t="s">
        <v>790</v>
      </c>
      <c r="G511" s="202"/>
      <c r="H511" s="100" t="s">
        <v>74</v>
      </c>
      <c r="I511" s="203">
        <v>2.9999999999999997E-4</v>
      </c>
      <c r="J511" s="203" t="s">
        <v>47</v>
      </c>
      <c r="K511" s="203"/>
      <c r="L511" s="113"/>
      <c r="M511" s="251">
        <v>7.0000000000000007E-2</v>
      </c>
      <c r="N511" s="111"/>
      <c r="P511" s="95">
        <v>271.5</v>
      </c>
      <c r="Q511" s="96" t="s">
        <v>47</v>
      </c>
      <c r="R511" s="96" t="s">
        <v>1197</v>
      </c>
      <c r="S511" s="208" t="s">
        <v>1197</v>
      </c>
      <c r="T511" s="96" t="s">
        <v>1197</v>
      </c>
      <c r="U511" s="96" t="s">
        <v>1197</v>
      </c>
      <c r="W511" s="96">
        <f t="shared" si="307"/>
        <v>0</v>
      </c>
      <c r="X511" s="96">
        <v>69000</v>
      </c>
      <c r="Y511" s="99" t="str">
        <f t="shared" si="308"/>
        <v/>
      </c>
      <c r="Z511" s="96" t="str">
        <f t="shared" si="309"/>
        <v/>
      </c>
      <c r="AA511" s="96" t="str">
        <f t="shared" si="310"/>
        <v/>
      </c>
      <c r="AC511" s="96" t="str">
        <f t="shared" si="349"/>
        <v/>
      </c>
      <c r="AD511" s="96" t="str">
        <f t="shared" si="311"/>
        <v/>
      </c>
      <c r="AE511" s="96" t="str">
        <f t="shared" si="312"/>
        <v/>
      </c>
      <c r="AF511" s="96" t="str">
        <f t="shared" si="326"/>
        <v/>
      </c>
      <c r="AH511" s="101">
        <f t="shared" si="313"/>
        <v>375428.57142857142</v>
      </c>
      <c r="AI511" s="101" t="str">
        <f t="shared" si="314"/>
        <v/>
      </c>
      <c r="AJ511" s="101">
        <f t="shared" si="350"/>
        <v>335.20408163265307</v>
      </c>
      <c r="AK511" s="96">
        <f t="shared" si="327"/>
        <v>334.9050592583153</v>
      </c>
      <c r="AM511" s="96" t="str">
        <f t="shared" si="315"/>
        <v/>
      </c>
      <c r="AN511" s="96" t="str">
        <f t="shared" si="328"/>
        <v/>
      </c>
      <c r="AO511" s="96" t="str">
        <f t="shared" si="329"/>
        <v/>
      </c>
      <c r="AQ511" s="96">
        <f t="shared" si="316"/>
        <v>1576800</v>
      </c>
      <c r="AR511" s="96">
        <f t="shared" si="330"/>
        <v>10011.428571428571</v>
      </c>
      <c r="AS511" s="96">
        <f t="shared" si="331"/>
        <v>9948.2649842271294</v>
      </c>
      <c r="AU511" s="96" t="str">
        <f t="shared" si="317"/>
        <v/>
      </c>
      <c r="AV511" s="96" t="str">
        <f t="shared" si="332"/>
        <v/>
      </c>
      <c r="AW511" s="96" t="str">
        <f t="shared" si="333"/>
        <v/>
      </c>
      <c r="AX511" s="96" t="str">
        <f t="shared" si="334"/>
        <v/>
      </c>
      <c r="AZ511" s="101">
        <f t="shared" si="318"/>
        <v>1752000</v>
      </c>
      <c r="BA511" s="101" t="str">
        <f t="shared" si="319"/>
        <v/>
      </c>
      <c r="BB511" s="101">
        <f t="shared" si="335"/>
        <v>5561.9047619047615</v>
      </c>
      <c r="BC511" s="96">
        <f t="shared" si="336"/>
        <v>5544.3037974683539</v>
      </c>
      <c r="BE511" s="96" t="str">
        <f t="shared" si="320"/>
        <v/>
      </c>
      <c r="BF511" s="96">
        <f t="shared" si="321"/>
        <v>0.31285714285714278</v>
      </c>
      <c r="BH511" s="118"/>
      <c r="BI511" s="96">
        <v>2</v>
      </c>
      <c r="BJ511" s="96" t="str">
        <f t="shared" si="322"/>
        <v/>
      </c>
      <c r="BK511" s="101">
        <f t="shared" si="323"/>
        <v>10.011428571428571</v>
      </c>
      <c r="BL511" s="101"/>
      <c r="BM511" s="117" t="str">
        <f t="shared" si="324"/>
        <v>7487-94-7</v>
      </c>
      <c r="BN511" s="204" t="str">
        <f t="shared" si="325"/>
        <v>Mercuric Chloride (and other Mercury salts)</v>
      </c>
      <c r="BO511" s="204"/>
      <c r="BP511" s="200">
        <f t="shared" si="337"/>
        <v>334.9050592583153</v>
      </c>
      <c r="BQ511" s="100" t="str">
        <f t="shared" si="351"/>
        <v>N</v>
      </c>
      <c r="BR511" s="205">
        <f t="shared" si="338"/>
        <v>9948.2649842271294</v>
      </c>
      <c r="BS511" s="100" t="str">
        <f t="shared" si="352"/>
        <v>N</v>
      </c>
      <c r="BT511" s="200">
        <f t="shared" si="339"/>
        <v>5544.3037974683539</v>
      </c>
      <c r="BU511" s="100" t="str">
        <f t="shared" si="353"/>
        <v>N</v>
      </c>
      <c r="BV511" s="200">
        <f t="shared" si="340"/>
        <v>0.31285714285714278</v>
      </c>
      <c r="BW511" s="100" t="str">
        <f t="shared" si="354"/>
        <v>N</v>
      </c>
      <c r="BX511" s="200">
        <f t="shared" si="355"/>
        <v>2</v>
      </c>
      <c r="BY511" s="100" t="str">
        <f t="shared" si="356"/>
        <v>mcl</v>
      </c>
      <c r="BZ511" s="200"/>
      <c r="CA511" s="200"/>
      <c r="CB511" s="200"/>
    </row>
    <row r="512" spans="1:80" s="96" customFormat="1" ht="23" x14ac:dyDescent="0.5">
      <c r="A512" s="255" t="s">
        <v>1785</v>
      </c>
      <c r="B512" s="117" t="s">
        <v>436</v>
      </c>
      <c r="C512" s="201"/>
      <c r="D512" s="201" t="s">
        <v>74</v>
      </c>
      <c r="E512" s="201"/>
      <c r="F512" s="203" t="s">
        <v>74</v>
      </c>
      <c r="G512" s="202"/>
      <c r="H512" s="100" t="s">
        <v>74</v>
      </c>
      <c r="I512" s="203">
        <v>2.9999999999999997E-4</v>
      </c>
      <c r="J512" s="203" t="s">
        <v>790</v>
      </c>
      <c r="K512" s="203"/>
      <c r="L512" s="113" t="s">
        <v>1199</v>
      </c>
      <c r="M512" s="113">
        <v>1</v>
      </c>
      <c r="N512" s="111"/>
      <c r="P512" s="95">
        <v>200.59</v>
      </c>
      <c r="R512" s="96">
        <v>8.6219999999999995E-3</v>
      </c>
      <c r="S512" s="208">
        <v>0.35199999999999998</v>
      </c>
      <c r="T512" s="96">
        <v>3.0700000000000002E-2</v>
      </c>
      <c r="U512" s="210">
        <v>6.2999999999999998E-6</v>
      </c>
      <c r="W512" s="96">
        <v>52</v>
      </c>
      <c r="X512" s="96">
        <v>0.06</v>
      </c>
      <c r="Y512" s="99">
        <f t="shared" ref="Y512" si="357">IF(ISBLANK(L512),"",((THETA_AIR^(10/3)*T512*S512+THETA_WATER^(10/3)*U512)/(n^2))/(Pb*W512+THETA_WATER+THETA_AIR*S512))</f>
        <v>1.1037192383325605E-5</v>
      </c>
      <c r="Z512" s="96">
        <f t="shared" ref="Z512" si="358">IF(Y512="","",(QC*(PI()*Y512*T)^0.5*0.0001)/(2*Pb*Y512))</f>
        <v>34719.331115067929</v>
      </c>
      <c r="AA512" s="96">
        <f t="shared" ref="AA512" si="359">IF(Y512="","",X512/Pb*(W512*Pb+THETA_WATER+S512*THETA_AIR))</f>
        <v>3.1299981886792456</v>
      </c>
      <c r="AC512" s="96" t="str">
        <f t="shared" si="349"/>
        <v/>
      </c>
      <c r="AD512" s="96" t="str">
        <f t="shared" si="311"/>
        <v/>
      </c>
      <c r="AE512" s="96" t="str">
        <f t="shared" si="312"/>
        <v/>
      </c>
      <c r="AF512" s="96" t="str">
        <f t="shared" si="326"/>
        <v/>
      </c>
      <c r="AH512" s="101">
        <f t="shared" si="313"/>
        <v>10.862190734571252</v>
      </c>
      <c r="AI512" s="101" t="str">
        <f t="shared" si="314"/>
        <v/>
      </c>
      <c r="AJ512" s="101" t="str">
        <f t="shared" si="350"/>
        <v/>
      </c>
      <c r="AK512" s="96">
        <f t="shared" si="327"/>
        <v>10.862190734571252</v>
      </c>
      <c r="AM512" s="96" t="str">
        <f t="shared" si="315"/>
        <v/>
      </c>
      <c r="AN512" s="96" t="str">
        <f t="shared" si="328"/>
        <v/>
      </c>
      <c r="AO512" s="96" t="str">
        <f t="shared" si="329"/>
        <v/>
      </c>
      <c r="AQ512" s="96">
        <f t="shared" si="316"/>
        <v>45.621201085199253</v>
      </c>
      <c r="AR512" s="96" t="str">
        <f t="shared" si="330"/>
        <v/>
      </c>
      <c r="AS512" s="96">
        <f t="shared" si="331"/>
        <v>45.621201085199253</v>
      </c>
      <c r="AU512" s="96" t="str">
        <f t="shared" si="317"/>
        <v/>
      </c>
      <c r="AV512" s="96" t="str">
        <f t="shared" si="332"/>
        <v/>
      </c>
      <c r="AW512" s="96" t="str">
        <f t="shared" si="333"/>
        <v/>
      </c>
      <c r="AX512" s="96" t="str">
        <f t="shared" si="334"/>
        <v/>
      </c>
      <c r="AZ512" s="101">
        <f t="shared" si="318"/>
        <v>50.690223427999172</v>
      </c>
      <c r="BA512" s="101" t="str">
        <f t="shared" si="319"/>
        <v/>
      </c>
      <c r="BB512" s="101" t="str">
        <f t="shared" si="335"/>
        <v/>
      </c>
      <c r="BC512" s="96">
        <f t="shared" si="336"/>
        <v>50.690223427999172</v>
      </c>
      <c r="BE512" s="96" t="str">
        <f t="shared" si="320"/>
        <v/>
      </c>
      <c r="BF512" s="96">
        <f t="shared" si="321"/>
        <v>0.31285714285714278</v>
      </c>
      <c r="BH512" s="118"/>
      <c r="BI512" s="96">
        <v>2</v>
      </c>
      <c r="BJ512" s="96" t="str">
        <f t="shared" si="322"/>
        <v/>
      </c>
      <c r="BK512" s="101">
        <f t="shared" si="323"/>
        <v>0.62571428571428567</v>
      </c>
      <c r="BL512" s="101"/>
      <c r="BM512" s="117" t="str">
        <f t="shared" si="324"/>
        <v>7439-97-6</v>
      </c>
      <c r="BN512" s="204" t="str">
        <f t="shared" si="325"/>
        <v>Mercury (elemental)</v>
      </c>
      <c r="BO512" s="204"/>
      <c r="BP512" s="200">
        <f t="shared" si="337"/>
        <v>3.1299981886792456</v>
      </c>
      <c r="BQ512" s="100" t="str">
        <f t="shared" si="351"/>
        <v>sat</v>
      </c>
      <c r="BR512" s="205">
        <f t="shared" si="338"/>
        <v>3.1299981886792456</v>
      </c>
      <c r="BS512" s="100" t="str">
        <f t="shared" si="352"/>
        <v>sat</v>
      </c>
      <c r="BT512" s="200">
        <f t="shared" si="339"/>
        <v>3.1299981886792456</v>
      </c>
      <c r="BU512" s="100" t="str">
        <f t="shared" si="353"/>
        <v>sat</v>
      </c>
      <c r="BV512" s="200">
        <f t="shared" si="340"/>
        <v>0.31285714285714278</v>
      </c>
      <c r="BW512" s="100" t="str">
        <f t="shared" si="354"/>
        <v>N</v>
      </c>
      <c r="BX512" s="200">
        <f t="shared" si="355"/>
        <v>2</v>
      </c>
      <c r="BY512" s="100" t="str">
        <f t="shared" si="356"/>
        <v>mcl</v>
      </c>
      <c r="BZ512" s="200">
        <f>'Table D1'!I17</f>
        <v>0.10448146666666668</v>
      </c>
      <c r="CA512" s="200"/>
      <c r="CB512" s="200">
        <f>'Table D1'!J17</f>
        <v>2.0896293333333338</v>
      </c>
    </row>
    <row r="513" spans="1:80" s="96" customFormat="1" ht="23" x14ac:dyDescent="0.5">
      <c r="A513" s="255" t="s">
        <v>1786</v>
      </c>
      <c r="B513" s="117" t="s">
        <v>437</v>
      </c>
      <c r="C513" s="201"/>
      <c r="D513" s="201" t="s">
        <v>74</v>
      </c>
      <c r="E513" s="201">
        <v>1E-4</v>
      </c>
      <c r="F513" s="203" t="s">
        <v>790</v>
      </c>
      <c r="G513" s="202"/>
      <c r="H513" s="100" t="s">
        <v>74</v>
      </c>
      <c r="I513" s="203"/>
      <c r="J513" s="203" t="s">
        <v>74</v>
      </c>
      <c r="K513" s="203"/>
      <c r="L513" s="113"/>
      <c r="M513" s="113">
        <v>1</v>
      </c>
      <c r="N513" s="111"/>
      <c r="P513" s="95">
        <v>216.6326</v>
      </c>
      <c r="Q513" s="96" t="s">
        <v>47</v>
      </c>
      <c r="R513" s="96" t="s">
        <v>1197</v>
      </c>
      <c r="S513" s="208" t="s">
        <v>1197</v>
      </c>
      <c r="T513" s="96" t="s">
        <v>1197</v>
      </c>
      <c r="U513" s="96" t="s">
        <v>1197</v>
      </c>
      <c r="W513" s="96">
        <f t="shared" si="307"/>
        <v>0</v>
      </c>
      <c r="X513" s="96" t="s">
        <v>1197</v>
      </c>
      <c r="Y513" s="99" t="str">
        <f t="shared" si="308"/>
        <v/>
      </c>
      <c r="Z513" s="96" t="str">
        <f t="shared" si="309"/>
        <v/>
      </c>
      <c r="AA513" s="96" t="str">
        <f t="shared" si="310"/>
        <v/>
      </c>
      <c r="AC513" s="96" t="str">
        <f t="shared" si="349"/>
        <v/>
      </c>
      <c r="AD513" s="96" t="str">
        <f t="shared" si="311"/>
        <v/>
      </c>
      <c r="AE513" s="96" t="str">
        <f t="shared" si="312"/>
        <v/>
      </c>
      <c r="AF513" s="96" t="str">
        <f t="shared" si="326"/>
        <v/>
      </c>
      <c r="AH513" s="101" t="str">
        <f t="shared" si="313"/>
        <v/>
      </c>
      <c r="AI513" s="101" t="str">
        <f t="shared" si="314"/>
        <v/>
      </c>
      <c r="AJ513" s="101">
        <f t="shared" si="350"/>
        <v>7.821428571428573</v>
      </c>
      <c r="AK513" s="96">
        <f t="shared" si="327"/>
        <v>7.8214285714285738</v>
      </c>
      <c r="AM513" s="96" t="str">
        <f t="shared" si="315"/>
        <v/>
      </c>
      <c r="AN513" s="96" t="str">
        <f t="shared" si="328"/>
        <v/>
      </c>
      <c r="AO513" s="96" t="str">
        <f t="shared" si="329"/>
        <v/>
      </c>
      <c r="AQ513" s="96" t="str">
        <f t="shared" si="316"/>
        <v/>
      </c>
      <c r="AR513" s="96">
        <f t="shared" si="330"/>
        <v>233.60000000000002</v>
      </c>
      <c r="AS513" s="96">
        <f t="shared" si="331"/>
        <v>233.60000000000002</v>
      </c>
      <c r="AU513" s="96" t="str">
        <f t="shared" si="317"/>
        <v/>
      </c>
      <c r="AV513" s="96" t="str">
        <f t="shared" si="332"/>
        <v/>
      </c>
      <c r="AW513" s="96" t="str">
        <f t="shared" si="333"/>
        <v/>
      </c>
      <c r="AX513" s="96" t="str">
        <f t="shared" si="334"/>
        <v/>
      </c>
      <c r="AZ513" s="101" t="str">
        <f t="shared" si="318"/>
        <v/>
      </c>
      <c r="BA513" s="101" t="str">
        <f t="shared" si="319"/>
        <v/>
      </c>
      <c r="BB513" s="101">
        <f t="shared" si="335"/>
        <v>129.7777777777778</v>
      </c>
      <c r="BC513" s="96">
        <f t="shared" si="336"/>
        <v>129.7777777777778</v>
      </c>
      <c r="BE513" s="96" t="str">
        <f t="shared" si="320"/>
        <v/>
      </c>
      <c r="BF513" s="96" t="str">
        <f t="shared" si="321"/>
        <v/>
      </c>
      <c r="BH513" s="118"/>
      <c r="BI513" s="96" t="s">
        <v>74</v>
      </c>
      <c r="BJ513" s="96" t="str">
        <f t="shared" si="322"/>
        <v/>
      </c>
      <c r="BK513" s="101">
        <f t="shared" si="323"/>
        <v>3.3371428571428572</v>
      </c>
      <c r="BL513" s="101"/>
      <c r="BM513" s="117" t="str">
        <f t="shared" si="324"/>
        <v>22967-92-6</v>
      </c>
      <c r="BN513" s="204" t="str">
        <f t="shared" si="325"/>
        <v>Methyl Mercury</v>
      </c>
      <c r="BO513" s="204"/>
      <c r="BP513" s="200">
        <f t="shared" si="337"/>
        <v>7.8214285714285738</v>
      </c>
      <c r="BQ513" s="100" t="str">
        <f t="shared" si="351"/>
        <v>N</v>
      </c>
      <c r="BR513" s="205">
        <f t="shared" si="338"/>
        <v>233.60000000000002</v>
      </c>
      <c r="BS513" s="100" t="str">
        <f t="shared" si="352"/>
        <v>N</v>
      </c>
      <c r="BT513" s="200">
        <f t="shared" si="339"/>
        <v>129.7777777777778</v>
      </c>
      <c r="BU513" s="100" t="str">
        <f t="shared" si="353"/>
        <v>N</v>
      </c>
      <c r="BV513" s="200" t="str">
        <f t="shared" si="340"/>
        <v/>
      </c>
      <c r="BW513" s="100" t="str">
        <f t="shared" si="354"/>
        <v/>
      </c>
      <c r="BX513" s="200">
        <f t="shared" si="355"/>
        <v>3.3371428571428572</v>
      </c>
      <c r="BY513" s="100" t="str">
        <f t="shared" si="356"/>
        <v>N</v>
      </c>
      <c r="BZ513" s="200"/>
      <c r="CA513" s="200"/>
      <c r="CB513" s="200"/>
    </row>
    <row r="514" spans="1:80" s="96" customFormat="1" ht="23" x14ac:dyDescent="0.5">
      <c r="A514" s="255" t="s">
        <v>1787</v>
      </c>
      <c r="B514" s="117" t="s">
        <v>546</v>
      </c>
      <c r="C514" s="201"/>
      <c r="D514" s="201" t="s">
        <v>74</v>
      </c>
      <c r="E514" s="201">
        <v>8.0000000000000007E-5</v>
      </c>
      <c r="F514" s="203" t="s">
        <v>790</v>
      </c>
      <c r="G514" s="202"/>
      <c r="H514" s="100" t="s">
        <v>74</v>
      </c>
      <c r="I514" s="203"/>
      <c r="J514" s="203" t="s">
        <v>74</v>
      </c>
      <c r="K514" s="203"/>
      <c r="L514" s="113"/>
      <c r="M514" s="113">
        <v>1</v>
      </c>
      <c r="N514" s="111">
        <v>0.1</v>
      </c>
      <c r="P514" s="95">
        <v>336.74</v>
      </c>
      <c r="Q514" s="96" t="s">
        <v>47</v>
      </c>
      <c r="R514" s="96">
        <v>5.6600000000000001E-10</v>
      </c>
      <c r="S514" s="208">
        <v>2.3140000000000001E-8</v>
      </c>
      <c r="T514" s="96">
        <v>3.9254600000000001E-2</v>
      </c>
      <c r="U514" s="95">
        <v>4.5866000000000003E-6</v>
      </c>
      <c r="V514" s="96">
        <v>56.44</v>
      </c>
      <c r="W514" s="96">
        <f t="shared" si="307"/>
        <v>0.33864</v>
      </c>
      <c r="X514" s="96">
        <v>4370</v>
      </c>
      <c r="Y514" s="99" t="str">
        <f t="shared" si="308"/>
        <v/>
      </c>
      <c r="Z514" s="96" t="str">
        <f t="shared" si="309"/>
        <v/>
      </c>
      <c r="AA514" s="96" t="str">
        <f t="shared" si="310"/>
        <v/>
      </c>
      <c r="AC514" s="96" t="str">
        <f t="shared" si="349"/>
        <v/>
      </c>
      <c r="AD514" s="96" t="str">
        <f t="shared" si="311"/>
        <v/>
      </c>
      <c r="AE514" s="96" t="str">
        <f t="shared" si="312"/>
        <v/>
      </c>
      <c r="AF514" s="96" t="str">
        <f t="shared" si="326"/>
        <v/>
      </c>
      <c r="AH514" s="101" t="str">
        <f t="shared" si="313"/>
        <v/>
      </c>
      <c r="AI514" s="101">
        <f t="shared" si="314"/>
        <v>26.368069351634464</v>
      </c>
      <c r="AJ514" s="101">
        <f t="shared" si="350"/>
        <v>6.257142857142858</v>
      </c>
      <c r="AK514" s="96">
        <f t="shared" si="327"/>
        <v>5.0570943644571713</v>
      </c>
      <c r="AM514" s="96" t="str">
        <f t="shared" si="315"/>
        <v/>
      </c>
      <c r="AN514" s="96" t="str">
        <f t="shared" si="328"/>
        <v/>
      </c>
      <c r="AO514" s="96" t="str">
        <f t="shared" si="329"/>
        <v/>
      </c>
      <c r="AQ514" s="96" t="str">
        <f t="shared" si="316"/>
        <v/>
      </c>
      <c r="AR514" s="96">
        <f t="shared" si="330"/>
        <v>186.88000000000005</v>
      </c>
      <c r="AS514" s="96">
        <f t="shared" si="331"/>
        <v>186.88000000000005</v>
      </c>
      <c r="AU514" s="96" t="str">
        <f t="shared" si="317"/>
        <v/>
      </c>
      <c r="AV514" s="96" t="str">
        <f t="shared" si="332"/>
        <v/>
      </c>
      <c r="AW514" s="96" t="str">
        <f t="shared" si="333"/>
        <v/>
      </c>
      <c r="AX514" s="96" t="str">
        <f t="shared" si="334"/>
        <v/>
      </c>
      <c r="AZ514" s="101" t="str">
        <f t="shared" si="318"/>
        <v/>
      </c>
      <c r="BA514" s="101">
        <f t="shared" si="319"/>
        <v>245.30342647722858</v>
      </c>
      <c r="BB514" s="101">
        <f t="shared" si="335"/>
        <v>103.82222222222224</v>
      </c>
      <c r="BC514" s="96">
        <f t="shared" si="336"/>
        <v>72.947796732962985</v>
      </c>
      <c r="BE514" s="96" t="str">
        <f t="shared" si="320"/>
        <v/>
      </c>
      <c r="BF514" s="96" t="str">
        <f t="shared" si="321"/>
        <v/>
      </c>
      <c r="BH514" s="118"/>
      <c r="BI514" s="96" t="s">
        <v>74</v>
      </c>
      <c r="BJ514" s="96" t="str">
        <f t="shared" si="322"/>
        <v/>
      </c>
      <c r="BK514" s="101">
        <f t="shared" si="323"/>
        <v>2.6697142857142859</v>
      </c>
      <c r="BL514" s="101"/>
      <c r="BM514" s="117" t="str">
        <f t="shared" si="324"/>
        <v>62-38-4</v>
      </c>
      <c r="BN514" s="204" t="str">
        <f t="shared" si="325"/>
        <v>Phenylmercuric Acetate</v>
      </c>
      <c r="BO514" s="204"/>
      <c r="BP514" s="200">
        <f t="shared" si="337"/>
        <v>5.0570943644571713</v>
      </c>
      <c r="BQ514" s="100" t="str">
        <f t="shared" si="351"/>
        <v>N</v>
      </c>
      <c r="BR514" s="205">
        <f t="shared" si="338"/>
        <v>186.88000000000005</v>
      </c>
      <c r="BS514" s="100" t="str">
        <f t="shared" si="352"/>
        <v>N</v>
      </c>
      <c r="BT514" s="200">
        <f t="shared" si="339"/>
        <v>72.947796732962985</v>
      </c>
      <c r="BU514" s="100" t="str">
        <f t="shared" si="353"/>
        <v>N</v>
      </c>
      <c r="BV514" s="200" t="str">
        <f t="shared" si="340"/>
        <v/>
      </c>
      <c r="BW514" s="100" t="str">
        <f t="shared" si="354"/>
        <v/>
      </c>
      <c r="BX514" s="200">
        <f t="shared" si="355"/>
        <v>2.6697142857142859</v>
      </c>
      <c r="BY514" s="100" t="str">
        <f t="shared" si="356"/>
        <v>N</v>
      </c>
      <c r="BZ514" s="200"/>
      <c r="CA514" s="200"/>
      <c r="CB514" s="200"/>
    </row>
    <row r="515" spans="1:80" s="96" customFormat="1" ht="23" x14ac:dyDescent="0.5">
      <c r="A515" s="206" t="s">
        <v>1328</v>
      </c>
      <c r="B515" s="117" t="s">
        <v>1329</v>
      </c>
      <c r="C515" s="201"/>
      <c r="D515" s="201" t="s">
        <v>74</v>
      </c>
      <c r="E515" s="201">
        <v>3.0000000000000001E-5</v>
      </c>
      <c r="F515" s="203" t="s">
        <v>790</v>
      </c>
      <c r="G515" s="202"/>
      <c r="H515" s="100" t="s">
        <v>74</v>
      </c>
      <c r="I515" s="203"/>
      <c r="J515" s="203" t="s">
        <v>74</v>
      </c>
      <c r="K515" s="203"/>
      <c r="L515" s="113" t="s">
        <v>1199</v>
      </c>
      <c r="M515" s="113">
        <v>1</v>
      </c>
      <c r="N515" s="111"/>
      <c r="P515" s="95">
        <v>298.51</v>
      </c>
      <c r="R515" s="96">
        <v>2.27E-5</v>
      </c>
      <c r="S515" s="208">
        <v>9.2800000000000001E-4</v>
      </c>
      <c r="T515" s="96">
        <v>2.0400000000000001E-2</v>
      </c>
      <c r="U515" s="95">
        <v>5.0286999999999998E-6</v>
      </c>
      <c r="V515" s="96">
        <v>48970</v>
      </c>
      <c r="W515" s="96">
        <f t="shared" si="307"/>
        <v>293.82</v>
      </c>
      <c r="X515" s="96">
        <v>3.5000000000000001E-3</v>
      </c>
      <c r="Y515" s="99">
        <f t="shared" si="308"/>
        <v>3.5401490969797483E-9</v>
      </c>
      <c r="Z515" s="96">
        <f t="shared" si="309"/>
        <v>1938607.4589638864</v>
      </c>
      <c r="AA515" s="96">
        <f t="shared" si="310"/>
        <v>1.028720614872956</v>
      </c>
      <c r="AC515" s="96" t="str">
        <f t="shared" si="349"/>
        <v/>
      </c>
      <c r="AD515" s="96" t="str">
        <f t="shared" si="311"/>
        <v/>
      </c>
      <c r="AE515" s="96" t="str">
        <f t="shared" si="312"/>
        <v/>
      </c>
      <c r="AF515" s="96" t="str">
        <f t="shared" si="326"/>
        <v/>
      </c>
      <c r="AH515" s="101" t="str">
        <f t="shared" si="313"/>
        <v/>
      </c>
      <c r="AI515" s="101" t="str">
        <f t="shared" si="314"/>
        <v/>
      </c>
      <c r="AJ515" s="101">
        <f t="shared" si="350"/>
        <v>2.3464285714285715</v>
      </c>
      <c r="AK515" s="96">
        <f t="shared" si="327"/>
        <v>2.3464285714285715</v>
      </c>
      <c r="AM515" s="96" t="str">
        <f t="shared" si="315"/>
        <v/>
      </c>
      <c r="AN515" s="96" t="str">
        <f t="shared" si="328"/>
        <v/>
      </c>
      <c r="AO515" s="96" t="str">
        <f t="shared" si="329"/>
        <v/>
      </c>
      <c r="AQ515" s="96" t="str">
        <f t="shared" si="316"/>
        <v/>
      </c>
      <c r="AR515" s="96">
        <f t="shared" si="330"/>
        <v>70.08</v>
      </c>
      <c r="AS515" s="96">
        <f t="shared" si="331"/>
        <v>70.08</v>
      </c>
      <c r="AU515" s="96" t="str">
        <f t="shared" si="317"/>
        <v/>
      </c>
      <c r="AV515" s="96" t="str">
        <f t="shared" si="332"/>
        <v/>
      </c>
      <c r="AW515" s="96" t="str">
        <f t="shared" si="333"/>
        <v/>
      </c>
      <c r="AX515" s="96" t="str">
        <f t="shared" si="334"/>
        <v/>
      </c>
      <c r="AZ515" s="101" t="str">
        <f t="shared" si="318"/>
        <v/>
      </c>
      <c r="BA515" s="101" t="str">
        <f t="shared" si="319"/>
        <v/>
      </c>
      <c r="BB515" s="101">
        <f t="shared" si="335"/>
        <v>38.93333333333333</v>
      </c>
      <c r="BC515" s="96">
        <f t="shared" si="336"/>
        <v>38.93333333333333</v>
      </c>
      <c r="BE515" s="96" t="str">
        <f t="shared" si="320"/>
        <v/>
      </c>
      <c r="BF515" s="96" t="str">
        <f t="shared" si="321"/>
        <v/>
      </c>
      <c r="BH515" s="118"/>
      <c r="BI515" s="96" t="s">
        <v>74</v>
      </c>
      <c r="BJ515" s="96" t="str">
        <f t="shared" si="322"/>
        <v/>
      </c>
      <c r="BK515" s="101">
        <f t="shared" si="323"/>
        <v>1.0011428571428573</v>
      </c>
      <c r="BL515" s="101"/>
      <c r="BM515" s="117" t="str">
        <f t="shared" si="324"/>
        <v>150-50-5</v>
      </c>
      <c r="BN515" s="204" t="str">
        <f t="shared" si="325"/>
        <v>Merphos</v>
      </c>
      <c r="BO515" s="204"/>
      <c r="BP515" s="200">
        <f t="shared" si="337"/>
        <v>1.028720614872956</v>
      </c>
      <c r="BQ515" s="100" t="str">
        <f t="shared" si="351"/>
        <v>sat</v>
      </c>
      <c r="BR515" s="205">
        <f t="shared" si="338"/>
        <v>1.028720614872956</v>
      </c>
      <c r="BS515" s="100" t="str">
        <f t="shared" si="352"/>
        <v>sat</v>
      </c>
      <c r="BT515" s="200">
        <f t="shared" si="339"/>
        <v>1.028720614872956</v>
      </c>
      <c r="BU515" s="100" t="str">
        <f t="shared" si="353"/>
        <v>sat</v>
      </c>
      <c r="BV515" s="200" t="str">
        <f t="shared" si="340"/>
        <v/>
      </c>
      <c r="BW515" s="100" t="str">
        <f t="shared" si="354"/>
        <v/>
      </c>
      <c r="BX515" s="200">
        <f t="shared" si="355"/>
        <v>1.0011428571428573</v>
      </c>
      <c r="BY515" s="100" t="str">
        <f t="shared" si="356"/>
        <v>N</v>
      </c>
      <c r="BZ515" s="200"/>
      <c r="CA515" s="200"/>
      <c r="CB515" s="200"/>
    </row>
    <row r="516" spans="1:80" s="96" customFormat="1" ht="23" x14ac:dyDescent="0.5">
      <c r="A516" s="206" t="s">
        <v>1330</v>
      </c>
      <c r="B516" s="117" t="s">
        <v>1331</v>
      </c>
      <c r="C516" s="201"/>
      <c r="D516" s="201" t="s">
        <v>74</v>
      </c>
      <c r="E516" s="201">
        <v>2.0000000000000001E-4</v>
      </c>
      <c r="F516" s="203" t="s">
        <v>1966</v>
      </c>
      <c r="G516" s="202"/>
      <c r="H516" s="100" t="s">
        <v>74</v>
      </c>
      <c r="I516" s="203"/>
      <c r="J516" s="203" t="s">
        <v>74</v>
      </c>
      <c r="K516" s="203"/>
      <c r="L516" s="113"/>
      <c r="M516" s="113">
        <v>1</v>
      </c>
      <c r="N516" s="111">
        <v>0.1</v>
      </c>
      <c r="P516" s="95">
        <v>314.51</v>
      </c>
      <c r="Q516" s="96" t="s">
        <v>47</v>
      </c>
      <c r="R516" s="96">
        <v>2.9400000000000001E-7</v>
      </c>
      <c r="S516" s="208">
        <v>1.2E-5</v>
      </c>
      <c r="T516" s="96">
        <v>2.0189700000000001E-2</v>
      </c>
      <c r="U516" s="96">
        <v>4.9788999999999999E-6</v>
      </c>
      <c r="V516" s="96">
        <v>2350</v>
      </c>
      <c r="W516" s="96">
        <f t="shared" si="307"/>
        <v>14.1</v>
      </c>
      <c r="X516" s="96">
        <v>2.2999999999999998</v>
      </c>
      <c r="Y516" s="99" t="str">
        <f t="shared" si="308"/>
        <v/>
      </c>
      <c r="Z516" s="96" t="str">
        <f t="shared" si="309"/>
        <v/>
      </c>
      <c r="AA516" s="96" t="str">
        <f t="shared" si="310"/>
        <v/>
      </c>
      <c r="AC516" s="96" t="str">
        <f t="shared" si="349"/>
        <v/>
      </c>
      <c r="AD516" s="96" t="str">
        <f t="shared" si="311"/>
        <v/>
      </c>
      <c r="AE516" s="96" t="str">
        <f t="shared" si="312"/>
        <v/>
      </c>
      <c r="AF516" s="96" t="str">
        <f t="shared" si="326"/>
        <v/>
      </c>
      <c r="AH516" s="101" t="str">
        <f t="shared" si="313"/>
        <v/>
      </c>
      <c r="AI516" s="101">
        <f t="shared" si="314"/>
        <v>65.920173379086137</v>
      </c>
      <c r="AJ516" s="101">
        <f t="shared" si="350"/>
        <v>15.642857142857146</v>
      </c>
      <c r="AK516" s="96">
        <f t="shared" si="327"/>
        <v>12.642735911142928</v>
      </c>
      <c r="AM516" s="96" t="str">
        <f t="shared" si="315"/>
        <v/>
      </c>
      <c r="AN516" s="96" t="str">
        <f t="shared" si="328"/>
        <v/>
      </c>
      <c r="AO516" s="96" t="str">
        <f t="shared" si="329"/>
        <v/>
      </c>
      <c r="AQ516" s="96" t="str">
        <f t="shared" si="316"/>
        <v/>
      </c>
      <c r="AR516" s="96">
        <f t="shared" si="330"/>
        <v>467.20000000000005</v>
      </c>
      <c r="AS516" s="96">
        <f t="shared" si="331"/>
        <v>467.20000000000005</v>
      </c>
      <c r="AU516" s="96" t="str">
        <f t="shared" si="317"/>
        <v/>
      </c>
      <c r="AV516" s="96" t="str">
        <f t="shared" si="332"/>
        <v/>
      </c>
      <c r="AW516" s="96" t="str">
        <f t="shared" si="333"/>
        <v/>
      </c>
      <c r="AX516" s="96" t="str">
        <f t="shared" si="334"/>
        <v/>
      </c>
      <c r="AZ516" s="101" t="str">
        <f t="shared" si="318"/>
        <v/>
      </c>
      <c r="BA516" s="101">
        <f t="shared" si="319"/>
        <v>613.25856619307137</v>
      </c>
      <c r="BB516" s="101">
        <f t="shared" si="335"/>
        <v>259.5555555555556</v>
      </c>
      <c r="BC516" s="96">
        <f t="shared" si="336"/>
        <v>182.36949183240745</v>
      </c>
      <c r="BE516" s="96" t="str">
        <f t="shared" si="320"/>
        <v/>
      </c>
      <c r="BF516" s="96" t="str">
        <f t="shared" si="321"/>
        <v/>
      </c>
      <c r="BH516" s="118"/>
      <c r="BI516" s="96" t="s">
        <v>74</v>
      </c>
      <c r="BJ516" s="96" t="str">
        <f t="shared" si="322"/>
        <v/>
      </c>
      <c r="BK516" s="101">
        <f t="shared" si="323"/>
        <v>6.6742857142857144</v>
      </c>
      <c r="BL516" s="101"/>
      <c r="BM516" s="117" t="str">
        <f t="shared" si="324"/>
        <v>78-48-8</v>
      </c>
      <c r="BN516" s="204" t="str">
        <f t="shared" si="325"/>
        <v>Merphos Oxide</v>
      </c>
      <c r="BO516" s="204"/>
      <c r="BP516" s="200">
        <f t="shared" si="337"/>
        <v>12.642735911142928</v>
      </c>
      <c r="BQ516" s="100" t="str">
        <f t="shared" si="351"/>
        <v>N</v>
      </c>
      <c r="BR516" s="205">
        <f t="shared" si="338"/>
        <v>467.20000000000005</v>
      </c>
      <c r="BS516" s="100" t="str">
        <f t="shared" si="352"/>
        <v>N</v>
      </c>
      <c r="BT516" s="200">
        <f t="shared" si="339"/>
        <v>182.36949183240745</v>
      </c>
      <c r="BU516" s="100" t="str">
        <f t="shared" si="353"/>
        <v>N</v>
      </c>
      <c r="BV516" s="200" t="str">
        <f t="shared" si="340"/>
        <v/>
      </c>
      <c r="BW516" s="100" t="str">
        <f t="shared" si="354"/>
        <v/>
      </c>
      <c r="BX516" s="200">
        <f t="shared" si="355"/>
        <v>6.6742857142857144</v>
      </c>
      <c r="BY516" s="100" t="str">
        <f t="shared" si="356"/>
        <v>N</v>
      </c>
      <c r="BZ516" s="200"/>
      <c r="CA516" s="200"/>
      <c r="CB516" s="200"/>
    </row>
    <row r="517" spans="1:80" s="96" customFormat="1" ht="23" x14ac:dyDescent="0.5">
      <c r="A517" s="206" t="s">
        <v>1332</v>
      </c>
      <c r="B517" s="117" t="s">
        <v>1333</v>
      </c>
      <c r="C517" s="201"/>
      <c r="D517" s="201" t="s">
        <v>74</v>
      </c>
      <c r="E517" s="201">
        <v>0.06</v>
      </c>
      <c r="F517" s="203" t="s">
        <v>790</v>
      </c>
      <c r="G517" s="202"/>
      <c r="H517" s="100" t="s">
        <v>74</v>
      </c>
      <c r="I517" s="203"/>
      <c r="J517" s="203" t="s">
        <v>74</v>
      </c>
      <c r="K517" s="203"/>
      <c r="L517" s="113"/>
      <c r="M517" s="113">
        <v>1</v>
      </c>
      <c r="N517" s="111">
        <v>0.1</v>
      </c>
      <c r="P517" s="95">
        <v>279.33999999999997</v>
      </c>
      <c r="Q517" s="96" t="s">
        <v>47</v>
      </c>
      <c r="R517" s="96">
        <v>2.9499999999999999E-9</v>
      </c>
      <c r="S517" s="208">
        <v>1.2060999999999999E-7</v>
      </c>
      <c r="T517" s="96">
        <v>4.44629E-2</v>
      </c>
      <c r="U517" s="96">
        <v>5.1950999999999996E-6</v>
      </c>
      <c r="V517" s="96">
        <v>38.57</v>
      </c>
      <c r="W517" s="96">
        <f t="shared" si="307"/>
        <v>0.23142000000000001</v>
      </c>
      <c r="X517" s="96">
        <v>8400</v>
      </c>
      <c r="Y517" s="99" t="str">
        <f t="shared" si="308"/>
        <v/>
      </c>
      <c r="Z517" s="96" t="str">
        <f t="shared" si="309"/>
        <v/>
      </c>
      <c r="AA517" s="96" t="str">
        <f t="shared" si="310"/>
        <v/>
      </c>
      <c r="AC517" s="96" t="str">
        <f t="shared" si="349"/>
        <v/>
      </c>
      <c r="AD517" s="96" t="str">
        <f t="shared" si="311"/>
        <v/>
      </c>
      <c r="AE517" s="96" t="str">
        <f t="shared" si="312"/>
        <v/>
      </c>
      <c r="AF517" s="96" t="str">
        <f t="shared" si="326"/>
        <v/>
      </c>
      <c r="AH517" s="101" t="str">
        <f t="shared" si="313"/>
        <v/>
      </c>
      <c r="AI517" s="101">
        <f t="shared" si="314"/>
        <v>19776.052013725843</v>
      </c>
      <c r="AJ517" s="101">
        <f t="shared" si="350"/>
        <v>4692.8571428571431</v>
      </c>
      <c r="AK517" s="96">
        <f t="shared" si="327"/>
        <v>3792.8207733428776</v>
      </c>
      <c r="AM517" s="96" t="str">
        <f t="shared" si="315"/>
        <v/>
      </c>
      <c r="AN517" s="96" t="str">
        <f t="shared" si="328"/>
        <v/>
      </c>
      <c r="AO517" s="96" t="str">
        <f t="shared" si="329"/>
        <v/>
      </c>
      <c r="AQ517" s="96" t="str">
        <f t="shared" si="316"/>
        <v/>
      </c>
      <c r="AR517" s="96">
        <f t="shared" si="330"/>
        <v>140160</v>
      </c>
      <c r="AS517" s="96">
        <f t="shared" si="331"/>
        <v>140160</v>
      </c>
      <c r="AU517" s="96" t="str">
        <f t="shared" si="317"/>
        <v/>
      </c>
      <c r="AV517" s="96" t="str">
        <f t="shared" si="332"/>
        <v/>
      </c>
      <c r="AW517" s="96" t="str">
        <f t="shared" si="333"/>
        <v/>
      </c>
      <c r="AX517" s="96" t="str">
        <f t="shared" si="334"/>
        <v/>
      </c>
      <c r="AZ517" s="101" t="str">
        <f t="shared" si="318"/>
        <v/>
      </c>
      <c r="BA517" s="101">
        <f t="shared" si="319"/>
        <v>183977.56985792139</v>
      </c>
      <c r="BB517" s="101">
        <f t="shared" si="335"/>
        <v>77866.666666666672</v>
      </c>
      <c r="BC517" s="96">
        <f t="shared" si="336"/>
        <v>54710.847549722232</v>
      </c>
      <c r="BE517" s="96" t="str">
        <f t="shared" si="320"/>
        <v/>
      </c>
      <c r="BF517" s="96" t="str">
        <f t="shared" si="321"/>
        <v/>
      </c>
      <c r="BH517" s="118"/>
      <c r="BI517" s="96" t="s">
        <v>74</v>
      </c>
      <c r="BJ517" s="96" t="str">
        <f t="shared" si="322"/>
        <v/>
      </c>
      <c r="BK517" s="101">
        <f t="shared" si="323"/>
        <v>2002.2857142857142</v>
      </c>
      <c r="BL517" s="101"/>
      <c r="BM517" s="117" t="str">
        <f t="shared" si="324"/>
        <v>57837-19-1</v>
      </c>
      <c r="BN517" s="204" t="str">
        <f t="shared" si="325"/>
        <v>Metalaxyl</v>
      </c>
      <c r="BO517" s="204"/>
      <c r="BP517" s="200">
        <f t="shared" si="337"/>
        <v>3792.8207733428776</v>
      </c>
      <c r="BQ517" s="100" t="str">
        <f t="shared" si="351"/>
        <v>N</v>
      </c>
      <c r="BR517" s="205">
        <f t="shared" si="338"/>
        <v>100000</v>
      </c>
      <c r="BS517" s="100" t="str">
        <f t="shared" si="352"/>
        <v>max</v>
      </c>
      <c r="BT517" s="200">
        <f t="shared" si="339"/>
        <v>54710.847549722232</v>
      </c>
      <c r="BU517" s="100" t="str">
        <f t="shared" si="353"/>
        <v>N</v>
      </c>
      <c r="BV517" s="200" t="str">
        <f t="shared" si="340"/>
        <v/>
      </c>
      <c r="BW517" s="100" t="str">
        <f t="shared" si="354"/>
        <v/>
      </c>
      <c r="BX517" s="200">
        <f t="shared" si="355"/>
        <v>2002.2857142857142</v>
      </c>
      <c r="BY517" s="100" t="str">
        <f t="shared" si="356"/>
        <v>N</v>
      </c>
      <c r="BZ517" s="200"/>
      <c r="CA517" s="200"/>
      <c r="CB517" s="200"/>
    </row>
    <row r="518" spans="1:80" s="96" customFormat="1" ht="23" x14ac:dyDescent="0.5">
      <c r="A518" s="206" t="s">
        <v>438</v>
      </c>
      <c r="B518" s="117" t="s">
        <v>439</v>
      </c>
      <c r="D518" s="201" t="s">
        <v>74</v>
      </c>
      <c r="E518" s="201">
        <v>1E-4</v>
      </c>
      <c r="F518" s="203" t="s">
        <v>790</v>
      </c>
      <c r="G518" s="202"/>
      <c r="H518" s="100" t="s">
        <v>74</v>
      </c>
      <c r="I518" s="203">
        <v>0.03</v>
      </c>
      <c r="J518" s="203" t="s">
        <v>791</v>
      </c>
      <c r="K518" s="203"/>
      <c r="L518" s="113" t="s">
        <v>1199</v>
      </c>
      <c r="M518" s="113">
        <v>1</v>
      </c>
      <c r="N518" s="111"/>
      <c r="P518" s="95">
        <v>67.090999999999994</v>
      </c>
      <c r="R518" s="96">
        <v>2.4699999999999999E-4</v>
      </c>
      <c r="S518" s="208">
        <v>1.00981E-2</v>
      </c>
      <c r="T518" s="96">
        <v>9.6429899999999999E-2</v>
      </c>
      <c r="U518" s="96">
        <v>1.06E-5</v>
      </c>
      <c r="V518" s="96">
        <v>13.05</v>
      </c>
      <c r="W518" s="96">
        <f t="shared" si="307"/>
        <v>7.8300000000000008E-2</v>
      </c>
      <c r="X518" s="96">
        <v>25400</v>
      </c>
      <c r="Y518" s="99">
        <f t="shared" si="308"/>
        <v>2.8825157737466766E-4</v>
      </c>
      <c r="Z518" s="96">
        <f t="shared" si="309"/>
        <v>6793.8321003231704</v>
      </c>
      <c r="AA518" s="96">
        <f t="shared" si="310"/>
        <v>4577.3759834842776</v>
      </c>
      <c r="AC518" s="96" t="str">
        <f t="shared" si="349"/>
        <v/>
      </c>
      <c r="AD518" s="96" t="str">
        <f t="shared" si="311"/>
        <v/>
      </c>
      <c r="AE518" s="96" t="str">
        <f t="shared" si="312"/>
        <v/>
      </c>
      <c r="AF518" s="96" t="str">
        <f t="shared" si="326"/>
        <v/>
      </c>
      <c r="AH518" s="101">
        <f t="shared" si="313"/>
        <v>212.54988999582491</v>
      </c>
      <c r="AI518" s="101" t="str">
        <f t="shared" si="314"/>
        <v/>
      </c>
      <c r="AJ518" s="101">
        <f t="shared" si="350"/>
        <v>7.821428571428573</v>
      </c>
      <c r="AK518" s="96">
        <f t="shared" si="327"/>
        <v>7.5438300831330567</v>
      </c>
      <c r="AM518" s="96" t="str">
        <f t="shared" si="315"/>
        <v/>
      </c>
      <c r="AN518" s="96" t="str">
        <f t="shared" si="328"/>
        <v/>
      </c>
      <c r="AO518" s="96" t="str">
        <f t="shared" si="329"/>
        <v/>
      </c>
      <c r="AQ518" s="96">
        <f t="shared" si="316"/>
        <v>892.70953798246455</v>
      </c>
      <c r="AR518" s="96">
        <f t="shared" si="330"/>
        <v>233.60000000000002</v>
      </c>
      <c r="AS518" s="96">
        <f t="shared" si="331"/>
        <v>185.15065445175199</v>
      </c>
      <c r="AU518" s="96" t="str">
        <f t="shared" si="317"/>
        <v/>
      </c>
      <c r="AV518" s="96" t="str">
        <f t="shared" si="332"/>
        <v/>
      </c>
      <c r="AW518" s="96" t="str">
        <f t="shared" si="333"/>
        <v/>
      </c>
      <c r="AX518" s="96" t="str">
        <f t="shared" si="334"/>
        <v/>
      </c>
      <c r="AZ518" s="101">
        <f t="shared" si="318"/>
        <v>991.89948664718281</v>
      </c>
      <c r="BA518" s="101" t="str">
        <f t="shared" si="319"/>
        <v/>
      </c>
      <c r="BB518" s="101">
        <f t="shared" si="335"/>
        <v>129.7777777777778</v>
      </c>
      <c r="BC518" s="96">
        <f t="shared" si="336"/>
        <v>114.76252148338135</v>
      </c>
      <c r="BE518" s="96" t="str">
        <f t="shared" si="320"/>
        <v/>
      </c>
      <c r="BF518" s="96">
        <f t="shared" si="321"/>
        <v>31.285714285714281</v>
      </c>
      <c r="BH518" s="118"/>
      <c r="BI518" s="96" t="s">
        <v>74</v>
      </c>
      <c r="BJ518" s="96" t="str">
        <f t="shared" si="322"/>
        <v/>
      </c>
      <c r="BK518" s="101">
        <f t="shared" si="323"/>
        <v>3.168173598553345</v>
      </c>
      <c r="BL518" s="101"/>
      <c r="BM518" s="117" t="str">
        <f t="shared" si="324"/>
        <v>126-98-7</v>
      </c>
      <c r="BN518" s="204" t="str">
        <f t="shared" si="325"/>
        <v>Methacrylonitrile</v>
      </c>
      <c r="BO518" s="204"/>
      <c r="BP518" s="200">
        <f t="shared" si="337"/>
        <v>7.5438300831330567</v>
      </c>
      <c r="BQ518" s="100" t="str">
        <f t="shared" si="351"/>
        <v>N</v>
      </c>
      <c r="BR518" s="205">
        <f t="shared" si="338"/>
        <v>185.15065445175199</v>
      </c>
      <c r="BS518" s="100" t="str">
        <f t="shared" si="352"/>
        <v>N</v>
      </c>
      <c r="BT518" s="200">
        <f t="shared" si="339"/>
        <v>114.76252148338135</v>
      </c>
      <c r="BU518" s="100" t="str">
        <f t="shared" si="353"/>
        <v>N</v>
      </c>
      <c r="BV518" s="200">
        <f t="shared" si="340"/>
        <v>31.285714285714281</v>
      </c>
      <c r="BW518" s="100" t="str">
        <f t="shared" si="354"/>
        <v>N</v>
      </c>
      <c r="BX518" s="200">
        <f t="shared" si="355"/>
        <v>3.168173598553345</v>
      </c>
      <c r="BY518" s="100" t="str">
        <f t="shared" si="356"/>
        <v>N</v>
      </c>
      <c r="BZ518" s="200"/>
      <c r="CA518" s="200"/>
      <c r="CB518" s="200"/>
    </row>
    <row r="519" spans="1:80" s="96" customFormat="1" ht="23" x14ac:dyDescent="0.5">
      <c r="A519" s="206" t="s">
        <v>1334</v>
      </c>
      <c r="B519" s="117" t="s">
        <v>1335</v>
      </c>
      <c r="D519" s="201" t="s">
        <v>74</v>
      </c>
      <c r="E519" s="201">
        <v>5.0000000000000002E-5</v>
      </c>
      <c r="F519" s="203" t="s">
        <v>790</v>
      </c>
      <c r="G519" s="202"/>
      <c r="H519" s="100" t="s">
        <v>74</v>
      </c>
      <c r="I519" s="203"/>
      <c r="J519" s="203" t="s">
        <v>74</v>
      </c>
      <c r="K519" s="203"/>
      <c r="L519" s="113"/>
      <c r="M519" s="113">
        <v>1</v>
      </c>
      <c r="N519" s="111">
        <v>0.1</v>
      </c>
      <c r="P519" s="95">
        <v>141.13</v>
      </c>
      <c r="Q519" s="96" t="s">
        <v>47</v>
      </c>
      <c r="R519" s="96">
        <v>8.6819999999999996E-10</v>
      </c>
      <c r="S519" s="208">
        <v>3.5495000000000001E-8</v>
      </c>
      <c r="T519" s="96">
        <v>5.9623299999999997E-2</v>
      </c>
      <c r="U519" s="96">
        <v>9.1593000000000005E-6</v>
      </c>
      <c r="V519" s="96">
        <v>5.407</v>
      </c>
      <c r="W519" s="96">
        <f t="shared" si="307"/>
        <v>3.2441999999999999E-2</v>
      </c>
      <c r="X519" s="96">
        <v>1000000</v>
      </c>
      <c r="Y519" s="99" t="str">
        <f t="shared" si="308"/>
        <v/>
      </c>
      <c r="Z519" s="96" t="str">
        <f t="shared" si="309"/>
        <v/>
      </c>
      <c r="AA519" s="96" t="str">
        <f t="shared" si="310"/>
        <v/>
      </c>
      <c r="AC519" s="96" t="str">
        <f t="shared" si="349"/>
        <v/>
      </c>
      <c r="AD519" s="96" t="str">
        <f t="shared" si="311"/>
        <v/>
      </c>
      <c r="AE519" s="96" t="str">
        <f t="shared" si="312"/>
        <v/>
      </c>
      <c r="AF519" s="96" t="str">
        <f t="shared" si="326"/>
        <v/>
      </c>
      <c r="AH519" s="101" t="str">
        <f t="shared" si="313"/>
        <v/>
      </c>
      <c r="AI519" s="101">
        <f t="shared" si="314"/>
        <v>16.480043344771534</v>
      </c>
      <c r="AJ519" s="101">
        <f t="shared" si="350"/>
        <v>3.9107142857142865</v>
      </c>
      <c r="AK519" s="96">
        <f t="shared" si="327"/>
        <v>3.1606839777857321</v>
      </c>
      <c r="AM519" s="96" t="str">
        <f t="shared" si="315"/>
        <v/>
      </c>
      <c r="AN519" s="96" t="str">
        <f t="shared" si="328"/>
        <v/>
      </c>
      <c r="AO519" s="96" t="str">
        <f t="shared" si="329"/>
        <v/>
      </c>
      <c r="AQ519" s="96" t="str">
        <f t="shared" si="316"/>
        <v/>
      </c>
      <c r="AR519" s="96">
        <f t="shared" si="330"/>
        <v>116.80000000000001</v>
      </c>
      <c r="AS519" s="96">
        <f t="shared" si="331"/>
        <v>116.80000000000001</v>
      </c>
      <c r="AU519" s="96" t="str">
        <f t="shared" si="317"/>
        <v/>
      </c>
      <c r="AV519" s="96" t="str">
        <f t="shared" si="332"/>
        <v/>
      </c>
      <c r="AW519" s="96" t="str">
        <f t="shared" si="333"/>
        <v/>
      </c>
      <c r="AX519" s="96" t="str">
        <f t="shared" si="334"/>
        <v/>
      </c>
      <c r="AZ519" s="101" t="str">
        <f t="shared" si="318"/>
        <v/>
      </c>
      <c r="BA519" s="101">
        <f t="shared" si="319"/>
        <v>153.31464154826784</v>
      </c>
      <c r="BB519" s="101">
        <f t="shared" si="335"/>
        <v>64.8888888888889</v>
      </c>
      <c r="BC519" s="96">
        <f t="shared" si="336"/>
        <v>45.592372958101862</v>
      </c>
      <c r="BE519" s="96" t="str">
        <f t="shared" si="320"/>
        <v/>
      </c>
      <c r="BF519" s="96" t="str">
        <f t="shared" si="321"/>
        <v/>
      </c>
      <c r="BH519" s="118"/>
      <c r="BI519" s="96" t="s">
        <v>74</v>
      </c>
      <c r="BJ519" s="96" t="str">
        <f t="shared" si="322"/>
        <v/>
      </c>
      <c r="BK519" s="101">
        <f t="shared" si="323"/>
        <v>1.6685714285714286</v>
      </c>
      <c r="BL519" s="101"/>
      <c r="BM519" s="117" t="str">
        <f t="shared" si="324"/>
        <v>10265-92-6</v>
      </c>
      <c r="BN519" s="204" t="str">
        <f t="shared" si="325"/>
        <v>Methamidophos</v>
      </c>
      <c r="BO519" s="204"/>
      <c r="BP519" s="200">
        <f t="shared" si="337"/>
        <v>3.1606839777857321</v>
      </c>
      <c r="BQ519" s="100" t="str">
        <f t="shared" si="351"/>
        <v>N</v>
      </c>
      <c r="BR519" s="205">
        <f t="shared" si="338"/>
        <v>116.80000000000001</v>
      </c>
      <c r="BS519" s="100" t="str">
        <f t="shared" si="352"/>
        <v>N</v>
      </c>
      <c r="BT519" s="200">
        <f t="shared" si="339"/>
        <v>45.592372958101862</v>
      </c>
      <c r="BU519" s="100" t="str">
        <f t="shared" si="353"/>
        <v>N</v>
      </c>
      <c r="BV519" s="200" t="str">
        <f t="shared" si="340"/>
        <v/>
      </c>
      <c r="BW519" s="100" t="str">
        <f t="shared" si="354"/>
        <v/>
      </c>
      <c r="BX519" s="200">
        <f t="shared" si="355"/>
        <v>1.6685714285714286</v>
      </c>
      <c r="BY519" s="100" t="str">
        <f t="shared" si="356"/>
        <v>N</v>
      </c>
      <c r="BZ519" s="200"/>
      <c r="CA519" s="200"/>
      <c r="CB519" s="200"/>
    </row>
    <row r="520" spans="1:80" s="96" customFormat="1" ht="23" x14ac:dyDescent="0.5">
      <c r="A520" s="206" t="s">
        <v>440</v>
      </c>
      <c r="B520" s="117" t="s">
        <v>441</v>
      </c>
      <c r="C520" s="201"/>
      <c r="D520" s="201" t="s">
        <v>74</v>
      </c>
      <c r="E520" s="201">
        <v>2</v>
      </c>
      <c r="F520" s="203" t="s">
        <v>790</v>
      </c>
      <c r="G520" s="202"/>
      <c r="H520" s="100" t="s">
        <v>74</v>
      </c>
      <c r="I520" s="203">
        <v>20</v>
      </c>
      <c r="J520" s="203" t="s">
        <v>790</v>
      </c>
      <c r="K520" s="203"/>
      <c r="L520" s="113" t="s">
        <v>1199</v>
      </c>
      <c r="M520" s="113">
        <v>1</v>
      </c>
      <c r="N520" s="111"/>
      <c r="P520" s="95">
        <v>32.042000000000002</v>
      </c>
      <c r="R520" s="96">
        <v>4.5499999999999996E-6</v>
      </c>
      <c r="S520" s="208">
        <v>1.8599999999999999E-4</v>
      </c>
      <c r="T520" s="96">
        <v>0.1582741</v>
      </c>
      <c r="U520" s="96">
        <v>1.6500000000000001E-5</v>
      </c>
      <c r="V520" s="96">
        <v>1</v>
      </c>
      <c r="W520" s="96">
        <f t="shared" si="307"/>
        <v>6.0000000000000001E-3</v>
      </c>
      <c r="X520" s="96">
        <v>1000000</v>
      </c>
      <c r="Y520" s="99">
        <f t="shared" si="308"/>
        <v>1.5779340635793331E-5</v>
      </c>
      <c r="Z520" s="96">
        <f t="shared" si="309"/>
        <v>29037.299909703583</v>
      </c>
      <c r="AA520" s="96">
        <f t="shared" si="310"/>
        <v>106035.21132075471</v>
      </c>
      <c r="AC520" s="96" t="str">
        <f t="shared" si="349"/>
        <v/>
      </c>
      <c r="AD520" s="96" t="str">
        <f t="shared" si="311"/>
        <v/>
      </c>
      <c r="AE520" s="96" t="str">
        <f t="shared" si="312"/>
        <v/>
      </c>
      <c r="AF520" s="96" t="str">
        <f t="shared" si="326"/>
        <v/>
      </c>
      <c r="AH520" s="101">
        <f t="shared" si="313"/>
        <v>605635.11240238894</v>
      </c>
      <c r="AI520" s="101" t="str">
        <f t="shared" si="314"/>
        <v/>
      </c>
      <c r="AJ520" s="101">
        <f t="shared" si="350"/>
        <v>156428.57142857142</v>
      </c>
      <c r="AK520" s="96">
        <f t="shared" si="327"/>
        <v>124318.52803144828</v>
      </c>
      <c r="AM520" s="96" t="str">
        <f t="shared" si="315"/>
        <v/>
      </c>
      <c r="AN520" s="96" t="str">
        <f t="shared" si="328"/>
        <v/>
      </c>
      <c r="AO520" s="96" t="str">
        <f t="shared" si="329"/>
        <v/>
      </c>
      <c r="AQ520" s="96">
        <f t="shared" si="316"/>
        <v>2543667.4720900338</v>
      </c>
      <c r="AR520" s="96">
        <f t="shared" si="330"/>
        <v>4672000</v>
      </c>
      <c r="AS520" s="96">
        <f t="shared" si="331"/>
        <v>1646973.6826941678</v>
      </c>
      <c r="AU520" s="96" t="str">
        <f t="shared" si="317"/>
        <v/>
      </c>
      <c r="AV520" s="96" t="str">
        <f t="shared" si="332"/>
        <v/>
      </c>
      <c r="AW520" s="96" t="str">
        <f t="shared" si="333"/>
        <v/>
      </c>
      <c r="AX520" s="96" t="str">
        <f t="shared" si="334"/>
        <v/>
      </c>
      <c r="AZ520" s="101">
        <f t="shared" si="318"/>
        <v>2826297.1912111482</v>
      </c>
      <c r="BA520" s="101" t="str">
        <f t="shared" si="319"/>
        <v/>
      </c>
      <c r="BB520" s="101">
        <f t="shared" si="335"/>
        <v>2595555.5555555555</v>
      </c>
      <c r="BC520" s="96">
        <f t="shared" si="336"/>
        <v>1353008.2278006966</v>
      </c>
      <c r="BE520" s="96" t="str">
        <f t="shared" si="320"/>
        <v/>
      </c>
      <c r="BF520" s="96">
        <f t="shared" si="321"/>
        <v>20857.142857142859</v>
      </c>
      <c r="BH520" s="118"/>
      <c r="BI520" s="96" t="s">
        <v>74</v>
      </c>
      <c r="BJ520" s="96" t="str">
        <f t="shared" si="322"/>
        <v/>
      </c>
      <c r="BK520" s="101">
        <f t="shared" si="323"/>
        <v>25670.329670329669</v>
      </c>
      <c r="BL520" s="101"/>
      <c r="BM520" s="117" t="str">
        <f t="shared" si="324"/>
        <v>67-56-1</v>
      </c>
      <c r="BN520" s="204" t="str">
        <f t="shared" si="325"/>
        <v>Methanol</v>
      </c>
      <c r="BO520" s="204"/>
      <c r="BP520" s="200">
        <f t="shared" si="337"/>
        <v>100000</v>
      </c>
      <c r="BQ520" s="100" t="str">
        <f t="shared" si="351"/>
        <v>max</v>
      </c>
      <c r="BR520" s="205">
        <f t="shared" si="338"/>
        <v>100000</v>
      </c>
      <c r="BS520" s="100" t="str">
        <f t="shared" si="352"/>
        <v>max</v>
      </c>
      <c r="BT520" s="200">
        <f t="shared" si="339"/>
        <v>100000</v>
      </c>
      <c r="BU520" s="100" t="str">
        <f t="shared" si="353"/>
        <v>max</v>
      </c>
      <c r="BV520" s="200">
        <f t="shared" si="340"/>
        <v>20857.142857142859</v>
      </c>
      <c r="BW520" s="100" t="str">
        <f t="shared" si="354"/>
        <v>N</v>
      </c>
      <c r="BX520" s="200">
        <f t="shared" si="355"/>
        <v>25670.329670329669</v>
      </c>
      <c r="BY520" s="100" t="str">
        <f t="shared" si="356"/>
        <v>N</v>
      </c>
      <c r="BZ520" s="200"/>
      <c r="CA520" s="200"/>
      <c r="CB520" s="200"/>
    </row>
    <row r="521" spans="1:80" s="96" customFormat="1" ht="23" x14ac:dyDescent="0.5">
      <c r="A521" s="206" t="s">
        <v>442</v>
      </c>
      <c r="B521" s="117" t="s">
        <v>443</v>
      </c>
      <c r="C521" s="201"/>
      <c r="D521" s="201" t="s">
        <v>74</v>
      </c>
      <c r="E521" s="201">
        <v>1.5E-3</v>
      </c>
      <c r="F521" s="203" t="s">
        <v>1966</v>
      </c>
      <c r="G521" s="202"/>
      <c r="H521" s="100" t="s">
        <v>74</v>
      </c>
      <c r="I521" s="203"/>
      <c r="J521" s="203" t="s">
        <v>74</v>
      </c>
      <c r="K521" s="203"/>
      <c r="L521" s="113"/>
      <c r="M521" s="113">
        <v>1</v>
      </c>
      <c r="N521" s="111">
        <v>0.1</v>
      </c>
      <c r="P521" s="95">
        <v>302.33</v>
      </c>
      <c r="Q521" s="96" t="s">
        <v>47</v>
      </c>
      <c r="R521" s="96">
        <v>7.1699999999999998E-9</v>
      </c>
      <c r="S521" s="208">
        <v>2.9312999999999998E-7</v>
      </c>
      <c r="T521" s="96">
        <v>4.2179300000000003E-2</v>
      </c>
      <c r="U521" s="96">
        <v>4.9282999999999999E-6</v>
      </c>
      <c r="V521" s="96">
        <v>21.24</v>
      </c>
      <c r="W521" s="96">
        <f t="shared" ref="W521:W584" si="360">IF(V521="",,V521*Foc)</f>
        <v>0.12744</v>
      </c>
      <c r="X521" s="96">
        <v>187</v>
      </c>
      <c r="Y521" s="99" t="str">
        <f t="shared" ref="Y521:Y584" si="361">IF(ISBLANK(L521),"",((THETA_AIR^(10/3)*T521*S521+THETA_WATER^(10/3)*U521)/(n^2))/(Pb*W521+THETA_WATER+THETA_AIR*S521))</f>
        <v/>
      </c>
      <c r="Z521" s="96" t="str">
        <f t="shared" ref="Z521:Z584" si="362">IF(Y521="","",(QC*(PI()*Y521*T)^0.5*0.0001)/(2*Pb*Y521))</f>
        <v/>
      </c>
      <c r="AA521" s="96" t="str">
        <f t="shared" ref="AA521:AA584" si="363">IF(Y521="","",X521/Pb*(W521*Pb+THETA_WATER+S521*THETA_AIR))</f>
        <v/>
      </c>
      <c r="AC521" s="96" t="str">
        <f t="shared" si="349"/>
        <v/>
      </c>
      <c r="AD521" s="96" t="str">
        <f t="shared" ref="AD521:AD584" si="364">IF(C521="","",IF(N521="","",(TR*AT*365)/(EF_R*IF(K521="M",SFS_MADJ,SFS_ADJ)*N521*C521*0.000001)))</f>
        <v/>
      </c>
      <c r="AE521" s="96" t="str">
        <f t="shared" ref="AE521:AE584" si="365">IF(C521="","",(TR*AT*365)/(EF_R*IF(K521="M",IFS_MADJ,IFS_ADJ)*M521*C521*0.000001))</f>
        <v/>
      </c>
      <c r="AF521" s="96" t="str">
        <f t="shared" si="326"/>
        <v/>
      </c>
      <c r="AH521" s="101" t="str">
        <f t="shared" ref="AH521:AH584" si="366">IF(L521="n/a","",IF(AND(L521=1,Z521=""),"",IF(I521="","",(THQ*ED_C*365*24/((24*EF_R*ED_C*((1/I521)*(1/IF(L521="V",Z521,PEF)))))))))</f>
        <v/>
      </c>
      <c r="AI521" s="101">
        <f t="shared" ref="AI521:AI584" si="367">IF(E521="","",IF(N521="","",(THQ*BW_C*ED_C*365/((EF_R*ED_C*((1/E521)*(SA_CHILD*AF_CHILD*N521)*0.000001))))))</f>
        <v>494.40130034314609</v>
      </c>
      <c r="AJ521" s="101">
        <f t="shared" si="350"/>
        <v>117.3214285714286</v>
      </c>
      <c r="AK521" s="96">
        <f t="shared" si="327"/>
        <v>94.820519333571966</v>
      </c>
      <c r="AM521" s="96" t="str">
        <f t="shared" ref="AM521:AM584" si="368">IF(AND(L521=1,Z521=""),"",IF(G521="","",(TR*AT*365*24)/(ET_I*EF_O*ED_O*G521*1000/IF(L521="V",Z521,PEF))))</f>
        <v/>
      </c>
      <c r="AN521" s="96" t="str">
        <f t="shared" si="328"/>
        <v/>
      </c>
      <c r="AO521" s="96" t="str">
        <f t="shared" si="329"/>
        <v/>
      </c>
      <c r="AQ521" s="96" t="str">
        <f t="shared" ref="AQ521:AQ584" si="369">IF(AND(L521=1,Z521=""),"",IF(I521="","",(THQ*ED_O*365*24/((ET_I*EF_O*ED_O*((1/I521)*(1/IF(L521="V",Z521,PEF))))))))</f>
        <v/>
      </c>
      <c r="AR521" s="96">
        <f t="shared" si="330"/>
        <v>3504.0000000000009</v>
      </c>
      <c r="AS521" s="96">
        <f t="shared" si="331"/>
        <v>3504.0000000000009</v>
      </c>
      <c r="AU521" s="96" t="str">
        <f t="shared" ref="AU521:AU584" si="370">IF(AND(L521=1,Z521=""),"",IF(G521="","",(TR*AT*24*365)/(ET_I*EF_OUT*ED_O*G521*1000/IF(L521="V",Z521,PEF))))</f>
        <v/>
      </c>
      <c r="AV521" s="96" t="str">
        <f t="shared" si="332"/>
        <v/>
      </c>
      <c r="AW521" s="96" t="str">
        <f t="shared" si="333"/>
        <v/>
      </c>
      <c r="AX521" s="96" t="str">
        <f t="shared" si="334"/>
        <v/>
      </c>
      <c r="AZ521" s="101" t="str">
        <f t="shared" ref="AZ521:AZ584" si="371">IF(AND(L521=1,Z521=""),"",IF(I521="","",(THQ*ED_O*365*24)/((ET_I*EF_OUT*ED_O*((1/I521)*(1/IF(L521="V",Z521,PEF)))))))</f>
        <v/>
      </c>
      <c r="BA521" s="101">
        <f t="shared" ref="BA521:BA584" si="372">IF(E521="","",IF(N521="","",(THQ*BW_A*ED_O*365/((EF_OUT*ED_O*((1/E521)*(SA_WORK*AF_WORK*N521*0.000001)))))))</f>
        <v>4599.4392464480361</v>
      </c>
      <c r="BB521" s="101">
        <f t="shared" si="335"/>
        <v>1946.666666666667</v>
      </c>
      <c r="BC521" s="96">
        <f t="shared" si="336"/>
        <v>1367.771188743056</v>
      </c>
      <c r="BE521" s="96" t="str">
        <f t="shared" ref="BE521:BE584" si="373">IF(G521="","",TR*AT*365*24/(24*EF_R*IF(K521="M",ED_m,(ED_A+ED_C))*G521))</f>
        <v/>
      </c>
      <c r="BF521" s="96" t="str">
        <f t="shared" ref="BF521:BF584" si="374">IF(I521="","",(THQ*I521*365*24*ED_C*1000)/(24*EF_R*ED_C))</f>
        <v/>
      </c>
      <c r="BH521" s="118"/>
      <c r="BI521" s="96" t="s">
        <v>74</v>
      </c>
      <c r="BJ521" s="96" t="str">
        <f t="shared" ref="BJ521:BJ584" si="375">IF(C521="",IF(G521="","",IF(L521=0,"",(TR*AT*365)/(EF_R*IF(K521="M",ED_m,(ED_A+ED_C))*(IF(L521=0,0,(VF_W*G521)))))),(TR*AT*365)/(EF_R*((IF(K521="M",IFW_MADJ,IFW_ADJ)*C521*0.001)+(IF(OR(L521=0,G521=""),0,(IF(K521="M",ED_m,(ED_A+ED_C))*VF_W*G521))))))</f>
        <v/>
      </c>
      <c r="BK521" s="101">
        <f t="shared" ref="BK521:BK584" si="376">IF(E521="",IF(I521="","",IF(L521=0,"",(THQ*ED_A*365*1000)/(EF_R*ED_A*((IF(L521=0,0,(VF_W/I521))))))),(THQ*ED_A*365*1000)/(EF_R*ED_A*((IRW_ADULT/(BW_A*E521))+IF(OR(L521=0,I521=""),0,(VF_W/I521)))))</f>
        <v>50.057142857142857</v>
      </c>
      <c r="BL521" s="101"/>
      <c r="BM521" s="117" t="str">
        <f t="shared" ref="BM521:BM584" si="377">B521</f>
        <v>950-37-8</v>
      </c>
      <c r="BN521" s="204" t="str">
        <f t="shared" ref="BN521:BN584" si="378">A521</f>
        <v>Methidathion</v>
      </c>
      <c r="BO521" s="204"/>
      <c r="BP521" s="200">
        <f t="shared" si="337"/>
        <v>94.820519333571966</v>
      </c>
      <c r="BQ521" s="100" t="str">
        <f t="shared" si="351"/>
        <v>N</v>
      </c>
      <c r="BR521" s="205">
        <f t="shared" si="338"/>
        <v>3504.0000000000009</v>
      </c>
      <c r="BS521" s="100" t="str">
        <f t="shared" si="352"/>
        <v>N</v>
      </c>
      <c r="BT521" s="200">
        <f t="shared" si="339"/>
        <v>1367.771188743056</v>
      </c>
      <c r="BU521" s="100" t="str">
        <f t="shared" si="353"/>
        <v>N</v>
      </c>
      <c r="BV521" s="200" t="str">
        <f t="shared" si="340"/>
        <v/>
      </c>
      <c r="BW521" s="100" t="str">
        <f t="shared" si="354"/>
        <v/>
      </c>
      <c r="BX521" s="200">
        <f t="shared" si="355"/>
        <v>50.057142857142857</v>
      </c>
      <c r="BY521" s="100" t="str">
        <f t="shared" si="356"/>
        <v>N</v>
      </c>
      <c r="BZ521" s="200"/>
      <c r="CA521" s="200"/>
      <c r="CB521" s="200"/>
    </row>
    <row r="522" spans="1:80" s="96" customFormat="1" ht="23" x14ac:dyDescent="0.5">
      <c r="A522" s="206" t="s">
        <v>1336</v>
      </c>
      <c r="B522" s="117" t="s">
        <v>1337</v>
      </c>
      <c r="C522" s="201"/>
      <c r="D522" s="201" t="s">
        <v>74</v>
      </c>
      <c r="E522" s="201">
        <v>2.5000000000000001E-2</v>
      </c>
      <c r="F522" s="203" t="s">
        <v>790</v>
      </c>
      <c r="G522" s="202"/>
      <c r="H522" s="100" t="s">
        <v>74</v>
      </c>
      <c r="I522" s="203"/>
      <c r="J522" s="203" t="s">
        <v>74</v>
      </c>
      <c r="K522" s="203"/>
      <c r="L522" s="113"/>
      <c r="M522" s="113">
        <v>1</v>
      </c>
      <c r="N522" s="111">
        <v>0.1</v>
      </c>
      <c r="P522" s="95">
        <v>162.21</v>
      </c>
      <c r="Q522" s="96" t="s">
        <v>47</v>
      </c>
      <c r="R522" s="96">
        <v>1.97E-11</v>
      </c>
      <c r="S522" s="208">
        <v>8.0540000000000003E-10</v>
      </c>
      <c r="T522" s="96">
        <v>4.759E-2</v>
      </c>
      <c r="U522" s="96">
        <v>8.3658000000000004E-6</v>
      </c>
      <c r="V522" s="96">
        <v>10</v>
      </c>
      <c r="W522" s="96">
        <f t="shared" si="360"/>
        <v>0.06</v>
      </c>
      <c r="X522" s="96">
        <v>58000</v>
      </c>
      <c r="Y522" s="99" t="str">
        <f t="shared" si="361"/>
        <v/>
      </c>
      <c r="Z522" s="96" t="str">
        <f t="shared" si="362"/>
        <v/>
      </c>
      <c r="AA522" s="96" t="str">
        <f t="shared" si="363"/>
        <v/>
      </c>
      <c r="AC522" s="96" t="str">
        <f t="shared" si="349"/>
        <v/>
      </c>
      <c r="AD522" s="96" t="str">
        <f t="shared" si="364"/>
        <v/>
      </c>
      <c r="AE522" s="96" t="str">
        <f t="shared" si="365"/>
        <v/>
      </c>
      <c r="AF522" s="96" t="str">
        <f t="shared" ref="AF522:AF585" si="379">IF(AND(G522="",C522=""),"",(1/(IF(AC522="",0,(1/AC522))+IF(AD522="",0,(1/AD522))+IF(AE522="",0,(1/AE522)))))</f>
        <v/>
      </c>
      <c r="AH522" s="101" t="str">
        <f t="shared" si="366"/>
        <v/>
      </c>
      <c r="AI522" s="101">
        <f t="shared" si="367"/>
        <v>8240.0216723857684</v>
      </c>
      <c r="AJ522" s="101">
        <f t="shared" si="350"/>
        <v>1955.3571428571427</v>
      </c>
      <c r="AK522" s="96">
        <f t="shared" ref="AK522:AK585" si="380">IF(AND(E522="",I522=""),"",IF(AND(AH522="",AI522="",AJ522=""),"",(1/(IF(AH522="",0,(1/AH522))+IF(AI522="",0,(1/AI522))+IF(AJ522="",0,(1/AJ522))))))</f>
        <v>1580.3419888928656</v>
      </c>
      <c r="AM522" s="96" t="str">
        <f t="shared" si="368"/>
        <v/>
      </c>
      <c r="AN522" s="96" t="str">
        <f t="shared" ref="AN522:AN585" si="381">IF(C522="","",(TR*BW_A*AT*365)/(EF_O*ED_O*IRS_WORK*M522*C522*0.000001))</f>
        <v/>
      </c>
      <c r="AO522" s="96" t="str">
        <f t="shared" ref="AO522:AO585" si="382">IF(AND(AM522="",AN522=""),"",IF(AND(G522="",C522=""),"",(1/(IF(AM522="",0,(1/AM522))+IF(AN522="",0,(1/AN522))))))</f>
        <v/>
      </c>
      <c r="AQ522" s="96" t="str">
        <f t="shared" si="369"/>
        <v/>
      </c>
      <c r="AR522" s="96">
        <f t="shared" ref="AR522:AR585" si="383">IF(E522="","",(THQ*BW_A*ED_O*365)/((EF_O*ED_O*M522*((1/E522)*(IRS_WORK*0.000001)))))</f>
        <v>58400</v>
      </c>
      <c r="AS522" s="96">
        <f t="shared" ref="AS522:AS585" si="384">IF(AND(AQ522="",AR522=""),"",IF(AND(E522="",I522=""),"",(1/(IF(AQ522="",0,(1/AQ522))+IF(AR522="",0,(1/AR522))))))</f>
        <v>58400.000000000007</v>
      </c>
      <c r="AU522" s="96" t="str">
        <f t="shared" si="370"/>
        <v/>
      </c>
      <c r="AV522" s="96" t="str">
        <f t="shared" ref="AV522:AV585" si="385">IF(C522="","",IF(N522="","",(TR*BW_A*AT*365*24)/(EF_OUT*ED_O*SA_ADULT*AF_WORK*N522*C522*0.000001)))</f>
        <v/>
      </c>
      <c r="AW522" s="96" t="str">
        <f t="shared" ref="AW522:AW585" si="386">IF(C522="","",(TR*BW_A*AT*365)/(EF_OUT*ED_O*IRS_ADULT*M522*C522*0.000001))</f>
        <v/>
      </c>
      <c r="AX522" s="96" t="str">
        <f t="shared" ref="AX522:AX585" si="387">IF(AND(AU522="",AV522="",AW522=""),"",IF(AND(G522="",C522=""),"",(1/(IF(AU522="",0,(1/AU522))+IF(AV522="",0,(1/AV522))+IF(AW522="",0,(1/AW522))))))</f>
        <v/>
      </c>
      <c r="AZ522" s="101" t="str">
        <f t="shared" si="371"/>
        <v/>
      </c>
      <c r="BA522" s="101">
        <f t="shared" si="372"/>
        <v>76657.320774133928</v>
      </c>
      <c r="BB522" s="101">
        <f t="shared" ref="BB522:BB585" si="388">IF(E522="","",(THQ*BW_A*ED_O*365)/((EF_OUT*ED_O*M522*((1/E522)*(IRS_ADULT*0.000001)))))</f>
        <v>32444.444444444445</v>
      </c>
      <c r="BC522" s="96">
        <f t="shared" ref="BC522:BC585" si="389">IF(AND(E522="",I522=""),"",IF(AND(AZ522="",BA522="",BB522=""),"",(1/(IF(AZ522="",0,(1/AZ522))+IF(BA522="",0,(1/BA522))+IF(BB522="",0,(1/BB522))))))</f>
        <v>22796.186479050928</v>
      </c>
      <c r="BE522" s="96" t="str">
        <f t="shared" si="373"/>
        <v/>
      </c>
      <c r="BF522" s="96" t="str">
        <f t="shared" si="374"/>
        <v/>
      </c>
      <c r="BH522" s="118"/>
      <c r="BI522" s="96" t="s">
        <v>74</v>
      </c>
      <c r="BJ522" s="96" t="str">
        <f t="shared" si="375"/>
        <v/>
      </c>
      <c r="BK522" s="101">
        <f t="shared" si="376"/>
        <v>834.28571428571433</v>
      </c>
      <c r="BL522" s="101"/>
      <c r="BM522" s="117" t="str">
        <f t="shared" si="377"/>
        <v>16752-77-5</v>
      </c>
      <c r="BN522" s="204" t="str">
        <f t="shared" si="378"/>
        <v>Methomyl</v>
      </c>
      <c r="BO522" s="204"/>
      <c r="BP522" s="200">
        <f t="shared" si="337"/>
        <v>1580.3419888928656</v>
      </c>
      <c r="BQ522" s="100" t="str">
        <f t="shared" si="351"/>
        <v>N</v>
      </c>
      <c r="BR522" s="205">
        <f t="shared" si="338"/>
        <v>58400.000000000007</v>
      </c>
      <c r="BS522" s="100" t="str">
        <f t="shared" si="352"/>
        <v>N</v>
      </c>
      <c r="BT522" s="200">
        <f t="shared" si="339"/>
        <v>22796.186479050928</v>
      </c>
      <c r="BU522" s="100" t="str">
        <f t="shared" si="353"/>
        <v>N</v>
      </c>
      <c r="BV522" s="200" t="str">
        <f t="shared" si="340"/>
        <v/>
      </c>
      <c r="BW522" s="100" t="str">
        <f t="shared" si="354"/>
        <v/>
      </c>
      <c r="BX522" s="200">
        <f t="shared" si="355"/>
        <v>834.28571428571433</v>
      </c>
      <c r="BY522" s="100" t="str">
        <f t="shared" si="356"/>
        <v>N</v>
      </c>
      <c r="BZ522" s="200"/>
      <c r="CA522" s="200"/>
      <c r="CB522" s="200"/>
    </row>
    <row r="523" spans="1:80" s="96" customFormat="1" ht="23" x14ac:dyDescent="0.5">
      <c r="A523" s="206" t="s">
        <v>1338</v>
      </c>
      <c r="B523" s="117" t="s">
        <v>1339</v>
      </c>
      <c r="C523" s="201">
        <v>4.9000000000000002E-2</v>
      </c>
      <c r="D523" s="201" t="s">
        <v>793</v>
      </c>
      <c r="E523" s="201"/>
      <c r="F523" s="203" t="s">
        <v>74</v>
      </c>
      <c r="G523" s="202">
        <v>1.4E-5</v>
      </c>
      <c r="H523" s="100" t="s">
        <v>793</v>
      </c>
      <c r="I523" s="203"/>
      <c r="J523" s="203" t="s">
        <v>74</v>
      </c>
      <c r="K523" s="203"/>
      <c r="L523" s="113"/>
      <c r="M523" s="113">
        <v>1</v>
      </c>
      <c r="N523" s="111">
        <v>0.1</v>
      </c>
      <c r="P523" s="208">
        <v>168.15</v>
      </c>
      <c r="Q523" s="96" t="s">
        <v>47</v>
      </c>
      <c r="R523" s="96">
        <v>1.2499999999999999E-8</v>
      </c>
      <c r="S523" s="208">
        <v>5.1104E-7</v>
      </c>
      <c r="T523" s="96">
        <v>4.3046300000000003E-2</v>
      </c>
      <c r="U523" s="96">
        <v>7.8493999999999998E-6</v>
      </c>
      <c r="V523" s="96">
        <v>71.31</v>
      </c>
      <c r="W523" s="96">
        <f t="shared" si="360"/>
        <v>0.42786000000000002</v>
      </c>
      <c r="X523" s="96">
        <v>115</v>
      </c>
      <c r="Y523" s="99" t="str">
        <f t="shared" si="361"/>
        <v/>
      </c>
      <c r="Z523" s="96" t="str">
        <f t="shared" si="362"/>
        <v/>
      </c>
      <c r="AA523" s="96" t="str">
        <f t="shared" si="363"/>
        <v/>
      </c>
      <c r="AC523" s="96">
        <f t="shared" si="349"/>
        <v>240659.34065934064</v>
      </c>
      <c r="AD523" s="96">
        <f t="shared" si="364"/>
        <v>50.433172591988708</v>
      </c>
      <c r="AE523" s="96">
        <f t="shared" si="365"/>
        <v>14.188532555879494</v>
      </c>
      <c r="AF523" s="96">
        <f t="shared" si="379"/>
        <v>11.072746936160808</v>
      </c>
      <c r="AH523" s="101" t="str">
        <f t="shared" si="366"/>
        <v/>
      </c>
      <c r="AI523" s="101" t="str">
        <f t="shared" si="367"/>
        <v/>
      </c>
      <c r="AJ523" s="101" t="str">
        <f t="shared" si="350"/>
        <v/>
      </c>
      <c r="AK523" s="96" t="str">
        <f t="shared" si="380"/>
        <v/>
      </c>
      <c r="AM523" s="96">
        <f t="shared" si="368"/>
        <v>1051200</v>
      </c>
      <c r="AN523" s="96">
        <f t="shared" si="381"/>
        <v>133.48571428571427</v>
      </c>
      <c r="AO523" s="96">
        <f t="shared" si="382"/>
        <v>133.46876587100047</v>
      </c>
      <c r="AQ523" s="96" t="str">
        <f t="shared" si="369"/>
        <v/>
      </c>
      <c r="AR523" s="96" t="str">
        <f t="shared" si="383"/>
        <v/>
      </c>
      <c r="AS523" s="96" t="str">
        <f t="shared" si="384"/>
        <v/>
      </c>
      <c r="AU523" s="96">
        <f t="shared" si="370"/>
        <v>1168000</v>
      </c>
      <c r="AV523" s="96">
        <f t="shared" si="385"/>
        <v>2458.8438381541823</v>
      </c>
      <c r="AW523" s="96">
        <f t="shared" si="386"/>
        <v>74.158730158730137</v>
      </c>
      <c r="AX523" s="96">
        <f t="shared" si="387"/>
        <v>71.983148054790988</v>
      </c>
      <c r="AZ523" s="101" t="str">
        <f t="shared" si="371"/>
        <v/>
      </c>
      <c r="BA523" s="101" t="str">
        <f t="shared" si="372"/>
        <v/>
      </c>
      <c r="BB523" s="101" t="str">
        <f t="shared" si="388"/>
        <v/>
      </c>
      <c r="BC523" s="96" t="str">
        <f t="shared" si="389"/>
        <v/>
      </c>
      <c r="BE523" s="96">
        <f t="shared" si="373"/>
        <v>0.20054945054945056</v>
      </c>
      <c r="BF523" s="96" t="str">
        <f t="shared" si="374"/>
        <v/>
      </c>
      <c r="BH523" s="118"/>
      <c r="BI523" s="96" t="s">
        <v>74</v>
      </c>
      <c r="BJ523" s="96">
        <f t="shared" si="375"/>
        <v>1.5899636268594948</v>
      </c>
      <c r="BK523" s="101" t="str">
        <f t="shared" si="376"/>
        <v/>
      </c>
      <c r="BL523" s="101"/>
      <c r="BM523" s="117" t="str">
        <f t="shared" si="377"/>
        <v>99-59-2</v>
      </c>
      <c r="BN523" s="204" t="str">
        <f t="shared" si="378"/>
        <v>Methoxy-5-nitroaniline, 2-</v>
      </c>
      <c r="BO523" s="204"/>
      <c r="BP523" s="200">
        <f t="shared" si="337"/>
        <v>11.072746936160808</v>
      </c>
      <c r="BQ523" s="100" t="str">
        <f t="shared" si="351"/>
        <v>C</v>
      </c>
      <c r="BR523" s="205">
        <f t="shared" si="338"/>
        <v>133.46876587100047</v>
      </c>
      <c r="BS523" s="100" t="str">
        <f t="shared" si="352"/>
        <v>C</v>
      </c>
      <c r="BT523" s="200">
        <f t="shared" si="339"/>
        <v>71.983148054790988</v>
      </c>
      <c r="BU523" s="100" t="str">
        <f t="shared" si="353"/>
        <v>C</v>
      </c>
      <c r="BV523" s="200">
        <f t="shared" si="340"/>
        <v>0.20054945054945056</v>
      </c>
      <c r="BW523" s="100" t="str">
        <f t="shared" si="354"/>
        <v>C</v>
      </c>
      <c r="BX523" s="200">
        <f t="shared" si="355"/>
        <v>1.5899636268594948</v>
      </c>
      <c r="BY523" s="100" t="str">
        <f t="shared" si="356"/>
        <v>C</v>
      </c>
      <c r="BZ523" s="200"/>
      <c r="CA523" s="200"/>
      <c r="CB523" s="200"/>
    </row>
    <row r="524" spans="1:80" s="96" customFormat="1" ht="23" x14ac:dyDescent="0.5">
      <c r="A524" s="206" t="s">
        <v>444</v>
      </c>
      <c r="B524" s="117" t="s">
        <v>445</v>
      </c>
      <c r="C524" s="201"/>
      <c r="D524" s="201" t="s">
        <v>74</v>
      </c>
      <c r="E524" s="201">
        <v>5.0000000000000001E-3</v>
      </c>
      <c r="F524" s="203" t="s">
        <v>790</v>
      </c>
      <c r="G524" s="202"/>
      <c r="H524" s="100" t="s">
        <v>74</v>
      </c>
      <c r="I524" s="203"/>
      <c r="J524" s="203" t="s">
        <v>74</v>
      </c>
      <c r="K524" s="203"/>
      <c r="L524" s="113"/>
      <c r="M524" s="113">
        <v>1</v>
      </c>
      <c r="N524" s="111">
        <v>0.1</v>
      </c>
      <c r="P524" s="208">
        <v>345.66</v>
      </c>
      <c r="Q524" s="96" t="s">
        <v>47</v>
      </c>
      <c r="R524" s="96">
        <v>2.03E-7</v>
      </c>
      <c r="S524" s="208">
        <v>8.2993000000000003E-6</v>
      </c>
      <c r="T524" s="96">
        <v>2.2084900000000001E-2</v>
      </c>
      <c r="U524" s="96">
        <v>5.5925999999999996E-6</v>
      </c>
      <c r="V524" s="96">
        <v>26890</v>
      </c>
      <c r="W524" s="96">
        <f t="shared" si="360"/>
        <v>161.34</v>
      </c>
      <c r="X524" s="96">
        <v>0.1</v>
      </c>
      <c r="Y524" s="99" t="str">
        <f t="shared" si="361"/>
        <v/>
      </c>
      <c r="Z524" s="96" t="str">
        <f t="shared" si="362"/>
        <v/>
      </c>
      <c r="AA524" s="96" t="str">
        <f t="shared" si="363"/>
        <v/>
      </c>
      <c r="AC524" s="96" t="str">
        <f t="shared" si="349"/>
        <v/>
      </c>
      <c r="AD524" s="96" t="str">
        <f t="shared" si="364"/>
        <v/>
      </c>
      <c r="AE524" s="96" t="str">
        <f t="shared" si="365"/>
        <v/>
      </c>
      <c r="AF524" s="96" t="str">
        <f t="shared" si="379"/>
        <v/>
      </c>
      <c r="AH524" s="101" t="str">
        <f t="shared" si="366"/>
        <v/>
      </c>
      <c r="AI524" s="101">
        <f t="shared" si="367"/>
        <v>1648.0043344771534</v>
      </c>
      <c r="AJ524" s="101">
        <f t="shared" si="350"/>
        <v>391.07142857142861</v>
      </c>
      <c r="AK524" s="96">
        <f t="shared" si="380"/>
        <v>316.06839777857317</v>
      </c>
      <c r="AM524" s="96" t="str">
        <f t="shared" si="368"/>
        <v/>
      </c>
      <c r="AN524" s="96" t="str">
        <f t="shared" si="381"/>
        <v/>
      </c>
      <c r="AO524" s="96" t="str">
        <f t="shared" si="382"/>
        <v/>
      </c>
      <c r="AQ524" s="96" t="str">
        <f t="shared" si="369"/>
        <v/>
      </c>
      <c r="AR524" s="96">
        <f t="shared" si="383"/>
        <v>11680.000000000002</v>
      </c>
      <c r="AS524" s="96">
        <f t="shared" si="384"/>
        <v>11680.000000000002</v>
      </c>
      <c r="AU524" s="96" t="str">
        <f t="shared" si="370"/>
        <v/>
      </c>
      <c r="AV524" s="96" t="str">
        <f t="shared" si="385"/>
        <v/>
      </c>
      <c r="AW524" s="96" t="str">
        <f t="shared" si="386"/>
        <v/>
      </c>
      <c r="AX524" s="96" t="str">
        <f t="shared" si="387"/>
        <v/>
      </c>
      <c r="AZ524" s="101" t="str">
        <f t="shared" si="371"/>
        <v/>
      </c>
      <c r="BA524" s="101">
        <f t="shared" si="372"/>
        <v>15331.464154826785</v>
      </c>
      <c r="BB524" s="101">
        <f t="shared" si="388"/>
        <v>6488.8888888888896</v>
      </c>
      <c r="BC524" s="96">
        <f t="shared" si="389"/>
        <v>4559.237295810186</v>
      </c>
      <c r="BE524" s="96" t="str">
        <f t="shared" si="373"/>
        <v/>
      </c>
      <c r="BF524" s="96" t="str">
        <f t="shared" si="374"/>
        <v/>
      </c>
      <c r="BH524" s="118"/>
      <c r="BI524" s="96">
        <v>40</v>
      </c>
      <c r="BJ524" s="96" t="str">
        <f t="shared" si="375"/>
        <v/>
      </c>
      <c r="BK524" s="101">
        <f t="shared" si="376"/>
        <v>166.85714285714286</v>
      </c>
      <c r="BL524" s="101"/>
      <c r="BM524" s="117" t="str">
        <f t="shared" si="377"/>
        <v>72-43-5</v>
      </c>
      <c r="BN524" s="204" t="str">
        <f t="shared" si="378"/>
        <v>Methoxychlor</v>
      </c>
      <c r="BO524" s="204"/>
      <c r="BP524" s="200">
        <f t="shared" ref="BP524:BP588" si="390">IF(AND(AA524="",AF524="",AK524=""),"",IF(Q524="S", MIN(AF524,AK524,100000),MIN(AA524,AF524,AK524,100000)))</f>
        <v>316.06839777857317</v>
      </c>
      <c r="BQ524" s="100" t="str">
        <f t="shared" si="351"/>
        <v>N</v>
      </c>
      <c r="BR524" s="205">
        <f t="shared" ref="BR524:BR588" si="391">IF(AND(AA524="",AO524="",AS524=""),"",IF(Q524="S", MIN(AO524,AS524,100000),MIN(AA524,AO524,AS524,100000)))</f>
        <v>11680.000000000002</v>
      </c>
      <c r="BS524" s="100" t="str">
        <f t="shared" si="352"/>
        <v>N</v>
      </c>
      <c r="BT524" s="200">
        <f t="shared" ref="BT524:BT588" si="392">IF(AND(AA524="",AX524="",BC524=""),"",IF(Q524="S",MIN(AX524,BC524,100000),MIN(AA524,AX524,BC524,100000)))</f>
        <v>4559.237295810186</v>
      </c>
      <c r="BU524" s="100" t="str">
        <f t="shared" si="353"/>
        <v>N</v>
      </c>
      <c r="BV524" s="200" t="str">
        <f t="shared" ref="BV524:BV588" si="393">IF(AND(G524="",I524=""),"",MIN(BE524,BF524))</f>
        <v/>
      </c>
      <c r="BW524" s="100" t="str">
        <f t="shared" si="354"/>
        <v/>
      </c>
      <c r="BX524" s="200">
        <f t="shared" si="355"/>
        <v>40</v>
      </c>
      <c r="BY524" s="100" t="str">
        <f t="shared" si="356"/>
        <v>mcl</v>
      </c>
      <c r="BZ524" s="200">
        <v>8</v>
      </c>
      <c r="CA524" s="200"/>
      <c r="CB524" s="200">
        <f>BZ524*20</f>
        <v>160</v>
      </c>
    </row>
    <row r="525" spans="1:80" s="96" customFormat="1" ht="23" x14ac:dyDescent="0.5">
      <c r="A525" s="206" t="s">
        <v>1340</v>
      </c>
      <c r="B525" s="117" t="s">
        <v>1341</v>
      </c>
      <c r="C525" s="201"/>
      <c r="D525" s="201" t="s">
        <v>74</v>
      </c>
      <c r="E525" s="201">
        <v>8.0000000000000002E-3</v>
      </c>
      <c r="F525" s="203" t="s">
        <v>791</v>
      </c>
      <c r="G525" s="202"/>
      <c r="H525" s="100" t="s">
        <v>74</v>
      </c>
      <c r="I525" s="203">
        <v>1E-3</v>
      </c>
      <c r="J525" s="203" t="s">
        <v>791</v>
      </c>
      <c r="K525" s="203"/>
      <c r="L525" s="113" t="s">
        <v>1199</v>
      </c>
      <c r="M525" s="113">
        <v>1</v>
      </c>
      <c r="N525" s="111"/>
      <c r="P525" s="95">
        <v>118.13</v>
      </c>
      <c r="R525" s="96">
        <v>3.1100000000000002E-7</v>
      </c>
      <c r="S525" s="208">
        <v>1.27E-5</v>
      </c>
      <c r="T525" s="96">
        <v>6.5834699999999996E-2</v>
      </c>
      <c r="U525" s="96">
        <v>8.7051999999999993E-6</v>
      </c>
      <c r="V525" s="96">
        <v>2.492</v>
      </c>
      <c r="W525" s="96">
        <f t="shared" si="360"/>
        <v>1.4952E-2</v>
      </c>
      <c r="X525" s="96">
        <v>1000000</v>
      </c>
      <c r="Y525" s="99">
        <f t="shared" si="361"/>
        <v>8.6822497773041946E-7</v>
      </c>
      <c r="Z525" s="96">
        <f t="shared" si="362"/>
        <v>123789.70217779161</v>
      </c>
      <c r="AA525" s="96">
        <f t="shared" si="363"/>
        <v>114954.40421383647</v>
      </c>
      <c r="AC525" s="96" t="str">
        <f t="shared" si="349"/>
        <v/>
      </c>
      <c r="AD525" s="96" t="str">
        <f t="shared" si="364"/>
        <v/>
      </c>
      <c r="AE525" s="96" t="str">
        <f t="shared" si="365"/>
        <v/>
      </c>
      <c r="AF525" s="96" t="str">
        <f t="shared" si="379"/>
        <v/>
      </c>
      <c r="AH525" s="101">
        <f t="shared" si="366"/>
        <v>129.09497512826837</v>
      </c>
      <c r="AI525" s="101" t="str">
        <f t="shared" si="367"/>
        <v/>
      </c>
      <c r="AJ525" s="101">
        <f t="shared" si="350"/>
        <v>625.71428571428578</v>
      </c>
      <c r="AK525" s="96">
        <f t="shared" si="380"/>
        <v>107.01587055453091</v>
      </c>
      <c r="AM525" s="96" t="str">
        <f t="shared" si="368"/>
        <v/>
      </c>
      <c r="AN525" s="96" t="str">
        <f t="shared" si="381"/>
        <v/>
      </c>
      <c r="AO525" s="96" t="str">
        <f t="shared" si="382"/>
        <v/>
      </c>
      <c r="AQ525" s="96">
        <f t="shared" si="369"/>
        <v>542.19889553872713</v>
      </c>
      <c r="AR525" s="96">
        <f t="shared" si="383"/>
        <v>18688</v>
      </c>
      <c r="AS525" s="96">
        <f t="shared" si="384"/>
        <v>526.91150075303835</v>
      </c>
      <c r="AU525" s="96" t="str">
        <f t="shared" si="370"/>
        <v/>
      </c>
      <c r="AV525" s="96" t="str">
        <f t="shared" si="385"/>
        <v/>
      </c>
      <c r="AW525" s="96" t="str">
        <f t="shared" si="386"/>
        <v/>
      </c>
      <c r="AX525" s="96" t="str">
        <f t="shared" si="387"/>
        <v/>
      </c>
      <c r="AZ525" s="101">
        <f t="shared" si="371"/>
        <v>602.44321726525243</v>
      </c>
      <c r="BA525" s="101" t="str">
        <f t="shared" si="372"/>
        <v/>
      </c>
      <c r="BB525" s="101">
        <f t="shared" si="388"/>
        <v>10382.222222222223</v>
      </c>
      <c r="BC525" s="96">
        <f t="shared" si="389"/>
        <v>569.40280906818293</v>
      </c>
      <c r="BE525" s="96" t="str">
        <f t="shared" si="373"/>
        <v/>
      </c>
      <c r="BF525" s="96">
        <f t="shared" si="374"/>
        <v>1.0428571428571429</v>
      </c>
      <c r="BH525" s="118"/>
      <c r="BI525" s="96" t="s">
        <v>74</v>
      </c>
      <c r="BJ525" s="96" t="str">
        <f t="shared" si="375"/>
        <v/>
      </c>
      <c r="BK525" s="101">
        <f t="shared" si="376"/>
        <v>2.0695459579180508</v>
      </c>
      <c r="BL525" s="101"/>
      <c r="BM525" s="117" t="str">
        <f t="shared" si="377"/>
        <v>110-49-6</v>
      </c>
      <c r="BN525" s="204" t="str">
        <f t="shared" si="378"/>
        <v>Methoxyethanol Acetate, 2-</v>
      </c>
      <c r="BO525" s="204"/>
      <c r="BP525" s="200">
        <f t="shared" si="390"/>
        <v>107.01587055453091</v>
      </c>
      <c r="BQ525" s="100" t="str">
        <f t="shared" si="351"/>
        <v>N</v>
      </c>
      <c r="BR525" s="205">
        <f t="shared" si="391"/>
        <v>526.91150075303835</v>
      </c>
      <c r="BS525" s="100" t="str">
        <f t="shared" si="352"/>
        <v>N</v>
      </c>
      <c r="BT525" s="200">
        <f t="shared" si="392"/>
        <v>569.40280906818293</v>
      </c>
      <c r="BU525" s="100" t="str">
        <f t="shared" si="353"/>
        <v>N</v>
      </c>
      <c r="BV525" s="200">
        <f t="shared" si="393"/>
        <v>1.0428571428571429</v>
      </c>
      <c r="BW525" s="100" t="str">
        <f t="shared" si="354"/>
        <v>N</v>
      </c>
      <c r="BX525" s="200">
        <f t="shared" si="355"/>
        <v>2.0695459579180508</v>
      </c>
      <c r="BY525" s="100" t="str">
        <f t="shared" si="356"/>
        <v>N</v>
      </c>
      <c r="BZ525" s="200"/>
      <c r="CA525" s="200"/>
      <c r="CB525" s="200"/>
    </row>
    <row r="526" spans="1:80" s="96" customFormat="1" ht="23" x14ac:dyDescent="0.5">
      <c r="A526" s="206" t="s">
        <v>1342</v>
      </c>
      <c r="B526" s="117" t="s">
        <v>1343</v>
      </c>
      <c r="D526" s="201" t="s">
        <v>74</v>
      </c>
      <c r="E526" s="201">
        <v>5.0000000000000001E-3</v>
      </c>
      <c r="F526" s="203" t="s">
        <v>791</v>
      </c>
      <c r="G526" s="202"/>
      <c r="H526" s="100" t="s">
        <v>74</v>
      </c>
      <c r="I526" s="203">
        <v>7.0000000000000001E-3</v>
      </c>
      <c r="J526" s="203" t="s">
        <v>790</v>
      </c>
      <c r="K526" s="203"/>
      <c r="L526" s="113" t="s">
        <v>1199</v>
      </c>
      <c r="M526" s="113">
        <v>1</v>
      </c>
      <c r="N526" s="111"/>
      <c r="P526" s="95">
        <v>76.096000000000004</v>
      </c>
      <c r="R526" s="96">
        <v>3.3000000000000002E-7</v>
      </c>
      <c r="S526" s="208">
        <v>1.3499999999999999E-5</v>
      </c>
      <c r="T526" s="96">
        <v>9.5155699999999996E-2</v>
      </c>
      <c r="U526" s="96">
        <v>1.1E-5</v>
      </c>
      <c r="V526" s="96">
        <v>1</v>
      </c>
      <c r="W526" s="96">
        <f t="shared" si="360"/>
        <v>6.0000000000000001E-3</v>
      </c>
      <c r="X526" s="96">
        <v>1000000</v>
      </c>
      <c r="Y526" s="99">
        <f t="shared" si="361"/>
        <v>1.3043901107612195E-6</v>
      </c>
      <c r="Z526" s="96">
        <f t="shared" si="362"/>
        <v>100994.31018569722</v>
      </c>
      <c r="AA526" s="96">
        <f t="shared" si="363"/>
        <v>106002.55566037736</v>
      </c>
      <c r="AC526" s="96" t="str">
        <f t="shared" si="349"/>
        <v/>
      </c>
      <c r="AD526" s="96" t="str">
        <f t="shared" si="364"/>
        <v/>
      </c>
      <c r="AE526" s="96" t="str">
        <f t="shared" si="365"/>
        <v/>
      </c>
      <c r="AF526" s="96" t="str">
        <f t="shared" si="379"/>
        <v/>
      </c>
      <c r="AH526" s="101">
        <f t="shared" si="366"/>
        <v>737.25846435558969</v>
      </c>
      <c r="AI526" s="101" t="str">
        <f t="shared" si="367"/>
        <v/>
      </c>
      <c r="AJ526" s="101">
        <f t="shared" si="350"/>
        <v>391.07142857142861</v>
      </c>
      <c r="AK526" s="96">
        <f t="shared" si="380"/>
        <v>255.52874446495505</v>
      </c>
      <c r="AM526" s="96" t="str">
        <f t="shared" si="368"/>
        <v/>
      </c>
      <c r="AN526" s="96" t="str">
        <f t="shared" si="381"/>
        <v/>
      </c>
      <c r="AO526" s="96" t="str">
        <f t="shared" si="382"/>
        <v/>
      </c>
      <c r="AQ526" s="96">
        <f t="shared" si="369"/>
        <v>3096.4855502934765</v>
      </c>
      <c r="AR526" s="96">
        <f t="shared" si="383"/>
        <v>11680.000000000002</v>
      </c>
      <c r="AS526" s="96">
        <f t="shared" si="384"/>
        <v>2447.6017050420692</v>
      </c>
      <c r="AU526" s="96" t="str">
        <f t="shared" si="370"/>
        <v/>
      </c>
      <c r="AV526" s="96" t="str">
        <f t="shared" si="385"/>
        <v/>
      </c>
      <c r="AW526" s="96" t="str">
        <f t="shared" si="386"/>
        <v/>
      </c>
      <c r="AX526" s="96" t="str">
        <f t="shared" si="387"/>
        <v/>
      </c>
      <c r="AZ526" s="101">
        <f t="shared" si="371"/>
        <v>3440.5395003260851</v>
      </c>
      <c r="BA526" s="101" t="str">
        <f t="shared" si="372"/>
        <v/>
      </c>
      <c r="BB526" s="101">
        <f t="shared" si="388"/>
        <v>6488.8888888888896</v>
      </c>
      <c r="BC526" s="96">
        <f t="shared" si="389"/>
        <v>2248.3951402175639</v>
      </c>
      <c r="BE526" s="96" t="str">
        <f t="shared" si="373"/>
        <v/>
      </c>
      <c r="BF526" s="96">
        <f t="shared" si="374"/>
        <v>7.3000000000000016</v>
      </c>
      <c r="BH526" s="118"/>
      <c r="BI526" s="96" t="s">
        <v>74</v>
      </c>
      <c r="BJ526" s="96" t="str">
        <f t="shared" si="375"/>
        <v/>
      </c>
      <c r="BK526" s="101">
        <f t="shared" si="376"/>
        <v>13.425287356321839</v>
      </c>
      <c r="BL526" s="101"/>
      <c r="BM526" s="117" t="str">
        <f t="shared" si="377"/>
        <v>109-86-4</v>
      </c>
      <c r="BN526" s="204" t="str">
        <f t="shared" si="378"/>
        <v>Methoxyethanol, 2-</v>
      </c>
      <c r="BO526" s="204"/>
      <c r="BP526" s="200">
        <f t="shared" si="390"/>
        <v>255.52874446495505</v>
      </c>
      <c r="BQ526" s="100" t="str">
        <f t="shared" si="351"/>
        <v>N</v>
      </c>
      <c r="BR526" s="205">
        <f t="shared" si="391"/>
        <v>2447.6017050420692</v>
      </c>
      <c r="BS526" s="100" t="str">
        <f t="shared" si="352"/>
        <v>N</v>
      </c>
      <c r="BT526" s="200">
        <f t="shared" si="392"/>
        <v>2248.3951402175639</v>
      </c>
      <c r="BU526" s="100" t="str">
        <f t="shared" si="353"/>
        <v>N</v>
      </c>
      <c r="BV526" s="200">
        <f t="shared" si="393"/>
        <v>7.3000000000000016</v>
      </c>
      <c r="BW526" s="100" t="str">
        <f t="shared" si="354"/>
        <v>N</v>
      </c>
      <c r="BX526" s="200">
        <f t="shared" si="355"/>
        <v>13.425287356321839</v>
      </c>
      <c r="BY526" s="100" t="str">
        <f t="shared" si="356"/>
        <v>N</v>
      </c>
      <c r="BZ526" s="200"/>
      <c r="CA526" s="200"/>
      <c r="CB526" s="200"/>
    </row>
    <row r="527" spans="1:80" s="96" customFormat="1" ht="23" x14ac:dyDescent="0.5">
      <c r="A527" s="206" t="s">
        <v>1344</v>
      </c>
      <c r="B527" s="117" t="s">
        <v>446</v>
      </c>
      <c r="C527" s="201"/>
      <c r="D527" s="201" t="s">
        <v>74</v>
      </c>
      <c r="E527" s="201">
        <v>1</v>
      </c>
      <c r="F527" s="203" t="s">
        <v>1198</v>
      </c>
      <c r="G527" s="202"/>
      <c r="H527" s="100" t="s">
        <v>74</v>
      </c>
      <c r="I527" s="203"/>
      <c r="J527" s="203" t="s">
        <v>74</v>
      </c>
      <c r="K527" s="203"/>
      <c r="L527" s="113" t="s">
        <v>1199</v>
      </c>
      <c r="M527" s="113">
        <v>1</v>
      </c>
      <c r="N527" s="111"/>
      <c r="P527" s="95">
        <v>74.08</v>
      </c>
      <c r="R527" s="96">
        <v>1.15E-4</v>
      </c>
      <c r="S527" s="208">
        <v>4.7016000000000002E-3</v>
      </c>
      <c r="T527" s="96">
        <v>9.5776299999999995E-2</v>
      </c>
      <c r="U527" s="96">
        <v>1.1E-5</v>
      </c>
      <c r="V527" s="96">
        <v>3.0640000000000001</v>
      </c>
      <c r="W527" s="96">
        <f t="shared" si="360"/>
        <v>1.8384000000000001E-2</v>
      </c>
      <c r="X527" s="96">
        <v>243000</v>
      </c>
      <c r="Y527" s="99">
        <f t="shared" si="361"/>
        <v>2.0172524473022047E-4</v>
      </c>
      <c r="Z527" s="96">
        <f t="shared" si="362"/>
        <v>8121.2060683389609</v>
      </c>
      <c r="AA527" s="96">
        <f t="shared" si="363"/>
        <v>28983.594470943401</v>
      </c>
      <c r="AC527" s="96" t="str">
        <f t="shared" si="349"/>
        <v/>
      </c>
      <c r="AD527" s="96" t="str">
        <f t="shared" si="364"/>
        <v/>
      </c>
      <c r="AE527" s="96" t="str">
        <f t="shared" si="365"/>
        <v/>
      </c>
      <c r="AF527" s="96" t="str">
        <f t="shared" si="379"/>
        <v/>
      </c>
      <c r="AH527" s="101" t="str">
        <f t="shared" si="366"/>
        <v/>
      </c>
      <c r="AI527" s="101" t="str">
        <f t="shared" si="367"/>
        <v/>
      </c>
      <c r="AJ527" s="101">
        <f t="shared" si="350"/>
        <v>78214.28571428571</v>
      </c>
      <c r="AK527" s="96">
        <f t="shared" si="380"/>
        <v>78214.28571428571</v>
      </c>
      <c r="AM527" s="96" t="str">
        <f t="shared" si="368"/>
        <v/>
      </c>
      <c r="AN527" s="96" t="str">
        <f t="shared" si="381"/>
        <v/>
      </c>
      <c r="AO527" s="96" t="str">
        <f t="shared" si="382"/>
        <v/>
      </c>
      <c r="AQ527" s="96" t="str">
        <f t="shared" si="369"/>
        <v/>
      </c>
      <c r="AR527" s="96">
        <f t="shared" si="383"/>
        <v>2336000</v>
      </c>
      <c r="AS527" s="96">
        <f t="shared" si="384"/>
        <v>2336000</v>
      </c>
      <c r="AU527" s="96" t="str">
        <f t="shared" si="370"/>
        <v/>
      </c>
      <c r="AV527" s="96" t="str">
        <f t="shared" si="385"/>
        <v/>
      </c>
      <c r="AW527" s="96" t="str">
        <f t="shared" si="386"/>
        <v/>
      </c>
      <c r="AX527" s="96" t="str">
        <f t="shared" si="387"/>
        <v/>
      </c>
      <c r="AZ527" s="101" t="str">
        <f t="shared" si="371"/>
        <v/>
      </c>
      <c r="BA527" s="101" t="str">
        <f t="shared" si="372"/>
        <v/>
      </c>
      <c r="BB527" s="101">
        <f t="shared" si="388"/>
        <v>1297777.7777777778</v>
      </c>
      <c r="BC527" s="96">
        <f t="shared" si="389"/>
        <v>1297777.7777777778</v>
      </c>
      <c r="BE527" s="96" t="str">
        <f t="shared" si="373"/>
        <v/>
      </c>
      <c r="BF527" s="96" t="str">
        <f t="shared" si="374"/>
        <v/>
      </c>
      <c r="BH527" s="118"/>
      <c r="BI527" s="96" t="s">
        <v>74</v>
      </c>
      <c r="BJ527" s="96" t="str">
        <f t="shared" si="375"/>
        <v/>
      </c>
      <c r="BK527" s="101">
        <f t="shared" si="376"/>
        <v>33371.428571428572</v>
      </c>
      <c r="BL527" s="101"/>
      <c r="BM527" s="117" t="str">
        <f t="shared" si="377"/>
        <v>79-20-9</v>
      </c>
      <c r="BN527" s="204" t="str">
        <f t="shared" si="378"/>
        <v>Methyl Acetate</v>
      </c>
      <c r="BO527" s="204"/>
      <c r="BP527" s="200">
        <f t="shared" si="390"/>
        <v>28983.594470943401</v>
      </c>
      <c r="BQ527" s="100" t="str">
        <f t="shared" si="351"/>
        <v>sat</v>
      </c>
      <c r="BR527" s="205">
        <f t="shared" si="391"/>
        <v>28983.594470943401</v>
      </c>
      <c r="BS527" s="100" t="str">
        <f t="shared" si="352"/>
        <v>sat</v>
      </c>
      <c r="BT527" s="200">
        <f t="shared" si="392"/>
        <v>28983.594470943401</v>
      </c>
      <c r="BU527" s="100" t="str">
        <f t="shared" si="353"/>
        <v>sat</v>
      </c>
      <c r="BV527" s="200" t="str">
        <f t="shared" si="393"/>
        <v/>
      </c>
      <c r="BW527" s="100" t="str">
        <f t="shared" si="354"/>
        <v/>
      </c>
      <c r="BX527" s="200">
        <f t="shared" si="355"/>
        <v>33371.428571428572</v>
      </c>
      <c r="BY527" s="100" t="str">
        <f t="shared" si="356"/>
        <v>N</v>
      </c>
      <c r="BZ527" s="200"/>
      <c r="CA527" s="200"/>
      <c r="CB527" s="200"/>
    </row>
    <row r="528" spans="1:80" s="96" customFormat="1" ht="23" x14ac:dyDescent="0.5">
      <c r="A528" s="206" t="s">
        <v>1345</v>
      </c>
      <c r="B528" s="117" t="s">
        <v>447</v>
      </c>
      <c r="D528" s="201" t="s">
        <v>74</v>
      </c>
      <c r="E528" s="201"/>
      <c r="F528" s="203" t="s">
        <v>74</v>
      </c>
      <c r="G528" s="202"/>
      <c r="H528" s="100" t="s">
        <v>74</v>
      </c>
      <c r="I528" s="203">
        <v>0.02</v>
      </c>
      <c r="J528" s="203" t="s">
        <v>791</v>
      </c>
      <c r="K528" s="203"/>
      <c r="L528" s="113" t="s">
        <v>1199</v>
      </c>
      <c r="M528" s="113">
        <v>1</v>
      </c>
      <c r="N528" s="111"/>
      <c r="P528" s="95">
        <v>86.090999999999994</v>
      </c>
      <c r="R528" s="96">
        <v>1.9900000000000001E-4</v>
      </c>
      <c r="S528" s="208">
        <v>8.1356999999999992E-3</v>
      </c>
      <c r="T528" s="96">
        <v>8.5997199999999996E-2</v>
      </c>
      <c r="U528" s="96">
        <v>1.0200000000000001E-5</v>
      </c>
      <c r="V528" s="96">
        <v>5.8440000000000003</v>
      </c>
      <c r="W528" s="96">
        <f t="shared" si="360"/>
        <v>3.5064000000000005E-2</v>
      </c>
      <c r="X528" s="96">
        <v>49400</v>
      </c>
      <c r="Y528" s="99">
        <f t="shared" si="361"/>
        <v>2.7334386265746245E-4</v>
      </c>
      <c r="Z528" s="96">
        <f t="shared" si="362"/>
        <v>6976.6348392943082</v>
      </c>
      <c r="AA528" s="96">
        <f t="shared" si="363"/>
        <v>6748.2452336981132</v>
      </c>
      <c r="AC528" s="96" t="str">
        <f t="shared" si="349"/>
        <v/>
      </c>
      <c r="AD528" s="96" t="str">
        <f t="shared" si="364"/>
        <v/>
      </c>
      <c r="AE528" s="96" t="str">
        <f t="shared" si="365"/>
        <v/>
      </c>
      <c r="AF528" s="96" t="str">
        <f t="shared" si="379"/>
        <v/>
      </c>
      <c r="AH528" s="101">
        <f t="shared" si="366"/>
        <v>145.51266950528128</v>
      </c>
      <c r="AI528" s="101" t="str">
        <f t="shared" si="367"/>
        <v/>
      </c>
      <c r="AJ528" s="101" t="str">
        <f t="shared" si="350"/>
        <v/>
      </c>
      <c r="AK528" s="96">
        <f t="shared" si="380"/>
        <v>145.51266950528128</v>
      </c>
      <c r="AM528" s="96" t="str">
        <f t="shared" si="368"/>
        <v/>
      </c>
      <c r="AN528" s="96" t="str">
        <f t="shared" si="381"/>
        <v/>
      </c>
      <c r="AO528" s="96" t="str">
        <f t="shared" si="382"/>
        <v/>
      </c>
      <c r="AQ528" s="96">
        <f t="shared" si="369"/>
        <v>611.15321192218141</v>
      </c>
      <c r="AR528" s="96" t="str">
        <f t="shared" si="383"/>
        <v/>
      </c>
      <c r="AS528" s="96">
        <f t="shared" si="384"/>
        <v>611.15321192218141</v>
      </c>
      <c r="AU528" s="96" t="str">
        <f t="shared" si="370"/>
        <v/>
      </c>
      <c r="AV528" s="96" t="str">
        <f t="shared" si="385"/>
        <v/>
      </c>
      <c r="AW528" s="96" t="str">
        <f t="shared" si="386"/>
        <v/>
      </c>
      <c r="AX528" s="96" t="str">
        <f t="shared" si="387"/>
        <v/>
      </c>
      <c r="AZ528" s="101">
        <f t="shared" si="371"/>
        <v>679.05912435797927</v>
      </c>
      <c r="BA528" s="101" t="str">
        <f t="shared" si="372"/>
        <v/>
      </c>
      <c r="BB528" s="101" t="str">
        <f t="shared" si="388"/>
        <v/>
      </c>
      <c r="BC528" s="96">
        <f t="shared" si="389"/>
        <v>679.05912435797927</v>
      </c>
      <c r="BE528" s="96" t="str">
        <f t="shared" si="373"/>
        <v/>
      </c>
      <c r="BF528" s="96">
        <f t="shared" si="374"/>
        <v>20.857142857142854</v>
      </c>
      <c r="BH528" s="118"/>
      <c r="BI528" s="96" t="s">
        <v>74</v>
      </c>
      <c r="BJ528" s="96" t="str">
        <f t="shared" si="375"/>
        <v/>
      </c>
      <c r="BK528" s="101">
        <f t="shared" si="376"/>
        <v>41.714285714285715</v>
      </c>
      <c r="BL528" s="101"/>
      <c r="BM528" s="117" t="str">
        <f t="shared" si="377"/>
        <v>96-33-3</v>
      </c>
      <c r="BN528" s="204" t="str">
        <f t="shared" si="378"/>
        <v>Methyl Acrylate</v>
      </c>
      <c r="BO528" s="204"/>
      <c r="BP528" s="200">
        <f t="shared" si="390"/>
        <v>145.51266950528128</v>
      </c>
      <c r="BQ528" s="100" t="str">
        <f t="shared" si="351"/>
        <v>N</v>
      </c>
      <c r="BR528" s="205">
        <f t="shared" si="391"/>
        <v>611.15321192218141</v>
      </c>
      <c r="BS528" s="100" t="str">
        <f t="shared" si="352"/>
        <v>N</v>
      </c>
      <c r="BT528" s="200">
        <f t="shared" si="392"/>
        <v>679.05912435797927</v>
      </c>
      <c r="BU528" s="100" t="str">
        <f t="shared" si="353"/>
        <v>N</v>
      </c>
      <c r="BV528" s="200">
        <f t="shared" si="393"/>
        <v>20.857142857142854</v>
      </c>
      <c r="BW528" s="100" t="str">
        <f t="shared" si="354"/>
        <v>N</v>
      </c>
      <c r="BX528" s="200">
        <f t="shared" si="355"/>
        <v>41.714285714285715</v>
      </c>
      <c r="BY528" s="100" t="str">
        <f t="shared" si="356"/>
        <v>N</v>
      </c>
      <c r="BZ528" s="200"/>
      <c r="CA528" s="200"/>
      <c r="CB528" s="200"/>
    </row>
    <row r="529" spans="1:80" s="96" customFormat="1" ht="23" x14ac:dyDescent="0.5">
      <c r="A529" s="200" t="s">
        <v>1346</v>
      </c>
      <c r="B529" s="117" t="s">
        <v>461</v>
      </c>
      <c r="D529" s="96" t="s">
        <v>74</v>
      </c>
      <c r="E529" s="96">
        <v>0.6</v>
      </c>
      <c r="F529" s="100" t="s">
        <v>790</v>
      </c>
      <c r="G529" s="202"/>
      <c r="H529" s="100" t="s">
        <v>74</v>
      </c>
      <c r="I529" s="203">
        <v>5</v>
      </c>
      <c r="J529" s="203" t="s">
        <v>790</v>
      </c>
      <c r="K529" s="203"/>
      <c r="L529" s="113" t="s">
        <v>1199</v>
      </c>
      <c r="M529" s="113">
        <v>1</v>
      </c>
      <c r="N529" s="111"/>
      <c r="P529" s="95">
        <v>72.108000000000004</v>
      </c>
      <c r="R529" s="96">
        <v>5.6900000000000001E-5</v>
      </c>
      <c r="S529" s="208">
        <v>2.3262000000000001E-3</v>
      </c>
      <c r="T529" s="96">
        <v>9.1446200000000005E-2</v>
      </c>
      <c r="U529" s="96">
        <v>1.0200000000000001E-5</v>
      </c>
      <c r="V529" s="96">
        <v>4.51</v>
      </c>
      <c r="W529" s="96">
        <f t="shared" si="360"/>
        <v>2.7060000000000001E-2</v>
      </c>
      <c r="X529" s="96">
        <v>223000</v>
      </c>
      <c r="Y529" s="99">
        <f t="shared" si="361"/>
        <v>8.9395513725710904E-5</v>
      </c>
      <c r="Z529" s="96">
        <f t="shared" si="362"/>
        <v>12199.521415689416</v>
      </c>
      <c r="AA529" s="96">
        <f t="shared" si="363"/>
        <v>28432.582215471692</v>
      </c>
      <c r="AC529" s="96" t="str">
        <f t="shared" si="349"/>
        <v/>
      </c>
      <c r="AD529" s="96" t="str">
        <f t="shared" si="364"/>
        <v/>
      </c>
      <c r="AE529" s="96" t="str">
        <f t="shared" si="365"/>
        <v/>
      </c>
      <c r="AF529" s="96" t="str">
        <f t="shared" si="379"/>
        <v/>
      </c>
      <c r="AH529" s="101">
        <f t="shared" si="366"/>
        <v>63611.790238951944</v>
      </c>
      <c r="AI529" s="101" t="str">
        <f t="shared" si="367"/>
        <v/>
      </c>
      <c r="AJ529" s="101">
        <f t="shared" si="350"/>
        <v>46928.571428571435</v>
      </c>
      <c r="AK529" s="96">
        <f t="shared" si="380"/>
        <v>27005.614934630801</v>
      </c>
      <c r="AM529" s="96" t="str">
        <f t="shared" si="368"/>
        <v/>
      </c>
      <c r="AN529" s="96" t="str">
        <f t="shared" si="381"/>
        <v/>
      </c>
      <c r="AO529" s="96" t="str">
        <f t="shared" si="382"/>
        <v/>
      </c>
      <c r="AQ529" s="96">
        <f t="shared" si="369"/>
        <v>267169.51900359819</v>
      </c>
      <c r="AR529" s="96">
        <f t="shared" si="383"/>
        <v>1401600</v>
      </c>
      <c r="AS529" s="96">
        <f t="shared" si="384"/>
        <v>224395.75601730286</v>
      </c>
      <c r="AU529" s="96" t="str">
        <f t="shared" si="370"/>
        <v/>
      </c>
      <c r="AV529" s="96" t="str">
        <f t="shared" si="385"/>
        <v/>
      </c>
      <c r="AW529" s="96" t="str">
        <f t="shared" si="386"/>
        <v/>
      </c>
      <c r="AX529" s="96" t="str">
        <f t="shared" si="387"/>
        <v/>
      </c>
      <c r="AZ529" s="101">
        <f t="shared" si="371"/>
        <v>296855.02111510909</v>
      </c>
      <c r="BA529" s="101" t="str">
        <f t="shared" si="372"/>
        <v/>
      </c>
      <c r="BB529" s="101">
        <f t="shared" si="388"/>
        <v>778666.66666666663</v>
      </c>
      <c r="BC529" s="96">
        <f t="shared" si="389"/>
        <v>214919.98943480692</v>
      </c>
      <c r="BE529" s="96" t="str">
        <f t="shared" si="373"/>
        <v/>
      </c>
      <c r="BF529" s="96">
        <f t="shared" si="374"/>
        <v>5214.2857142857147</v>
      </c>
      <c r="BH529" s="118"/>
      <c r="BI529" s="96" t="s">
        <v>74</v>
      </c>
      <c r="BJ529" s="96" t="str">
        <f t="shared" si="375"/>
        <v/>
      </c>
      <c r="BK529" s="101">
        <f t="shared" si="376"/>
        <v>6857.142857142856</v>
      </c>
      <c r="BL529" s="101"/>
      <c r="BM529" s="117" t="str">
        <f t="shared" si="377"/>
        <v>78-93-3</v>
      </c>
      <c r="BN529" s="204" t="str">
        <f t="shared" si="378"/>
        <v>Methyl Ethyl Ketone (2-Butanone)</v>
      </c>
      <c r="BO529" s="204"/>
      <c r="BP529" s="200">
        <f t="shared" si="390"/>
        <v>27005.614934630801</v>
      </c>
      <c r="BQ529" s="100" t="str">
        <f t="shared" si="351"/>
        <v>N</v>
      </c>
      <c r="BR529" s="205">
        <f t="shared" si="391"/>
        <v>28432.582215471692</v>
      </c>
      <c r="BS529" s="100" t="str">
        <f t="shared" si="352"/>
        <v>sat</v>
      </c>
      <c r="BT529" s="200">
        <f t="shared" si="392"/>
        <v>28432.582215471692</v>
      </c>
      <c r="BU529" s="100" t="str">
        <f t="shared" si="353"/>
        <v>sat</v>
      </c>
      <c r="BV529" s="200">
        <f t="shared" si="393"/>
        <v>5214.2857142857147</v>
      </c>
      <c r="BW529" s="100" t="str">
        <f t="shared" si="354"/>
        <v>N</v>
      </c>
      <c r="BX529" s="200">
        <f t="shared" si="355"/>
        <v>6857.142857142856</v>
      </c>
      <c r="BY529" s="100" t="str">
        <f t="shared" si="356"/>
        <v>N</v>
      </c>
      <c r="BZ529" s="200"/>
      <c r="CA529" s="200"/>
      <c r="CB529" s="200"/>
    </row>
    <row r="530" spans="1:80" s="96" customFormat="1" ht="23" x14ac:dyDescent="0.5">
      <c r="A530" s="206" t="s">
        <v>1347</v>
      </c>
      <c r="B530" s="117" t="s">
        <v>462</v>
      </c>
      <c r="C530" s="201"/>
      <c r="D530" s="201" t="s">
        <v>74</v>
      </c>
      <c r="E530" s="201">
        <v>1E-3</v>
      </c>
      <c r="F530" s="203" t="s">
        <v>791</v>
      </c>
      <c r="G530" s="202">
        <v>1E-3</v>
      </c>
      <c r="H530" s="100" t="s">
        <v>1198</v>
      </c>
      <c r="I530" s="203">
        <v>2.0000000000000002E-5</v>
      </c>
      <c r="J530" s="203" t="s">
        <v>1198</v>
      </c>
      <c r="K530" s="203"/>
      <c r="L530" s="113" t="s">
        <v>1199</v>
      </c>
      <c r="M530" s="113">
        <v>1</v>
      </c>
      <c r="N530" s="111"/>
      <c r="P530" s="95">
        <v>46.072000000000003</v>
      </c>
      <c r="R530" s="96">
        <v>3.0309999999999999E-6</v>
      </c>
      <c r="S530" s="208">
        <v>1.239E-4</v>
      </c>
      <c r="T530" s="96">
        <v>0.12908939999999999</v>
      </c>
      <c r="U530" s="96">
        <v>1.4E-5</v>
      </c>
      <c r="V530" s="96">
        <v>13.31</v>
      </c>
      <c r="W530" s="96">
        <f t="shared" si="360"/>
        <v>7.986E-2</v>
      </c>
      <c r="X530" s="96">
        <v>1000000</v>
      </c>
      <c r="Y530" s="99">
        <f t="shared" si="361"/>
        <v>5.231141466329833E-6</v>
      </c>
      <c r="Z530" s="96">
        <f t="shared" si="362"/>
        <v>50431.562454932508</v>
      </c>
      <c r="AA530" s="96">
        <f t="shared" si="363"/>
        <v>179883.45528301885</v>
      </c>
      <c r="AC530" s="96">
        <f t="shared" si="349"/>
        <v>0.14159630996961817</v>
      </c>
      <c r="AD530" s="96" t="str">
        <f t="shared" si="364"/>
        <v/>
      </c>
      <c r="AE530" s="96" t="str">
        <f t="shared" si="365"/>
        <v/>
      </c>
      <c r="AF530" s="96">
        <f t="shared" si="379"/>
        <v>0.14159630996961817</v>
      </c>
      <c r="AH530" s="101">
        <f t="shared" si="366"/>
        <v>1.0518583026314496</v>
      </c>
      <c r="AI530" s="101" t="str">
        <f t="shared" si="367"/>
        <v/>
      </c>
      <c r="AJ530" s="101">
        <f t="shared" si="350"/>
        <v>78.214285714285722</v>
      </c>
      <c r="AK530" s="96">
        <f t="shared" si="380"/>
        <v>1.0379001884512191</v>
      </c>
      <c r="AM530" s="96">
        <f t="shared" si="368"/>
        <v>0.61849268194729223</v>
      </c>
      <c r="AN530" s="96" t="str">
        <f t="shared" si="381"/>
        <v/>
      </c>
      <c r="AO530" s="96">
        <f t="shared" si="382"/>
        <v>0.61849268194729223</v>
      </c>
      <c r="AQ530" s="96">
        <f t="shared" si="369"/>
        <v>4.4178048710520885</v>
      </c>
      <c r="AR530" s="96">
        <f t="shared" si="383"/>
        <v>2336</v>
      </c>
      <c r="AS530" s="96">
        <f t="shared" si="384"/>
        <v>4.4094657617537099</v>
      </c>
      <c r="AU530" s="96">
        <f t="shared" si="370"/>
        <v>0.68721409105254694</v>
      </c>
      <c r="AV530" s="96" t="str">
        <f t="shared" si="385"/>
        <v/>
      </c>
      <c r="AW530" s="96" t="str">
        <f t="shared" si="386"/>
        <v/>
      </c>
      <c r="AX530" s="96">
        <f t="shared" si="387"/>
        <v>0.68721409105254694</v>
      </c>
      <c r="AZ530" s="101">
        <f t="shared" si="371"/>
        <v>4.9086720789467657</v>
      </c>
      <c r="BA530" s="101" t="str">
        <f t="shared" si="372"/>
        <v/>
      </c>
      <c r="BB530" s="101">
        <f t="shared" si="388"/>
        <v>1297.7777777777778</v>
      </c>
      <c r="BC530" s="96">
        <f t="shared" si="389"/>
        <v>4.8901756390849087</v>
      </c>
      <c r="BE530" s="96">
        <f t="shared" si="373"/>
        <v>2.8076923076923075E-3</v>
      </c>
      <c r="BF530" s="96">
        <f t="shared" si="374"/>
        <v>2.0857142857142859E-2</v>
      </c>
      <c r="BH530" s="118"/>
      <c r="BI530" s="96" t="s">
        <v>74</v>
      </c>
      <c r="BJ530" s="96">
        <f t="shared" si="375"/>
        <v>5.615384615384615E-3</v>
      </c>
      <c r="BK530" s="101">
        <f t="shared" si="376"/>
        <v>4.1662207954342792E-2</v>
      </c>
      <c r="BL530" s="101"/>
      <c r="BM530" s="117" t="str">
        <f t="shared" si="377"/>
        <v>60-34-4</v>
      </c>
      <c r="BN530" s="204" t="str">
        <f t="shared" si="378"/>
        <v>Methyl Hydrazine</v>
      </c>
      <c r="BO530" s="204"/>
      <c r="BP530" s="200">
        <f t="shared" si="390"/>
        <v>0.14159630996961817</v>
      </c>
      <c r="BQ530" s="100" t="str">
        <f t="shared" si="351"/>
        <v>C</v>
      </c>
      <c r="BR530" s="205">
        <f t="shared" si="391"/>
        <v>0.61849268194729223</v>
      </c>
      <c r="BS530" s="100" t="str">
        <f t="shared" si="352"/>
        <v>C</v>
      </c>
      <c r="BT530" s="200">
        <f t="shared" si="392"/>
        <v>0.68721409105254694</v>
      </c>
      <c r="BU530" s="100" t="str">
        <f t="shared" si="353"/>
        <v>C</v>
      </c>
      <c r="BV530" s="200">
        <f t="shared" si="393"/>
        <v>2.8076923076923075E-3</v>
      </c>
      <c r="BW530" s="100" t="str">
        <f t="shared" si="354"/>
        <v>C</v>
      </c>
      <c r="BX530" s="200">
        <f t="shared" si="355"/>
        <v>5.615384615384615E-3</v>
      </c>
      <c r="BY530" s="100" t="str">
        <f t="shared" si="356"/>
        <v>C</v>
      </c>
      <c r="BZ530" s="200"/>
      <c r="CA530" s="200"/>
      <c r="CB530" s="200"/>
    </row>
    <row r="531" spans="1:80" s="96" customFormat="1" ht="23" x14ac:dyDescent="0.5">
      <c r="A531" s="206" t="s">
        <v>818</v>
      </c>
      <c r="B531" s="117" t="s">
        <v>819</v>
      </c>
      <c r="D531" s="201"/>
      <c r="E531" s="201"/>
      <c r="F531" s="203"/>
      <c r="G531" s="202"/>
      <c r="H531" s="100"/>
      <c r="I531" s="203">
        <v>0.17</v>
      </c>
      <c r="J531" s="203"/>
      <c r="K531" s="203"/>
      <c r="L531" s="113" t="s">
        <v>1199</v>
      </c>
      <c r="M531" s="113">
        <v>1</v>
      </c>
      <c r="N531" s="111"/>
      <c r="P531" s="208">
        <v>141.94</v>
      </c>
      <c r="Q531" s="208"/>
      <c r="R531" s="96">
        <v>5.4000000000000003E-3</v>
      </c>
      <c r="S531" s="96">
        <v>0.22140000000000001</v>
      </c>
      <c r="T531" s="96">
        <v>7.4899999999999994E-2</v>
      </c>
      <c r="U531" s="96">
        <v>1.15E-4</v>
      </c>
      <c r="V531" s="96">
        <v>14</v>
      </c>
      <c r="W531" s="96">
        <f t="shared" si="360"/>
        <v>8.4000000000000005E-2</v>
      </c>
      <c r="X531" s="96">
        <v>13900</v>
      </c>
      <c r="Y531" s="99">
        <f t="shared" si="361"/>
        <v>3.9139699956286574E-3</v>
      </c>
      <c r="Z531" s="96">
        <f t="shared" si="362"/>
        <v>1843.707022824583</v>
      </c>
      <c r="AA531" s="96">
        <f t="shared" si="363"/>
        <v>3140.1883396226413</v>
      </c>
      <c r="AC531" s="96" t="str">
        <f t="shared" si="349"/>
        <v/>
      </c>
      <c r="AD531" s="96" t="str">
        <f t="shared" si="364"/>
        <v/>
      </c>
      <c r="AE531" s="96" t="str">
        <f t="shared" si="365"/>
        <v/>
      </c>
      <c r="AF531" s="96" t="str">
        <f t="shared" si="379"/>
        <v/>
      </c>
      <c r="AH531" s="101">
        <f t="shared" si="366"/>
        <v>326.86291647504396</v>
      </c>
      <c r="AI531" s="101" t="str">
        <f t="shared" si="367"/>
        <v/>
      </c>
      <c r="AJ531" s="101" t="str">
        <f t="shared" si="350"/>
        <v/>
      </c>
      <c r="AK531" s="96">
        <f t="shared" si="380"/>
        <v>326.86291647504396</v>
      </c>
      <c r="AM531" s="96" t="str">
        <f t="shared" si="368"/>
        <v/>
      </c>
      <c r="AN531" s="96" t="str">
        <f t="shared" si="381"/>
        <v/>
      </c>
      <c r="AO531" s="96" t="str">
        <f t="shared" si="382"/>
        <v/>
      </c>
      <c r="AQ531" s="96">
        <f t="shared" si="369"/>
        <v>1372.8242491951844</v>
      </c>
      <c r="AR531" s="96" t="str">
        <f t="shared" si="383"/>
        <v/>
      </c>
      <c r="AS531" s="96">
        <f t="shared" si="384"/>
        <v>1372.8242491951844</v>
      </c>
      <c r="AU531" s="96" t="str">
        <f t="shared" si="370"/>
        <v/>
      </c>
      <c r="AV531" s="96" t="str">
        <f t="shared" si="385"/>
        <v/>
      </c>
      <c r="AW531" s="96" t="str">
        <f t="shared" si="386"/>
        <v/>
      </c>
      <c r="AX531" s="96" t="str">
        <f t="shared" si="387"/>
        <v/>
      </c>
      <c r="AZ531" s="101">
        <f t="shared" si="371"/>
        <v>1525.3602768835383</v>
      </c>
      <c r="BA531" s="101" t="str">
        <f t="shared" si="372"/>
        <v/>
      </c>
      <c r="BB531" s="101" t="str">
        <f t="shared" si="388"/>
        <v/>
      </c>
      <c r="BC531" s="96">
        <f t="shared" si="389"/>
        <v>1525.3602768835381</v>
      </c>
      <c r="BE531" s="96" t="str">
        <f t="shared" si="373"/>
        <v/>
      </c>
      <c r="BF531" s="96">
        <f t="shared" si="374"/>
        <v>177.28571428571428</v>
      </c>
      <c r="BH531" s="118"/>
      <c r="BJ531" s="96" t="str">
        <f t="shared" si="375"/>
        <v/>
      </c>
      <c r="BK531" s="101">
        <f t="shared" si="376"/>
        <v>354.57142857142856</v>
      </c>
      <c r="BL531" s="101"/>
      <c r="BM531" s="117" t="str">
        <f t="shared" si="377"/>
        <v>74-88-4</v>
      </c>
      <c r="BN531" s="204" t="str">
        <f t="shared" si="378"/>
        <v>Methyl Iodide</v>
      </c>
      <c r="BO531" s="204"/>
      <c r="BP531" s="200">
        <f t="shared" si="390"/>
        <v>326.86291647504396</v>
      </c>
      <c r="BQ531" s="100" t="str">
        <f>IF(BP531="","",IF(BP531=AA531,"sat", IF(BP531=AF531,"C", IF(BP531=AK531,"N", IF(BP531=100000,"max")))))</f>
        <v>N</v>
      </c>
      <c r="BR531" s="205">
        <f t="shared" si="391"/>
        <v>1372.8242491951844</v>
      </c>
      <c r="BS531" s="100" t="str">
        <f>IF(BR531="","",IF(BR531=AA531,"sat", IF(BR531=AO531,"C", IF(BR531=AS531,"N", IF(BR531=100000,"max")))))</f>
        <v>N</v>
      </c>
      <c r="BT531" s="200">
        <f t="shared" si="392"/>
        <v>1525.3602768835381</v>
      </c>
      <c r="BU531" s="100" t="str">
        <f>IF(BT531="","", IF(BT531=AA531,"sat", IF(BT531=AX531,"C", IF(BT531=BC531,"N", IF(BT531=100000,"max")))))</f>
        <v>N</v>
      </c>
      <c r="BV531" s="200">
        <f t="shared" si="393"/>
        <v>177.28571428571428</v>
      </c>
      <c r="BW531" s="100" t="str">
        <f>IF(BV531="","", IF(BV531=BE531,"C", IF(BV531=BF531,"N")))</f>
        <v>N</v>
      </c>
      <c r="BX531" s="200">
        <f>IF(BI531="",(IF(AND(BJ531="",BK531=""),"",MIN(BJ531,BK531))),BI531)</f>
        <v>354.57142857142856</v>
      </c>
      <c r="BY531" s="100" t="str">
        <f>IF(BX531="","", IF(BX531=BJ531,"C", IF(BX531=BK531,"N",IF(BX531=BI531,"mcl"))))</f>
        <v>N</v>
      </c>
      <c r="BZ531" s="200"/>
      <c r="CA531" s="200"/>
      <c r="CB531" s="200"/>
    </row>
    <row r="532" spans="1:80" s="96" customFormat="1" ht="23" x14ac:dyDescent="0.5">
      <c r="A532" s="206" t="s">
        <v>1348</v>
      </c>
      <c r="B532" s="117" t="s">
        <v>463</v>
      </c>
      <c r="D532" s="201" t="s">
        <v>74</v>
      </c>
      <c r="E532" s="201"/>
      <c r="F532" s="203" t="s">
        <v>74</v>
      </c>
      <c r="G532" s="202"/>
      <c r="H532" s="100" t="s">
        <v>74</v>
      </c>
      <c r="I532" s="203">
        <v>3</v>
      </c>
      <c r="J532" s="203" t="s">
        <v>790</v>
      </c>
      <c r="K532" s="203"/>
      <c r="L532" s="113" t="s">
        <v>1199</v>
      </c>
      <c r="M532" s="113">
        <v>1</v>
      </c>
      <c r="N532" s="111"/>
      <c r="P532" s="95">
        <v>100.16</v>
      </c>
      <c r="R532" s="96">
        <v>1.3799999999999999E-4</v>
      </c>
      <c r="S532" s="208">
        <v>5.6419E-3</v>
      </c>
      <c r="T532" s="96">
        <v>6.97797E-2</v>
      </c>
      <c r="U532" s="96">
        <v>8.3476999999999997E-6</v>
      </c>
      <c r="V532" s="96">
        <v>12.6</v>
      </c>
      <c r="W532" s="96">
        <f t="shared" si="360"/>
        <v>7.5600000000000001E-2</v>
      </c>
      <c r="X532" s="96">
        <v>19000</v>
      </c>
      <c r="Y532" s="99">
        <f t="shared" si="361"/>
        <v>1.1902345125553166E-4</v>
      </c>
      <c r="Z532" s="96">
        <f t="shared" si="362"/>
        <v>10572.662926532177</v>
      </c>
      <c r="AA532" s="96">
        <f t="shared" si="363"/>
        <v>3356.6930981760997</v>
      </c>
      <c r="AC532" s="96" t="str">
        <f t="shared" si="349"/>
        <v/>
      </c>
      <c r="AD532" s="96" t="str">
        <f t="shared" si="364"/>
        <v/>
      </c>
      <c r="AE532" s="96" t="str">
        <f t="shared" si="365"/>
        <v/>
      </c>
      <c r="AF532" s="96" t="str">
        <f t="shared" si="379"/>
        <v/>
      </c>
      <c r="AH532" s="101">
        <f t="shared" si="366"/>
        <v>33077.331155864958</v>
      </c>
      <c r="AI532" s="101" t="str">
        <f t="shared" si="367"/>
        <v/>
      </c>
      <c r="AJ532" s="101" t="str">
        <f t="shared" si="350"/>
        <v/>
      </c>
      <c r="AK532" s="96">
        <f t="shared" si="380"/>
        <v>33077.331155864958</v>
      </c>
      <c r="AM532" s="96" t="str">
        <f t="shared" si="368"/>
        <v/>
      </c>
      <c r="AN532" s="96" t="str">
        <f t="shared" si="381"/>
        <v/>
      </c>
      <c r="AO532" s="96" t="str">
        <f t="shared" si="382"/>
        <v/>
      </c>
      <c r="AQ532" s="96">
        <f t="shared" si="369"/>
        <v>138924.79085463283</v>
      </c>
      <c r="AR532" s="96" t="str">
        <f t="shared" si="383"/>
        <v/>
      </c>
      <c r="AS532" s="96">
        <f t="shared" si="384"/>
        <v>138924.79085463283</v>
      </c>
      <c r="AU532" s="96" t="str">
        <f t="shared" si="370"/>
        <v/>
      </c>
      <c r="AV532" s="96" t="str">
        <f t="shared" si="385"/>
        <v/>
      </c>
      <c r="AW532" s="96" t="str">
        <f t="shared" si="386"/>
        <v/>
      </c>
      <c r="AX532" s="96" t="str">
        <f t="shared" si="387"/>
        <v/>
      </c>
      <c r="AZ532" s="101">
        <f t="shared" si="371"/>
        <v>154360.8787273698</v>
      </c>
      <c r="BA532" s="101" t="str">
        <f t="shared" si="372"/>
        <v/>
      </c>
      <c r="BB532" s="101" t="str">
        <f t="shared" si="388"/>
        <v/>
      </c>
      <c r="BC532" s="96">
        <f t="shared" si="389"/>
        <v>154360.8787273698</v>
      </c>
      <c r="BE532" s="96" t="str">
        <f t="shared" si="373"/>
        <v/>
      </c>
      <c r="BF532" s="96">
        <f t="shared" si="374"/>
        <v>3128.5714285714284</v>
      </c>
      <c r="BH532" s="118"/>
      <c r="BI532" s="96" t="s">
        <v>74</v>
      </c>
      <c r="BJ532" s="96" t="str">
        <f t="shared" si="375"/>
        <v/>
      </c>
      <c r="BK532" s="101">
        <f t="shared" si="376"/>
        <v>6257.1428571428578</v>
      </c>
      <c r="BL532" s="101"/>
      <c r="BM532" s="117" t="str">
        <f t="shared" si="377"/>
        <v>108-10-1</v>
      </c>
      <c r="BN532" s="204" t="str">
        <f t="shared" si="378"/>
        <v>Methyl Isobutyl Ketone (4-methyl-2-pentanone)</v>
      </c>
      <c r="BO532" s="204"/>
      <c r="BP532" s="200">
        <f t="shared" si="390"/>
        <v>3356.6930981760997</v>
      </c>
      <c r="BQ532" s="100" t="str">
        <f t="shared" si="351"/>
        <v>sat</v>
      </c>
      <c r="BR532" s="205">
        <f t="shared" si="391"/>
        <v>3356.6930981760997</v>
      </c>
      <c r="BS532" s="100" t="str">
        <f t="shared" si="352"/>
        <v>sat</v>
      </c>
      <c r="BT532" s="200">
        <f t="shared" si="392"/>
        <v>3356.6930981760997</v>
      </c>
      <c r="BU532" s="100" t="str">
        <f t="shared" si="353"/>
        <v>sat</v>
      </c>
      <c r="BV532" s="200">
        <f t="shared" si="393"/>
        <v>3128.5714285714284</v>
      </c>
      <c r="BW532" s="100" t="str">
        <f t="shared" si="354"/>
        <v>N</v>
      </c>
      <c r="BX532" s="200">
        <f t="shared" si="355"/>
        <v>6257.1428571428578</v>
      </c>
      <c r="BY532" s="100" t="str">
        <f t="shared" si="356"/>
        <v>N</v>
      </c>
      <c r="BZ532" s="200"/>
      <c r="CA532" s="200"/>
      <c r="CB532" s="200"/>
    </row>
    <row r="533" spans="1:80" s="96" customFormat="1" ht="23" x14ac:dyDescent="0.5">
      <c r="A533" s="206" t="s">
        <v>1349</v>
      </c>
      <c r="B533" s="117" t="s">
        <v>1350</v>
      </c>
      <c r="D533" s="201" t="s">
        <v>74</v>
      </c>
      <c r="E533" s="201"/>
      <c r="F533" s="203" t="s">
        <v>74</v>
      </c>
      <c r="G533" s="202"/>
      <c r="H533" s="116" t="s">
        <v>74</v>
      </c>
      <c r="I533" s="203">
        <v>1E-3</v>
      </c>
      <c r="J533" s="203" t="s">
        <v>793</v>
      </c>
      <c r="K533" s="203"/>
      <c r="L533" s="113" t="s">
        <v>1199</v>
      </c>
      <c r="M533" s="113">
        <v>1</v>
      </c>
      <c r="N533" s="111"/>
      <c r="P533" s="95">
        <v>57.052</v>
      </c>
      <c r="R533" s="96">
        <v>9.2599999999999996E-4</v>
      </c>
      <c r="S533" s="208">
        <v>3.7857700000000001E-2</v>
      </c>
      <c r="T533" s="96">
        <v>0.1165494</v>
      </c>
      <c r="U533" s="96">
        <v>1.31E-5</v>
      </c>
      <c r="V533" s="96">
        <v>39.6</v>
      </c>
      <c r="W533" s="96">
        <f t="shared" si="360"/>
        <v>0.23760000000000001</v>
      </c>
      <c r="X533" s="96">
        <v>29200</v>
      </c>
      <c r="Y533" s="99">
        <f t="shared" si="361"/>
        <v>6.8207591797356454E-4</v>
      </c>
      <c r="Z533" s="96">
        <f t="shared" si="362"/>
        <v>4416.5616584037425</v>
      </c>
      <c r="AA533" s="96">
        <f t="shared" si="363"/>
        <v>10067.189746440252</v>
      </c>
      <c r="AC533" s="96" t="str">
        <f t="shared" si="349"/>
        <v/>
      </c>
      <c r="AD533" s="96" t="str">
        <f t="shared" si="364"/>
        <v/>
      </c>
      <c r="AE533" s="96" t="str">
        <f t="shared" si="365"/>
        <v/>
      </c>
      <c r="AF533" s="96" t="str">
        <f t="shared" si="379"/>
        <v/>
      </c>
      <c r="AH533" s="101">
        <f t="shared" si="366"/>
        <v>4.6058428723353311</v>
      </c>
      <c r="AI533" s="101" t="str">
        <f t="shared" si="367"/>
        <v/>
      </c>
      <c r="AJ533" s="101" t="str">
        <f t="shared" si="350"/>
        <v/>
      </c>
      <c r="AK533" s="96">
        <f t="shared" si="380"/>
        <v>4.6058428723353311</v>
      </c>
      <c r="AM533" s="96" t="str">
        <f t="shared" si="368"/>
        <v/>
      </c>
      <c r="AN533" s="96" t="str">
        <f t="shared" si="381"/>
        <v/>
      </c>
      <c r="AO533" s="96" t="str">
        <f t="shared" si="382"/>
        <v/>
      </c>
      <c r="AQ533" s="96">
        <f t="shared" si="369"/>
        <v>19.344540063808392</v>
      </c>
      <c r="AR533" s="96" t="str">
        <f t="shared" si="383"/>
        <v/>
      </c>
      <c r="AS533" s="96">
        <f t="shared" si="384"/>
        <v>19.344540063808392</v>
      </c>
      <c r="AU533" s="96" t="str">
        <f t="shared" si="370"/>
        <v/>
      </c>
      <c r="AV533" s="96" t="str">
        <f t="shared" si="385"/>
        <v/>
      </c>
      <c r="AW533" s="96" t="str">
        <f t="shared" si="386"/>
        <v/>
      </c>
      <c r="AX533" s="96" t="str">
        <f t="shared" si="387"/>
        <v/>
      </c>
      <c r="AZ533" s="101">
        <f t="shared" si="371"/>
        <v>21.493933404231544</v>
      </c>
      <c r="BA533" s="101" t="str">
        <f t="shared" si="372"/>
        <v/>
      </c>
      <c r="BB533" s="101" t="str">
        <f t="shared" si="388"/>
        <v/>
      </c>
      <c r="BC533" s="96">
        <f t="shared" si="389"/>
        <v>21.493933404231544</v>
      </c>
      <c r="BE533" s="96" t="str">
        <f t="shared" si="373"/>
        <v/>
      </c>
      <c r="BF533" s="96">
        <f t="shared" si="374"/>
        <v>1.0428571428571429</v>
      </c>
      <c r="BH533" s="118"/>
      <c r="BI533" s="96" t="s">
        <v>74</v>
      </c>
      <c r="BJ533" s="96" t="str">
        <f t="shared" si="375"/>
        <v/>
      </c>
      <c r="BK533" s="101">
        <f t="shared" si="376"/>
        <v>2.0857142857142859</v>
      </c>
      <c r="BL533" s="101"/>
      <c r="BM533" s="117" t="str">
        <f t="shared" si="377"/>
        <v>624-83-9</v>
      </c>
      <c r="BN533" s="204" t="str">
        <f t="shared" si="378"/>
        <v>Methyl Isocyanate</v>
      </c>
      <c r="BO533" s="204"/>
      <c r="BP533" s="200">
        <f t="shared" si="390"/>
        <v>4.6058428723353311</v>
      </c>
      <c r="BQ533" s="100" t="str">
        <f t="shared" si="351"/>
        <v>N</v>
      </c>
      <c r="BR533" s="205">
        <f t="shared" si="391"/>
        <v>19.344540063808392</v>
      </c>
      <c r="BS533" s="100" t="str">
        <f t="shared" si="352"/>
        <v>N</v>
      </c>
      <c r="BT533" s="200">
        <f t="shared" si="392"/>
        <v>21.493933404231544</v>
      </c>
      <c r="BU533" s="100" t="str">
        <f t="shared" si="353"/>
        <v>N</v>
      </c>
      <c r="BV533" s="200">
        <f t="shared" si="393"/>
        <v>1.0428571428571429</v>
      </c>
      <c r="BW533" s="100" t="str">
        <f t="shared" si="354"/>
        <v>N</v>
      </c>
      <c r="BX533" s="200">
        <f t="shared" si="355"/>
        <v>2.0857142857142859</v>
      </c>
      <c r="BY533" s="100" t="str">
        <f t="shared" si="356"/>
        <v>N</v>
      </c>
      <c r="BZ533" s="200"/>
      <c r="CA533" s="200"/>
      <c r="CB533" s="200"/>
    </row>
    <row r="534" spans="1:80" s="96" customFormat="1" ht="23" x14ac:dyDescent="0.5">
      <c r="A534" s="206" t="s">
        <v>1351</v>
      </c>
      <c r="B534" s="117" t="s">
        <v>466</v>
      </c>
      <c r="D534" s="201" t="s">
        <v>74</v>
      </c>
      <c r="E534" s="201">
        <v>1.4</v>
      </c>
      <c r="F534" s="203" t="s">
        <v>790</v>
      </c>
      <c r="G534" s="202"/>
      <c r="H534" s="100" t="s">
        <v>74</v>
      </c>
      <c r="I534" s="203">
        <v>0.7</v>
      </c>
      <c r="J534" s="203" t="s">
        <v>790</v>
      </c>
      <c r="K534" s="203"/>
      <c r="L534" s="113" t="s">
        <v>1199</v>
      </c>
      <c r="M534" s="113">
        <v>1</v>
      </c>
      <c r="N534" s="111"/>
      <c r="P534" s="95">
        <v>100.12</v>
      </c>
      <c r="R534" s="96">
        <v>3.19E-4</v>
      </c>
      <c r="S534" s="208">
        <v>1.30417E-2</v>
      </c>
      <c r="T534" s="96">
        <v>7.5044700000000006E-2</v>
      </c>
      <c r="U534" s="96">
        <v>9.2087000000000004E-6</v>
      </c>
      <c r="V534" s="96">
        <v>9.14</v>
      </c>
      <c r="W534" s="96">
        <f t="shared" si="360"/>
        <v>5.4840000000000007E-2</v>
      </c>
      <c r="X534" s="96">
        <v>15000</v>
      </c>
      <c r="Y534" s="99">
        <f t="shared" si="361"/>
        <v>3.318392824670967E-4</v>
      </c>
      <c r="Z534" s="96">
        <f t="shared" si="362"/>
        <v>6331.9395220456008</v>
      </c>
      <c r="AA534" s="96">
        <f t="shared" si="363"/>
        <v>2359.6335066037736</v>
      </c>
      <c r="AC534" s="96" t="str">
        <f t="shared" si="349"/>
        <v/>
      </c>
      <c r="AD534" s="96" t="str">
        <f t="shared" si="364"/>
        <v/>
      </c>
      <c r="AE534" s="96" t="str">
        <f t="shared" si="365"/>
        <v/>
      </c>
      <c r="AF534" s="96" t="str">
        <f t="shared" si="379"/>
        <v/>
      </c>
      <c r="AH534" s="101">
        <f t="shared" si="366"/>
        <v>4622.315851093289</v>
      </c>
      <c r="AI534" s="101" t="str">
        <f t="shared" si="367"/>
        <v/>
      </c>
      <c r="AJ534" s="101">
        <f t="shared" si="350"/>
        <v>109500</v>
      </c>
      <c r="AK534" s="96">
        <f t="shared" si="380"/>
        <v>4435.0973945808364</v>
      </c>
      <c r="AM534" s="96" t="str">
        <f t="shared" si="368"/>
        <v/>
      </c>
      <c r="AN534" s="96" t="str">
        <f t="shared" si="381"/>
        <v/>
      </c>
      <c r="AO534" s="96" t="str">
        <f t="shared" si="382"/>
        <v/>
      </c>
      <c r="AQ534" s="96">
        <f t="shared" si="369"/>
        <v>19413.726574591812</v>
      </c>
      <c r="AR534" s="96">
        <f t="shared" si="383"/>
        <v>3270400</v>
      </c>
      <c r="AS534" s="96">
        <f t="shared" si="384"/>
        <v>19299.163012385074</v>
      </c>
      <c r="AU534" s="96" t="str">
        <f t="shared" si="370"/>
        <v/>
      </c>
      <c r="AV534" s="96" t="str">
        <f t="shared" si="385"/>
        <v/>
      </c>
      <c r="AW534" s="96" t="str">
        <f t="shared" si="386"/>
        <v/>
      </c>
      <c r="AX534" s="96" t="str">
        <f t="shared" si="387"/>
        <v/>
      </c>
      <c r="AZ534" s="101">
        <f t="shared" si="371"/>
        <v>21570.807305102011</v>
      </c>
      <c r="BA534" s="101" t="str">
        <f t="shared" si="372"/>
        <v/>
      </c>
      <c r="BB534" s="101">
        <f t="shared" si="388"/>
        <v>1816888.888888889</v>
      </c>
      <c r="BC534" s="96">
        <f t="shared" si="389"/>
        <v>21317.715149338623</v>
      </c>
      <c r="BE534" s="96" t="str">
        <f t="shared" si="373"/>
        <v/>
      </c>
      <c r="BF534" s="96">
        <f t="shared" si="374"/>
        <v>729.99999999999989</v>
      </c>
      <c r="BH534" s="118"/>
      <c r="BI534" s="96" t="s">
        <v>74</v>
      </c>
      <c r="BJ534" s="96" t="str">
        <f t="shared" si="375"/>
        <v/>
      </c>
      <c r="BK534" s="101">
        <f t="shared" si="376"/>
        <v>1415.7575757575758</v>
      </c>
      <c r="BL534" s="101"/>
      <c r="BM534" s="117" t="str">
        <f t="shared" si="377"/>
        <v>80-62-6</v>
      </c>
      <c r="BN534" s="204" t="str">
        <f t="shared" si="378"/>
        <v>Methyl Methacrylate</v>
      </c>
      <c r="BO534" s="204"/>
      <c r="BP534" s="200">
        <f t="shared" si="390"/>
        <v>2359.6335066037736</v>
      </c>
      <c r="BQ534" s="100" t="str">
        <f t="shared" si="351"/>
        <v>sat</v>
      </c>
      <c r="BR534" s="205">
        <f t="shared" si="391"/>
        <v>2359.6335066037736</v>
      </c>
      <c r="BS534" s="100" t="str">
        <f t="shared" si="352"/>
        <v>sat</v>
      </c>
      <c r="BT534" s="200">
        <f t="shared" si="392"/>
        <v>2359.6335066037736</v>
      </c>
      <c r="BU534" s="100" t="str">
        <f t="shared" si="353"/>
        <v>sat</v>
      </c>
      <c r="BV534" s="200">
        <f t="shared" si="393"/>
        <v>729.99999999999989</v>
      </c>
      <c r="BW534" s="100" t="str">
        <f t="shared" si="354"/>
        <v>N</v>
      </c>
      <c r="BX534" s="200">
        <f t="shared" si="355"/>
        <v>1415.7575757575758</v>
      </c>
      <c r="BY534" s="100" t="str">
        <f t="shared" si="356"/>
        <v>N</v>
      </c>
      <c r="BZ534" s="200"/>
      <c r="CA534" s="200"/>
      <c r="CB534" s="200"/>
    </row>
    <row r="535" spans="1:80" s="96" customFormat="1" ht="23" x14ac:dyDescent="0.5">
      <c r="A535" s="206" t="s">
        <v>1352</v>
      </c>
      <c r="B535" s="117" t="s">
        <v>468</v>
      </c>
      <c r="C535" s="260"/>
      <c r="D535" s="261" t="s">
        <v>74</v>
      </c>
      <c r="E535" s="201">
        <v>2.5000000000000001E-4</v>
      </c>
      <c r="F535" s="203" t="s">
        <v>790</v>
      </c>
      <c r="G535" s="202"/>
      <c r="H535" s="100" t="s">
        <v>74</v>
      </c>
      <c r="I535" s="203"/>
      <c r="J535" s="203" t="s">
        <v>74</v>
      </c>
      <c r="K535" s="203"/>
      <c r="L535" s="265"/>
      <c r="M535" s="113">
        <v>1</v>
      </c>
      <c r="N535" s="111">
        <v>0.1</v>
      </c>
      <c r="P535" s="95">
        <v>263.20999999999998</v>
      </c>
      <c r="Q535" s="96" t="s">
        <v>47</v>
      </c>
      <c r="R535" s="96">
        <v>9.9999999999999995E-8</v>
      </c>
      <c r="S535" s="208">
        <v>4.0883000000000003E-6</v>
      </c>
      <c r="T535" s="96">
        <v>2.4984599999999999E-2</v>
      </c>
      <c r="U535" s="96">
        <v>6.4392000000000001E-6</v>
      </c>
      <c r="V535" s="96">
        <v>729.3</v>
      </c>
      <c r="W535" s="96">
        <f t="shared" si="360"/>
        <v>4.3757999999999999</v>
      </c>
      <c r="X535" s="96">
        <v>37.700000000000003</v>
      </c>
      <c r="Y535" s="99" t="str">
        <f t="shared" si="361"/>
        <v/>
      </c>
      <c r="Z535" s="96" t="str">
        <f t="shared" si="362"/>
        <v/>
      </c>
      <c r="AA535" s="96" t="str">
        <f t="shared" si="363"/>
        <v/>
      </c>
      <c r="AC535" s="96" t="str">
        <f t="shared" si="349"/>
        <v/>
      </c>
      <c r="AD535" s="96" t="str">
        <f t="shared" si="364"/>
        <v/>
      </c>
      <c r="AE535" s="96" t="str">
        <f t="shared" si="365"/>
        <v/>
      </c>
      <c r="AF535" s="96" t="str">
        <f t="shared" si="379"/>
        <v/>
      </c>
      <c r="AH535" s="101" t="str">
        <f t="shared" si="366"/>
        <v/>
      </c>
      <c r="AI535" s="101">
        <f t="shared" si="367"/>
        <v>82.400216723857682</v>
      </c>
      <c r="AJ535" s="101">
        <f t="shared" si="350"/>
        <v>19.553571428571431</v>
      </c>
      <c r="AK535" s="96">
        <f t="shared" si="380"/>
        <v>15.803419888928659</v>
      </c>
      <c r="AM535" s="96" t="str">
        <f t="shared" si="368"/>
        <v/>
      </c>
      <c r="AN535" s="96" t="str">
        <f t="shared" si="381"/>
        <v/>
      </c>
      <c r="AO535" s="96" t="str">
        <f t="shared" si="382"/>
        <v/>
      </c>
      <c r="AQ535" s="96" t="str">
        <f t="shared" si="369"/>
        <v/>
      </c>
      <c r="AR535" s="96">
        <f t="shared" si="383"/>
        <v>584</v>
      </c>
      <c r="AS535" s="96">
        <f t="shared" si="384"/>
        <v>584</v>
      </c>
      <c r="AU535" s="96" t="str">
        <f t="shared" si="370"/>
        <v/>
      </c>
      <c r="AV535" s="96" t="str">
        <f t="shared" si="385"/>
        <v/>
      </c>
      <c r="AW535" s="96" t="str">
        <f t="shared" si="386"/>
        <v/>
      </c>
      <c r="AX535" s="96" t="str">
        <f t="shared" si="387"/>
        <v/>
      </c>
      <c r="AZ535" s="101" t="str">
        <f t="shared" si="371"/>
        <v/>
      </c>
      <c r="BA535" s="101">
        <f t="shared" si="372"/>
        <v>766.57320774133927</v>
      </c>
      <c r="BB535" s="101">
        <f t="shared" si="388"/>
        <v>324.44444444444446</v>
      </c>
      <c r="BC535" s="96">
        <f t="shared" si="389"/>
        <v>227.96186479050928</v>
      </c>
      <c r="BE535" s="96" t="str">
        <f t="shared" si="373"/>
        <v/>
      </c>
      <c r="BF535" s="96" t="str">
        <f t="shared" si="374"/>
        <v/>
      </c>
      <c r="BH535" s="118"/>
      <c r="BI535" s="96" t="s">
        <v>74</v>
      </c>
      <c r="BJ535" s="96" t="str">
        <f t="shared" si="375"/>
        <v/>
      </c>
      <c r="BK535" s="101">
        <f t="shared" si="376"/>
        <v>8.3428571428571434</v>
      </c>
      <c r="BL535" s="101"/>
      <c r="BM535" s="117" t="str">
        <f t="shared" si="377"/>
        <v>298-00-0</v>
      </c>
      <c r="BN535" s="204" t="str">
        <f t="shared" si="378"/>
        <v>Methyl Parathion</v>
      </c>
      <c r="BO535" s="204"/>
      <c r="BP535" s="200">
        <f t="shared" si="390"/>
        <v>15.803419888928659</v>
      </c>
      <c r="BQ535" s="100" t="str">
        <f t="shared" si="351"/>
        <v>N</v>
      </c>
      <c r="BR535" s="205">
        <f t="shared" si="391"/>
        <v>584</v>
      </c>
      <c r="BS535" s="100" t="str">
        <f t="shared" si="352"/>
        <v>N</v>
      </c>
      <c r="BT535" s="200">
        <f t="shared" si="392"/>
        <v>227.96186479050928</v>
      </c>
      <c r="BU535" s="100" t="str">
        <f t="shared" si="353"/>
        <v>N</v>
      </c>
      <c r="BV535" s="200" t="str">
        <f t="shared" si="393"/>
        <v/>
      </c>
      <c r="BW535" s="100" t="str">
        <f t="shared" si="354"/>
        <v/>
      </c>
      <c r="BX535" s="200">
        <f t="shared" si="355"/>
        <v>8.3428571428571434</v>
      </c>
      <c r="BY535" s="100" t="str">
        <f t="shared" si="356"/>
        <v>N</v>
      </c>
      <c r="BZ535" s="200"/>
      <c r="CA535" s="200"/>
      <c r="CB535" s="200"/>
    </row>
    <row r="536" spans="1:80" s="96" customFormat="1" ht="23" x14ac:dyDescent="0.5">
      <c r="A536" s="206" t="s">
        <v>1353</v>
      </c>
      <c r="B536" s="117" t="s">
        <v>472</v>
      </c>
      <c r="D536" s="201" t="s">
        <v>74</v>
      </c>
      <c r="E536" s="201">
        <v>0.06</v>
      </c>
      <c r="F536" s="203" t="s">
        <v>1198</v>
      </c>
      <c r="G536" s="202"/>
      <c r="H536" s="100" t="s">
        <v>74</v>
      </c>
      <c r="I536" s="203"/>
      <c r="J536" s="203" t="s">
        <v>74</v>
      </c>
      <c r="K536" s="203"/>
      <c r="L536" s="113"/>
      <c r="M536" s="113">
        <v>1</v>
      </c>
      <c r="N536" s="111">
        <v>0.1</v>
      </c>
      <c r="P536" s="95">
        <v>96.022999999999996</v>
      </c>
      <c r="Q536" s="96" t="s">
        <v>47</v>
      </c>
      <c r="R536" s="96">
        <v>1.2200000000000001E-11</v>
      </c>
      <c r="S536" s="208">
        <v>4.9879999999999997E-10</v>
      </c>
      <c r="T536" s="96">
        <v>9.06087E-2</v>
      </c>
      <c r="U536" s="96">
        <v>1.06E-5</v>
      </c>
      <c r="V536" s="96">
        <v>1.407</v>
      </c>
      <c r="W536" s="96">
        <f t="shared" si="360"/>
        <v>8.4419999999999999E-3</v>
      </c>
      <c r="X536" s="96">
        <v>20000</v>
      </c>
      <c r="Y536" s="99" t="str">
        <f t="shared" si="361"/>
        <v/>
      </c>
      <c r="Z536" s="96" t="str">
        <f t="shared" si="362"/>
        <v/>
      </c>
      <c r="AA536" s="96" t="str">
        <f t="shared" si="363"/>
        <v/>
      </c>
      <c r="AC536" s="96" t="str">
        <f t="shared" si="349"/>
        <v/>
      </c>
      <c r="AD536" s="96" t="str">
        <f t="shared" si="364"/>
        <v/>
      </c>
      <c r="AE536" s="96" t="str">
        <f t="shared" si="365"/>
        <v/>
      </c>
      <c r="AF536" s="96" t="str">
        <f t="shared" si="379"/>
        <v/>
      </c>
      <c r="AH536" s="101" t="str">
        <f t="shared" si="366"/>
        <v/>
      </c>
      <c r="AI536" s="101">
        <f t="shared" si="367"/>
        <v>19776.052013725843</v>
      </c>
      <c r="AJ536" s="101">
        <f t="shared" si="350"/>
        <v>4692.8571428571431</v>
      </c>
      <c r="AK536" s="96">
        <f t="shared" si="380"/>
        <v>3792.8207733428776</v>
      </c>
      <c r="AM536" s="96" t="str">
        <f t="shared" si="368"/>
        <v/>
      </c>
      <c r="AN536" s="96" t="str">
        <f t="shared" si="381"/>
        <v/>
      </c>
      <c r="AO536" s="96" t="str">
        <f t="shared" si="382"/>
        <v/>
      </c>
      <c r="AQ536" s="96" t="str">
        <f t="shared" si="369"/>
        <v/>
      </c>
      <c r="AR536" s="96">
        <f t="shared" si="383"/>
        <v>140160</v>
      </c>
      <c r="AS536" s="96">
        <f t="shared" si="384"/>
        <v>140160</v>
      </c>
      <c r="AU536" s="96" t="str">
        <f t="shared" si="370"/>
        <v/>
      </c>
      <c r="AV536" s="96" t="str">
        <f t="shared" si="385"/>
        <v/>
      </c>
      <c r="AW536" s="96" t="str">
        <f t="shared" si="386"/>
        <v/>
      </c>
      <c r="AX536" s="96" t="str">
        <f t="shared" si="387"/>
        <v/>
      </c>
      <c r="AZ536" s="101" t="str">
        <f t="shared" si="371"/>
        <v/>
      </c>
      <c r="BA536" s="101">
        <f t="shared" si="372"/>
        <v>183977.56985792139</v>
      </c>
      <c r="BB536" s="101">
        <f t="shared" si="388"/>
        <v>77866.666666666672</v>
      </c>
      <c r="BC536" s="96">
        <f t="shared" si="389"/>
        <v>54710.847549722232</v>
      </c>
      <c r="BE536" s="96" t="str">
        <f t="shared" si="373"/>
        <v/>
      </c>
      <c r="BF536" s="96" t="str">
        <f t="shared" si="374"/>
        <v/>
      </c>
      <c r="BH536" s="118"/>
      <c r="BI536" s="96" t="s">
        <v>74</v>
      </c>
      <c r="BJ536" s="96" t="str">
        <f t="shared" si="375"/>
        <v/>
      </c>
      <c r="BK536" s="101">
        <f t="shared" si="376"/>
        <v>2002.2857142857142</v>
      </c>
      <c r="BL536" s="101"/>
      <c r="BM536" s="117" t="str">
        <f t="shared" si="377"/>
        <v>993-13-5</v>
      </c>
      <c r="BN536" s="204" t="str">
        <f t="shared" si="378"/>
        <v>Methyl Phosphonic Acid</v>
      </c>
      <c r="BO536" s="204"/>
      <c r="BP536" s="200">
        <f t="shared" si="390"/>
        <v>3792.8207733428776</v>
      </c>
      <c r="BQ536" s="100" t="str">
        <f t="shared" si="351"/>
        <v>N</v>
      </c>
      <c r="BR536" s="205">
        <f t="shared" si="391"/>
        <v>100000</v>
      </c>
      <c r="BS536" s="100" t="str">
        <f t="shared" si="352"/>
        <v>max</v>
      </c>
      <c r="BT536" s="200">
        <f t="shared" si="392"/>
        <v>54710.847549722232</v>
      </c>
      <c r="BU536" s="100" t="str">
        <f t="shared" si="353"/>
        <v>N</v>
      </c>
      <c r="BV536" s="200" t="str">
        <f t="shared" si="393"/>
        <v/>
      </c>
      <c r="BW536" s="100" t="str">
        <f t="shared" si="354"/>
        <v/>
      </c>
      <c r="BX536" s="200">
        <f t="shared" si="355"/>
        <v>2002.2857142857142</v>
      </c>
      <c r="BY536" s="100" t="str">
        <f t="shared" si="356"/>
        <v>N</v>
      </c>
      <c r="BZ536" s="200"/>
      <c r="CA536" s="200"/>
      <c r="CB536" s="200"/>
    </row>
    <row r="537" spans="1:80" s="96" customFormat="1" ht="23" x14ac:dyDescent="0.5">
      <c r="A537" s="206" t="s">
        <v>1354</v>
      </c>
      <c r="B537" s="117" t="s">
        <v>473</v>
      </c>
      <c r="C537" s="260"/>
      <c r="D537" s="261" t="s">
        <v>74</v>
      </c>
      <c r="E537" s="201">
        <v>6.0000000000000001E-3</v>
      </c>
      <c r="F537" s="262" t="s">
        <v>41</v>
      </c>
      <c r="G537" s="202"/>
      <c r="H537" s="100" t="s">
        <v>74</v>
      </c>
      <c r="I537" s="203">
        <v>0.04</v>
      </c>
      <c r="J537" s="203" t="s">
        <v>41</v>
      </c>
      <c r="K537" s="203"/>
      <c r="L537" s="265" t="s">
        <v>1199</v>
      </c>
      <c r="M537" s="113">
        <v>1</v>
      </c>
      <c r="N537" s="111"/>
      <c r="P537" s="95">
        <v>354.54</v>
      </c>
      <c r="R537" s="96">
        <v>2.6199999999999999E-3</v>
      </c>
      <c r="S537" s="208">
        <v>0.10711370000000001</v>
      </c>
      <c r="T537" s="96">
        <v>1.7396999999999999E-2</v>
      </c>
      <c r="U537" s="96">
        <v>4.1792999999999999E-6</v>
      </c>
      <c r="V537" s="96">
        <v>715.8</v>
      </c>
      <c r="W537" s="96">
        <f t="shared" si="360"/>
        <v>4.2947999999999995</v>
      </c>
      <c r="X537" s="96">
        <v>89</v>
      </c>
      <c r="Y537" s="99">
        <f t="shared" si="361"/>
        <v>2.2492479705936592E-5</v>
      </c>
      <c r="Z537" s="96">
        <f t="shared" si="362"/>
        <v>24321.031337379245</v>
      </c>
      <c r="AA537" s="96">
        <f t="shared" si="363"/>
        <v>392.94189742723273</v>
      </c>
      <c r="AC537" s="96" t="str">
        <f t="shared" si="349"/>
        <v/>
      </c>
      <c r="AD537" s="96" t="str">
        <f t="shared" si="364"/>
        <v/>
      </c>
      <c r="AE537" s="96" t="str">
        <f t="shared" si="365"/>
        <v/>
      </c>
      <c r="AF537" s="96" t="str">
        <f t="shared" si="379"/>
        <v/>
      </c>
      <c r="AH537" s="101">
        <f t="shared" si="366"/>
        <v>1014.5344500735342</v>
      </c>
      <c r="AI537" s="101" t="str">
        <f t="shared" si="367"/>
        <v/>
      </c>
      <c r="AJ537" s="101">
        <f t="shared" si="350"/>
        <v>469.28571428571439</v>
      </c>
      <c r="AK537" s="96">
        <f t="shared" si="380"/>
        <v>320.86538214408068</v>
      </c>
      <c r="AM537" s="96" t="str">
        <f t="shared" si="368"/>
        <v/>
      </c>
      <c r="AN537" s="96" t="str">
        <f t="shared" si="381"/>
        <v/>
      </c>
      <c r="AO537" s="96" t="str">
        <f t="shared" si="382"/>
        <v/>
      </c>
      <c r="AQ537" s="96">
        <f t="shared" si="369"/>
        <v>4261.0446903088432</v>
      </c>
      <c r="AR537" s="96">
        <f t="shared" si="383"/>
        <v>14016.000000000004</v>
      </c>
      <c r="AS537" s="96">
        <f t="shared" si="384"/>
        <v>3267.6400036946875</v>
      </c>
      <c r="AU537" s="96" t="str">
        <f t="shared" si="370"/>
        <v/>
      </c>
      <c r="AV537" s="96" t="str">
        <f t="shared" si="385"/>
        <v/>
      </c>
      <c r="AW537" s="96" t="str">
        <f t="shared" si="386"/>
        <v/>
      </c>
      <c r="AX537" s="96" t="str">
        <f t="shared" si="387"/>
        <v/>
      </c>
      <c r="AZ537" s="101">
        <f t="shared" si="371"/>
        <v>4734.4941003431595</v>
      </c>
      <c r="BA537" s="101" t="str">
        <f t="shared" si="372"/>
        <v/>
      </c>
      <c r="BB537" s="101">
        <f t="shared" si="388"/>
        <v>7786.6666666666679</v>
      </c>
      <c r="BC537" s="96">
        <f t="shared" si="389"/>
        <v>2944.2899169384286</v>
      </c>
      <c r="BE537" s="96" t="str">
        <f t="shared" si="373"/>
        <v/>
      </c>
      <c r="BF537" s="96">
        <f t="shared" si="374"/>
        <v>41.714285714285708</v>
      </c>
      <c r="BH537" s="118"/>
      <c r="BI537" s="96" t="s">
        <v>74</v>
      </c>
      <c r="BJ537" s="96" t="str">
        <f t="shared" si="375"/>
        <v/>
      </c>
      <c r="BK537" s="101">
        <f t="shared" si="376"/>
        <v>58.890756302521005</v>
      </c>
      <c r="BL537" s="101"/>
      <c r="BM537" s="117" t="str">
        <f t="shared" si="377"/>
        <v>25013-15-4</v>
      </c>
      <c r="BN537" s="204" t="str">
        <f t="shared" si="378"/>
        <v>Methyl Styrene (Mixed Isomers)</v>
      </c>
      <c r="BO537" s="204"/>
      <c r="BP537" s="200">
        <f t="shared" si="390"/>
        <v>320.86538214408068</v>
      </c>
      <c r="BQ537" s="100" t="str">
        <f t="shared" si="351"/>
        <v>N</v>
      </c>
      <c r="BR537" s="205">
        <f t="shared" si="391"/>
        <v>392.94189742723273</v>
      </c>
      <c r="BS537" s="100" t="str">
        <f t="shared" si="352"/>
        <v>sat</v>
      </c>
      <c r="BT537" s="200">
        <f t="shared" si="392"/>
        <v>392.94189742723273</v>
      </c>
      <c r="BU537" s="100" t="str">
        <f t="shared" si="353"/>
        <v>sat</v>
      </c>
      <c r="BV537" s="200">
        <f t="shared" si="393"/>
        <v>41.714285714285708</v>
      </c>
      <c r="BW537" s="100" t="str">
        <f t="shared" si="354"/>
        <v>N</v>
      </c>
      <c r="BX537" s="200">
        <f t="shared" si="355"/>
        <v>58.890756302521005</v>
      </c>
      <c r="BY537" s="100" t="str">
        <f t="shared" si="356"/>
        <v>N</v>
      </c>
      <c r="BZ537" s="200"/>
      <c r="CA537" s="200"/>
      <c r="CB537" s="200"/>
    </row>
    <row r="538" spans="1:80" s="96" customFormat="1" ht="23" x14ac:dyDescent="0.5">
      <c r="A538" s="206" t="s">
        <v>464</v>
      </c>
      <c r="B538" s="117" t="s">
        <v>465</v>
      </c>
      <c r="C538" s="201"/>
      <c r="D538" s="201"/>
      <c r="E538" s="201">
        <v>5.6999999999999998E-4</v>
      </c>
      <c r="F538" s="203" t="s">
        <v>71</v>
      </c>
      <c r="G538" s="202"/>
      <c r="H538" s="100"/>
      <c r="I538" s="203"/>
      <c r="J538" s="203"/>
      <c r="K538" s="203"/>
      <c r="L538" s="113"/>
      <c r="M538" s="113">
        <v>1</v>
      </c>
      <c r="N538" s="111">
        <v>0.1</v>
      </c>
      <c r="P538" s="95"/>
      <c r="Q538" s="96" t="s">
        <v>47</v>
      </c>
      <c r="U538" s="95"/>
      <c r="W538" s="96">
        <f t="shared" si="360"/>
        <v>0</v>
      </c>
      <c r="Y538" s="99" t="str">
        <f t="shared" si="361"/>
        <v/>
      </c>
      <c r="Z538" s="96" t="str">
        <f t="shared" si="362"/>
        <v/>
      </c>
      <c r="AA538" s="96" t="str">
        <f t="shared" si="363"/>
        <v/>
      </c>
      <c r="AC538" s="96" t="str">
        <f t="shared" si="349"/>
        <v/>
      </c>
      <c r="AD538" s="96" t="str">
        <f t="shared" si="364"/>
        <v/>
      </c>
      <c r="AE538" s="96" t="str">
        <f t="shared" si="365"/>
        <v/>
      </c>
      <c r="AF538" s="96" t="str">
        <f t="shared" si="379"/>
        <v/>
      </c>
      <c r="AH538" s="101" t="str">
        <f t="shared" si="366"/>
        <v/>
      </c>
      <c r="AI538" s="101">
        <f t="shared" si="367"/>
        <v>187.87249413039549</v>
      </c>
      <c r="AJ538" s="101">
        <f t="shared" si="350"/>
        <v>44.582142857142863</v>
      </c>
      <c r="AK538" s="96">
        <f t="shared" si="380"/>
        <v>36.031797346757337</v>
      </c>
      <c r="AM538" s="96" t="str">
        <f t="shared" si="368"/>
        <v/>
      </c>
      <c r="AN538" s="96" t="str">
        <f t="shared" si="381"/>
        <v/>
      </c>
      <c r="AO538" s="96" t="str">
        <f t="shared" si="382"/>
        <v/>
      </c>
      <c r="AQ538" s="96" t="str">
        <f t="shared" si="369"/>
        <v/>
      </c>
      <c r="AR538" s="96">
        <f t="shared" si="383"/>
        <v>1331.5200000000002</v>
      </c>
      <c r="AS538" s="96">
        <f t="shared" si="384"/>
        <v>1331.5200000000002</v>
      </c>
      <c r="AU538" s="96" t="str">
        <f t="shared" si="370"/>
        <v/>
      </c>
      <c r="AV538" s="96" t="str">
        <f t="shared" si="385"/>
        <v/>
      </c>
      <c r="AW538" s="96" t="str">
        <f t="shared" si="386"/>
        <v/>
      </c>
      <c r="AX538" s="96" t="str">
        <f t="shared" si="387"/>
        <v/>
      </c>
      <c r="AZ538" s="101" t="str">
        <f t="shared" si="371"/>
        <v/>
      </c>
      <c r="BA538" s="101">
        <f t="shared" si="372"/>
        <v>1747.7869136502534</v>
      </c>
      <c r="BB538" s="101">
        <f t="shared" si="388"/>
        <v>739.73333333333335</v>
      </c>
      <c r="BC538" s="96">
        <f t="shared" si="389"/>
        <v>519.75305172236119</v>
      </c>
      <c r="BE538" s="96" t="str">
        <f t="shared" si="373"/>
        <v/>
      </c>
      <c r="BF538" s="96" t="str">
        <f t="shared" si="374"/>
        <v/>
      </c>
      <c r="BH538" s="118"/>
      <c r="BJ538" s="96" t="str">
        <f t="shared" si="375"/>
        <v/>
      </c>
      <c r="BK538" s="101">
        <f t="shared" si="376"/>
        <v>19.021714285714289</v>
      </c>
      <c r="BL538" s="101"/>
      <c r="BM538" s="117" t="str">
        <f t="shared" si="377"/>
        <v>74-93-1</v>
      </c>
      <c r="BN538" s="204" t="str">
        <f t="shared" si="378"/>
        <v>Methyl mercaptan</v>
      </c>
      <c r="BO538" s="204"/>
      <c r="BP538" s="200">
        <f t="shared" si="390"/>
        <v>36.031797346757337</v>
      </c>
      <c r="BQ538" s="100" t="str">
        <f>IF(BP538="","",IF(BP538=AA538,"sat", IF(BP538=AF538,"C", IF(BP538=AK538,"N", IF(BP538=100000,"max")))))</f>
        <v>N</v>
      </c>
      <c r="BR538" s="205">
        <f t="shared" si="391"/>
        <v>1331.5200000000002</v>
      </c>
      <c r="BS538" s="100" t="str">
        <f>IF(BR538="","",IF(BR538=AA538,"sat", IF(BR538=AO538,"C", IF(BR538=AS538,"N", IF(BR538=100000,"max")))))</f>
        <v>N</v>
      </c>
      <c r="BT538" s="200">
        <f t="shared" si="392"/>
        <v>519.75305172236119</v>
      </c>
      <c r="BU538" s="100" t="str">
        <f>IF(BT538="","", IF(BT538=AA538,"sat", IF(BT538=AX538,"C", IF(BT538=BC538,"N", IF(BT538=100000,"max")))))</f>
        <v>N</v>
      </c>
      <c r="BV538" s="200" t="str">
        <f t="shared" si="393"/>
        <v/>
      </c>
      <c r="BW538" s="100" t="str">
        <f>IF(BV538="","", IF(BV538=BE538,"C", IF(BV538=BF538,"N")))</f>
        <v/>
      </c>
      <c r="BX538" s="200">
        <f>IF(BI538="",(IF(AND(BJ538="",BK538=""),"",MIN(BJ538,BK538))),BI538)</f>
        <v>19.021714285714289</v>
      </c>
      <c r="BY538" s="100" t="str">
        <f>IF(BX538="","", IF(BX538=BJ538,"C", IF(BX538=BK538,"N",IF(BX538=BI538,"mcl"))))</f>
        <v>N</v>
      </c>
      <c r="BZ538" s="200"/>
      <c r="CA538" s="200"/>
      <c r="CB538" s="200"/>
    </row>
    <row r="539" spans="1:80" s="96" customFormat="1" ht="23" x14ac:dyDescent="0.5">
      <c r="A539" s="206" t="s">
        <v>1355</v>
      </c>
      <c r="B539" s="117" t="s">
        <v>1356</v>
      </c>
      <c r="C539" s="96">
        <v>9.9000000000000005E-2</v>
      </c>
      <c r="D539" s="201" t="s">
        <v>793</v>
      </c>
      <c r="E539" s="201"/>
      <c r="F539" s="203" t="s">
        <v>74</v>
      </c>
      <c r="G539" s="202">
        <v>2.8E-5</v>
      </c>
      <c r="H539" s="100" t="s">
        <v>793</v>
      </c>
      <c r="I539" s="203"/>
      <c r="J539" s="203" t="s">
        <v>74</v>
      </c>
      <c r="K539" s="203"/>
      <c r="L539" s="113"/>
      <c r="M539" s="113">
        <v>1</v>
      </c>
      <c r="N539" s="111">
        <v>0.1</v>
      </c>
      <c r="P539" s="95">
        <v>110.13</v>
      </c>
      <c r="Q539" s="96" t="s">
        <v>47</v>
      </c>
      <c r="R539" s="96">
        <v>4.0300000000000004E-6</v>
      </c>
      <c r="S539" s="208">
        <v>1.6479999999999999E-4</v>
      </c>
      <c r="T539" s="96">
        <v>7.8905600000000006E-2</v>
      </c>
      <c r="U539" s="96">
        <v>1.06E-5</v>
      </c>
      <c r="V539" s="96">
        <v>4.3319999999999999</v>
      </c>
      <c r="W539" s="96">
        <f t="shared" si="360"/>
        <v>2.5992000000000001E-2</v>
      </c>
      <c r="X539" s="96">
        <v>200000</v>
      </c>
      <c r="Y539" s="99" t="str">
        <f t="shared" si="361"/>
        <v/>
      </c>
      <c r="Z539" s="96" t="str">
        <f t="shared" si="362"/>
        <v/>
      </c>
      <c r="AA539" s="96" t="str">
        <f t="shared" si="363"/>
        <v/>
      </c>
      <c r="AC539" s="96">
        <f t="shared" si="349"/>
        <v>120329.67032967032</v>
      </c>
      <c r="AD539" s="96">
        <f t="shared" si="364"/>
        <v>24.96187330310552</v>
      </c>
      <c r="AE539" s="96">
        <f t="shared" si="365"/>
        <v>7.0226070226070219</v>
      </c>
      <c r="AF539" s="96">
        <f t="shared" si="379"/>
        <v>5.4804530507855302</v>
      </c>
      <c r="AH539" s="101" t="str">
        <f t="shared" si="366"/>
        <v/>
      </c>
      <c r="AI539" s="101" t="str">
        <f t="shared" si="367"/>
        <v/>
      </c>
      <c r="AJ539" s="101" t="str">
        <f t="shared" si="350"/>
        <v/>
      </c>
      <c r="AK539" s="96" t="str">
        <f t="shared" si="380"/>
        <v/>
      </c>
      <c r="AM539" s="96">
        <f t="shared" si="368"/>
        <v>525600</v>
      </c>
      <c r="AN539" s="96">
        <f t="shared" si="381"/>
        <v>66.068686868686854</v>
      </c>
      <c r="AO539" s="96">
        <f t="shared" si="382"/>
        <v>66.060382982161599</v>
      </c>
      <c r="AQ539" s="96" t="str">
        <f t="shared" si="369"/>
        <v/>
      </c>
      <c r="AR539" s="96" t="str">
        <f t="shared" si="383"/>
        <v/>
      </c>
      <c r="AS539" s="96" t="str">
        <f t="shared" si="384"/>
        <v/>
      </c>
      <c r="AU539" s="96">
        <f t="shared" si="370"/>
        <v>584000</v>
      </c>
      <c r="AV539" s="96">
        <f t="shared" si="385"/>
        <v>1217.0035158540904</v>
      </c>
      <c r="AW539" s="96">
        <f t="shared" si="386"/>
        <v>36.704826038159361</v>
      </c>
      <c r="AX539" s="96">
        <f t="shared" si="387"/>
        <v>35.628044953738005</v>
      </c>
      <c r="AZ539" s="101" t="str">
        <f t="shared" si="371"/>
        <v/>
      </c>
      <c r="BA539" s="101" t="str">
        <f t="shared" si="372"/>
        <v/>
      </c>
      <c r="BB539" s="101" t="str">
        <f t="shared" si="388"/>
        <v/>
      </c>
      <c r="BC539" s="96" t="str">
        <f t="shared" si="389"/>
        <v/>
      </c>
      <c r="BE539" s="96">
        <f t="shared" si="373"/>
        <v>0.10027472527472528</v>
      </c>
      <c r="BF539" s="96" t="str">
        <f t="shared" si="374"/>
        <v/>
      </c>
      <c r="BH539" s="118"/>
      <c r="BI539" s="96" t="s">
        <v>74</v>
      </c>
      <c r="BJ539" s="96">
        <f t="shared" si="375"/>
        <v>0.78695169410217414</v>
      </c>
      <c r="BK539" s="101" t="str">
        <f t="shared" si="376"/>
        <v/>
      </c>
      <c r="BL539" s="101"/>
      <c r="BM539" s="117" t="str">
        <f t="shared" si="377"/>
        <v>66-27-3</v>
      </c>
      <c r="BN539" s="204" t="str">
        <f t="shared" si="378"/>
        <v>Methyl methanesulfonate</v>
      </c>
      <c r="BO539" s="204"/>
      <c r="BP539" s="200">
        <f t="shared" si="390"/>
        <v>5.4804530507855302</v>
      </c>
      <c r="BQ539" s="100" t="str">
        <f t="shared" si="351"/>
        <v>C</v>
      </c>
      <c r="BR539" s="205">
        <f t="shared" si="391"/>
        <v>66.060382982161599</v>
      </c>
      <c r="BS539" s="100" t="str">
        <f t="shared" si="352"/>
        <v>C</v>
      </c>
      <c r="BT539" s="200">
        <f t="shared" si="392"/>
        <v>35.628044953738005</v>
      </c>
      <c r="BU539" s="100" t="str">
        <f t="shared" si="353"/>
        <v>C</v>
      </c>
      <c r="BV539" s="200">
        <f t="shared" si="393"/>
        <v>0.10027472527472528</v>
      </c>
      <c r="BW539" s="100" t="str">
        <f t="shared" si="354"/>
        <v>C</v>
      </c>
      <c r="BX539" s="200">
        <f t="shared" si="355"/>
        <v>0.78695169410217414</v>
      </c>
      <c r="BY539" s="100" t="str">
        <f t="shared" si="356"/>
        <v>C</v>
      </c>
      <c r="BZ539" s="200"/>
      <c r="CA539" s="200"/>
      <c r="CB539" s="200"/>
    </row>
    <row r="540" spans="1:80" s="96" customFormat="1" ht="23" x14ac:dyDescent="0.5">
      <c r="A540" s="206" t="s">
        <v>1357</v>
      </c>
      <c r="B540" s="117" t="s">
        <v>475</v>
      </c>
      <c r="C540" s="96">
        <v>1.8E-3</v>
      </c>
      <c r="D540" s="201" t="s">
        <v>793</v>
      </c>
      <c r="E540" s="201"/>
      <c r="F540" s="203" t="s">
        <v>74</v>
      </c>
      <c r="G540" s="202">
        <v>2.6E-7</v>
      </c>
      <c r="H540" s="100" t="s">
        <v>793</v>
      </c>
      <c r="I540" s="203">
        <v>3</v>
      </c>
      <c r="J540" s="203" t="s">
        <v>790</v>
      </c>
      <c r="K540" s="203"/>
      <c r="L540" s="113" t="s">
        <v>1199</v>
      </c>
      <c r="M540" s="113">
        <v>1</v>
      </c>
      <c r="N540" s="111"/>
      <c r="P540" s="95">
        <v>88.150999999999996</v>
      </c>
      <c r="R540" s="96">
        <v>5.8699999999999996E-4</v>
      </c>
      <c r="S540" s="208">
        <v>2.39984E-2</v>
      </c>
      <c r="T540" s="96">
        <v>7.5267200000000006E-2</v>
      </c>
      <c r="U540" s="96">
        <v>8.5903999999999999E-6</v>
      </c>
      <c r="V540" s="96">
        <v>11.56</v>
      </c>
      <c r="W540" s="96">
        <f t="shared" si="360"/>
        <v>6.9360000000000005E-2</v>
      </c>
      <c r="X540" s="96">
        <v>51000</v>
      </c>
      <c r="Y540" s="99">
        <f t="shared" si="361"/>
        <v>5.5369042559333056E-4</v>
      </c>
      <c r="Z540" s="96">
        <f t="shared" si="362"/>
        <v>4901.9304954549189</v>
      </c>
      <c r="AA540" s="96">
        <f t="shared" si="363"/>
        <v>8869.0577599999997</v>
      </c>
      <c r="AC540" s="96">
        <f t="shared" si="349"/>
        <v>52.935048249735068</v>
      </c>
      <c r="AD540" s="96" t="str">
        <f t="shared" si="364"/>
        <v/>
      </c>
      <c r="AE540" s="96">
        <f t="shared" si="365"/>
        <v>386.24338624338623</v>
      </c>
      <c r="AF540" s="96">
        <f t="shared" si="379"/>
        <v>46.554681835715101</v>
      </c>
      <c r="AH540" s="101">
        <f t="shared" si="366"/>
        <v>15336.039692923245</v>
      </c>
      <c r="AI540" s="101" t="str">
        <f t="shared" si="367"/>
        <v/>
      </c>
      <c r="AJ540" s="101" t="str">
        <f t="shared" si="350"/>
        <v/>
      </c>
      <c r="AK540" s="96">
        <f t="shared" si="380"/>
        <v>15336.039692923243</v>
      </c>
      <c r="AM540" s="96">
        <f t="shared" si="368"/>
        <v>231.22029075484275</v>
      </c>
      <c r="AN540" s="96">
        <f t="shared" si="381"/>
        <v>3633.7777777777774</v>
      </c>
      <c r="AO540" s="96">
        <f t="shared" si="382"/>
        <v>217.38772941618944</v>
      </c>
      <c r="AQ540" s="96">
        <f t="shared" si="369"/>
        <v>64411.366710277631</v>
      </c>
      <c r="AR540" s="96" t="str">
        <f t="shared" si="383"/>
        <v/>
      </c>
      <c r="AS540" s="96">
        <f t="shared" si="384"/>
        <v>64411.366710277631</v>
      </c>
      <c r="AU540" s="96">
        <f t="shared" si="370"/>
        <v>256.91143417204751</v>
      </c>
      <c r="AV540" s="96" t="str">
        <f t="shared" si="385"/>
        <v/>
      </c>
      <c r="AW540" s="96">
        <f t="shared" si="386"/>
        <v>2018.7654320987651</v>
      </c>
      <c r="AX540" s="96">
        <f t="shared" si="387"/>
        <v>227.90754263251657</v>
      </c>
      <c r="AZ540" s="101">
        <f t="shared" si="371"/>
        <v>71568.185233641809</v>
      </c>
      <c r="BA540" s="101" t="str">
        <f t="shared" si="372"/>
        <v/>
      </c>
      <c r="BB540" s="101" t="str">
        <f t="shared" si="388"/>
        <v/>
      </c>
      <c r="BC540" s="96">
        <f t="shared" si="389"/>
        <v>71568.185233641809</v>
      </c>
      <c r="BE540" s="96">
        <f t="shared" si="373"/>
        <v>10.798816568047336</v>
      </c>
      <c r="BF540" s="96">
        <f t="shared" si="374"/>
        <v>3128.5714285714284</v>
      </c>
      <c r="BH540" s="118"/>
      <c r="BI540" s="96" t="s">
        <v>74</v>
      </c>
      <c r="BJ540" s="96">
        <f t="shared" si="375"/>
        <v>14.408084316898904</v>
      </c>
      <c r="BK540" s="101">
        <f t="shared" si="376"/>
        <v>6257.1428571428578</v>
      </c>
      <c r="BL540" s="101"/>
      <c r="BM540" s="117" t="str">
        <f t="shared" si="377"/>
        <v>1634-04-4</v>
      </c>
      <c r="BN540" s="204" t="str">
        <f t="shared" si="378"/>
        <v>Methyl tert-Butyl Ether (MTBE)</v>
      </c>
      <c r="BO540" s="204"/>
      <c r="BP540" s="200">
        <f t="shared" si="390"/>
        <v>46.554681835715101</v>
      </c>
      <c r="BQ540" s="100" t="str">
        <f t="shared" si="351"/>
        <v>C</v>
      </c>
      <c r="BR540" s="205">
        <f t="shared" si="391"/>
        <v>217.38772941618944</v>
      </c>
      <c r="BS540" s="100" t="str">
        <f t="shared" si="352"/>
        <v>C</v>
      </c>
      <c r="BT540" s="200">
        <f t="shared" si="392"/>
        <v>227.90754263251657</v>
      </c>
      <c r="BU540" s="100" t="str">
        <f t="shared" si="353"/>
        <v>C</v>
      </c>
      <c r="BV540" s="200">
        <f t="shared" si="393"/>
        <v>10.798816568047336</v>
      </c>
      <c r="BW540" s="100" t="str">
        <f t="shared" si="354"/>
        <v>C</v>
      </c>
      <c r="BX540" s="200">
        <f t="shared" si="355"/>
        <v>14.408084316898904</v>
      </c>
      <c r="BY540" s="100" t="str">
        <f t="shared" si="356"/>
        <v>C</v>
      </c>
      <c r="BZ540" s="200"/>
      <c r="CA540" s="200"/>
      <c r="CB540" s="200"/>
    </row>
    <row r="541" spans="1:80" s="96" customFormat="1" ht="23" x14ac:dyDescent="0.5">
      <c r="A541" s="206" t="s">
        <v>1358</v>
      </c>
      <c r="B541" s="117" t="s">
        <v>1359</v>
      </c>
      <c r="D541" s="201" t="s">
        <v>74</v>
      </c>
      <c r="E541" s="201">
        <v>2.9999999999999997E-4</v>
      </c>
      <c r="F541" s="203" t="s">
        <v>1198</v>
      </c>
      <c r="G541" s="202"/>
      <c r="H541" s="100" t="s">
        <v>74</v>
      </c>
      <c r="I541" s="203"/>
      <c r="J541" s="203" t="s">
        <v>74</v>
      </c>
      <c r="K541" s="203"/>
      <c r="L541" s="113"/>
      <c r="M541" s="113">
        <v>1</v>
      </c>
      <c r="N541" s="111">
        <v>0.1</v>
      </c>
      <c r="P541" s="95">
        <v>195.09</v>
      </c>
      <c r="Q541" s="96" t="s">
        <v>47</v>
      </c>
      <c r="R541" s="96">
        <v>6.3799999999999999E-18</v>
      </c>
      <c r="S541" s="208">
        <v>2.6080000000000002E-16</v>
      </c>
      <c r="T541" s="96">
        <v>5.6484600000000003E-2</v>
      </c>
      <c r="U541" s="96">
        <v>6.5997999999999999E-6</v>
      </c>
      <c r="V541" s="96">
        <v>201.5</v>
      </c>
      <c r="W541" s="96">
        <f t="shared" si="360"/>
        <v>1.2090000000000001</v>
      </c>
      <c r="X541" s="96">
        <v>1000000</v>
      </c>
      <c r="Y541" s="99" t="str">
        <f t="shared" si="361"/>
        <v/>
      </c>
      <c r="Z541" s="96" t="str">
        <f t="shared" si="362"/>
        <v/>
      </c>
      <c r="AA541" s="96" t="str">
        <f t="shared" si="363"/>
        <v/>
      </c>
      <c r="AC541" s="96" t="str">
        <f t="shared" si="349"/>
        <v/>
      </c>
      <c r="AD541" s="96" t="str">
        <f t="shared" si="364"/>
        <v/>
      </c>
      <c r="AE541" s="96" t="str">
        <f t="shared" si="365"/>
        <v/>
      </c>
      <c r="AF541" s="96" t="str">
        <f t="shared" si="379"/>
        <v/>
      </c>
      <c r="AH541" s="101" t="str">
        <f t="shared" si="366"/>
        <v/>
      </c>
      <c r="AI541" s="101">
        <f t="shared" si="367"/>
        <v>98.880260068629198</v>
      </c>
      <c r="AJ541" s="101">
        <f t="shared" si="350"/>
        <v>23.464285714285715</v>
      </c>
      <c r="AK541" s="96">
        <f t="shared" si="380"/>
        <v>18.964103866714389</v>
      </c>
      <c r="AM541" s="96" t="str">
        <f t="shared" si="368"/>
        <v/>
      </c>
      <c r="AN541" s="96" t="str">
        <f t="shared" si="381"/>
        <v/>
      </c>
      <c r="AO541" s="96" t="str">
        <f t="shared" si="382"/>
        <v/>
      </c>
      <c r="AQ541" s="96" t="str">
        <f t="shared" si="369"/>
        <v/>
      </c>
      <c r="AR541" s="96">
        <f t="shared" si="383"/>
        <v>700.80000000000007</v>
      </c>
      <c r="AS541" s="96">
        <f t="shared" si="384"/>
        <v>700.80000000000007</v>
      </c>
      <c r="AU541" s="96" t="str">
        <f t="shared" si="370"/>
        <v/>
      </c>
      <c r="AV541" s="96" t="str">
        <f t="shared" si="385"/>
        <v/>
      </c>
      <c r="AW541" s="96" t="str">
        <f t="shared" si="386"/>
        <v/>
      </c>
      <c r="AX541" s="96" t="str">
        <f t="shared" si="387"/>
        <v/>
      </c>
      <c r="AZ541" s="101" t="str">
        <f t="shared" si="371"/>
        <v/>
      </c>
      <c r="BA541" s="101">
        <f t="shared" si="372"/>
        <v>919.88784928960706</v>
      </c>
      <c r="BB541" s="101">
        <f t="shared" si="388"/>
        <v>389.33333333333331</v>
      </c>
      <c r="BC541" s="96">
        <f t="shared" si="389"/>
        <v>273.55423774861111</v>
      </c>
      <c r="BE541" s="96" t="str">
        <f t="shared" si="373"/>
        <v/>
      </c>
      <c r="BF541" s="96" t="str">
        <f t="shared" si="374"/>
        <v/>
      </c>
      <c r="BH541" s="118"/>
      <c r="BI541" s="96" t="s">
        <v>74</v>
      </c>
      <c r="BJ541" s="96" t="str">
        <f t="shared" si="375"/>
        <v/>
      </c>
      <c r="BK541" s="101">
        <f t="shared" si="376"/>
        <v>10.011428571428571</v>
      </c>
      <c r="BL541" s="101"/>
      <c r="BM541" s="117" t="str">
        <f t="shared" si="377"/>
        <v>615-45-2</v>
      </c>
      <c r="BN541" s="204" t="str">
        <f t="shared" si="378"/>
        <v>Methyl-1,4-benzenediamine dihydrochloride, 2-</v>
      </c>
      <c r="BO541" s="204"/>
      <c r="BP541" s="200">
        <f t="shared" si="390"/>
        <v>18.964103866714389</v>
      </c>
      <c r="BQ541" s="100" t="str">
        <f t="shared" si="351"/>
        <v>N</v>
      </c>
      <c r="BR541" s="205">
        <f t="shared" si="391"/>
        <v>700.80000000000007</v>
      </c>
      <c r="BS541" s="100" t="str">
        <f t="shared" si="352"/>
        <v>N</v>
      </c>
      <c r="BT541" s="200">
        <f t="shared" si="392"/>
        <v>273.55423774861111</v>
      </c>
      <c r="BU541" s="100" t="str">
        <f t="shared" si="353"/>
        <v>N</v>
      </c>
      <c r="BV541" s="200" t="str">
        <f t="shared" si="393"/>
        <v/>
      </c>
      <c r="BW541" s="100" t="str">
        <f t="shared" si="354"/>
        <v/>
      </c>
      <c r="BX541" s="200">
        <f t="shared" si="355"/>
        <v>10.011428571428571</v>
      </c>
      <c r="BY541" s="100" t="str">
        <f t="shared" si="356"/>
        <v>N</v>
      </c>
      <c r="BZ541" s="200"/>
      <c r="CA541" s="200"/>
      <c r="CB541" s="200"/>
    </row>
    <row r="542" spans="1:80" s="96" customFormat="1" ht="23" x14ac:dyDescent="0.5">
      <c r="A542" s="206" t="s">
        <v>452</v>
      </c>
      <c r="B542" s="117" t="s">
        <v>453</v>
      </c>
      <c r="D542" s="201" t="s">
        <v>74</v>
      </c>
      <c r="E542" s="201">
        <v>1E-3</v>
      </c>
      <c r="F542" s="203" t="s">
        <v>790</v>
      </c>
      <c r="G542" s="202"/>
      <c r="H542" s="100"/>
      <c r="I542" s="203"/>
      <c r="J542" s="203"/>
      <c r="K542" s="203"/>
      <c r="L542" s="113"/>
      <c r="M542" s="113">
        <v>1</v>
      </c>
      <c r="N542" s="111">
        <v>0.1</v>
      </c>
      <c r="P542" s="95"/>
      <c r="Q542" s="96" t="s">
        <v>47</v>
      </c>
      <c r="W542" s="96">
        <f t="shared" si="360"/>
        <v>0</v>
      </c>
      <c r="Y542" s="99" t="str">
        <f t="shared" si="361"/>
        <v/>
      </c>
      <c r="Z542" s="96" t="str">
        <f t="shared" si="362"/>
        <v/>
      </c>
      <c r="AA542" s="96" t="str">
        <f t="shared" si="363"/>
        <v/>
      </c>
      <c r="AC542" s="96" t="str">
        <f t="shared" si="349"/>
        <v/>
      </c>
      <c r="AD542" s="96" t="str">
        <f t="shared" si="364"/>
        <v/>
      </c>
      <c r="AE542" s="96" t="str">
        <f t="shared" si="365"/>
        <v/>
      </c>
      <c r="AF542" s="96" t="str">
        <f t="shared" si="379"/>
        <v/>
      </c>
      <c r="AH542" s="101" t="str">
        <f t="shared" si="366"/>
        <v/>
      </c>
      <c r="AI542" s="101">
        <f t="shared" si="367"/>
        <v>329.60086689543073</v>
      </c>
      <c r="AJ542" s="101">
        <f t="shared" si="350"/>
        <v>78.214285714285722</v>
      </c>
      <c r="AK542" s="96">
        <f t="shared" si="380"/>
        <v>63.213679555714634</v>
      </c>
      <c r="AM542" s="96" t="str">
        <f t="shared" si="368"/>
        <v/>
      </c>
      <c r="AN542" s="96" t="str">
        <f t="shared" si="381"/>
        <v/>
      </c>
      <c r="AO542" s="96" t="str">
        <f t="shared" si="382"/>
        <v/>
      </c>
      <c r="AQ542" s="96" t="str">
        <f t="shared" si="369"/>
        <v/>
      </c>
      <c r="AR542" s="96">
        <f t="shared" si="383"/>
        <v>2336</v>
      </c>
      <c r="AS542" s="96">
        <f t="shared" si="384"/>
        <v>2336</v>
      </c>
      <c r="AU542" s="96" t="str">
        <f t="shared" si="370"/>
        <v/>
      </c>
      <c r="AV542" s="96" t="str">
        <f t="shared" si="385"/>
        <v/>
      </c>
      <c r="AW542" s="96" t="str">
        <f t="shared" si="386"/>
        <v/>
      </c>
      <c r="AX542" s="96" t="str">
        <f t="shared" si="387"/>
        <v/>
      </c>
      <c r="AZ542" s="101" t="str">
        <f t="shared" si="371"/>
        <v/>
      </c>
      <c r="BA542" s="101">
        <f t="shared" si="372"/>
        <v>3066.2928309653571</v>
      </c>
      <c r="BB542" s="101">
        <f t="shared" si="388"/>
        <v>1297.7777777777778</v>
      </c>
      <c r="BC542" s="96">
        <f t="shared" si="389"/>
        <v>911.84745916203713</v>
      </c>
      <c r="BE542" s="96" t="str">
        <f t="shared" si="373"/>
        <v/>
      </c>
      <c r="BF542" s="96" t="str">
        <f t="shared" si="374"/>
        <v/>
      </c>
      <c r="BH542" s="118"/>
      <c r="BJ542" s="96" t="str">
        <f t="shared" si="375"/>
        <v/>
      </c>
      <c r="BK542" s="101">
        <f t="shared" si="376"/>
        <v>33.371428571428574</v>
      </c>
      <c r="BL542" s="101"/>
      <c r="BM542" s="117" t="str">
        <f t="shared" si="377"/>
        <v>16484-77-8</v>
      </c>
      <c r="BN542" s="204" t="str">
        <f t="shared" si="378"/>
        <v>2-(2-Methyl-1,4-chlorophenoxy) propionic acid (MCPP)</v>
      </c>
      <c r="BO542" s="204"/>
      <c r="BP542" s="200">
        <f t="shared" si="390"/>
        <v>63.213679555714634</v>
      </c>
      <c r="BQ542" s="100" t="str">
        <f>IF(BP542="","",IF(BP542=AA542,"sat", IF(BP542=AF542,"C", IF(BP542=AK542,"N", IF(BP542=100000,"max")))))</f>
        <v>N</v>
      </c>
      <c r="BR542" s="205">
        <f t="shared" si="391"/>
        <v>2336</v>
      </c>
      <c r="BS542" s="100" t="str">
        <f>IF(BR542="","",IF(BR542=AA542,"sat", IF(BR542=AO542,"C", IF(BR542=AS542,"N", IF(BR542=100000,"max")))))</f>
        <v>N</v>
      </c>
      <c r="BT542" s="200">
        <f t="shared" si="392"/>
        <v>911.84745916203713</v>
      </c>
      <c r="BU542" s="100" t="str">
        <f>IF(BT542="","", IF(BT542=AA542,"sat", IF(BT542=AX542,"C", IF(BT542=BC542,"N", IF(BT542=100000,"max")))))</f>
        <v>N</v>
      </c>
      <c r="BV542" s="200" t="str">
        <f t="shared" si="393"/>
        <v/>
      </c>
      <c r="BW542" s="100" t="str">
        <f>IF(BV542="","", IF(BV542=BE542,"C", IF(BV542=BF542,"N")))</f>
        <v/>
      </c>
      <c r="BX542" s="200">
        <f>IF(BI542="",(IF(AND(BJ542="",BK542=""),"",MIN(BJ542,BK542))),BI542)</f>
        <v>33.371428571428574</v>
      </c>
      <c r="BY542" s="100" t="str">
        <f>IF(BX542="","", IF(BX542=BJ542,"C", IF(BX542=BK542,"N",IF(BX542=BI542,"mcl"))))</f>
        <v>N</v>
      </c>
      <c r="BZ542" s="200"/>
      <c r="CA542" s="200"/>
      <c r="CB542" s="200"/>
    </row>
    <row r="543" spans="1:80" s="96" customFormat="1" ht="23" x14ac:dyDescent="0.5">
      <c r="A543" s="206" t="s">
        <v>1360</v>
      </c>
      <c r="B543" s="117" t="s">
        <v>467</v>
      </c>
      <c r="C543" s="201">
        <v>8.9999999999999993E-3</v>
      </c>
      <c r="D543" s="201" t="s">
        <v>791</v>
      </c>
      <c r="E543" s="201">
        <v>0.02</v>
      </c>
      <c r="F543" s="203" t="s">
        <v>1198</v>
      </c>
      <c r="G543" s="202"/>
      <c r="H543" s="100" t="s">
        <v>74</v>
      </c>
      <c r="I543" s="203"/>
      <c r="J543" s="203" t="s">
        <v>74</v>
      </c>
      <c r="K543" s="203"/>
      <c r="L543" s="113"/>
      <c r="M543" s="113">
        <v>1</v>
      </c>
      <c r="N543" s="111">
        <v>0.1</v>
      </c>
      <c r="P543" s="95">
        <v>152.15</v>
      </c>
      <c r="Q543" s="96" t="s">
        <v>47</v>
      </c>
      <c r="R543" s="96">
        <v>8.2900000000000001E-9</v>
      </c>
      <c r="S543" s="208">
        <v>3.3892000000000002E-7</v>
      </c>
      <c r="T543" s="96">
        <v>6.6666199999999995E-2</v>
      </c>
      <c r="U543" s="96">
        <v>7.7894000000000003E-6</v>
      </c>
      <c r="V543" s="96">
        <v>178.6</v>
      </c>
      <c r="W543" s="96">
        <f t="shared" si="360"/>
        <v>1.0715999999999999</v>
      </c>
      <c r="X543" s="96">
        <v>10000</v>
      </c>
      <c r="Y543" s="99" t="str">
        <f t="shared" si="361"/>
        <v/>
      </c>
      <c r="Z543" s="96" t="str">
        <f t="shared" si="362"/>
        <v/>
      </c>
      <c r="AA543" s="96" t="str">
        <f t="shared" si="363"/>
        <v/>
      </c>
      <c r="AC543" s="96" t="str">
        <f t="shared" si="349"/>
        <v/>
      </c>
      <c r="AD543" s="96">
        <f t="shared" si="364"/>
        <v>274.58060633416073</v>
      </c>
      <c r="AE543" s="96">
        <f t="shared" si="365"/>
        <v>77.24867724867724</v>
      </c>
      <c r="AF543" s="96">
        <f t="shared" si="379"/>
        <v>60.287729382422398</v>
      </c>
      <c r="AH543" s="101" t="str">
        <f t="shared" si="366"/>
        <v/>
      </c>
      <c r="AI543" s="101">
        <f t="shared" si="367"/>
        <v>6592.0173379086136</v>
      </c>
      <c r="AJ543" s="101">
        <f t="shared" si="350"/>
        <v>1564.2857142857144</v>
      </c>
      <c r="AK543" s="96">
        <f t="shared" si="380"/>
        <v>1264.2735911142927</v>
      </c>
      <c r="AM543" s="96" t="str">
        <f t="shared" si="368"/>
        <v/>
      </c>
      <c r="AN543" s="96">
        <f t="shared" si="381"/>
        <v>726.75555555555547</v>
      </c>
      <c r="AO543" s="96">
        <f t="shared" si="382"/>
        <v>726.75555555555547</v>
      </c>
      <c r="AQ543" s="96" t="str">
        <f t="shared" si="369"/>
        <v/>
      </c>
      <c r="AR543" s="96">
        <f t="shared" si="383"/>
        <v>46720.000000000007</v>
      </c>
      <c r="AS543" s="96">
        <f t="shared" si="384"/>
        <v>46720.000000000007</v>
      </c>
      <c r="AU543" s="96" t="str">
        <f t="shared" si="370"/>
        <v/>
      </c>
      <c r="AV543" s="96">
        <f t="shared" si="385"/>
        <v>13387.038674394997</v>
      </c>
      <c r="AW543" s="96">
        <f t="shared" si="386"/>
        <v>403.753086419753</v>
      </c>
      <c r="AX543" s="96">
        <f t="shared" si="387"/>
        <v>391.93240508246583</v>
      </c>
      <c r="AZ543" s="101" t="str">
        <f t="shared" si="371"/>
        <v/>
      </c>
      <c r="BA543" s="101">
        <f t="shared" si="372"/>
        <v>61325.856619307138</v>
      </c>
      <c r="BB543" s="101">
        <f t="shared" si="388"/>
        <v>25955.555555555558</v>
      </c>
      <c r="BC543" s="96">
        <f t="shared" si="389"/>
        <v>18236.949183240744</v>
      </c>
      <c r="BE543" s="96" t="str">
        <f t="shared" si="373"/>
        <v/>
      </c>
      <c r="BF543" s="96" t="str">
        <f t="shared" si="374"/>
        <v/>
      </c>
      <c r="BH543" s="118"/>
      <c r="BI543" s="96" t="s">
        <v>74</v>
      </c>
      <c r="BJ543" s="96">
        <f t="shared" si="375"/>
        <v>8.6564686351239164</v>
      </c>
      <c r="BK543" s="101">
        <f t="shared" si="376"/>
        <v>667.42857142857144</v>
      </c>
      <c r="BL543" s="101"/>
      <c r="BM543" s="117" t="str">
        <f t="shared" si="377"/>
        <v>99-55-8</v>
      </c>
      <c r="BN543" s="204" t="str">
        <f t="shared" si="378"/>
        <v>Methyl-5-Nitroaniline, 2-</v>
      </c>
      <c r="BO543" s="204"/>
      <c r="BP543" s="200">
        <f t="shared" si="390"/>
        <v>60.287729382422398</v>
      </c>
      <c r="BQ543" s="100" t="str">
        <f t="shared" si="351"/>
        <v>C</v>
      </c>
      <c r="BR543" s="205">
        <f t="shared" si="391"/>
        <v>726.75555555555547</v>
      </c>
      <c r="BS543" s="100" t="str">
        <f t="shared" si="352"/>
        <v>C</v>
      </c>
      <c r="BT543" s="200">
        <f t="shared" si="392"/>
        <v>391.93240508246583</v>
      </c>
      <c r="BU543" s="100" t="str">
        <f t="shared" si="353"/>
        <v>C</v>
      </c>
      <c r="BV543" s="200" t="str">
        <f t="shared" si="393"/>
        <v/>
      </c>
      <c r="BW543" s="100" t="str">
        <f t="shared" si="354"/>
        <v/>
      </c>
      <c r="BX543" s="200">
        <f t="shared" si="355"/>
        <v>8.6564686351239164</v>
      </c>
      <c r="BY543" s="100" t="str">
        <f t="shared" si="356"/>
        <v>C</v>
      </c>
      <c r="BZ543" s="200"/>
      <c r="CA543" s="200"/>
      <c r="CB543" s="200"/>
    </row>
    <row r="544" spans="1:80" s="96" customFormat="1" ht="23" x14ac:dyDescent="0.5">
      <c r="A544" s="206" t="s">
        <v>1361</v>
      </c>
      <c r="B544" s="117" t="s">
        <v>1362</v>
      </c>
      <c r="C544" s="201">
        <v>8.3000000000000007</v>
      </c>
      <c r="D544" s="201" t="s">
        <v>793</v>
      </c>
      <c r="E544" s="201"/>
      <c r="F544" s="203" t="s">
        <v>74</v>
      </c>
      <c r="G544" s="202">
        <v>2.3999999999999998E-3</v>
      </c>
      <c r="H544" s="100" t="s">
        <v>793</v>
      </c>
      <c r="I544" s="203"/>
      <c r="J544" s="203" t="s">
        <v>74</v>
      </c>
      <c r="K544" s="203"/>
      <c r="L544" s="113"/>
      <c r="M544" s="113">
        <v>1</v>
      </c>
      <c r="N544" s="111">
        <v>0.1</v>
      </c>
      <c r="P544" s="95">
        <v>147.09</v>
      </c>
      <c r="Q544" s="96" t="s">
        <v>47</v>
      </c>
      <c r="R544" s="96">
        <v>1.2200000000000001E-12</v>
      </c>
      <c r="S544" s="208">
        <v>4.988E-11</v>
      </c>
      <c r="T544" s="96">
        <v>6.8186499999999997E-2</v>
      </c>
      <c r="U544" s="96">
        <v>7.9670000000000001E-6</v>
      </c>
      <c r="V544" s="96">
        <v>72.02</v>
      </c>
      <c r="W544" s="96">
        <f t="shared" si="360"/>
        <v>0.43212</v>
      </c>
      <c r="X544" s="96">
        <v>267000</v>
      </c>
      <c r="Y544" s="99" t="str">
        <f t="shared" si="361"/>
        <v/>
      </c>
      <c r="Z544" s="96" t="str">
        <f t="shared" si="362"/>
        <v/>
      </c>
      <c r="AA544" s="96" t="str">
        <f t="shared" si="363"/>
        <v/>
      </c>
      <c r="AC544" s="96">
        <f t="shared" si="349"/>
        <v>1403.846153846154</v>
      </c>
      <c r="AD544" s="96">
        <f t="shared" si="364"/>
        <v>0.29773800686836704</v>
      </c>
      <c r="AE544" s="96">
        <f t="shared" si="365"/>
        <v>8.376362593230062E-2</v>
      </c>
      <c r="AF544" s="96">
        <f t="shared" si="379"/>
        <v>6.5369192663606537E-2</v>
      </c>
      <c r="AH544" s="101" t="str">
        <f t="shared" si="366"/>
        <v/>
      </c>
      <c r="AI544" s="101" t="str">
        <f t="shared" si="367"/>
        <v/>
      </c>
      <c r="AJ544" s="101" t="str">
        <f t="shared" si="350"/>
        <v/>
      </c>
      <c r="AK544" s="96" t="str">
        <f t="shared" si="380"/>
        <v/>
      </c>
      <c r="AM544" s="96">
        <f t="shared" si="368"/>
        <v>6132</v>
      </c>
      <c r="AN544" s="96">
        <f t="shared" si="381"/>
        <v>0.78804819277108418</v>
      </c>
      <c r="AO544" s="96">
        <f t="shared" si="382"/>
        <v>0.78794693051495368</v>
      </c>
      <c r="AQ544" s="96" t="str">
        <f t="shared" si="369"/>
        <v/>
      </c>
      <c r="AR544" s="96" t="str">
        <f t="shared" si="383"/>
        <v/>
      </c>
      <c r="AS544" s="96" t="str">
        <f t="shared" si="384"/>
        <v/>
      </c>
      <c r="AU544" s="96">
        <f t="shared" si="370"/>
        <v>6813.3333333333339</v>
      </c>
      <c r="AV544" s="96">
        <f t="shared" si="385"/>
        <v>14.516066032476498</v>
      </c>
      <c r="AW544" s="96">
        <f t="shared" si="386"/>
        <v>0.43780455153949122</v>
      </c>
      <c r="AX544" s="96">
        <f t="shared" si="387"/>
        <v>0.42496043803358496</v>
      </c>
      <c r="AZ544" s="101" t="str">
        <f t="shared" si="371"/>
        <v/>
      </c>
      <c r="BA544" s="101" t="str">
        <f t="shared" si="372"/>
        <v/>
      </c>
      <c r="BB544" s="101" t="str">
        <f t="shared" si="388"/>
        <v/>
      </c>
      <c r="BC544" s="96" t="str">
        <f t="shared" si="389"/>
        <v/>
      </c>
      <c r="BE544" s="96">
        <f t="shared" si="373"/>
        <v>1.169871794871795E-3</v>
      </c>
      <c r="BF544" s="96" t="str">
        <f t="shared" si="374"/>
        <v/>
      </c>
      <c r="BH544" s="118"/>
      <c r="BI544" s="96" t="s">
        <v>74</v>
      </c>
      <c r="BJ544" s="96">
        <f t="shared" si="375"/>
        <v>9.3865322549536428E-3</v>
      </c>
      <c r="BK544" s="101" t="str">
        <f t="shared" si="376"/>
        <v/>
      </c>
      <c r="BL544" s="101"/>
      <c r="BM544" s="117" t="str">
        <f t="shared" si="377"/>
        <v>70-25-7</v>
      </c>
      <c r="BN544" s="204" t="str">
        <f t="shared" si="378"/>
        <v>Methyl-N-nitro-N-nitrosoguanidine, N-</v>
      </c>
      <c r="BO544" s="204"/>
      <c r="BP544" s="200">
        <f t="shared" si="390"/>
        <v>6.5369192663606537E-2</v>
      </c>
      <c r="BQ544" s="100" t="str">
        <f t="shared" si="351"/>
        <v>C</v>
      </c>
      <c r="BR544" s="205">
        <f t="shared" si="391"/>
        <v>0.78794693051495368</v>
      </c>
      <c r="BS544" s="100" t="str">
        <f t="shared" si="352"/>
        <v>C</v>
      </c>
      <c r="BT544" s="200">
        <f t="shared" si="392"/>
        <v>0.42496043803358496</v>
      </c>
      <c r="BU544" s="100" t="str">
        <f t="shared" si="353"/>
        <v>C</v>
      </c>
      <c r="BV544" s="200">
        <f t="shared" si="393"/>
        <v>1.169871794871795E-3</v>
      </c>
      <c r="BW544" s="100" t="str">
        <f t="shared" si="354"/>
        <v>C</v>
      </c>
      <c r="BX544" s="200">
        <f t="shared" si="355"/>
        <v>9.3865322549536428E-3</v>
      </c>
      <c r="BY544" s="100" t="str">
        <f t="shared" si="356"/>
        <v>C</v>
      </c>
      <c r="BZ544" s="200"/>
      <c r="CA544" s="200"/>
      <c r="CB544" s="200"/>
    </row>
    <row r="545" spans="1:80" s="96" customFormat="1" ht="23" x14ac:dyDescent="0.5">
      <c r="A545" s="206" t="s">
        <v>1363</v>
      </c>
      <c r="B545" s="117" t="s">
        <v>1364</v>
      </c>
      <c r="C545" s="201">
        <v>0.13</v>
      </c>
      <c r="D545" s="201" t="s">
        <v>793</v>
      </c>
      <c r="E545" s="201"/>
      <c r="F545" s="203" t="s">
        <v>74</v>
      </c>
      <c r="G545" s="202">
        <v>3.6999999999999998E-5</v>
      </c>
      <c r="H545" s="100" t="s">
        <v>793</v>
      </c>
      <c r="I545" s="203"/>
      <c r="J545" s="203" t="s">
        <v>74</v>
      </c>
      <c r="K545" s="203"/>
      <c r="L545" s="113"/>
      <c r="M545" s="113">
        <v>1</v>
      </c>
      <c r="N545" s="111">
        <v>0.1</v>
      </c>
      <c r="P545" s="95">
        <v>143.62</v>
      </c>
      <c r="Q545" s="96" t="s">
        <v>47</v>
      </c>
      <c r="R545" s="96">
        <v>2.0999999999999998E-6</v>
      </c>
      <c r="S545" s="208">
        <v>8.5900000000000001E-5</v>
      </c>
      <c r="T545" s="96">
        <v>6.9280400000000006E-2</v>
      </c>
      <c r="U545" s="96">
        <v>8.0948999999999994E-6</v>
      </c>
      <c r="V545" s="96">
        <v>115</v>
      </c>
      <c r="W545" s="96">
        <f t="shared" si="360"/>
        <v>0.69000000000000006</v>
      </c>
      <c r="X545" s="96">
        <v>8292</v>
      </c>
      <c r="Y545" s="99" t="str">
        <f t="shared" si="361"/>
        <v/>
      </c>
      <c r="Z545" s="96" t="str">
        <f t="shared" si="362"/>
        <v/>
      </c>
      <c r="AA545" s="96" t="str">
        <f t="shared" si="363"/>
        <v/>
      </c>
      <c r="AC545" s="96">
        <f t="shared" si="349"/>
        <v>91060.291060291056</v>
      </c>
      <c r="AD545" s="96">
        <f t="shared" si="364"/>
        <v>19.009426592364974</v>
      </c>
      <c r="AE545" s="96">
        <f t="shared" si="365"/>
        <v>5.3479853479853476</v>
      </c>
      <c r="AF545" s="96">
        <f t="shared" si="379"/>
        <v>4.1735745837311962</v>
      </c>
      <c r="AH545" s="101" t="str">
        <f t="shared" si="366"/>
        <v/>
      </c>
      <c r="AI545" s="101" t="str">
        <f t="shared" si="367"/>
        <v/>
      </c>
      <c r="AJ545" s="101" t="str">
        <f t="shared" si="350"/>
        <v/>
      </c>
      <c r="AK545" s="96" t="str">
        <f t="shared" si="380"/>
        <v/>
      </c>
      <c r="AM545" s="96">
        <f t="shared" si="368"/>
        <v>397751.35135135142</v>
      </c>
      <c r="AN545" s="96">
        <f t="shared" si="381"/>
        <v>50.313846153846143</v>
      </c>
      <c r="AO545" s="96">
        <f t="shared" si="382"/>
        <v>50.307482472302638</v>
      </c>
      <c r="AQ545" s="96" t="str">
        <f t="shared" si="369"/>
        <v/>
      </c>
      <c r="AR545" s="96" t="str">
        <f t="shared" si="383"/>
        <v/>
      </c>
      <c r="AS545" s="96" t="str">
        <f t="shared" si="384"/>
        <v/>
      </c>
      <c r="AU545" s="96">
        <f t="shared" si="370"/>
        <v>441945.94594594598</v>
      </c>
      <c r="AV545" s="96">
        <f t="shared" si="385"/>
        <v>926.79498515042258</v>
      </c>
      <c r="AW545" s="96">
        <f t="shared" si="386"/>
        <v>27.952136752136749</v>
      </c>
      <c r="AX545" s="96">
        <f t="shared" si="387"/>
        <v>27.132116082714457</v>
      </c>
      <c r="AZ545" s="101" t="str">
        <f t="shared" si="371"/>
        <v/>
      </c>
      <c r="BA545" s="101" t="str">
        <f t="shared" si="372"/>
        <v/>
      </c>
      <c r="BB545" s="101" t="str">
        <f t="shared" si="388"/>
        <v/>
      </c>
      <c r="BC545" s="96" t="str">
        <f t="shared" si="389"/>
        <v/>
      </c>
      <c r="BE545" s="96">
        <f t="shared" si="373"/>
        <v>7.5883575883575874E-2</v>
      </c>
      <c r="BF545" s="96" t="str">
        <f t="shared" si="374"/>
        <v/>
      </c>
      <c r="BH545" s="118"/>
      <c r="BI545" s="96" t="s">
        <v>74</v>
      </c>
      <c r="BJ545" s="96">
        <f t="shared" si="375"/>
        <v>0.59929398243165566</v>
      </c>
      <c r="BK545" s="101" t="str">
        <f t="shared" si="376"/>
        <v/>
      </c>
      <c r="BL545" s="101"/>
      <c r="BM545" s="117" t="str">
        <f t="shared" si="377"/>
        <v>636-21-5</v>
      </c>
      <c r="BN545" s="204" t="str">
        <f t="shared" si="378"/>
        <v>Methylaniline Hydrochloride, 2-</v>
      </c>
      <c r="BO545" s="204"/>
      <c r="BP545" s="200">
        <f t="shared" si="390"/>
        <v>4.1735745837311962</v>
      </c>
      <c r="BQ545" s="100" t="str">
        <f t="shared" si="351"/>
        <v>C</v>
      </c>
      <c r="BR545" s="205">
        <f t="shared" si="391"/>
        <v>50.307482472302638</v>
      </c>
      <c r="BS545" s="100" t="str">
        <f t="shared" si="352"/>
        <v>C</v>
      </c>
      <c r="BT545" s="200">
        <f t="shared" si="392"/>
        <v>27.132116082714457</v>
      </c>
      <c r="BU545" s="100" t="str">
        <f t="shared" si="353"/>
        <v>C</v>
      </c>
      <c r="BV545" s="200">
        <f t="shared" si="393"/>
        <v>7.5883575883575874E-2</v>
      </c>
      <c r="BW545" s="100" t="str">
        <f t="shared" si="354"/>
        <v>C</v>
      </c>
      <c r="BX545" s="200">
        <f t="shared" si="355"/>
        <v>0.59929398243165566</v>
      </c>
      <c r="BY545" s="100" t="str">
        <f t="shared" si="356"/>
        <v>C</v>
      </c>
      <c r="BZ545" s="200"/>
      <c r="CA545" s="200"/>
      <c r="CB545" s="200"/>
    </row>
    <row r="546" spans="1:80" s="96" customFormat="1" ht="23" x14ac:dyDescent="0.5">
      <c r="A546" s="206" t="s">
        <v>1365</v>
      </c>
      <c r="B546" s="117" t="s">
        <v>1366</v>
      </c>
      <c r="C546" s="201"/>
      <c r="D546" s="201" t="s">
        <v>74</v>
      </c>
      <c r="E546" s="201">
        <v>0.01</v>
      </c>
      <c r="F546" s="203" t="s">
        <v>109</v>
      </c>
      <c r="G546" s="202"/>
      <c r="H546" s="100" t="s">
        <v>74</v>
      </c>
      <c r="I546" s="203"/>
      <c r="J546" s="203" t="s">
        <v>74</v>
      </c>
      <c r="K546" s="203"/>
      <c r="L546" s="113"/>
      <c r="M546" s="113">
        <v>1</v>
      </c>
      <c r="N546" s="111">
        <v>0.1</v>
      </c>
      <c r="P546" s="95">
        <v>139.97</v>
      </c>
      <c r="Q546" s="96" t="s">
        <v>47</v>
      </c>
      <c r="R546" s="96" t="s">
        <v>1197</v>
      </c>
      <c r="S546" s="208" t="s">
        <v>1197</v>
      </c>
      <c r="T546" s="96">
        <v>7.0479600000000003E-2</v>
      </c>
      <c r="U546" s="96">
        <v>8.2349999999999999E-6</v>
      </c>
      <c r="V546" s="96">
        <v>43.89</v>
      </c>
      <c r="W546" s="96">
        <f t="shared" si="360"/>
        <v>0.26334000000000002</v>
      </c>
      <c r="X546" s="96">
        <v>256000</v>
      </c>
      <c r="Y546" s="99" t="str">
        <f t="shared" si="361"/>
        <v/>
      </c>
      <c r="Z546" s="96" t="str">
        <f t="shared" si="362"/>
        <v/>
      </c>
      <c r="AA546" s="96" t="str">
        <f t="shared" si="363"/>
        <v/>
      </c>
      <c r="AC546" s="96" t="str">
        <f t="shared" si="349"/>
        <v/>
      </c>
      <c r="AD546" s="96" t="str">
        <f t="shared" si="364"/>
        <v/>
      </c>
      <c r="AE546" s="96" t="str">
        <f t="shared" si="365"/>
        <v/>
      </c>
      <c r="AF546" s="96" t="str">
        <f t="shared" si="379"/>
        <v/>
      </c>
      <c r="AH546" s="101" t="str">
        <f t="shared" si="366"/>
        <v/>
      </c>
      <c r="AI546" s="101">
        <f t="shared" si="367"/>
        <v>3296.0086689543068</v>
      </c>
      <c r="AJ546" s="101">
        <f t="shared" si="350"/>
        <v>782.14285714285722</v>
      </c>
      <c r="AK546" s="96">
        <f t="shared" si="380"/>
        <v>632.13679555714634</v>
      </c>
      <c r="AM546" s="96" t="str">
        <f t="shared" si="368"/>
        <v/>
      </c>
      <c r="AN546" s="96" t="str">
        <f t="shared" si="381"/>
        <v/>
      </c>
      <c r="AO546" s="96" t="str">
        <f t="shared" si="382"/>
        <v/>
      </c>
      <c r="AQ546" s="96" t="str">
        <f t="shared" si="369"/>
        <v/>
      </c>
      <c r="AR546" s="96">
        <f t="shared" si="383"/>
        <v>23360.000000000004</v>
      </c>
      <c r="AS546" s="96">
        <f t="shared" si="384"/>
        <v>23360.000000000004</v>
      </c>
      <c r="AU546" s="96" t="str">
        <f t="shared" si="370"/>
        <v/>
      </c>
      <c r="AV546" s="96" t="str">
        <f t="shared" si="385"/>
        <v/>
      </c>
      <c r="AW546" s="96" t="str">
        <f t="shared" si="386"/>
        <v/>
      </c>
      <c r="AX546" s="96" t="str">
        <f t="shared" si="387"/>
        <v/>
      </c>
      <c r="AZ546" s="101" t="str">
        <f t="shared" si="371"/>
        <v/>
      </c>
      <c r="BA546" s="101">
        <f t="shared" si="372"/>
        <v>30662.928309653569</v>
      </c>
      <c r="BB546" s="101">
        <f t="shared" si="388"/>
        <v>12977.777777777779</v>
      </c>
      <c r="BC546" s="96">
        <f t="shared" si="389"/>
        <v>9118.4745916203719</v>
      </c>
      <c r="BE546" s="96" t="str">
        <f t="shared" si="373"/>
        <v/>
      </c>
      <c r="BF546" s="96" t="str">
        <f t="shared" si="374"/>
        <v/>
      </c>
      <c r="BH546" s="118"/>
      <c r="BI546" s="96" t="s">
        <v>74</v>
      </c>
      <c r="BJ546" s="96" t="str">
        <f t="shared" si="375"/>
        <v/>
      </c>
      <c r="BK546" s="101">
        <f t="shared" si="376"/>
        <v>333.71428571428572</v>
      </c>
      <c r="BL546" s="101"/>
      <c r="BM546" s="117" t="str">
        <f t="shared" si="377"/>
        <v>124-58-3</v>
      </c>
      <c r="BN546" s="204" t="str">
        <f t="shared" si="378"/>
        <v>Methylarsonic acid</v>
      </c>
      <c r="BO546" s="204"/>
      <c r="BP546" s="200">
        <f t="shared" si="390"/>
        <v>632.13679555714634</v>
      </c>
      <c r="BQ546" s="100" t="str">
        <f t="shared" si="351"/>
        <v>N</v>
      </c>
      <c r="BR546" s="205">
        <f t="shared" si="391"/>
        <v>23360.000000000004</v>
      </c>
      <c r="BS546" s="100" t="str">
        <f t="shared" si="352"/>
        <v>N</v>
      </c>
      <c r="BT546" s="200">
        <f t="shared" si="392"/>
        <v>9118.4745916203719</v>
      </c>
      <c r="BU546" s="100" t="str">
        <f t="shared" si="353"/>
        <v>N</v>
      </c>
      <c r="BV546" s="200" t="str">
        <f t="shared" si="393"/>
        <v/>
      </c>
      <c r="BW546" s="100" t="str">
        <f t="shared" si="354"/>
        <v/>
      </c>
      <c r="BX546" s="200">
        <f t="shared" si="355"/>
        <v>333.71428571428572</v>
      </c>
      <c r="BY546" s="100" t="str">
        <f t="shared" si="356"/>
        <v>N</v>
      </c>
      <c r="BZ546" s="200"/>
      <c r="CA546" s="200"/>
      <c r="CB546" s="200"/>
    </row>
    <row r="547" spans="1:80" s="96" customFormat="1" ht="23" x14ac:dyDescent="0.5">
      <c r="A547" s="206" t="s">
        <v>1367</v>
      </c>
      <c r="B547" s="117" t="s">
        <v>1368</v>
      </c>
      <c r="D547" s="201" t="s">
        <v>74</v>
      </c>
      <c r="E547" s="201">
        <v>2.0000000000000001E-4</v>
      </c>
      <c r="F547" s="203" t="s">
        <v>1198</v>
      </c>
      <c r="G547" s="202"/>
      <c r="H547" s="100" t="s">
        <v>74</v>
      </c>
      <c r="I547" s="203"/>
      <c r="J547" s="203" t="s">
        <v>74</v>
      </c>
      <c r="K547" s="203"/>
      <c r="L547" s="113"/>
      <c r="M547" s="113">
        <v>1</v>
      </c>
      <c r="N547" s="111">
        <v>0.1</v>
      </c>
      <c r="P547" s="95">
        <v>158.62863999999999</v>
      </c>
      <c r="Q547" s="96" t="s">
        <v>47</v>
      </c>
      <c r="R547" s="96" t="s">
        <v>1197</v>
      </c>
      <c r="S547" s="208" t="s">
        <v>1197</v>
      </c>
      <c r="T547" s="96">
        <v>6.4838400000000004E-2</v>
      </c>
      <c r="U547" s="96">
        <v>7.5758999999999998E-6</v>
      </c>
      <c r="W547" s="96">
        <f t="shared" si="360"/>
        <v>0</v>
      </c>
      <c r="X547" s="96" t="s">
        <v>1197</v>
      </c>
      <c r="Y547" s="99" t="str">
        <f t="shared" si="361"/>
        <v/>
      </c>
      <c r="Z547" s="96" t="str">
        <f t="shared" si="362"/>
        <v/>
      </c>
      <c r="AA547" s="96" t="str">
        <f t="shared" si="363"/>
        <v/>
      </c>
      <c r="AC547" s="96" t="str">
        <f t="shared" si="349"/>
        <v/>
      </c>
      <c r="AD547" s="96" t="str">
        <f t="shared" si="364"/>
        <v/>
      </c>
      <c r="AE547" s="96" t="str">
        <f t="shared" si="365"/>
        <v/>
      </c>
      <c r="AF547" s="96" t="str">
        <f t="shared" si="379"/>
        <v/>
      </c>
      <c r="AH547" s="101" t="str">
        <f t="shared" si="366"/>
        <v/>
      </c>
      <c r="AI547" s="101">
        <f t="shared" si="367"/>
        <v>65.920173379086137</v>
      </c>
      <c r="AJ547" s="101">
        <f t="shared" si="350"/>
        <v>15.642857142857146</v>
      </c>
      <c r="AK547" s="96">
        <f t="shared" si="380"/>
        <v>12.642735911142928</v>
      </c>
      <c r="AM547" s="96" t="str">
        <f t="shared" si="368"/>
        <v/>
      </c>
      <c r="AN547" s="96" t="str">
        <f t="shared" si="381"/>
        <v/>
      </c>
      <c r="AO547" s="96" t="str">
        <f t="shared" si="382"/>
        <v/>
      </c>
      <c r="AQ547" s="96" t="str">
        <f t="shared" si="369"/>
        <v/>
      </c>
      <c r="AR547" s="96">
        <f t="shared" si="383"/>
        <v>467.20000000000005</v>
      </c>
      <c r="AS547" s="96">
        <f t="shared" si="384"/>
        <v>467.20000000000005</v>
      </c>
      <c r="AU547" s="96" t="str">
        <f t="shared" si="370"/>
        <v/>
      </c>
      <c r="AV547" s="96" t="str">
        <f t="shared" si="385"/>
        <v/>
      </c>
      <c r="AW547" s="96" t="str">
        <f t="shared" si="386"/>
        <v/>
      </c>
      <c r="AX547" s="96" t="str">
        <f t="shared" si="387"/>
        <v/>
      </c>
      <c r="AZ547" s="101" t="str">
        <f t="shared" si="371"/>
        <v/>
      </c>
      <c r="BA547" s="101">
        <f t="shared" si="372"/>
        <v>613.25856619307137</v>
      </c>
      <c r="BB547" s="101">
        <f t="shared" si="388"/>
        <v>259.5555555555556</v>
      </c>
      <c r="BC547" s="96">
        <f t="shared" si="389"/>
        <v>182.36949183240745</v>
      </c>
      <c r="BE547" s="96" t="str">
        <f t="shared" si="373"/>
        <v/>
      </c>
      <c r="BF547" s="96" t="str">
        <f t="shared" si="374"/>
        <v/>
      </c>
      <c r="BH547" s="118"/>
      <c r="BI547" s="96" t="s">
        <v>74</v>
      </c>
      <c r="BJ547" s="96" t="str">
        <f t="shared" si="375"/>
        <v/>
      </c>
      <c r="BK547" s="101">
        <f t="shared" si="376"/>
        <v>6.6742857142857144</v>
      </c>
      <c r="BL547" s="101"/>
      <c r="BM547" s="117" t="str">
        <f t="shared" si="377"/>
        <v>74612-12-7</v>
      </c>
      <c r="BN547" s="204" t="str">
        <f t="shared" si="378"/>
        <v>Methylbenzene,1-4-diamine monohydrochloride, 2-</v>
      </c>
      <c r="BO547" s="204"/>
      <c r="BP547" s="200">
        <f t="shared" si="390"/>
        <v>12.642735911142928</v>
      </c>
      <c r="BQ547" s="100" t="str">
        <f t="shared" si="351"/>
        <v>N</v>
      </c>
      <c r="BR547" s="205">
        <f t="shared" si="391"/>
        <v>467.20000000000005</v>
      </c>
      <c r="BS547" s="100" t="str">
        <f t="shared" si="352"/>
        <v>N</v>
      </c>
      <c r="BT547" s="200">
        <f t="shared" si="392"/>
        <v>182.36949183240745</v>
      </c>
      <c r="BU547" s="100" t="str">
        <f t="shared" si="353"/>
        <v>N</v>
      </c>
      <c r="BV547" s="200" t="str">
        <f t="shared" si="393"/>
        <v/>
      </c>
      <c r="BW547" s="100" t="str">
        <f t="shared" si="354"/>
        <v/>
      </c>
      <c r="BX547" s="200">
        <f t="shared" si="355"/>
        <v>6.6742857142857144</v>
      </c>
      <c r="BY547" s="100" t="str">
        <f t="shared" si="356"/>
        <v>N</v>
      </c>
      <c r="BZ547" s="200"/>
      <c r="CA547" s="200"/>
      <c r="CB547" s="200"/>
    </row>
    <row r="548" spans="1:80" s="96" customFormat="1" ht="23" x14ac:dyDescent="0.5">
      <c r="A548" s="206" t="s">
        <v>1369</v>
      </c>
      <c r="B548" s="117" t="s">
        <v>1370</v>
      </c>
      <c r="C548" s="201">
        <v>0.1</v>
      </c>
      <c r="D548" s="201" t="s">
        <v>1198</v>
      </c>
      <c r="E548" s="201">
        <v>2.9999999999999997E-4</v>
      </c>
      <c r="F548" s="203" t="s">
        <v>1198</v>
      </c>
      <c r="G548" s="202"/>
      <c r="H548" s="100" t="s">
        <v>74</v>
      </c>
      <c r="I548" s="203"/>
      <c r="J548" s="203" t="s">
        <v>74</v>
      </c>
      <c r="K548" s="203"/>
      <c r="L548" s="113"/>
      <c r="M548" s="113">
        <v>1</v>
      </c>
      <c r="N548" s="111">
        <v>0.1</v>
      </c>
      <c r="P548" s="95">
        <v>220.25</v>
      </c>
      <c r="Q548" s="96" t="s">
        <v>47</v>
      </c>
      <c r="R548" s="96" t="s">
        <v>1197</v>
      </c>
      <c r="S548" s="208" t="s">
        <v>1197</v>
      </c>
      <c r="T548" s="96">
        <v>5.20966E-2</v>
      </c>
      <c r="U548" s="96">
        <v>6.0870999999999997E-6</v>
      </c>
      <c r="W548" s="96">
        <f t="shared" si="360"/>
        <v>0</v>
      </c>
      <c r="X548" s="96" t="s">
        <v>1197</v>
      </c>
      <c r="Y548" s="99" t="str">
        <f t="shared" si="361"/>
        <v/>
      </c>
      <c r="Z548" s="96" t="str">
        <f t="shared" si="362"/>
        <v/>
      </c>
      <c r="AA548" s="96" t="str">
        <f t="shared" si="363"/>
        <v/>
      </c>
      <c r="AC548" s="96" t="str">
        <f t="shared" si="349"/>
        <v/>
      </c>
      <c r="AD548" s="96">
        <f t="shared" si="364"/>
        <v>24.712254570074464</v>
      </c>
      <c r="AE548" s="96">
        <f t="shared" si="365"/>
        <v>6.9523809523809517</v>
      </c>
      <c r="AF548" s="96">
        <f t="shared" si="379"/>
        <v>5.4258956444180155</v>
      </c>
      <c r="AH548" s="101" t="str">
        <f t="shared" si="366"/>
        <v/>
      </c>
      <c r="AI548" s="101">
        <f t="shared" si="367"/>
        <v>98.880260068629198</v>
      </c>
      <c r="AJ548" s="101">
        <f t="shared" si="350"/>
        <v>23.464285714285715</v>
      </c>
      <c r="AK548" s="96">
        <f t="shared" si="380"/>
        <v>18.964103866714389</v>
      </c>
      <c r="AM548" s="96" t="str">
        <f t="shared" si="368"/>
        <v/>
      </c>
      <c r="AN548" s="96">
        <f t="shared" si="381"/>
        <v>65.407999999999987</v>
      </c>
      <c r="AO548" s="96">
        <f t="shared" si="382"/>
        <v>65.407999999999987</v>
      </c>
      <c r="AQ548" s="96" t="str">
        <f t="shared" si="369"/>
        <v/>
      </c>
      <c r="AR548" s="96">
        <f t="shared" si="383"/>
        <v>700.80000000000007</v>
      </c>
      <c r="AS548" s="96">
        <f t="shared" si="384"/>
        <v>700.80000000000007</v>
      </c>
      <c r="AU548" s="96" t="str">
        <f t="shared" si="370"/>
        <v/>
      </c>
      <c r="AV548" s="96">
        <f t="shared" si="385"/>
        <v>1204.8334806955495</v>
      </c>
      <c r="AW548" s="96">
        <f t="shared" si="386"/>
        <v>36.337777777777774</v>
      </c>
      <c r="AX548" s="96">
        <f t="shared" si="387"/>
        <v>35.273916457421933</v>
      </c>
      <c r="AZ548" s="101" t="str">
        <f t="shared" si="371"/>
        <v/>
      </c>
      <c r="BA548" s="101">
        <f t="shared" si="372"/>
        <v>919.88784928960706</v>
      </c>
      <c r="BB548" s="101">
        <f t="shared" si="388"/>
        <v>389.33333333333331</v>
      </c>
      <c r="BC548" s="96">
        <f t="shared" si="389"/>
        <v>273.55423774861111</v>
      </c>
      <c r="BE548" s="96" t="str">
        <f t="shared" si="373"/>
        <v/>
      </c>
      <c r="BF548" s="96" t="str">
        <f t="shared" si="374"/>
        <v/>
      </c>
      <c r="BH548" s="118"/>
      <c r="BI548" s="96" t="s">
        <v>74</v>
      </c>
      <c r="BJ548" s="96">
        <f t="shared" si="375"/>
        <v>0.77908217716115258</v>
      </c>
      <c r="BK548" s="101">
        <f t="shared" si="376"/>
        <v>10.011428571428571</v>
      </c>
      <c r="BL548" s="101"/>
      <c r="BM548" s="117" t="str">
        <f t="shared" si="377"/>
        <v>615-50-9</v>
      </c>
      <c r="BN548" s="204" t="str">
        <f t="shared" si="378"/>
        <v>Methylbenzene-1,4-diamine sulfate, 2-</v>
      </c>
      <c r="BO548" s="204"/>
      <c r="BP548" s="200">
        <f t="shared" si="390"/>
        <v>5.4258956444180155</v>
      </c>
      <c r="BQ548" s="100" t="str">
        <f t="shared" si="351"/>
        <v>C</v>
      </c>
      <c r="BR548" s="205">
        <f t="shared" si="391"/>
        <v>65.407999999999987</v>
      </c>
      <c r="BS548" s="100" t="str">
        <f t="shared" si="352"/>
        <v>C</v>
      </c>
      <c r="BT548" s="200">
        <f t="shared" si="392"/>
        <v>35.273916457421933</v>
      </c>
      <c r="BU548" s="100" t="str">
        <f t="shared" si="353"/>
        <v>C</v>
      </c>
      <c r="BV548" s="200" t="str">
        <f t="shared" si="393"/>
        <v/>
      </c>
      <c r="BW548" s="100" t="str">
        <f t="shared" si="354"/>
        <v/>
      </c>
      <c r="BX548" s="200">
        <f t="shared" si="355"/>
        <v>0.77908217716115258</v>
      </c>
      <c r="BY548" s="100" t="str">
        <f t="shared" si="356"/>
        <v>C</v>
      </c>
      <c r="BZ548" s="200"/>
      <c r="CA548" s="200"/>
      <c r="CB548" s="200"/>
    </row>
    <row r="549" spans="1:80" s="96" customFormat="1" ht="23" x14ac:dyDescent="0.5">
      <c r="A549" s="206" t="s">
        <v>1371</v>
      </c>
      <c r="B549" s="117" t="s">
        <v>1372</v>
      </c>
      <c r="C549" s="201">
        <v>22</v>
      </c>
      <c r="D549" s="201" t="s">
        <v>793</v>
      </c>
      <c r="E549" s="201"/>
      <c r="F549" s="203" t="s">
        <v>74</v>
      </c>
      <c r="G549" s="202">
        <v>6.3E-3</v>
      </c>
      <c r="H549" s="100" t="s">
        <v>793</v>
      </c>
      <c r="I549" s="203"/>
      <c r="J549" s="203" t="s">
        <v>74</v>
      </c>
      <c r="K549" s="203" t="s">
        <v>1949</v>
      </c>
      <c r="L549" s="113"/>
      <c r="M549" s="113">
        <v>1</v>
      </c>
      <c r="N549" s="111">
        <v>0.1</v>
      </c>
      <c r="P549" s="95">
        <v>268.36</v>
      </c>
      <c r="Q549" s="96" t="s">
        <v>47</v>
      </c>
      <c r="R549" s="96">
        <v>5.2399999999999998E-6</v>
      </c>
      <c r="S549" s="208">
        <v>2.142E-4</v>
      </c>
      <c r="T549" s="96">
        <v>2.40562E-2</v>
      </c>
      <c r="U549" s="96">
        <v>6.1427999999999999E-6</v>
      </c>
      <c r="V549" s="96">
        <v>961600</v>
      </c>
      <c r="W549" s="96">
        <f t="shared" si="360"/>
        <v>5769.6</v>
      </c>
      <c r="X549" s="96">
        <v>2.8999999999999998E-3</v>
      </c>
      <c r="Y549" s="99" t="str">
        <f t="shared" si="361"/>
        <v/>
      </c>
      <c r="Z549" s="96" t="str">
        <f t="shared" si="362"/>
        <v/>
      </c>
      <c r="AA549" s="96" t="str">
        <f t="shared" si="363"/>
        <v/>
      </c>
      <c r="AC549" s="96">
        <f t="shared" si="349"/>
        <v>193.12169312169308</v>
      </c>
      <c r="AD549" s="96">
        <f t="shared" si="364"/>
        <v>2.7118190733751369E-2</v>
      </c>
      <c r="AE549" s="96">
        <f t="shared" si="365"/>
        <v>6.9612207366695628E-3</v>
      </c>
      <c r="AF549" s="96">
        <f t="shared" si="379"/>
        <v>5.5391301977777757E-3</v>
      </c>
      <c r="AH549" s="101" t="str">
        <f t="shared" si="366"/>
        <v/>
      </c>
      <c r="AI549" s="101" t="str">
        <f t="shared" si="367"/>
        <v/>
      </c>
      <c r="AJ549" s="101" t="str">
        <f t="shared" si="350"/>
        <v/>
      </c>
      <c r="AK549" s="96" t="str">
        <f t="shared" si="380"/>
        <v/>
      </c>
      <c r="AM549" s="96">
        <f t="shared" si="368"/>
        <v>2336</v>
      </c>
      <c r="AN549" s="96">
        <f t="shared" si="381"/>
        <v>0.29730909090909086</v>
      </c>
      <c r="AO549" s="96">
        <f t="shared" si="382"/>
        <v>0.29727125638555085</v>
      </c>
      <c r="AQ549" s="96" t="str">
        <f t="shared" si="369"/>
        <v/>
      </c>
      <c r="AR549" s="96" t="str">
        <f t="shared" si="383"/>
        <v/>
      </c>
      <c r="AS549" s="96" t="str">
        <f t="shared" si="384"/>
        <v/>
      </c>
      <c r="AU549" s="96">
        <f t="shared" si="370"/>
        <v>2595.5555555555557</v>
      </c>
      <c r="AV549" s="96">
        <f t="shared" si="385"/>
        <v>5.4765158213434075</v>
      </c>
      <c r="AW549" s="96">
        <f t="shared" si="386"/>
        <v>0.16517171717171714</v>
      </c>
      <c r="AX549" s="96">
        <f t="shared" si="387"/>
        <v>0.16032608002930418</v>
      </c>
      <c r="AZ549" s="101" t="str">
        <f t="shared" si="371"/>
        <v/>
      </c>
      <c r="BA549" s="101" t="str">
        <f t="shared" si="372"/>
        <v/>
      </c>
      <c r="BB549" s="101" t="str">
        <f t="shared" si="388"/>
        <v/>
      </c>
      <c r="BC549" s="96" t="str">
        <f t="shared" si="389"/>
        <v/>
      </c>
      <c r="BE549" s="96">
        <f t="shared" si="373"/>
        <v>1.6093474426807759E-4</v>
      </c>
      <c r="BF549" s="96" t="str">
        <f t="shared" si="374"/>
        <v/>
      </c>
      <c r="BH549" s="118"/>
      <c r="BI549" s="96" t="s">
        <v>74</v>
      </c>
      <c r="BJ549" s="96">
        <f t="shared" si="375"/>
        <v>1.1387034379484616E-3</v>
      </c>
      <c r="BK549" s="101" t="str">
        <f t="shared" si="376"/>
        <v/>
      </c>
      <c r="BL549" s="101"/>
      <c r="BM549" s="117" t="str">
        <f t="shared" si="377"/>
        <v>56-49-5</v>
      </c>
      <c r="BN549" s="204" t="str">
        <f t="shared" si="378"/>
        <v>Methylcholanthrene, 3-</v>
      </c>
      <c r="BO549" s="204"/>
      <c r="BP549" s="200">
        <f t="shared" si="390"/>
        <v>5.5391301977777757E-3</v>
      </c>
      <c r="BQ549" s="100" t="str">
        <f t="shared" si="351"/>
        <v>C</v>
      </c>
      <c r="BR549" s="205">
        <f t="shared" si="391"/>
        <v>0.29727125638555085</v>
      </c>
      <c r="BS549" s="100" t="str">
        <f t="shared" si="352"/>
        <v>C</v>
      </c>
      <c r="BT549" s="200">
        <f t="shared" si="392"/>
        <v>0.16032608002930418</v>
      </c>
      <c r="BU549" s="100" t="str">
        <f t="shared" si="353"/>
        <v>C</v>
      </c>
      <c r="BV549" s="200">
        <f t="shared" si="393"/>
        <v>1.6093474426807759E-4</v>
      </c>
      <c r="BW549" s="100" t="str">
        <f t="shared" si="354"/>
        <v>C</v>
      </c>
      <c r="BX549" s="200">
        <f t="shared" si="355"/>
        <v>1.1387034379484616E-3</v>
      </c>
      <c r="BY549" s="100" t="str">
        <f t="shared" si="356"/>
        <v>C</v>
      </c>
      <c r="BZ549" s="200"/>
      <c r="CA549" s="200"/>
      <c r="CB549" s="200"/>
    </row>
    <row r="550" spans="1:80" s="96" customFormat="1" ht="23" x14ac:dyDescent="0.5">
      <c r="A550" s="206" t="s">
        <v>454</v>
      </c>
      <c r="B550" s="117" t="s">
        <v>455</v>
      </c>
      <c r="D550" s="201" t="s">
        <v>74</v>
      </c>
      <c r="E550" s="96">
        <v>0.86</v>
      </c>
      <c r="F550" s="203" t="s">
        <v>71</v>
      </c>
      <c r="G550" s="202"/>
      <c r="H550" s="100"/>
      <c r="I550" s="203"/>
      <c r="J550" s="203"/>
      <c r="K550" s="203"/>
      <c r="L550" s="113" t="s">
        <v>1199</v>
      </c>
      <c r="M550" s="113">
        <v>1</v>
      </c>
      <c r="N550" s="111"/>
      <c r="P550" s="95">
        <v>98.19</v>
      </c>
      <c r="Q550" s="208"/>
      <c r="R550" s="96">
        <v>0.43</v>
      </c>
      <c r="S550" s="96">
        <v>17.63</v>
      </c>
      <c r="T550" s="96">
        <v>6.9800000000000001E-2</v>
      </c>
      <c r="U550" s="96">
        <v>7.34E-6</v>
      </c>
      <c r="V550" s="96">
        <v>3540</v>
      </c>
      <c r="W550" s="96">
        <f t="shared" si="360"/>
        <v>21.240000000000002</v>
      </c>
      <c r="X550" s="96">
        <v>14</v>
      </c>
      <c r="Y550" s="99">
        <f t="shared" si="361"/>
        <v>2.6567278609188941E-3</v>
      </c>
      <c r="Z550" s="96">
        <f t="shared" si="362"/>
        <v>2237.8301506639996</v>
      </c>
      <c r="AA550" s="96">
        <f t="shared" si="363"/>
        <v>345.48504402515732</v>
      </c>
      <c r="AC550" s="96" t="str">
        <f t="shared" si="349"/>
        <v/>
      </c>
      <c r="AD550" s="96" t="str">
        <f t="shared" si="364"/>
        <v/>
      </c>
      <c r="AE550" s="96" t="str">
        <f t="shared" si="365"/>
        <v/>
      </c>
      <c r="AF550" s="96" t="str">
        <f t="shared" si="379"/>
        <v/>
      </c>
      <c r="AH550" s="101" t="str">
        <f t="shared" si="366"/>
        <v/>
      </c>
      <c r="AI550" s="101" t="str">
        <f t="shared" si="367"/>
        <v/>
      </c>
      <c r="AJ550" s="101">
        <f t="shared" si="350"/>
        <v>67264.28571428571</v>
      </c>
      <c r="AK550" s="96">
        <f t="shared" si="380"/>
        <v>67264.28571428571</v>
      </c>
      <c r="AM550" s="96" t="str">
        <f t="shared" si="368"/>
        <v/>
      </c>
      <c r="AN550" s="96" t="str">
        <f t="shared" si="381"/>
        <v/>
      </c>
      <c r="AO550" s="96" t="str">
        <f t="shared" si="382"/>
        <v/>
      </c>
      <c r="AQ550" s="96" t="str">
        <f t="shared" si="369"/>
        <v/>
      </c>
      <c r="AR550" s="96">
        <f t="shared" si="383"/>
        <v>2008960</v>
      </c>
      <c r="AS550" s="96">
        <f t="shared" si="384"/>
        <v>2008959.9999999998</v>
      </c>
      <c r="AU550" s="96" t="str">
        <f t="shared" si="370"/>
        <v/>
      </c>
      <c r="AV550" s="96" t="str">
        <f t="shared" si="385"/>
        <v/>
      </c>
      <c r="AW550" s="96" t="str">
        <f t="shared" si="386"/>
        <v/>
      </c>
      <c r="AX550" s="96" t="str">
        <f t="shared" si="387"/>
        <v/>
      </c>
      <c r="AZ550" s="101" t="str">
        <f t="shared" si="371"/>
        <v/>
      </c>
      <c r="BA550" s="101" t="str">
        <f t="shared" si="372"/>
        <v/>
      </c>
      <c r="BB550" s="101">
        <f t="shared" si="388"/>
        <v>1116088.888888889</v>
      </c>
      <c r="BC550" s="96">
        <f t="shared" si="389"/>
        <v>1116088.888888889</v>
      </c>
      <c r="BE550" s="96" t="str">
        <f t="shared" si="373"/>
        <v/>
      </c>
      <c r="BF550" s="96" t="str">
        <f t="shared" si="374"/>
        <v/>
      </c>
      <c r="BH550" s="118"/>
      <c r="BJ550" s="96" t="str">
        <f t="shared" si="375"/>
        <v/>
      </c>
      <c r="BK550" s="101">
        <f t="shared" si="376"/>
        <v>28699.428571428572</v>
      </c>
      <c r="BL550" s="101"/>
      <c r="BM550" s="117" t="str">
        <f t="shared" si="377"/>
        <v>108-87-2</v>
      </c>
      <c r="BN550" s="204" t="str">
        <f t="shared" si="378"/>
        <v>Methylcyclohexane</v>
      </c>
      <c r="BO550" s="204"/>
      <c r="BP550" s="200">
        <f t="shared" si="390"/>
        <v>345.48504402515732</v>
      </c>
      <c r="BQ550" s="100" t="str">
        <f>IF(BP550="","",IF(BP550=AA550,"sat", IF(BP550=AF550,"C", IF(BP550=AK550,"N", IF(BP550=100000,"max")))))</f>
        <v>sat</v>
      </c>
      <c r="BR550" s="205">
        <f t="shared" si="391"/>
        <v>345.48504402515732</v>
      </c>
      <c r="BS550" s="100" t="str">
        <f>IF(BR550="","",IF(BR550=AA550,"sat", IF(BR550=AO550,"C", IF(BR550=AS550,"N", IF(BR550=100000,"max")))))</f>
        <v>sat</v>
      </c>
      <c r="BT550" s="200">
        <f t="shared" si="392"/>
        <v>345.48504402515732</v>
      </c>
      <c r="BU550" s="100" t="str">
        <f>IF(BT550="","", IF(BT550=AA550,"sat", IF(BT550=AX550,"C", IF(BT550=BC550,"N", IF(BT550=100000,"max")))))</f>
        <v>sat</v>
      </c>
      <c r="BV550" s="200" t="str">
        <f t="shared" si="393"/>
        <v/>
      </c>
      <c r="BW550" s="100" t="str">
        <f>IF(BV550="","", IF(BV550=BE550,"C", IF(BV550=BF550,"N")))</f>
        <v/>
      </c>
      <c r="BX550" s="200">
        <f>IF(BI550="",(IF(AND(BJ550="",BK550=""),"",MIN(BJ550,BK550))),BI550)</f>
        <v>28699.428571428572</v>
      </c>
      <c r="BY550" s="100" t="str">
        <f>IF(BX550="","", IF(BX550=BJ550,"C", IF(BX550=BK550,"N",IF(BX550=BI550,"mcl"))))</f>
        <v>N</v>
      </c>
      <c r="BZ550" s="200"/>
      <c r="CA550" s="200"/>
      <c r="CB550" s="200"/>
    </row>
    <row r="551" spans="1:80" s="96" customFormat="1" ht="23" x14ac:dyDescent="0.5">
      <c r="A551" s="206" t="s">
        <v>1373</v>
      </c>
      <c r="B551" s="117" t="s">
        <v>459</v>
      </c>
      <c r="C551" s="201">
        <v>2E-3</v>
      </c>
      <c r="D551" s="201" t="s">
        <v>790</v>
      </c>
      <c r="E551" s="201">
        <v>6.0000000000000001E-3</v>
      </c>
      <c r="F551" s="203" t="s">
        <v>790</v>
      </c>
      <c r="G551" s="202">
        <v>1E-8</v>
      </c>
      <c r="H551" s="100" t="s">
        <v>790</v>
      </c>
      <c r="I551" s="203">
        <v>0.6</v>
      </c>
      <c r="J551" s="203" t="s">
        <v>790</v>
      </c>
      <c r="K551" s="203" t="s">
        <v>1949</v>
      </c>
      <c r="L551" s="113" t="s">
        <v>1199</v>
      </c>
      <c r="M551" s="113">
        <v>1</v>
      </c>
      <c r="N551" s="111"/>
      <c r="P551" s="95">
        <v>84.933000000000007</v>
      </c>
      <c r="R551" s="96">
        <v>3.2499999999999999E-3</v>
      </c>
      <c r="S551" s="208">
        <v>0.13286999999999999</v>
      </c>
      <c r="T551" s="96">
        <v>9.9936200000000003E-2</v>
      </c>
      <c r="U551" s="96">
        <v>1.2500000000000001E-5</v>
      </c>
      <c r="V551" s="96">
        <v>21.73</v>
      </c>
      <c r="W551" s="96">
        <f t="shared" si="360"/>
        <v>0.13038</v>
      </c>
      <c r="X551" s="96">
        <v>13000</v>
      </c>
      <c r="Y551" s="99">
        <f t="shared" si="361"/>
        <v>2.7687968020971179E-3</v>
      </c>
      <c r="Z551" s="96">
        <f t="shared" si="362"/>
        <v>2192.0735087056878</v>
      </c>
      <c r="AA551" s="96">
        <f t="shared" si="363"/>
        <v>3321.9339056603767</v>
      </c>
      <c r="AC551" s="96">
        <f t="shared" si="349"/>
        <v>222.25189741043778</v>
      </c>
      <c r="AD551" s="96" t="str">
        <f t="shared" si="364"/>
        <v/>
      </c>
      <c r="AE551" s="96">
        <f t="shared" si="365"/>
        <v>76.573428103365202</v>
      </c>
      <c r="AF551" s="96">
        <f t="shared" si="379"/>
        <v>56.951631050456449</v>
      </c>
      <c r="AH551" s="101">
        <f t="shared" si="366"/>
        <v>1371.6117097329873</v>
      </c>
      <c r="AI551" s="101" t="str">
        <f t="shared" si="367"/>
        <v/>
      </c>
      <c r="AJ551" s="101">
        <f t="shared" si="350"/>
        <v>469.28571428571439</v>
      </c>
      <c r="AK551" s="96">
        <f t="shared" si="380"/>
        <v>349.65434386862165</v>
      </c>
      <c r="AM551" s="96">
        <f t="shared" si="368"/>
        <v>2688.3589510766556</v>
      </c>
      <c r="AN551" s="96">
        <f t="shared" si="381"/>
        <v>3270.3999999999992</v>
      </c>
      <c r="AO551" s="96">
        <f t="shared" si="382"/>
        <v>1475.4765523805108</v>
      </c>
      <c r="AQ551" s="96">
        <f t="shared" si="369"/>
        <v>5760.7691808785466</v>
      </c>
      <c r="AR551" s="96">
        <f t="shared" si="383"/>
        <v>14016.000000000004</v>
      </c>
      <c r="AS551" s="96">
        <f t="shared" si="384"/>
        <v>4082.7164488151675</v>
      </c>
      <c r="AU551" s="96">
        <f t="shared" si="370"/>
        <v>2987.065501196284</v>
      </c>
      <c r="AV551" s="96" t="str">
        <f t="shared" si="385"/>
        <v/>
      </c>
      <c r="AW551" s="96">
        <f t="shared" si="386"/>
        <v>1816.8888888888887</v>
      </c>
      <c r="AX551" s="96">
        <f t="shared" si="387"/>
        <v>1129.7289022368561</v>
      </c>
      <c r="AZ551" s="101">
        <f t="shared" si="371"/>
        <v>6400.854645420608</v>
      </c>
      <c r="BA551" s="101" t="str">
        <f t="shared" si="372"/>
        <v/>
      </c>
      <c r="BB551" s="101">
        <f t="shared" si="388"/>
        <v>7786.6666666666679</v>
      </c>
      <c r="BC551" s="96">
        <f t="shared" si="389"/>
        <v>3513.0394104297884</v>
      </c>
      <c r="BE551" s="96">
        <f t="shared" si="373"/>
        <v>101.38888888888887</v>
      </c>
      <c r="BF551" s="96">
        <f t="shared" si="374"/>
        <v>625.71428571428567</v>
      </c>
      <c r="BH551" s="118"/>
      <c r="BI551" s="96">
        <v>5</v>
      </c>
      <c r="BJ551" s="96">
        <f t="shared" si="375"/>
        <v>11.797026502908853</v>
      </c>
      <c r="BK551" s="101">
        <f t="shared" si="376"/>
        <v>172.61083743842363</v>
      </c>
      <c r="BL551" s="101"/>
      <c r="BM551" s="117" t="str">
        <f t="shared" si="377"/>
        <v>75-09-2</v>
      </c>
      <c r="BN551" s="204" t="str">
        <f t="shared" si="378"/>
        <v>Methylene Chloride</v>
      </c>
      <c r="BO551" s="204"/>
      <c r="BP551" s="200">
        <f t="shared" si="390"/>
        <v>56.951631050456449</v>
      </c>
      <c r="BQ551" s="100" t="str">
        <f t="shared" si="351"/>
        <v>C</v>
      </c>
      <c r="BR551" s="205">
        <f t="shared" si="391"/>
        <v>1475.4765523805108</v>
      </c>
      <c r="BS551" s="100" t="str">
        <f t="shared" si="352"/>
        <v>C</v>
      </c>
      <c r="BT551" s="200">
        <f t="shared" si="392"/>
        <v>1129.7289022368561</v>
      </c>
      <c r="BU551" s="100" t="str">
        <f t="shared" si="353"/>
        <v>C</v>
      </c>
      <c r="BV551" s="200">
        <f t="shared" si="393"/>
        <v>101.38888888888887</v>
      </c>
      <c r="BW551" s="100" t="str">
        <f t="shared" si="354"/>
        <v>C</v>
      </c>
      <c r="BX551" s="200">
        <f t="shared" si="355"/>
        <v>5</v>
      </c>
      <c r="BY551" s="100" t="str">
        <f t="shared" si="356"/>
        <v>mcl</v>
      </c>
      <c r="BZ551" s="200">
        <v>1E-3</v>
      </c>
      <c r="CA551" s="200"/>
      <c r="CB551" s="200">
        <f>BZ551*20</f>
        <v>0.02</v>
      </c>
    </row>
    <row r="552" spans="1:80" s="96" customFormat="1" ht="23" x14ac:dyDescent="0.5">
      <c r="A552" s="206" t="s">
        <v>1374</v>
      </c>
      <c r="B552" s="117" t="s">
        <v>456</v>
      </c>
      <c r="C552" s="201">
        <v>0.1</v>
      </c>
      <c r="D552" s="201" t="s">
        <v>791</v>
      </c>
      <c r="E552" s="201">
        <v>2E-3</v>
      </c>
      <c r="F552" s="203" t="s">
        <v>791</v>
      </c>
      <c r="G552" s="202">
        <v>4.2999999999999999E-4</v>
      </c>
      <c r="H552" s="100" t="s">
        <v>793</v>
      </c>
      <c r="I552" s="203"/>
      <c r="J552" s="203" t="s">
        <v>74</v>
      </c>
      <c r="K552" s="203" t="s">
        <v>1949</v>
      </c>
      <c r="L552" s="113"/>
      <c r="M552" s="113">
        <v>1</v>
      </c>
      <c r="N552" s="111">
        <v>0.1</v>
      </c>
      <c r="P552" s="95">
        <v>267.16000000000003</v>
      </c>
      <c r="Q552" s="96" t="s">
        <v>47</v>
      </c>
      <c r="R552" s="96">
        <v>4.0600000000000001E-11</v>
      </c>
      <c r="S552" s="208">
        <v>1.6599E-9</v>
      </c>
      <c r="T552" s="96">
        <v>4.5804299999999999E-2</v>
      </c>
      <c r="U552" s="96">
        <v>5.3519000000000004E-6</v>
      </c>
      <c r="V552" s="96">
        <v>5698</v>
      </c>
      <c r="W552" s="96">
        <f t="shared" si="360"/>
        <v>34.188000000000002</v>
      </c>
      <c r="X552" s="96">
        <v>13.9</v>
      </c>
      <c r="Y552" s="99" t="str">
        <f t="shared" si="361"/>
        <v/>
      </c>
      <c r="Z552" s="96" t="str">
        <f t="shared" si="362"/>
        <v/>
      </c>
      <c r="AA552" s="96" t="str">
        <f t="shared" si="363"/>
        <v/>
      </c>
      <c r="AC552" s="96">
        <f t="shared" si="349"/>
        <v>2829.4573643410849</v>
      </c>
      <c r="AD552" s="96">
        <f t="shared" si="364"/>
        <v>5.9660019614253015</v>
      </c>
      <c r="AE552" s="96">
        <f t="shared" si="365"/>
        <v>1.5314685620673039</v>
      </c>
      <c r="AF552" s="96">
        <f t="shared" si="379"/>
        <v>1.2181189544887396</v>
      </c>
      <c r="AH552" s="101" t="str">
        <f t="shared" si="366"/>
        <v/>
      </c>
      <c r="AI552" s="101">
        <f t="shared" si="367"/>
        <v>659.20173379086145</v>
      </c>
      <c r="AJ552" s="101">
        <f t="shared" si="350"/>
        <v>156.42857142857144</v>
      </c>
      <c r="AK552" s="96">
        <f t="shared" si="380"/>
        <v>126.42735911142927</v>
      </c>
      <c r="AM552" s="96">
        <f t="shared" si="368"/>
        <v>34225.116279069764</v>
      </c>
      <c r="AN552" s="96">
        <f t="shared" si="381"/>
        <v>65.407999999999987</v>
      </c>
      <c r="AO552" s="96">
        <f t="shared" si="382"/>
        <v>65.283236481391114</v>
      </c>
      <c r="AQ552" s="96" t="str">
        <f t="shared" si="369"/>
        <v/>
      </c>
      <c r="AR552" s="96">
        <f t="shared" si="383"/>
        <v>4672</v>
      </c>
      <c r="AS552" s="96">
        <f t="shared" si="384"/>
        <v>4672</v>
      </c>
      <c r="AU552" s="96">
        <f t="shared" si="370"/>
        <v>38027.906976744198</v>
      </c>
      <c r="AV552" s="96">
        <f t="shared" si="385"/>
        <v>1204.8334806955495</v>
      </c>
      <c r="AW552" s="96">
        <f t="shared" si="386"/>
        <v>36.337777777777774</v>
      </c>
      <c r="AX552" s="96">
        <f t="shared" si="387"/>
        <v>35.241227408502546</v>
      </c>
      <c r="AZ552" s="101" t="str">
        <f t="shared" si="371"/>
        <v/>
      </c>
      <c r="BA552" s="101">
        <f t="shared" si="372"/>
        <v>6132.5856619307142</v>
      </c>
      <c r="BB552" s="101">
        <f t="shared" si="388"/>
        <v>2595.5555555555557</v>
      </c>
      <c r="BC552" s="96">
        <f t="shared" si="389"/>
        <v>1823.6949183240743</v>
      </c>
      <c r="BE552" s="96">
        <f t="shared" si="373"/>
        <v>2.3578811369509042E-3</v>
      </c>
      <c r="BF552" s="96" t="str">
        <f t="shared" si="374"/>
        <v/>
      </c>
      <c r="BH552" s="118"/>
      <c r="BI552" s="96" t="s">
        <v>74</v>
      </c>
      <c r="BJ552" s="96">
        <f t="shared" si="375"/>
        <v>0.25051475634866155</v>
      </c>
      <c r="BK552" s="101">
        <f t="shared" si="376"/>
        <v>66.742857142857147</v>
      </c>
      <c r="BL552" s="101"/>
      <c r="BM552" s="117" t="str">
        <f t="shared" si="377"/>
        <v>101-14-4</v>
      </c>
      <c r="BN552" s="204" t="str">
        <f t="shared" si="378"/>
        <v>Methylene-bis(2-chloroaniline), 4,4'-</v>
      </c>
      <c r="BO552" s="204"/>
      <c r="BP552" s="200">
        <f t="shared" si="390"/>
        <v>1.2181189544887396</v>
      </c>
      <c r="BQ552" s="100" t="str">
        <f t="shared" si="351"/>
        <v>C</v>
      </c>
      <c r="BR552" s="205">
        <f t="shared" si="391"/>
        <v>65.283236481391114</v>
      </c>
      <c r="BS552" s="100" t="str">
        <f t="shared" si="352"/>
        <v>C</v>
      </c>
      <c r="BT552" s="200">
        <f t="shared" si="392"/>
        <v>35.241227408502546</v>
      </c>
      <c r="BU552" s="100" t="str">
        <f t="shared" si="353"/>
        <v>C</v>
      </c>
      <c r="BV552" s="200">
        <f t="shared" si="393"/>
        <v>2.3578811369509042E-3</v>
      </c>
      <c r="BW552" s="100" t="str">
        <f t="shared" si="354"/>
        <v>C</v>
      </c>
      <c r="BX552" s="200">
        <f t="shared" si="355"/>
        <v>0.25051475634866155</v>
      </c>
      <c r="BY552" s="100" t="str">
        <f t="shared" si="356"/>
        <v>C</v>
      </c>
      <c r="BZ552" s="200"/>
      <c r="CA552" s="200"/>
      <c r="CB552" s="200"/>
    </row>
    <row r="553" spans="1:80" s="96" customFormat="1" ht="23" x14ac:dyDescent="0.5">
      <c r="A553" s="206" t="s">
        <v>1375</v>
      </c>
      <c r="B553" s="117" t="s">
        <v>457</v>
      </c>
      <c r="C553" s="201">
        <v>4.5999999999999999E-2</v>
      </c>
      <c r="D553" s="201" t="s">
        <v>790</v>
      </c>
      <c r="E553" s="201"/>
      <c r="F553" s="203" t="s">
        <v>74</v>
      </c>
      <c r="G553" s="202">
        <v>1.2999999999999999E-5</v>
      </c>
      <c r="H553" s="100" t="s">
        <v>793</v>
      </c>
      <c r="I553" s="203"/>
      <c r="J553" s="203" t="s">
        <v>74</v>
      </c>
      <c r="K553" s="203"/>
      <c r="L553" s="113"/>
      <c r="M553" s="113">
        <v>1</v>
      </c>
      <c r="N553" s="111">
        <v>0.1</v>
      </c>
      <c r="P553" s="95">
        <v>254.38</v>
      </c>
      <c r="Q553" s="96" t="s">
        <v>47</v>
      </c>
      <c r="R553" s="96">
        <v>1.07E-9</v>
      </c>
      <c r="S553" s="208">
        <v>4.3744999999999999E-8</v>
      </c>
      <c r="T553" s="96">
        <v>4.7325800000000001E-2</v>
      </c>
      <c r="U553" s="96">
        <v>5.5296999999999998E-6</v>
      </c>
      <c r="V553" s="96">
        <v>2667</v>
      </c>
      <c r="W553" s="96">
        <f t="shared" si="360"/>
        <v>16.001999999999999</v>
      </c>
      <c r="X553" s="96">
        <v>4.1399999999999997</v>
      </c>
      <c r="Y553" s="99" t="str">
        <f t="shared" si="361"/>
        <v/>
      </c>
      <c r="Z553" s="96" t="str">
        <f t="shared" si="362"/>
        <v/>
      </c>
      <c r="AA553" s="96" t="str">
        <f t="shared" si="363"/>
        <v/>
      </c>
      <c r="AC553" s="96">
        <f t="shared" si="349"/>
        <v>259171.59763313609</v>
      </c>
      <c r="AD553" s="96">
        <f t="shared" si="364"/>
        <v>53.722292543640151</v>
      </c>
      <c r="AE553" s="96">
        <f t="shared" si="365"/>
        <v>15.113871635610764</v>
      </c>
      <c r="AF553" s="96">
        <f t="shared" si="379"/>
        <v>11.794888504642417</v>
      </c>
      <c r="AH553" s="101" t="str">
        <f t="shared" si="366"/>
        <v/>
      </c>
      <c r="AI553" s="101" t="str">
        <f t="shared" si="367"/>
        <v/>
      </c>
      <c r="AJ553" s="101" t="str">
        <f t="shared" si="350"/>
        <v/>
      </c>
      <c r="AK553" s="96" t="str">
        <f t="shared" si="380"/>
        <v/>
      </c>
      <c r="AM553" s="96">
        <f t="shared" si="368"/>
        <v>1132061.5384615387</v>
      </c>
      <c r="AN553" s="96">
        <f t="shared" si="381"/>
        <v>142.19130434782608</v>
      </c>
      <c r="AO553" s="96">
        <f t="shared" si="382"/>
        <v>142.17344681344372</v>
      </c>
      <c r="AQ553" s="96" t="str">
        <f t="shared" si="369"/>
        <v/>
      </c>
      <c r="AR553" s="96" t="str">
        <f t="shared" si="383"/>
        <v/>
      </c>
      <c r="AS553" s="96" t="str">
        <f t="shared" si="384"/>
        <v/>
      </c>
      <c r="AU553" s="96">
        <f t="shared" si="370"/>
        <v>1257846.1538461538</v>
      </c>
      <c r="AV553" s="96">
        <f t="shared" si="385"/>
        <v>2619.2032189033685</v>
      </c>
      <c r="AW553" s="96">
        <f t="shared" si="386"/>
        <v>78.995169082125585</v>
      </c>
      <c r="AX553" s="96">
        <f t="shared" si="387"/>
        <v>76.677752554065023</v>
      </c>
      <c r="AZ553" s="101" t="str">
        <f t="shared" si="371"/>
        <v/>
      </c>
      <c r="BA553" s="101" t="str">
        <f t="shared" si="372"/>
        <v/>
      </c>
      <c r="BB553" s="101" t="str">
        <f t="shared" si="388"/>
        <v/>
      </c>
      <c r="BC553" s="96" t="str">
        <f t="shared" si="389"/>
        <v/>
      </c>
      <c r="BE553" s="96">
        <f t="shared" si="373"/>
        <v>0.21597633136094674</v>
      </c>
      <c r="BF553" s="96" t="str">
        <f t="shared" si="374"/>
        <v/>
      </c>
      <c r="BH553" s="118"/>
      <c r="BI553" s="96" t="s">
        <v>74</v>
      </c>
      <c r="BJ553" s="96">
        <f t="shared" si="375"/>
        <v>1.6936569068720706</v>
      </c>
      <c r="BK553" s="101" t="str">
        <f t="shared" si="376"/>
        <v/>
      </c>
      <c r="BL553" s="101"/>
      <c r="BM553" s="117" t="str">
        <f t="shared" si="377"/>
        <v>101-61-1</v>
      </c>
      <c r="BN553" s="204" t="str">
        <f t="shared" si="378"/>
        <v>Methylene-bis(N,N-dimethyl) Aniline, 4,4'-</v>
      </c>
      <c r="BO553" s="204"/>
      <c r="BP553" s="200">
        <f t="shared" si="390"/>
        <v>11.794888504642417</v>
      </c>
      <c r="BQ553" s="100" t="str">
        <f t="shared" si="351"/>
        <v>C</v>
      </c>
      <c r="BR553" s="205">
        <f t="shared" si="391"/>
        <v>142.17344681344372</v>
      </c>
      <c r="BS553" s="100" t="str">
        <f t="shared" si="352"/>
        <v>C</v>
      </c>
      <c r="BT553" s="200">
        <f t="shared" si="392"/>
        <v>76.677752554065023</v>
      </c>
      <c r="BU553" s="100" t="str">
        <f t="shared" si="353"/>
        <v>C</v>
      </c>
      <c r="BV553" s="200">
        <f t="shared" si="393"/>
        <v>0.21597633136094674</v>
      </c>
      <c r="BW553" s="100" t="str">
        <f t="shared" si="354"/>
        <v>C</v>
      </c>
      <c r="BX553" s="200">
        <f t="shared" si="355"/>
        <v>1.6936569068720706</v>
      </c>
      <c r="BY553" s="100" t="str">
        <f t="shared" si="356"/>
        <v>C</v>
      </c>
      <c r="BZ553" s="200"/>
      <c r="CA553" s="200"/>
      <c r="CB553" s="200"/>
    </row>
    <row r="554" spans="1:80" s="96" customFormat="1" ht="23" x14ac:dyDescent="0.5">
      <c r="A554" s="206" t="s">
        <v>1376</v>
      </c>
      <c r="B554" s="117" t="s">
        <v>1377</v>
      </c>
      <c r="C554" s="201">
        <v>1.6</v>
      </c>
      <c r="D554" s="201" t="s">
        <v>793</v>
      </c>
      <c r="E554" s="201"/>
      <c r="F554" s="203" t="s">
        <v>74</v>
      </c>
      <c r="G554" s="202">
        <v>4.6000000000000001E-4</v>
      </c>
      <c r="H554" s="100" t="s">
        <v>793</v>
      </c>
      <c r="I554" s="203">
        <v>0.02</v>
      </c>
      <c r="J554" s="203" t="s">
        <v>793</v>
      </c>
      <c r="K554" s="203"/>
      <c r="L554" s="113"/>
      <c r="M554" s="113">
        <v>1</v>
      </c>
      <c r="N554" s="111">
        <v>0.1</v>
      </c>
      <c r="P554" s="95">
        <v>198.27</v>
      </c>
      <c r="Q554" s="96" t="s">
        <v>47</v>
      </c>
      <c r="R554" s="96">
        <v>5.2999999999999998E-11</v>
      </c>
      <c r="S554" s="208">
        <v>2.1668E-9</v>
      </c>
      <c r="T554" s="96">
        <v>5.5878999999999998E-2</v>
      </c>
      <c r="U554" s="96">
        <v>6.5289999999999997E-6</v>
      </c>
      <c r="V554" s="96">
        <v>2126</v>
      </c>
      <c r="W554" s="96">
        <f t="shared" si="360"/>
        <v>12.756</v>
      </c>
      <c r="X554" s="96">
        <v>1000</v>
      </c>
      <c r="Y554" s="99" t="str">
        <f t="shared" si="361"/>
        <v/>
      </c>
      <c r="Z554" s="96" t="str">
        <f t="shared" si="362"/>
        <v/>
      </c>
      <c r="AA554" s="96" t="str">
        <f t="shared" si="363"/>
        <v/>
      </c>
      <c r="AC554" s="96">
        <f t="shared" si="349"/>
        <v>7324.4147157190628</v>
      </c>
      <c r="AD554" s="96">
        <f t="shared" si="364"/>
        <v>1.544515910629654</v>
      </c>
      <c r="AE554" s="96">
        <f t="shared" si="365"/>
        <v>0.43452380952380948</v>
      </c>
      <c r="AF554" s="96">
        <f t="shared" si="379"/>
        <v>0.33910277740658834</v>
      </c>
      <c r="AH554" s="101">
        <f t="shared" si="366"/>
        <v>25028571.428571425</v>
      </c>
      <c r="AI554" s="101" t="str">
        <f t="shared" si="367"/>
        <v/>
      </c>
      <c r="AJ554" s="101" t="str">
        <f t="shared" si="350"/>
        <v/>
      </c>
      <c r="AK554" s="96">
        <f t="shared" si="380"/>
        <v>25028571.428571425</v>
      </c>
      <c r="AM554" s="96">
        <f t="shared" si="368"/>
        <v>31993.043478260868</v>
      </c>
      <c r="AN554" s="96">
        <f t="shared" si="381"/>
        <v>4.0879999999999992</v>
      </c>
      <c r="AO554" s="96">
        <f t="shared" si="382"/>
        <v>4.0874777111813483</v>
      </c>
      <c r="AQ554" s="96">
        <f t="shared" si="369"/>
        <v>105120000</v>
      </c>
      <c r="AR554" s="96" t="str">
        <f t="shared" si="383"/>
        <v/>
      </c>
      <c r="AS554" s="96">
        <f t="shared" si="384"/>
        <v>105120000</v>
      </c>
      <c r="AU554" s="96">
        <f t="shared" si="370"/>
        <v>35547.82608695652</v>
      </c>
      <c r="AV554" s="96">
        <f t="shared" si="385"/>
        <v>75.302092543471844</v>
      </c>
      <c r="AW554" s="96">
        <f t="shared" si="386"/>
        <v>2.2711111111111109</v>
      </c>
      <c r="AX554" s="96">
        <f t="shared" si="387"/>
        <v>2.2044830600468179</v>
      </c>
      <c r="AZ554" s="101">
        <f t="shared" si="371"/>
        <v>116799999.99999999</v>
      </c>
      <c r="BA554" s="101" t="str">
        <f t="shared" si="372"/>
        <v/>
      </c>
      <c r="BB554" s="101" t="str">
        <f t="shared" si="388"/>
        <v/>
      </c>
      <c r="BC554" s="96">
        <f t="shared" si="389"/>
        <v>116799999.99999999</v>
      </c>
      <c r="BE554" s="96">
        <f t="shared" si="373"/>
        <v>6.1036789297658862E-3</v>
      </c>
      <c r="BF554" s="96">
        <f t="shared" si="374"/>
        <v>20.857142857142854</v>
      </c>
      <c r="BH554" s="118"/>
      <c r="BI554" s="96" t="s">
        <v>74</v>
      </c>
      <c r="BJ554" s="96">
        <f t="shared" si="375"/>
        <v>4.8692636072572036E-2</v>
      </c>
      <c r="BK554" s="101" t="str">
        <f t="shared" si="376"/>
        <v/>
      </c>
      <c r="BL554" s="101"/>
      <c r="BM554" s="117" t="str">
        <f t="shared" si="377"/>
        <v>101-77-9</v>
      </c>
      <c r="BN554" s="204" t="str">
        <f t="shared" si="378"/>
        <v>Methylenebisbenzenamine, 4,4'-</v>
      </c>
      <c r="BO554" s="204"/>
      <c r="BP554" s="200">
        <f t="shared" si="390"/>
        <v>0.33910277740658834</v>
      </c>
      <c r="BQ554" s="100" t="str">
        <f t="shared" si="351"/>
        <v>C</v>
      </c>
      <c r="BR554" s="205">
        <f t="shared" si="391"/>
        <v>4.0874777111813483</v>
      </c>
      <c r="BS554" s="100" t="str">
        <f t="shared" si="352"/>
        <v>C</v>
      </c>
      <c r="BT554" s="200">
        <f t="shared" si="392"/>
        <v>2.2044830600468179</v>
      </c>
      <c r="BU554" s="100" t="str">
        <f t="shared" si="353"/>
        <v>C</v>
      </c>
      <c r="BV554" s="200">
        <f t="shared" si="393"/>
        <v>6.1036789297658862E-3</v>
      </c>
      <c r="BW554" s="100" t="str">
        <f t="shared" si="354"/>
        <v>C</v>
      </c>
      <c r="BX554" s="200">
        <f t="shared" si="355"/>
        <v>4.8692636072572036E-2</v>
      </c>
      <c r="BY554" s="100" t="str">
        <f t="shared" si="356"/>
        <v>C</v>
      </c>
      <c r="BZ554" s="200"/>
      <c r="CA554" s="200"/>
      <c r="CB554" s="200"/>
    </row>
    <row r="555" spans="1:80" s="96" customFormat="1" ht="23" x14ac:dyDescent="0.5">
      <c r="A555" s="206" t="s">
        <v>1378</v>
      </c>
      <c r="B555" s="117" t="s">
        <v>460</v>
      </c>
      <c r="C555" s="201"/>
      <c r="D555" s="201" t="s">
        <v>74</v>
      </c>
      <c r="F555" s="203" t="s">
        <v>74</v>
      </c>
      <c r="G555" s="202"/>
      <c r="H555" s="100" t="s">
        <v>74</v>
      </c>
      <c r="I555" s="203">
        <v>5.9999999999999995E-4</v>
      </c>
      <c r="J555" s="203" t="s">
        <v>790</v>
      </c>
      <c r="K555" s="203"/>
      <c r="L555" s="113"/>
      <c r="M555" s="113">
        <v>1</v>
      </c>
      <c r="N555" s="111">
        <v>0.1</v>
      </c>
      <c r="P555" s="95">
        <v>250.26</v>
      </c>
      <c r="Q555" s="96" t="s">
        <v>47</v>
      </c>
      <c r="R555" s="96">
        <v>8.9500000000000001E-7</v>
      </c>
      <c r="S555" s="208">
        <v>3.6600000000000002E-5</v>
      </c>
      <c r="T555" s="96">
        <v>2.4173699999999999E-2</v>
      </c>
      <c r="U555" s="96">
        <v>6.1530999999999996E-6</v>
      </c>
      <c r="V555" s="96">
        <v>284900</v>
      </c>
      <c r="W555" s="96">
        <f t="shared" si="360"/>
        <v>1709.4</v>
      </c>
      <c r="X555" s="96">
        <v>0.82879999999999998</v>
      </c>
      <c r="Y555" s="99" t="str">
        <f t="shared" si="361"/>
        <v/>
      </c>
      <c r="Z555" s="96" t="str">
        <f t="shared" si="362"/>
        <v/>
      </c>
      <c r="AA555" s="96" t="str">
        <f t="shared" si="363"/>
        <v/>
      </c>
      <c r="AC555" s="96" t="str">
        <f t="shared" ref="AC555:AC618" si="394">IF(AND(L555="V",Z555=""),"",IF(G555="","",(TR*AT*365*24)/(ET_R*EF_R*IF(K555="M",ED_m,(ED_A+ED_C))*G555*1000/IF(L555="V",Z555,PEF))))</f>
        <v/>
      </c>
      <c r="AD555" s="96" t="str">
        <f t="shared" si="364"/>
        <v/>
      </c>
      <c r="AE555" s="96" t="str">
        <f t="shared" si="365"/>
        <v/>
      </c>
      <c r="AF555" s="96" t="str">
        <f t="shared" si="379"/>
        <v/>
      </c>
      <c r="AH555" s="101">
        <f t="shared" si="366"/>
        <v>750857.14285714284</v>
      </c>
      <c r="AI555" s="101" t="str">
        <f t="shared" si="367"/>
        <v/>
      </c>
      <c r="AJ555" s="101" t="str">
        <f t="shared" ref="AJ555:AJ618" si="395">IF(E555="","",(THQ*BW_C*ED_C*365/((EF_R*ED_C*M555*((1/E555)*(IRS_CHILD*0.000001))))))</f>
        <v/>
      </c>
      <c r="AK555" s="96">
        <f t="shared" si="380"/>
        <v>750857.14285714284</v>
      </c>
      <c r="AM555" s="96" t="str">
        <f t="shared" si="368"/>
        <v/>
      </c>
      <c r="AN555" s="96" t="str">
        <f t="shared" si="381"/>
        <v/>
      </c>
      <c r="AO555" s="96" t="str">
        <f t="shared" si="382"/>
        <v/>
      </c>
      <c r="AQ555" s="96">
        <f t="shared" si="369"/>
        <v>3153600</v>
      </c>
      <c r="AR555" s="96" t="str">
        <f t="shared" si="383"/>
        <v/>
      </c>
      <c r="AS555" s="96">
        <f t="shared" si="384"/>
        <v>3153600</v>
      </c>
      <c r="AU555" s="96" t="str">
        <f t="shared" si="370"/>
        <v/>
      </c>
      <c r="AV555" s="96" t="str">
        <f t="shared" si="385"/>
        <v/>
      </c>
      <c r="AW555" s="96" t="str">
        <f t="shared" si="386"/>
        <v/>
      </c>
      <c r="AX555" s="96" t="str">
        <f t="shared" si="387"/>
        <v/>
      </c>
      <c r="AZ555" s="101">
        <f t="shared" si="371"/>
        <v>3504000</v>
      </c>
      <c r="BA555" s="101" t="str">
        <f t="shared" si="372"/>
        <v/>
      </c>
      <c r="BB555" s="101" t="str">
        <f t="shared" si="388"/>
        <v/>
      </c>
      <c r="BC555" s="96">
        <f t="shared" si="389"/>
        <v>3504000</v>
      </c>
      <c r="BE555" s="96" t="str">
        <f t="shared" si="373"/>
        <v/>
      </c>
      <c r="BF555" s="96">
        <f t="shared" si="374"/>
        <v>0.62571428571428556</v>
      </c>
      <c r="BH555" s="118"/>
      <c r="BI555" s="96" t="s">
        <v>74</v>
      </c>
      <c r="BJ555" s="96" t="str">
        <f t="shared" si="375"/>
        <v/>
      </c>
      <c r="BK555" s="101" t="str">
        <f t="shared" si="376"/>
        <v/>
      </c>
      <c r="BL555" s="101"/>
      <c r="BM555" s="117" t="str">
        <f t="shared" si="377"/>
        <v>101-68-8</v>
      </c>
      <c r="BN555" s="204" t="str">
        <f t="shared" si="378"/>
        <v>Methylenediphenyl Diisocyanate</v>
      </c>
      <c r="BO555" s="204"/>
      <c r="BP555" s="200">
        <f t="shared" si="390"/>
        <v>100000</v>
      </c>
      <c r="BQ555" s="100" t="str">
        <f t="shared" si="351"/>
        <v>max</v>
      </c>
      <c r="BR555" s="205">
        <f t="shared" si="391"/>
        <v>100000</v>
      </c>
      <c r="BS555" s="100" t="str">
        <f t="shared" si="352"/>
        <v>max</v>
      </c>
      <c r="BT555" s="200">
        <f t="shared" si="392"/>
        <v>100000</v>
      </c>
      <c r="BU555" s="100" t="str">
        <f t="shared" si="353"/>
        <v>max</v>
      </c>
      <c r="BV555" s="200">
        <f t="shared" si="393"/>
        <v>0.62571428571428556</v>
      </c>
      <c r="BW555" s="100" t="str">
        <f t="shared" si="354"/>
        <v>N</v>
      </c>
      <c r="BX555" s="200" t="str">
        <f t="shared" si="355"/>
        <v/>
      </c>
      <c r="BY555" s="100" t="str">
        <f t="shared" si="356"/>
        <v/>
      </c>
      <c r="BZ555" s="200"/>
      <c r="CA555" s="200"/>
      <c r="CB555" s="200"/>
    </row>
    <row r="556" spans="1:80" s="96" customFormat="1" ht="23" x14ac:dyDescent="0.5">
      <c r="A556" s="206" t="s">
        <v>1379</v>
      </c>
      <c r="B556" s="117" t="s">
        <v>474</v>
      </c>
      <c r="C556" s="201"/>
      <c r="D556" s="201" t="s">
        <v>74</v>
      </c>
      <c r="E556" s="201">
        <v>7.0000000000000007E-2</v>
      </c>
      <c r="F556" s="203" t="s">
        <v>41</v>
      </c>
      <c r="G556" s="202"/>
      <c r="H556" s="100" t="s">
        <v>74</v>
      </c>
      <c r="I556" s="203"/>
      <c r="J556" s="203" t="s">
        <v>74</v>
      </c>
      <c r="K556" s="203"/>
      <c r="L556" s="113" t="s">
        <v>1199</v>
      </c>
      <c r="M556" s="113">
        <v>1</v>
      </c>
      <c r="N556" s="111"/>
      <c r="P556" s="95">
        <v>118.18</v>
      </c>
      <c r="R556" s="96">
        <v>2.5500000000000002E-3</v>
      </c>
      <c r="S556" s="208">
        <v>0.10425180000000001</v>
      </c>
      <c r="T556" s="96">
        <v>6.2902E-2</v>
      </c>
      <c r="U556" s="96">
        <v>8.1911000000000002E-6</v>
      </c>
      <c r="V556" s="96">
        <v>697.8</v>
      </c>
      <c r="W556" s="96">
        <f t="shared" si="360"/>
        <v>4.1867999999999999</v>
      </c>
      <c r="X556" s="96">
        <v>116</v>
      </c>
      <c r="Y556" s="99">
        <f t="shared" si="361"/>
        <v>8.1138100721261607E-5</v>
      </c>
      <c r="Z556" s="96">
        <f t="shared" si="362"/>
        <v>12805.255174164013</v>
      </c>
      <c r="AA556" s="96">
        <f t="shared" si="363"/>
        <v>499.55814330113208</v>
      </c>
      <c r="AC556" s="96" t="str">
        <f t="shared" si="394"/>
        <v/>
      </c>
      <c r="AD556" s="96" t="str">
        <f t="shared" si="364"/>
        <v/>
      </c>
      <c r="AE556" s="96" t="str">
        <f t="shared" si="365"/>
        <v/>
      </c>
      <c r="AF556" s="96" t="str">
        <f t="shared" si="379"/>
        <v/>
      </c>
      <c r="AH556" s="101" t="str">
        <f t="shared" si="366"/>
        <v/>
      </c>
      <c r="AI556" s="101" t="str">
        <f t="shared" si="367"/>
        <v/>
      </c>
      <c r="AJ556" s="101">
        <f t="shared" si="395"/>
        <v>5475.0000000000009</v>
      </c>
      <c r="AK556" s="96">
        <f t="shared" si="380"/>
        <v>5475.0000000000009</v>
      </c>
      <c r="AM556" s="96" t="str">
        <f t="shared" si="368"/>
        <v/>
      </c>
      <c r="AN556" s="96" t="str">
        <f t="shared" si="381"/>
        <v/>
      </c>
      <c r="AO556" s="96" t="str">
        <f t="shared" si="382"/>
        <v/>
      </c>
      <c r="AQ556" s="96" t="str">
        <f t="shared" si="369"/>
        <v/>
      </c>
      <c r="AR556" s="96">
        <f t="shared" si="383"/>
        <v>163520.00000000003</v>
      </c>
      <c r="AS556" s="96">
        <f t="shared" si="384"/>
        <v>163520.00000000003</v>
      </c>
      <c r="AU556" s="96" t="str">
        <f t="shared" si="370"/>
        <v/>
      </c>
      <c r="AV556" s="96" t="str">
        <f t="shared" si="385"/>
        <v/>
      </c>
      <c r="AW556" s="96" t="str">
        <f t="shared" si="386"/>
        <v/>
      </c>
      <c r="AX556" s="96" t="str">
        <f t="shared" si="387"/>
        <v/>
      </c>
      <c r="AZ556" s="101" t="str">
        <f t="shared" si="371"/>
        <v/>
      </c>
      <c r="BA556" s="101" t="str">
        <f t="shared" si="372"/>
        <v/>
      </c>
      <c r="BB556" s="101">
        <f t="shared" si="388"/>
        <v>90844.444444444453</v>
      </c>
      <c r="BC556" s="96">
        <f t="shared" si="389"/>
        <v>90844.444444444453</v>
      </c>
      <c r="BE556" s="96" t="str">
        <f t="shared" si="373"/>
        <v/>
      </c>
      <c r="BF556" s="96" t="str">
        <f t="shared" si="374"/>
        <v/>
      </c>
      <c r="BH556" s="118"/>
      <c r="BI556" s="96" t="s">
        <v>74</v>
      </c>
      <c r="BJ556" s="96" t="str">
        <f t="shared" si="375"/>
        <v/>
      </c>
      <c r="BK556" s="101">
        <f t="shared" si="376"/>
        <v>2336</v>
      </c>
      <c r="BL556" s="101"/>
      <c r="BM556" s="117" t="str">
        <f t="shared" si="377"/>
        <v>98-83-9</v>
      </c>
      <c r="BN556" s="204" t="str">
        <f t="shared" si="378"/>
        <v>Methylstyrene, Alpha-</v>
      </c>
      <c r="BO556" s="204"/>
      <c r="BP556" s="200">
        <f t="shared" si="390"/>
        <v>499.55814330113208</v>
      </c>
      <c r="BQ556" s="100" t="str">
        <f t="shared" si="351"/>
        <v>sat</v>
      </c>
      <c r="BR556" s="205">
        <f t="shared" si="391"/>
        <v>499.55814330113208</v>
      </c>
      <c r="BS556" s="100" t="str">
        <f t="shared" si="352"/>
        <v>sat</v>
      </c>
      <c r="BT556" s="200">
        <f t="shared" si="392"/>
        <v>499.55814330113208</v>
      </c>
      <c r="BU556" s="100" t="str">
        <f t="shared" si="353"/>
        <v>sat</v>
      </c>
      <c r="BV556" s="200" t="str">
        <f t="shared" si="393"/>
        <v/>
      </c>
      <c r="BW556" s="100" t="str">
        <f t="shared" si="354"/>
        <v/>
      </c>
      <c r="BX556" s="200">
        <f t="shared" si="355"/>
        <v>2336</v>
      </c>
      <c r="BY556" s="100" t="str">
        <f t="shared" si="356"/>
        <v>N</v>
      </c>
      <c r="BZ556" s="200"/>
      <c r="CA556" s="200"/>
      <c r="CB556" s="200"/>
    </row>
    <row r="557" spans="1:80" s="96" customFormat="1" ht="23" x14ac:dyDescent="0.5">
      <c r="A557" s="206" t="s">
        <v>1380</v>
      </c>
      <c r="B557" s="117" t="s">
        <v>476</v>
      </c>
      <c r="D557" s="201" t="s">
        <v>74</v>
      </c>
      <c r="E557" s="201">
        <v>0.15</v>
      </c>
      <c r="F557" s="203" t="s">
        <v>790</v>
      </c>
      <c r="G557" s="202"/>
      <c r="H557" s="100" t="s">
        <v>74</v>
      </c>
      <c r="I557" s="203"/>
      <c r="J557" s="203" t="s">
        <v>74</v>
      </c>
      <c r="K557" s="203"/>
      <c r="L557" s="113"/>
      <c r="M557" s="113">
        <v>1</v>
      </c>
      <c r="N557" s="111">
        <v>0.1</v>
      </c>
      <c r="P557" s="95">
        <v>283.8</v>
      </c>
      <c r="Q557" s="96" t="s">
        <v>47</v>
      </c>
      <c r="R557" s="96">
        <v>8.9999999999999995E-9</v>
      </c>
      <c r="S557" s="208">
        <v>3.6795000000000001E-7</v>
      </c>
      <c r="T557" s="96">
        <v>2.1922299999999999E-2</v>
      </c>
      <c r="U557" s="96">
        <v>5.4827E-6</v>
      </c>
      <c r="V557" s="96">
        <v>488.5</v>
      </c>
      <c r="W557" s="96">
        <f t="shared" si="360"/>
        <v>2.931</v>
      </c>
      <c r="X557" s="96">
        <v>530</v>
      </c>
      <c r="Y557" s="99" t="str">
        <f t="shared" si="361"/>
        <v/>
      </c>
      <c r="Z557" s="96" t="str">
        <f t="shared" si="362"/>
        <v/>
      </c>
      <c r="AA557" s="96" t="str">
        <f t="shared" si="363"/>
        <v/>
      </c>
      <c r="AC557" s="96" t="str">
        <f t="shared" si="394"/>
        <v/>
      </c>
      <c r="AD557" s="96" t="str">
        <f t="shared" si="364"/>
        <v/>
      </c>
      <c r="AE557" s="96" t="str">
        <f t="shared" si="365"/>
        <v/>
      </c>
      <c r="AF557" s="96" t="str">
        <f t="shared" si="379"/>
        <v/>
      </c>
      <c r="AH557" s="101" t="str">
        <f t="shared" si="366"/>
        <v/>
      </c>
      <c r="AI557" s="101">
        <f t="shared" si="367"/>
        <v>49440.130034314592</v>
      </c>
      <c r="AJ557" s="101">
        <f t="shared" si="395"/>
        <v>11732.142857142859</v>
      </c>
      <c r="AK557" s="96">
        <f t="shared" si="380"/>
        <v>9482.0519333571956</v>
      </c>
      <c r="AM557" s="96" t="str">
        <f t="shared" si="368"/>
        <v/>
      </c>
      <c r="AN557" s="96" t="str">
        <f t="shared" si="381"/>
        <v/>
      </c>
      <c r="AO557" s="96" t="str">
        <f t="shared" si="382"/>
        <v/>
      </c>
      <c r="AQ557" s="96" t="str">
        <f t="shared" si="369"/>
        <v/>
      </c>
      <c r="AR557" s="96">
        <f t="shared" si="383"/>
        <v>350400</v>
      </c>
      <c r="AS557" s="96">
        <f t="shared" si="384"/>
        <v>350400</v>
      </c>
      <c r="AU557" s="96" t="str">
        <f t="shared" si="370"/>
        <v/>
      </c>
      <c r="AV557" s="96" t="str">
        <f t="shared" si="385"/>
        <v/>
      </c>
      <c r="AW557" s="96" t="str">
        <f t="shared" si="386"/>
        <v/>
      </c>
      <c r="AX557" s="96" t="str">
        <f t="shared" si="387"/>
        <v/>
      </c>
      <c r="AZ557" s="101" t="str">
        <f t="shared" si="371"/>
        <v/>
      </c>
      <c r="BA557" s="101">
        <f t="shared" si="372"/>
        <v>459943.92464480351</v>
      </c>
      <c r="BB557" s="101">
        <f t="shared" si="388"/>
        <v>194666.66666666666</v>
      </c>
      <c r="BC557" s="96">
        <f t="shared" si="389"/>
        <v>136777.11887430557</v>
      </c>
      <c r="BE557" s="96" t="str">
        <f t="shared" si="373"/>
        <v/>
      </c>
      <c r="BF557" s="96" t="str">
        <f t="shared" si="374"/>
        <v/>
      </c>
      <c r="BH557" s="118"/>
      <c r="BI557" s="96" t="s">
        <v>74</v>
      </c>
      <c r="BJ557" s="96" t="str">
        <f t="shared" si="375"/>
        <v/>
      </c>
      <c r="BK557" s="101">
        <f t="shared" si="376"/>
        <v>5005.7142857142853</v>
      </c>
      <c r="BL557" s="101"/>
      <c r="BM557" s="117" t="str">
        <f t="shared" si="377"/>
        <v>51218-45-2</v>
      </c>
      <c r="BN557" s="204" t="str">
        <f t="shared" si="378"/>
        <v>Metolachlor</v>
      </c>
      <c r="BO557" s="204"/>
      <c r="BP557" s="200">
        <f t="shared" si="390"/>
        <v>9482.0519333571956</v>
      </c>
      <c r="BQ557" s="100" t="str">
        <f t="shared" si="351"/>
        <v>N</v>
      </c>
      <c r="BR557" s="205">
        <f t="shared" si="391"/>
        <v>100000</v>
      </c>
      <c r="BS557" s="100" t="str">
        <f t="shared" si="352"/>
        <v>max</v>
      </c>
      <c r="BT557" s="200">
        <f t="shared" si="392"/>
        <v>100000</v>
      </c>
      <c r="BU557" s="100" t="str">
        <f t="shared" si="353"/>
        <v>max</v>
      </c>
      <c r="BV557" s="200" t="str">
        <f t="shared" si="393"/>
        <v/>
      </c>
      <c r="BW557" s="100" t="str">
        <f t="shared" si="354"/>
        <v/>
      </c>
      <c r="BX557" s="200">
        <f t="shared" si="355"/>
        <v>5005.7142857142853</v>
      </c>
      <c r="BY557" s="100" t="str">
        <f t="shared" si="356"/>
        <v>N</v>
      </c>
      <c r="BZ557" s="200"/>
      <c r="CA557" s="200"/>
      <c r="CB557" s="200"/>
    </row>
    <row r="558" spans="1:80" s="96" customFormat="1" ht="23" x14ac:dyDescent="0.5">
      <c r="A558" s="206" t="s">
        <v>1381</v>
      </c>
      <c r="B558" s="117" t="s">
        <v>1382</v>
      </c>
      <c r="D558" s="201" t="s">
        <v>74</v>
      </c>
      <c r="E558" s="201">
        <v>2.5000000000000001E-2</v>
      </c>
      <c r="F558" s="203" t="s">
        <v>790</v>
      </c>
      <c r="G558" s="202"/>
      <c r="H558" s="100" t="s">
        <v>74</v>
      </c>
      <c r="I558" s="203"/>
      <c r="J558" s="203" t="s">
        <v>74</v>
      </c>
      <c r="K558" s="203"/>
      <c r="L558" s="113"/>
      <c r="M558" s="113">
        <v>1</v>
      </c>
      <c r="N558" s="111">
        <v>0.1</v>
      </c>
      <c r="P558" s="95">
        <v>214.29</v>
      </c>
      <c r="Q558" s="96" t="s">
        <v>47</v>
      </c>
      <c r="R558" s="96">
        <v>1.1700000000000001E-10</v>
      </c>
      <c r="S558" s="208">
        <v>4.7833000000000002E-9</v>
      </c>
      <c r="T558" s="96">
        <v>2.7339700000000002E-2</v>
      </c>
      <c r="U558" s="96">
        <v>7.1291000000000001E-6</v>
      </c>
      <c r="V558" s="96">
        <v>53.13</v>
      </c>
      <c r="W558" s="96">
        <f t="shared" si="360"/>
        <v>0.31878000000000001</v>
      </c>
      <c r="X558" s="96">
        <v>1050</v>
      </c>
      <c r="Y558" s="99" t="str">
        <f t="shared" si="361"/>
        <v/>
      </c>
      <c r="Z558" s="96" t="str">
        <f t="shared" si="362"/>
        <v/>
      </c>
      <c r="AA558" s="96" t="str">
        <f t="shared" si="363"/>
        <v/>
      </c>
      <c r="AC558" s="96" t="str">
        <f t="shared" si="394"/>
        <v/>
      </c>
      <c r="AD558" s="96" t="str">
        <f t="shared" si="364"/>
        <v/>
      </c>
      <c r="AE558" s="96" t="str">
        <f t="shared" si="365"/>
        <v/>
      </c>
      <c r="AF558" s="96" t="str">
        <f t="shared" si="379"/>
        <v/>
      </c>
      <c r="AH558" s="101" t="str">
        <f t="shared" si="366"/>
        <v/>
      </c>
      <c r="AI558" s="101">
        <f t="shared" si="367"/>
        <v>8240.0216723857684</v>
      </c>
      <c r="AJ558" s="101">
        <f t="shared" si="395"/>
        <v>1955.3571428571427</v>
      </c>
      <c r="AK558" s="96">
        <f t="shared" si="380"/>
        <v>1580.3419888928656</v>
      </c>
      <c r="AM558" s="96" t="str">
        <f t="shared" si="368"/>
        <v/>
      </c>
      <c r="AN558" s="96" t="str">
        <f t="shared" si="381"/>
        <v/>
      </c>
      <c r="AO558" s="96" t="str">
        <f t="shared" si="382"/>
        <v/>
      </c>
      <c r="AQ558" s="96" t="str">
        <f t="shared" si="369"/>
        <v/>
      </c>
      <c r="AR558" s="96">
        <f t="shared" si="383"/>
        <v>58400</v>
      </c>
      <c r="AS558" s="96">
        <f t="shared" si="384"/>
        <v>58400.000000000007</v>
      </c>
      <c r="AU558" s="96" t="str">
        <f t="shared" si="370"/>
        <v/>
      </c>
      <c r="AV558" s="96" t="str">
        <f t="shared" si="385"/>
        <v/>
      </c>
      <c r="AW558" s="96" t="str">
        <f t="shared" si="386"/>
        <v/>
      </c>
      <c r="AX558" s="96" t="str">
        <f t="shared" si="387"/>
        <v/>
      </c>
      <c r="AZ558" s="101" t="str">
        <f t="shared" si="371"/>
        <v/>
      </c>
      <c r="BA558" s="101">
        <f t="shared" si="372"/>
        <v>76657.320774133928</v>
      </c>
      <c r="BB558" s="101">
        <f t="shared" si="388"/>
        <v>32444.444444444445</v>
      </c>
      <c r="BC558" s="96">
        <f t="shared" si="389"/>
        <v>22796.186479050928</v>
      </c>
      <c r="BE558" s="96" t="str">
        <f t="shared" si="373"/>
        <v/>
      </c>
      <c r="BF558" s="96" t="str">
        <f t="shared" si="374"/>
        <v/>
      </c>
      <c r="BH558" s="118"/>
      <c r="BI558" s="96" t="s">
        <v>74</v>
      </c>
      <c r="BJ558" s="96" t="str">
        <f t="shared" si="375"/>
        <v/>
      </c>
      <c r="BK558" s="101">
        <f t="shared" si="376"/>
        <v>834.28571428571433</v>
      </c>
      <c r="BL558" s="101"/>
      <c r="BM558" s="117" t="str">
        <f t="shared" si="377"/>
        <v>21087-64-9</v>
      </c>
      <c r="BN558" s="204" t="str">
        <f t="shared" si="378"/>
        <v>Metribuzin</v>
      </c>
      <c r="BO558" s="204"/>
      <c r="BP558" s="200">
        <f t="shared" si="390"/>
        <v>1580.3419888928656</v>
      </c>
      <c r="BQ558" s="100" t="str">
        <f t="shared" si="351"/>
        <v>N</v>
      </c>
      <c r="BR558" s="205">
        <f t="shared" si="391"/>
        <v>58400.000000000007</v>
      </c>
      <c r="BS558" s="100" t="str">
        <f t="shared" si="352"/>
        <v>N</v>
      </c>
      <c r="BT558" s="200">
        <f t="shared" si="392"/>
        <v>22796.186479050928</v>
      </c>
      <c r="BU558" s="100" t="str">
        <f t="shared" si="353"/>
        <v>N</v>
      </c>
      <c r="BV558" s="200" t="str">
        <f t="shared" si="393"/>
        <v/>
      </c>
      <c r="BW558" s="100" t="str">
        <f t="shared" si="354"/>
        <v/>
      </c>
      <c r="BX558" s="200">
        <f t="shared" si="355"/>
        <v>834.28571428571433</v>
      </c>
      <c r="BY558" s="100" t="str">
        <f t="shared" si="356"/>
        <v>N</v>
      </c>
      <c r="BZ558" s="200"/>
      <c r="CA558" s="200"/>
      <c r="CB558" s="200"/>
    </row>
    <row r="559" spans="1:80" s="96" customFormat="1" ht="23" x14ac:dyDescent="0.5">
      <c r="A559" s="206" t="s">
        <v>1383</v>
      </c>
      <c r="B559" s="117" t="s">
        <v>1384</v>
      </c>
      <c r="D559" s="201" t="s">
        <v>74</v>
      </c>
      <c r="E559" s="201">
        <v>0.25</v>
      </c>
      <c r="F559" s="203" t="s">
        <v>790</v>
      </c>
      <c r="G559" s="202"/>
      <c r="H559" s="100" t="s">
        <v>74</v>
      </c>
      <c r="I559" s="203"/>
      <c r="J559" s="203" t="s">
        <v>74</v>
      </c>
      <c r="K559" s="203"/>
      <c r="L559" s="113"/>
      <c r="M559" s="113">
        <v>1</v>
      </c>
      <c r="N559" s="111">
        <v>0.1</v>
      </c>
      <c r="P559" s="95">
        <v>381.37</v>
      </c>
      <c r="Q559" s="96" t="s">
        <v>47</v>
      </c>
      <c r="R559" s="96">
        <v>1.32E-16</v>
      </c>
      <c r="S559" s="208">
        <v>5.3969999999999999E-15</v>
      </c>
      <c r="T559" s="96">
        <v>3.6129000000000001E-2</v>
      </c>
      <c r="U559" s="96">
        <v>4.2213999999999999E-6</v>
      </c>
      <c r="V559" s="96">
        <v>92.5</v>
      </c>
      <c r="W559" s="96">
        <f t="shared" si="360"/>
        <v>0.55500000000000005</v>
      </c>
      <c r="X559" s="96">
        <v>9500</v>
      </c>
      <c r="Y559" s="99" t="str">
        <f t="shared" si="361"/>
        <v/>
      </c>
      <c r="Z559" s="96" t="str">
        <f t="shared" si="362"/>
        <v/>
      </c>
      <c r="AA559" s="96" t="str">
        <f t="shared" si="363"/>
        <v/>
      </c>
      <c r="AC559" s="96" t="str">
        <f t="shared" si="394"/>
        <v/>
      </c>
      <c r="AD559" s="96" t="str">
        <f t="shared" si="364"/>
        <v/>
      </c>
      <c r="AE559" s="96" t="str">
        <f t="shared" si="365"/>
        <v/>
      </c>
      <c r="AF559" s="96" t="str">
        <f t="shared" si="379"/>
        <v/>
      </c>
      <c r="AH559" s="101" t="str">
        <f t="shared" si="366"/>
        <v/>
      </c>
      <c r="AI559" s="101">
        <f t="shared" si="367"/>
        <v>82400.21672385768</v>
      </c>
      <c r="AJ559" s="101">
        <f t="shared" si="395"/>
        <v>19553.571428571428</v>
      </c>
      <c r="AK559" s="96">
        <f t="shared" si="380"/>
        <v>15803.419888928656</v>
      </c>
      <c r="AM559" s="96" t="str">
        <f t="shared" si="368"/>
        <v/>
      </c>
      <c r="AN559" s="96" t="str">
        <f t="shared" si="381"/>
        <v/>
      </c>
      <c r="AO559" s="96" t="str">
        <f t="shared" si="382"/>
        <v/>
      </c>
      <c r="AQ559" s="96" t="str">
        <f t="shared" si="369"/>
        <v/>
      </c>
      <c r="AR559" s="96">
        <f t="shared" si="383"/>
        <v>584000</v>
      </c>
      <c r="AS559" s="96">
        <f t="shared" si="384"/>
        <v>584000</v>
      </c>
      <c r="AU559" s="96" t="str">
        <f t="shared" si="370"/>
        <v/>
      </c>
      <c r="AV559" s="96" t="str">
        <f t="shared" si="385"/>
        <v/>
      </c>
      <c r="AW559" s="96" t="str">
        <f t="shared" si="386"/>
        <v/>
      </c>
      <c r="AX559" s="96" t="str">
        <f t="shared" si="387"/>
        <v/>
      </c>
      <c r="AZ559" s="101" t="str">
        <f t="shared" si="371"/>
        <v/>
      </c>
      <c r="BA559" s="101">
        <f t="shared" si="372"/>
        <v>766573.20774133923</v>
      </c>
      <c r="BB559" s="101">
        <f t="shared" si="388"/>
        <v>324444.44444444444</v>
      </c>
      <c r="BC559" s="96">
        <f t="shared" si="389"/>
        <v>227961.86479050928</v>
      </c>
      <c r="BE559" s="96" t="str">
        <f t="shared" si="373"/>
        <v/>
      </c>
      <c r="BF559" s="96" t="str">
        <f t="shared" si="374"/>
        <v/>
      </c>
      <c r="BH559" s="118"/>
      <c r="BI559" s="96" t="s">
        <v>74</v>
      </c>
      <c r="BJ559" s="96" t="str">
        <f t="shared" si="375"/>
        <v/>
      </c>
      <c r="BK559" s="101">
        <f t="shared" si="376"/>
        <v>8342.8571428571431</v>
      </c>
      <c r="BL559" s="101"/>
      <c r="BM559" s="117" t="str">
        <f t="shared" si="377"/>
        <v>74223-64-6</v>
      </c>
      <c r="BN559" s="204" t="str">
        <f t="shared" si="378"/>
        <v>Metsulfuron-methyl</v>
      </c>
      <c r="BO559" s="204"/>
      <c r="BP559" s="200">
        <f t="shared" si="390"/>
        <v>15803.419888928656</v>
      </c>
      <c r="BQ559" s="100" t="str">
        <f t="shared" si="351"/>
        <v>N</v>
      </c>
      <c r="BR559" s="205">
        <f t="shared" si="391"/>
        <v>100000</v>
      </c>
      <c r="BS559" s="100" t="str">
        <f t="shared" si="352"/>
        <v>max</v>
      </c>
      <c r="BT559" s="200">
        <f t="shared" si="392"/>
        <v>100000</v>
      </c>
      <c r="BU559" s="100" t="str">
        <f t="shared" si="353"/>
        <v>max</v>
      </c>
      <c r="BV559" s="200" t="str">
        <f t="shared" si="393"/>
        <v/>
      </c>
      <c r="BW559" s="100" t="str">
        <f t="shared" si="354"/>
        <v/>
      </c>
      <c r="BX559" s="200">
        <f t="shared" si="355"/>
        <v>8342.8571428571431</v>
      </c>
      <c r="BY559" s="100" t="str">
        <f t="shared" si="356"/>
        <v>N</v>
      </c>
      <c r="BZ559" s="200"/>
      <c r="CA559" s="200"/>
      <c r="CB559" s="200"/>
    </row>
    <row r="560" spans="1:80" s="96" customFormat="1" ht="23" x14ac:dyDescent="0.5">
      <c r="A560" s="206" t="s">
        <v>1385</v>
      </c>
      <c r="B560" s="117" t="s">
        <v>1386</v>
      </c>
      <c r="D560" s="201" t="s">
        <v>74</v>
      </c>
      <c r="E560" s="201">
        <v>3</v>
      </c>
      <c r="F560" s="203" t="s">
        <v>791</v>
      </c>
      <c r="G560" s="202"/>
      <c r="H560" s="100" t="s">
        <v>74</v>
      </c>
      <c r="I560" s="203"/>
      <c r="J560" s="203" t="s">
        <v>74</v>
      </c>
      <c r="K560" s="203"/>
      <c r="L560" s="113" t="s">
        <v>1199</v>
      </c>
      <c r="M560" s="113">
        <v>1</v>
      </c>
      <c r="N560" s="111"/>
      <c r="P560" s="95">
        <v>170.34</v>
      </c>
      <c r="R560" s="96">
        <v>8.18</v>
      </c>
      <c r="S560" s="208">
        <v>334.42354999999998</v>
      </c>
      <c r="T560" s="96">
        <v>3.6193999999999997E-2</v>
      </c>
      <c r="U560" s="96">
        <v>6.4309999999999999E-6</v>
      </c>
      <c r="V560" s="96">
        <v>4818</v>
      </c>
      <c r="W560" s="96">
        <f t="shared" si="360"/>
        <v>28.908000000000001</v>
      </c>
      <c r="X560" s="96">
        <v>3.7000000000000002E-3</v>
      </c>
      <c r="Y560" s="99">
        <f t="shared" si="361"/>
        <v>6.9854034385510161E-3</v>
      </c>
      <c r="Z560" s="96">
        <f t="shared" si="362"/>
        <v>1380.0820559764538</v>
      </c>
      <c r="AA560" s="96">
        <f t="shared" si="363"/>
        <v>0.34157331549371073</v>
      </c>
      <c r="AC560" s="96" t="str">
        <f t="shared" si="394"/>
        <v/>
      </c>
      <c r="AD560" s="96" t="str">
        <f t="shared" si="364"/>
        <v/>
      </c>
      <c r="AE560" s="96" t="str">
        <f t="shared" si="365"/>
        <v/>
      </c>
      <c r="AF560" s="96" t="str">
        <f t="shared" si="379"/>
        <v/>
      </c>
      <c r="AH560" s="101" t="str">
        <f t="shared" si="366"/>
        <v/>
      </c>
      <c r="AI560" s="101" t="str">
        <f t="shared" si="367"/>
        <v/>
      </c>
      <c r="AJ560" s="101">
        <f t="shared" si="395"/>
        <v>234642.85714285716</v>
      </c>
      <c r="AK560" s="96">
        <f t="shared" si="380"/>
        <v>234642.85714285716</v>
      </c>
      <c r="AM560" s="96" t="str">
        <f t="shared" si="368"/>
        <v/>
      </c>
      <c r="AN560" s="96" t="str">
        <f t="shared" si="381"/>
        <v/>
      </c>
      <c r="AO560" s="96" t="str">
        <f t="shared" si="382"/>
        <v/>
      </c>
      <c r="AQ560" s="96" t="str">
        <f t="shared" si="369"/>
        <v/>
      </c>
      <c r="AR560" s="96">
        <f t="shared" si="383"/>
        <v>7008000.0000000009</v>
      </c>
      <c r="AS560" s="96">
        <f t="shared" si="384"/>
        <v>7008000.0000000009</v>
      </c>
      <c r="AU560" s="96" t="str">
        <f t="shared" si="370"/>
        <v/>
      </c>
      <c r="AV560" s="96" t="str">
        <f t="shared" si="385"/>
        <v/>
      </c>
      <c r="AW560" s="96" t="str">
        <f t="shared" si="386"/>
        <v/>
      </c>
      <c r="AX560" s="96" t="str">
        <f t="shared" si="387"/>
        <v/>
      </c>
      <c r="AZ560" s="101" t="str">
        <f t="shared" si="371"/>
        <v/>
      </c>
      <c r="BA560" s="101" t="str">
        <f t="shared" si="372"/>
        <v/>
      </c>
      <c r="BB560" s="101">
        <f t="shared" si="388"/>
        <v>3893333.333333334</v>
      </c>
      <c r="BC560" s="96">
        <f t="shared" si="389"/>
        <v>3893333.3333333335</v>
      </c>
      <c r="BE560" s="96" t="str">
        <f t="shared" si="373"/>
        <v/>
      </c>
      <c r="BF560" s="96" t="str">
        <f t="shared" si="374"/>
        <v/>
      </c>
      <c r="BH560" s="118"/>
      <c r="BI560" s="96" t="s">
        <v>74</v>
      </c>
      <c r="BJ560" s="96" t="str">
        <f t="shared" si="375"/>
        <v/>
      </c>
      <c r="BK560" s="101">
        <f t="shared" si="376"/>
        <v>100114.28571428572</v>
      </c>
      <c r="BL560" s="101"/>
      <c r="BM560" s="117" t="str">
        <f t="shared" si="377"/>
        <v>8012-95-1</v>
      </c>
      <c r="BN560" s="204" t="str">
        <f t="shared" si="378"/>
        <v>Mineral oils</v>
      </c>
      <c r="BO560" s="204"/>
      <c r="BP560" s="200">
        <f t="shared" si="390"/>
        <v>0.34157331549371073</v>
      </c>
      <c r="BQ560" s="100" t="str">
        <f t="shared" si="351"/>
        <v>sat</v>
      </c>
      <c r="BR560" s="205">
        <f t="shared" si="391"/>
        <v>0.34157331549371073</v>
      </c>
      <c r="BS560" s="100" t="str">
        <f t="shared" si="352"/>
        <v>sat</v>
      </c>
      <c r="BT560" s="200">
        <f t="shared" si="392"/>
        <v>0.34157331549371073</v>
      </c>
      <c r="BU560" s="100" t="str">
        <f t="shared" si="353"/>
        <v>sat</v>
      </c>
      <c r="BV560" s="200" t="str">
        <f t="shared" si="393"/>
        <v/>
      </c>
      <c r="BW560" s="100" t="str">
        <f t="shared" si="354"/>
        <v/>
      </c>
      <c r="BX560" s="200">
        <f t="shared" si="355"/>
        <v>100114.28571428572</v>
      </c>
      <c r="BY560" s="100" t="str">
        <f t="shared" si="356"/>
        <v>N</v>
      </c>
      <c r="BZ560" s="200"/>
      <c r="CA560" s="200"/>
      <c r="CB560" s="200"/>
    </row>
    <row r="561" spans="1:80" s="96" customFormat="1" ht="23" x14ac:dyDescent="0.5">
      <c r="A561" s="206" t="s">
        <v>477</v>
      </c>
      <c r="B561" s="117" t="s">
        <v>478</v>
      </c>
      <c r="C561" s="96">
        <v>18</v>
      </c>
      <c r="D561" s="201" t="s">
        <v>793</v>
      </c>
      <c r="E561" s="201">
        <v>2.0000000000000001E-4</v>
      </c>
      <c r="F561" s="203" t="s">
        <v>790</v>
      </c>
      <c r="G561" s="202">
        <v>5.1000000000000004E-3</v>
      </c>
      <c r="H561" s="100" t="s">
        <v>793</v>
      </c>
      <c r="I561" s="203"/>
      <c r="J561" s="203" t="s">
        <v>74</v>
      </c>
      <c r="K561" s="203"/>
      <c r="L561" s="113" t="s">
        <v>1199</v>
      </c>
      <c r="M561" s="113">
        <v>1</v>
      </c>
      <c r="N561" s="111"/>
      <c r="P561" s="95">
        <v>545.54999999999995</v>
      </c>
      <c r="R561" s="96">
        <v>8.1099999999999998E-4</v>
      </c>
      <c r="S561" s="208">
        <v>3.3156199999999997E-2</v>
      </c>
      <c r="T561" s="96">
        <v>2.1880199999999999E-2</v>
      </c>
      <c r="U561" s="96">
        <v>5.6296000000000003E-6</v>
      </c>
      <c r="V561" s="96">
        <v>356600</v>
      </c>
      <c r="W561" s="96">
        <f t="shared" si="360"/>
        <v>2139.6</v>
      </c>
      <c r="X561" s="96">
        <v>8.5000000000000006E-2</v>
      </c>
      <c r="Y561" s="99">
        <f t="shared" si="361"/>
        <v>1.8080210900413091E-8</v>
      </c>
      <c r="Z561" s="96">
        <f t="shared" si="362"/>
        <v>857825.41675515217</v>
      </c>
      <c r="AA561" s="96">
        <f t="shared" si="363"/>
        <v>181.87503352287862</v>
      </c>
      <c r="AC561" s="96">
        <f t="shared" si="394"/>
        <v>0.47225682822870352</v>
      </c>
      <c r="AD561" s="96" t="str">
        <f t="shared" si="364"/>
        <v/>
      </c>
      <c r="AE561" s="96">
        <f t="shared" si="365"/>
        <v>3.8624338624338624E-2</v>
      </c>
      <c r="AF561" s="96">
        <f t="shared" si="379"/>
        <v>3.570420840431681E-2</v>
      </c>
      <c r="AH561" s="101" t="str">
        <f t="shared" si="366"/>
        <v/>
      </c>
      <c r="AI561" s="101" t="str">
        <f t="shared" si="367"/>
        <v/>
      </c>
      <c r="AJ561" s="101">
        <f t="shared" si="395"/>
        <v>15.642857142857146</v>
      </c>
      <c r="AK561" s="96">
        <f t="shared" si="380"/>
        <v>15.642857142857148</v>
      </c>
      <c r="AM561" s="96">
        <f t="shared" si="368"/>
        <v>2.062817825702977</v>
      </c>
      <c r="AN561" s="96">
        <f t="shared" si="381"/>
        <v>0.36337777777777769</v>
      </c>
      <c r="AO561" s="96">
        <f t="shared" si="382"/>
        <v>0.308953720132434</v>
      </c>
      <c r="AQ561" s="96" t="str">
        <f t="shared" si="369"/>
        <v/>
      </c>
      <c r="AR561" s="96">
        <f t="shared" si="383"/>
        <v>467.20000000000005</v>
      </c>
      <c r="AS561" s="96">
        <f t="shared" si="384"/>
        <v>467.20000000000005</v>
      </c>
      <c r="AU561" s="96">
        <f t="shared" si="370"/>
        <v>2.2920198063366413</v>
      </c>
      <c r="AV561" s="96" t="str">
        <f t="shared" si="385"/>
        <v/>
      </c>
      <c r="AW561" s="96">
        <f t="shared" si="386"/>
        <v>0.2018765432098765</v>
      </c>
      <c r="AX561" s="96">
        <f t="shared" si="387"/>
        <v>0.18553499048023728</v>
      </c>
      <c r="AZ561" s="101" t="str">
        <f t="shared" si="371"/>
        <v/>
      </c>
      <c r="BA561" s="101" t="str">
        <f t="shared" si="372"/>
        <v/>
      </c>
      <c r="BB561" s="101">
        <f t="shared" si="388"/>
        <v>259.5555555555556</v>
      </c>
      <c r="BC561" s="96">
        <f t="shared" si="389"/>
        <v>259.5555555555556</v>
      </c>
      <c r="BE561" s="96">
        <f t="shared" si="373"/>
        <v>5.5052790346907981E-4</v>
      </c>
      <c r="BF561" s="96" t="str">
        <f t="shared" si="374"/>
        <v/>
      </c>
      <c r="BH561" s="118"/>
      <c r="BI561" s="96" t="s">
        <v>74</v>
      </c>
      <c r="BJ561" s="96">
        <f t="shared" si="375"/>
        <v>8.7776254719476707E-4</v>
      </c>
      <c r="BK561" s="101">
        <f t="shared" si="376"/>
        <v>6.6742857142857144</v>
      </c>
      <c r="BL561" s="101"/>
      <c r="BM561" s="117" t="str">
        <f t="shared" si="377"/>
        <v>2385-85-5</v>
      </c>
      <c r="BN561" s="204" t="str">
        <f t="shared" si="378"/>
        <v>Mirex</v>
      </c>
      <c r="BO561" s="204"/>
      <c r="BP561" s="200">
        <f t="shared" si="390"/>
        <v>3.570420840431681E-2</v>
      </c>
      <c r="BQ561" s="100" t="str">
        <f t="shared" si="351"/>
        <v>C</v>
      </c>
      <c r="BR561" s="205">
        <f t="shared" si="391"/>
        <v>0.308953720132434</v>
      </c>
      <c r="BS561" s="100" t="str">
        <f t="shared" si="352"/>
        <v>C</v>
      </c>
      <c r="BT561" s="200">
        <f t="shared" si="392"/>
        <v>0.18553499048023728</v>
      </c>
      <c r="BU561" s="100" t="str">
        <f t="shared" si="353"/>
        <v>C</v>
      </c>
      <c r="BV561" s="200">
        <f t="shared" si="393"/>
        <v>5.5052790346907981E-4</v>
      </c>
      <c r="BW561" s="100" t="str">
        <f t="shared" si="354"/>
        <v>C</v>
      </c>
      <c r="BX561" s="200">
        <f t="shared" si="355"/>
        <v>8.7776254719476707E-4</v>
      </c>
      <c r="BY561" s="100" t="str">
        <f t="shared" si="356"/>
        <v>C</v>
      </c>
      <c r="BZ561" s="200"/>
      <c r="CA561" s="200"/>
      <c r="CB561" s="200"/>
    </row>
    <row r="562" spans="1:80" s="96" customFormat="1" ht="23" x14ac:dyDescent="0.5">
      <c r="A562" s="206" t="s">
        <v>1387</v>
      </c>
      <c r="B562" s="117" t="s">
        <v>1388</v>
      </c>
      <c r="D562" s="201" t="s">
        <v>74</v>
      </c>
      <c r="E562" s="201">
        <v>2E-3</v>
      </c>
      <c r="F562" s="203" t="s">
        <v>790</v>
      </c>
      <c r="G562" s="202"/>
      <c r="H562" s="100" t="s">
        <v>74</v>
      </c>
      <c r="I562" s="203"/>
      <c r="J562" s="203" t="s">
        <v>74</v>
      </c>
      <c r="K562" s="203"/>
      <c r="L562" s="113"/>
      <c r="M562" s="113">
        <v>1</v>
      </c>
      <c r="N562" s="111">
        <v>0.1</v>
      </c>
      <c r="P562" s="95">
        <v>187.31</v>
      </c>
      <c r="Q562" s="96" t="s">
        <v>47</v>
      </c>
      <c r="R562" s="96">
        <v>4.0999999999999997E-6</v>
      </c>
      <c r="S562" s="208">
        <v>1.6760000000000001E-4</v>
      </c>
      <c r="T562" s="96">
        <v>3.1556099999999997E-2</v>
      </c>
      <c r="U562" s="96">
        <v>6.8179999999999998E-6</v>
      </c>
      <c r="V562" s="96">
        <v>181.9</v>
      </c>
      <c r="W562" s="96">
        <f t="shared" si="360"/>
        <v>1.0914000000000001</v>
      </c>
      <c r="X562" s="96">
        <v>970</v>
      </c>
      <c r="Y562" s="99" t="str">
        <f t="shared" si="361"/>
        <v/>
      </c>
      <c r="Z562" s="96" t="str">
        <f t="shared" si="362"/>
        <v/>
      </c>
      <c r="AA562" s="96" t="str">
        <f t="shared" si="363"/>
        <v/>
      </c>
      <c r="AC562" s="96" t="str">
        <f t="shared" si="394"/>
        <v/>
      </c>
      <c r="AD562" s="96" t="str">
        <f t="shared" si="364"/>
        <v/>
      </c>
      <c r="AE562" s="96" t="str">
        <f t="shared" si="365"/>
        <v/>
      </c>
      <c r="AF562" s="96" t="str">
        <f t="shared" si="379"/>
        <v/>
      </c>
      <c r="AH562" s="101" t="str">
        <f t="shared" si="366"/>
        <v/>
      </c>
      <c r="AI562" s="101">
        <f t="shared" si="367"/>
        <v>659.20173379086145</v>
      </c>
      <c r="AJ562" s="101">
        <f t="shared" si="395"/>
        <v>156.42857142857144</v>
      </c>
      <c r="AK562" s="96">
        <f t="shared" si="380"/>
        <v>126.42735911142927</v>
      </c>
      <c r="AM562" s="96" t="str">
        <f t="shared" si="368"/>
        <v/>
      </c>
      <c r="AN562" s="96" t="str">
        <f t="shared" si="381"/>
        <v/>
      </c>
      <c r="AO562" s="96" t="str">
        <f t="shared" si="382"/>
        <v/>
      </c>
      <c r="AQ562" s="96" t="str">
        <f t="shared" si="369"/>
        <v/>
      </c>
      <c r="AR562" s="96">
        <f t="shared" si="383"/>
        <v>4672</v>
      </c>
      <c r="AS562" s="96">
        <f t="shared" si="384"/>
        <v>4672</v>
      </c>
      <c r="AU562" s="96" t="str">
        <f t="shared" si="370"/>
        <v/>
      </c>
      <c r="AV562" s="96" t="str">
        <f t="shared" si="385"/>
        <v/>
      </c>
      <c r="AW562" s="96" t="str">
        <f t="shared" si="386"/>
        <v/>
      </c>
      <c r="AX562" s="96" t="str">
        <f t="shared" si="387"/>
        <v/>
      </c>
      <c r="AZ562" s="101" t="str">
        <f t="shared" si="371"/>
        <v/>
      </c>
      <c r="BA562" s="101">
        <f t="shared" si="372"/>
        <v>6132.5856619307142</v>
      </c>
      <c r="BB562" s="101">
        <f t="shared" si="388"/>
        <v>2595.5555555555557</v>
      </c>
      <c r="BC562" s="96">
        <f t="shared" si="389"/>
        <v>1823.6949183240743</v>
      </c>
      <c r="BE562" s="96" t="str">
        <f t="shared" si="373"/>
        <v/>
      </c>
      <c r="BF562" s="96" t="str">
        <f t="shared" si="374"/>
        <v/>
      </c>
      <c r="BH562" s="118"/>
      <c r="BI562" s="96" t="s">
        <v>74</v>
      </c>
      <c r="BJ562" s="96" t="str">
        <f t="shared" si="375"/>
        <v/>
      </c>
      <c r="BK562" s="101">
        <f t="shared" si="376"/>
        <v>66.742857142857147</v>
      </c>
      <c r="BL562" s="101"/>
      <c r="BM562" s="117" t="str">
        <f t="shared" si="377"/>
        <v>2212-67-1</v>
      </c>
      <c r="BN562" s="204" t="str">
        <f t="shared" si="378"/>
        <v>Molinate</v>
      </c>
      <c r="BO562" s="204"/>
      <c r="BP562" s="200">
        <f t="shared" si="390"/>
        <v>126.42735911142927</v>
      </c>
      <c r="BQ562" s="100" t="str">
        <f t="shared" si="351"/>
        <v>N</v>
      </c>
      <c r="BR562" s="205">
        <f t="shared" si="391"/>
        <v>4672</v>
      </c>
      <c r="BS562" s="100" t="str">
        <f t="shared" si="352"/>
        <v>N</v>
      </c>
      <c r="BT562" s="200">
        <f t="shared" si="392"/>
        <v>1823.6949183240743</v>
      </c>
      <c r="BU562" s="100" t="str">
        <f t="shared" si="353"/>
        <v>N</v>
      </c>
      <c r="BV562" s="200" t="str">
        <f t="shared" si="393"/>
        <v/>
      </c>
      <c r="BW562" s="100" t="str">
        <f t="shared" si="354"/>
        <v/>
      </c>
      <c r="BX562" s="200">
        <f t="shared" si="355"/>
        <v>66.742857142857147</v>
      </c>
      <c r="BY562" s="100" t="str">
        <f t="shared" si="356"/>
        <v>N</v>
      </c>
      <c r="BZ562" s="200"/>
      <c r="CA562" s="200"/>
      <c r="CB562" s="200"/>
    </row>
    <row r="563" spans="1:80" s="96" customFormat="1" ht="23" x14ac:dyDescent="0.5">
      <c r="A563" s="206" t="s">
        <v>479</v>
      </c>
      <c r="B563" s="117" t="s">
        <v>480</v>
      </c>
      <c r="D563" s="201" t="s">
        <v>74</v>
      </c>
      <c r="E563" s="201">
        <v>5.0000000000000001E-3</v>
      </c>
      <c r="F563" s="203" t="s">
        <v>790</v>
      </c>
      <c r="G563" s="202"/>
      <c r="H563" s="100" t="s">
        <v>74</v>
      </c>
      <c r="I563" s="203">
        <v>2E-3</v>
      </c>
      <c r="J563" s="203" t="s">
        <v>109</v>
      </c>
      <c r="K563" s="203"/>
      <c r="L563" s="113"/>
      <c r="M563" s="113">
        <v>1</v>
      </c>
      <c r="N563" s="111"/>
      <c r="P563" s="95">
        <v>95.94</v>
      </c>
      <c r="Q563" s="96" t="s">
        <v>47</v>
      </c>
      <c r="R563" s="96" t="s">
        <v>1197</v>
      </c>
      <c r="S563" s="208" t="s">
        <v>1197</v>
      </c>
      <c r="T563" s="96" t="s">
        <v>1197</v>
      </c>
      <c r="U563" s="96" t="s">
        <v>1197</v>
      </c>
      <c r="W563" s="96">
        <v>20</v>
      </c>
      <c r="X563" s="96" t="s">
        <v>1197</v>
      </c>
      <c r="Y563" s="99" t="str">
        <f t="shared" si="361"/>
        <v/>
      </c>
      <c r="Z563" s="96" t="str">
        <f t="shared" si="362"/>
        <v/>
      </c>
      <c r="AA563" s="96" t="str">
        <f t="shared" si="363"/>
        <v/>
      </c>
      <c r="AC563" s="96" t="str">
        <f t="shared" si="394"/>
        <v/>
      </c>
      <c r="AD563" s="96" t="str">
        <f t="shared" si="364"/>
        <v/>
      </c>
      <c r="AE563" s="96" t="str">
        <f t="shared" si="365"/>
        <v/>
      </c>
      <c r="AF563" s="96" t="str">
        <f t="shared" si="379"/>
        <v/>
      </c>
      <c r="AH563" s="101">
        <f t="shared" si="366"/>
        <v>2502857.1428571427</v>
      </c>
      <c r="AI563" s="101" t="str">
        <f t="shared" si="367"/>
        <v/>
      </c>
      <c r="AJ563" s="101">
        <f t="shared" si="395"/>
        <v>391.07142857142861</v>
      </c>
      <c r="AK563" s="96">
        <f t="shared" si="380"/>
        <v>391.01033320686508</v>
      </c>
      <c r="AM563" s="96" t="str">
        <f t="shared" si="368"/>
        <v/>
      </c>
      <c r="AN563" s="96" t="str">
        <f t="shared" si="381"/>
        <v/>
      </c>
      <c r="AO563" s="96" t="str">
        <f t="shared" si="382"/>
        <v/>
      </c>
      <c r="AQ563" s="96">
        <f t="shared" si="369"/>
        <v>10512000</v>
      </c>
      <c r="AR563" s="96">
        <f t="shared" si="383"/>
        <v>11680.000000000002</v>
      </c>
      <c r="AS563" s="96">
        <f t="shared" si="384"/>
        <v>11667.036625971145</v>
      </c>
      <c r="AU563" s="96" t="str">
        <f t="shared" si="370"/>
        <v/>
      </c>
      <c r="AV563" s="96" t="str">
        <f t="shared" si="385"/>
        <v/>
      </c>
      <c r="AW563" s="96" t="str">
        <f t="shared" si="386"/>
        <v/>
      </c>
      <c r="AX563" s="96" t="str">
        <f t="shared" si="387"/>
        <v/>
      </c>
      <c r="AZ563" s="101">
        <f t="shared" si="371"/>
        <v>11680000</v>
      </c>
      <c r="BA563" s="101" t="str">
        <f t="shared" si="372"/>
        <v/>
      </c>
      <c r="BB563" s="101">
        <f t="shared" si="388"/>
        <v>6488.8888888888896</v>
      </c>
      <c r="BC563" s="96">
        <f t="shared" si="389"/>
        <v>6485.2859522487515</v>
      </c>
      <c r="BE563" s="96" t="str">
        <f t="shared" si="373"/>
        <v/>
      </c>
      <c r="BF563" s="96">
        <f t="shared" si="374"/>
        <v>2.0857142857142859</v>
      </c>
      <c r="BH563" s="118"/>
      <c r="BI563" s="96" t="s">
        <v>74</v>
      </c>
      <c r="BJ563" s="96" t="str">
        <f t="shared" si="375"/>
        <v/>
      </c>
      <c r="BK563" s="101">
        <f t="shared" si="376"/>
        <v>166.85714285714286</v>
      </c>
      <c r="BL563" s="101"/>
      <c r="BM563" s="117" t="str">
        <f t="shared" si="377"/>
        <v>7439-98-7</v>
      </c>
      <c r="BN563" s="204" t="str">
        <f t="shared" si="378"/>
        <v>Molybdenum</v>
      </c>
      <c r="BO563" s="204"/>
      <c r="BP563" s="200">
        <f t="shared" si="390"/>
        <v>391.01033320686508</v>
      </c>
      <c r="BQ563" s="100" t="str">
        <f t="shared" si="351"/>
        <v>N</v>
      </c>
      <c r="BR563" s="205">
        <f t="shared" si="391"/>
        <v>11667.036625971145</v>
      </c>
      <c r="BS563" s="100" t="str">
        <f t="shared" si="352"/>
        <v>N</v>
      </c>
      <c r="BT563" s="200">
        <f t="shared" si="392"/>
        <v>6485.2859522487515</v>
      </c>
      <c r="BU563" s="100" t="str">
        <f t="shared" si="353"/>
        <v>N</v>
      </c>
      <c r="BV563" s="200">
        <f t="shared" si="393"/>
        <v>2.0857142857142859</v>
      </c>
      <c r="BW563" s="100" t="str">
        <f t="shared" si="354"/>
        <v>N</v>
      </c>
      <c r="BX563" s="200">
        <f t="shared" si="355"/>
        <v>166.85714285714286</v>
      </c>
      <c r="BY563" s="100" t="str">
        <f t="shared" si="356"/>
        <v>N</v>
      </c>
      <c r="BZ563" s="200">
        <f>'Table D1'!I18</f>
        <v>3.370514285714286</v>
      </c>
      <c r="CA563" s="200"/>
      <c r="CB563" s="200">
        <f>'Table D1'!J18</f>
        <v>67.410285714285706</v>
      </c>
    </row>
    <row r="564" spans="1:80" s="96" customFormat="1" ht="23" x14ac:dyDescent="0.5">
      <c r="A564" s="206" t="s">
        <v>481</v>
      </c>
      <c r="B564" s="117" t="s">
        <v>482</v>
      </c>
      <c r="D564" s="201" t="s">
        <v>74</v>
      </c>
      <c r="E564" s="201">
        <v>0.1</v>
      </c>
      <c r="F564" s="203" t="s">
        <v>790</v>
      </c>
      <c r="G564" s="202"/>
      <c r="H564" s="100" t="s">
        <v>74</v>
      </c>
      <c r="I564" s="203"/>
      <c r="J564" s="203" t="s">
        <v>74</v>
      </c>
      <c r="K564" s="203"/>
      <c r="L564" s="113"/>
      <c r="M564" s="113">
        <v>1</v>
      </c>
      <c r="N564" s="111"/>
      <c r="P564" s="95">
        <v>51.48</v>
      </c>
      <c r="Q564" s="96" t="s">
        <v>47</v>
      </c>
      <c r="R564" s="96" t="s">
        <v>1197</v>
      </c>
      <c r="S564" s="208" t="s">
        <v>1197</v>
      </c>
      <c r="T564" s="96" t="s">
        <v>1197</v>
      </c>
      <c r="U564" s="96" t="s">
        <v>1197</v>
      </c>
      <c r="W564" s="96">
        <f t="shared" si="360"/>
        <v>0</v>
      </c>
      <c r="X564" s="96" t="s">
        <v>1197</v>
      </c>
      <c r="Y564" s="99" t="str">
        <f t="shared" si="361"/>
        <v/>
      </c>
      <c r="Z564" s="96" t="str">
        <f t="shared" si="362"/>
        <v/>
      </c>
      <c r="AA564" s="96" t="str">
        <f t="shared" si="363"/>
        <v/>
      </c>
      <c r="AC564" s="96" t="str">
        <f t="shared" si="394"/>
        <v/>
      </c>
      <c r="AD564" s="96" t="str">
        <f t="shared" si="364"/>
        <v/>
      </c>
      <c r="AE564" s="96" t="str">
        <f t="shared" si="365"/>
        <v/>
      </c>
      <c r="AF564" s="96" t="str">
        <f t="shared" si="379"/>
        <v/>
      </c>
      <c r="AH564" s="101" t="str">
        <f t="shared" si="366"/>
        <v/>
      </c>
      <c r="AI564" s="101" t="str">
        <f t="shared" si="367"/>
        <v/>
      </c>
      <c r="AJ564" s="101">
        <f t="shared" si="395"/>
        <v>7821.4285714285706</v>
      </c>
      <c r="AK564" s="96">
        <f t="shared" si="380"/>
        <v>7821.4285714285716</v>
      </c>
      <c r="AM564" s="96" t="str">
        <f t="shared" si="368"/>
        <v/>
      </c>
      <c r="AN564" s="96" t="str">
        <f t="shared" si="381"/>
        <v/>
      </c>
      <c r="AO564" s="96" t="str">
        <f t="shared" si="382"/>
        <v/>
      </c>
      <c r="AQ564" s="96" t="str">
        <f t="shared" si="369"/>
        <v/>
      </c>
      <c r="AR564" s="96">
        <f t="shared" si="383"/>
        <v>233600</v>
      </c>
      <c r="AS564" s="96">
        <f t="shared" si="384"/>
        <v>233600.00000000003</v>
      </c>
      <c r="AU564" s="96" t="str">
        <f t="shared" si="370"/>
        <v/>
      </c>
      <c r="AV564" s="96" t="str">
        <f t="shared" si="385"/>
        <v/>
      </c>
      <c r="AW564" s="96" t="str">
        <f t="shared" si="386"/>
        <v/>
      </c>
      <c r="AX564" s="96" t="str">
        <f t="shared" si="387"/>
        <v/>
      </c>
      <c r="AZ564" s="101" t="str">
        <f t="shared" si="371"/>
        <v/>
      </c>
      <c r="BA564" s="101" t="str">
        <f t="shared" si="372"/>
        <v/>
      </c>
      <c r="BB564" s="101">
        <f t="shared" si="388"/>
        <v>129777.77777777778</v>
      </c>
      <c r="BC564" s="96">
        <f t="shared" si="389"/>
        <v>129777.77777777778</v>
      </c>
      <c r="BE564" s="96" t="str">
        <f t="shared" si="373"/>
        <v/>
      </c>
      <c r="BF564" s="96" t="str">
        <f t="shared" si="374"/>
        <v/>
      </c>
      <c r="BH564" s="118"/>
      <c r="BI564" s="96">
        <v>4000</v>
      </c>
      <c r="BJ564" s="96" t="str">
        <f t="shared" si="375"/>
        <v/>
      </c>
      <c r="BK564" s="101">
        <f t="shared" si="376"/>
        <v>3337.1428571428573</v>
      </c>
      <c r="BL564" s="101"/>
      <c r="BM564" s="117" t="str">
        <f t="shared" si="377"/>
        <v>10599-90-3</v>
      </c>
      <c r="BN564" s="204" t="str">
        <f t="shared" si="378"/>
        <v>Monochloramine</v>
      </c>
      <c r="BO564" s="204"/>
      <c r="BP564" s="200">
        <f t="shared" si="390"/>
        <v>7821.4285714285716</v>
      </c>
      <c r="BQ564" s="100" t="str">
        <f t="shared" si="351"/>
        <v>N</v>
      </c>
      <c r="BR564" s="205">
        <f t="shared" si="391"/>
        <v>100000</v>
      </c>
      <c r="BS564" s="100" t="str">
        <f t="shared" si="352"/>
        <v>max</v>
      </c>
      <c r="BT564" s="200">
        <f t="shared" si="392"/>
        <v>100000</v>
      </c>
      <c r="BU564" s="100" t="str">
        <f t="shared" si="353"/>
        <v>max</v>
      </c>
      <c r="BV564" s="200" t="str">
        <f t="shared" si="393"/>
        <v/>
      </c>
      <c r="BW564" s="100" t="str">
        <f t="shared" si="354"/>
        <v/>
      </c>
      <c r="BX564" s="200">
        <f t="shared" si="355"/>
        <v>4000</v>
      </c>
      <c r="BY564" s="100" t="str">
        <f t="shared" si="356"/>
        <v>mcl</v>
      </c>
      <c r="BZ564" s="200"/>
      <c r="CA564" s="200"/>
      <c r="CB564" s="200"/>
    </row>
    <row r="565" spans="1:80" s="96" customFormat="1" ht="23" x14ac:dyDescent="0.5">
      <c r="A565" s="206" t="s">
        <v>1389</v>
      </c>
      <c r="B565" s="117" t="s">
        <v>1390</v>
      </c>
      <c r="D565" s="201" t="s">
        <v>74</v>
      </c>
      <c r="E565" s="201">
        <v>2E-3</v>
      </c>
      <c r="F565" s="203" t="s">
        <v>791</v>
      </c>
      <c r="G565" s="202"/>
      <c r="H565" s="100" t="s">
        <v>74</v>
      </c>
      <c r="I565" s="203"/>
      <c r="J565" s="203" t="s">
        <v>74</v>
      </c>
      <c r="K565" s="203"/>
      <c r="L565" s="113"/>
      <c r="M565" s="113">
        <v>1</v>
      </c>
      <c r="N565" s="111">
        <v>0.1</v>
      </c>
      <c r="P565" s="95">
        <v>107.16</v>
      </c>
      <c r="Q565" s="96" t="s">
        <v>47</v>
      </c>
      <c r="R565" s="96">
        <v>8.8799999999999997E-6</v>
      </c>
      <c r="S565" s="208">
        <v>3.6299999999999999E-4</v>
      </c>
      <c r="T565" s="96">
        <v>7.2099899999999995E-2</v>
      </c>
      <c r="U565" s="96">
        <v>9.1284000000000006E-6</v>
      </c>
      <c r="V565" s="96">
        <v>82.08</v>
      </c>
      <c r="W565" s="96">
        <f t="shared" si="360"/>
        <v>0.49247999999999997</v>
      </c>
      <c r="X565" s="96">
        <v>5620</v>
      </c>
      <c r="Y565" s="99" t="str">
        <f t="shared" si="361"/>
        <v/>
      </c>
      <c r="Z565" s="96" t="str">
        <f t="shared" si="362"/>
        <v/>
      </c>
      <c r="AA565" s="96" t="str">
        <f t="shared" si="363"/>
        <v/>
      </c>
      <c r="AC565" s="96" t="str">
        <f t="shared" si="394"/>
        <v/>
      </c>
      <c r="AD565" s="96" t="str">
        <f t="shared" si="364"/>
        <v/>
      </c>
      <c r="AE565" s="96" t="str">
        <f t="shared" si="365"/>
        <v/>
      </c>
      <c r="AF565" s="96" t="str">
        <f t="shared" si="379"/>
        <v/>
      </c>
      <c r="AH565" s="101" t="str">
        <f t="shared" si="366"/>
        <v/>
      </c>
      <c r="AI565" s="101">
        <f t="shared" si="367"/>
        <v>659.20173379086145</v>
      </c>
      <c r="AJ565" s="101">
        <f t="shared" si="395"/>
        <v>156.42857142857144</v>
      </c>
      <c r="AK565" s="96">
        <f t="shared" si="380"/>
        <v>126.42735911142927</v>
      </c>
      <c r="AM565" s="96" t="str">
        <f t="shared" si="368"/>
        <v/>
      </c>
      <c r="AN565" s="96" t="str">
        <f t="shared" si="381"/>
        <v/>
      </c>
      <c r="AO565" s="96" t="str">
        <f t="shared" si="382"/>
        <v/>
      </c>
      <c r="AQ565" s="96" t="str">
        <f t="shared" si="369"/>
        <v/>
      </c>
      <c r="AR565" s="96">
        <f t="shared" si="383"/>
        <v>4672</v>
      </c>
      <c r="AS565" s="96">
        <f t="shared" si="384"/>
        <v>4672</v>
      </c>
      <c r="AU565" s="96" t="str">
        <f t="shared" si="370"/>
        <v/>
      </c>
      <c r="AV565" s="96" t="str">
        <f t="shared" si="385"/>
        <v/>
      </c>
      <c r="AW565" s="96" t="str">
        <f t="shared" si="386"/>
        <v/>
      </c>
      <c r="AX565" s="96" t="str">
        <f t="shared" si="387"/>
        <v/>
      </c>
      <c r="AZ565" s="101" t="str">
        <f t="shared" si="371"/>
        <v/>
      </c>
      <c r="BA565" s="101">
        <f t="shared" si="372"/>
        <v>6132.5856619307142</v>
      </c>
      <c r="BB565" s="101">
        <f t="shared" si="388"/>
        <v>2595.5555555555557</v>
      </c>
      <c r="BC565" s="96">
        <f t="shared" si="389"/>
        <v>1823.6949183240743</v>
      </c>
      <c r="BE565" s="96" t="str">
        <f t="shared" si="373"/>
        <v/>
      </c>
      <c r="BF565" s="96" t="str">
        <f t="shared" si="374"/>
        <v/>
      </c>
      <c r="BH565" s="118"/>
      <c r="BI565" s="96" t="s">
        <v>74</v>
      </c>
      <c r="BJ565" s="96" t="str">
        <f t="shared" si="375"/>
        <v/>
      </c>
      <c r="BK565" s="101">
        <f t="shared" si="376"/>
        <v>66.742857142857147</v>
      </c>
      <c r="BL565" s="101"/>
      <c r="BM565" s="117" t="str">
        <f t="shared" si="377"/>
        <v>100-61-8</v>
      </c>
      <c r="BN565" s="204" t="str">
        <f t="shared" si="378"/>
        <v>Monomethylaniline</v>
      </c>
      <c r="BO565" s="204"/>
      <c r="BP565" s="200">
        <f t="shared" si="390"/>
        <v>126.42735911142927</v>
      </c>
      <c r="BQ565" s="100" t="str">
        <f t="shared" ref="BQ565:BQ614" si="396">IF(BP565="","",IF(BP565=AA565,"sat", IF(BP565=AF565,"C", IF(BP565=AK565,"N", IF(BP565=100000,"max")))))</f>
        <v>N</v>
      </c>
      <c r="BR565" s="205">
        <f t="shared" si="391"/>
        <v>4672</v>
      </c>
      <c r="BS565" s="100" t="str">
        <f t="shared" ref="BS565:BS614" si="397">IF(BR565="","",IF(BR565=AA565,"sat", IF(BR565=AO565,"C", IF(BR565=AS565,"N", IF(BR565=100000,"max")))))</f>
        <v>N</v>
      </c>
      <c r="BT565" s="200">
        <f t="shared" si="392"/>
        <v>1823.6949183240743</v>
      </c>
      <c r="BU565" s="100" t="str">
        <f t="shared" ref="BU565:BU614" si="398">IF(BT565="","", IF(BT565=AA565,"sat", IF(BT565=AX565,"C", IF(BT565=BC565,"N", IF(BT565=100000,"max")))))</f>
        <v>N</v>
      </c>
      <c r="BV565" s="200" t="str">
        <f t="shared" si="393"/>
        <v/>
      </c>
      <c r="BW565" s="100" t="str">
        <f t="shared" ref="BW565:BW614" si="399">IF(BV565="","", IF(BV565=BE565,"C", IF(BV565=BF565,"N")))</f>
        <v/>
      </c>
      <c r="BX565" s="200">
        <f t="shared" ref="BX565:BX614" si="400">IF(BI565="",(IF(AND(BJ565="",BK565=""),"",MIN(BJ565,BK565))),BI565)</f>
        <v>66.742857142857147</v>
      </c>
      <c r="BY565" s="100" t="str">
        <f t="shared" ref="BY565:BY614" si="401">IF(BX565="","", IF(BX565=BJ565,"C", IF(BX565=BK565,"N",IF(BX565=BI565,"mcl"))))</f>
        <v>N</v>
      </c>
      <c r="BZ565" s="200"/>
      <c r="CA565" s="200"/>
      <c r="CB565" s="200"/>
    </row>
    <row r="566" spans="1:80" s="96" customFormat="1" ht="23" x14ac:dyDescent="0.5">
      <c r="A566" s="206" t="s">
        <v>1391</v>
      </c>
      <c r="B566" s="117" t="s">
        <v>1392</v>
      </c>
      <c r="D566" s="201" t="s">
        <v>74</v>
      </c>
      <c r="E566" s="201">
        <v>2.5000000000000001E-2</v>
      </c>
      <c r="F566" s="203" t="s">
        <v>790</v>
      </c>
      <c r="G566" s="202"/>
      <c r="H566" s="100" t="s">
        <v>74</v>
      </c>
      <c r="I566" s="203"/>
      <c r="J566" s="203" t="s">
        <v>74</v>
      </c>
      <c r="K566" s="203"/>
      <c r="L566" s="113"/>
      <c r="M566" s="113">
        <v>1</v>
      </c>
      <c r="N566" s="111">
        <v>0.1</v>
      </c>
      <c r="P566" s="95">
        <v>274.76</v>
      </c>
      <c r="Q566" s="96" t="s">
        <v>47</v>
      </c>
      <c r="R566" s="96">
        <v>4.2800000000000001E-9</v>
      </c>
      <c r="S566" s="208">
        <v>1.7498E-7</v>
      </c>
      <c r="T566" s="96">
        <v>4.4955700000000001E-2</v>
      </c>
      <c r="U566" s="96">
        <v>5.2526999999999997E-6</v>
      </c>
      <c r="V566" s="96">
        <v>6075</v>
      </c>
      <c r="W566" s="96">
        <f t="shared" si="360"/>
        <v>36.450000000000003</v>
      </c>
      <c r="X566" s="96">
        <v>142</v>
      </c>
      <c r="Y566" s="99" t="str">
        <f t="shared" si="361"/>
        <v/>
      </c>
      <c r="Z566" s="96" t="str">
        <f t="shared" si="362"/>
        <v/>
      </c>
      <c r="AA566" s="96" t="str">
        <f t="shared" si="363"/>
        <v/>
      </c>
      <c r="AC566" s="96" t="str">
        <f t="shared" si="394"/>
        <v/>
      </c>
      <c r="AD566" s="96" t="str">
        <f t="shared" si="364"/>
        <v/>
      </c>
      <c r="AE566" s="96" t="str">
        <f t="shared" si="365"/>
        <v/>
      </c>
      <c r="AF566" s="96" t="str">
        <f t="shared" si="379"/>
        <v/>
      </c>
      <c r="AH566" s="101" t="str">
        <f t="shared" si="366"/>
        <v/>
      </c>
      <c r="AI566" s="101">
        <f t="shared" si="367"/>
        <v>8240.0216723857684</v>
      </c>
      <c r="AJ566" s="101">
        <f t="shared" si="395"/>
        <v>1955.3571428571427</v>
      </c>
      <c r="AK566" s="96">
        <f t="shared" si="380"/>
        <v>1580.3419888928656</v>
      </c>
      <c r="AM566" s="96" t="str">
        <f t="shared" si="368"/>
        <v/>
      </c>
      <c r="AN566" s="96" t="str">
        <f t="shared" si="381"/>
        <v/>
      </c>
      <c r="AO566" s="96" t="str">
        <f t="shared" si="382"/>
        <v/>
      </c>
      <c r="AQ566" s="96" t="str">
        <f t="shared" si="369"/>
        <v/>
      </c>
      <c r="AR566" s="96">
        <f t="shared" si="383"/>
        <v>58400</v>
      </c>
      <c r="AS566" s="96">
        <f t="shared" si="384"/>
        <v>58400.000000000007</v>
      </c>
      <c r="AU566" s="96" t="str">
        <f t="shared" si="370"/>
        <v/>
      </c>
      <c r="AV566" s="96" t="str">
        <f t="shared" si="385"/>
        <v/>
      </c>
      <c r="AW566" s="96" t="str">
        <f t="shared" si="386"/>
        <v/>
      </c>
      <c r="AX566" s="96" t="str">
        <f t="shared" si="387"/>
        <v/>
      </c>
      <c r="AZ566" s="101" t="str">
        <f t="shared" si="371"/>
        <v/>
      </c>
      <c r="BA566" s="101">
        <f t="shared" si="372"/>
        <v>76657.320774133928</v>
      </c>
      <c r="BB566" s="101">
        <f t="shared" si="388"/>
        <v>32444.444444444445</v>
      </c>
      <c r="BC566" s="96">
        <f t="shared" si="389"/>
        <v>22796.186479050928</v>
      </c>
      <c r="BE566" s="96" t="str">
        <f t="shared" si="373"/>
        <v/>
      </c>
      <c r="BF566" s="96" t="str">
        <f t="shared" si="374"/>
        <v/>
      </c>
      <c r="BH566" s="118"/>
      <c r="BI566" s="96" t="s">
        <v>74</v>
      </c>
      <c r="BJ566" s="96" t="str">
        <f t="shared" si="375"/>
        <v/>
      </c>
      <c r="BK566" s="101">
        <f t="shared" si="376"/>
        <v>834.28571428571433</v>
      </c>
      <c r="BL566" s="101"/>
      <c r="BM566" s="117" t="str">
        <f t="shared" si="377"/>
        <v>88671-89-0</v>
      </c>
      <c r="BN566" s="204" t="str">
        <f t="shared" si="378"/>
        <v>Myclobutanil</v>
      </c>
      <c r="BO566" s="204"/>
      <c r="BP566" s="200">
        <f t="shared" si="390"/>
        <v>1580.3419888928656</v>
      </c>
      <c r="BQ566" s="100" t="str">
        <f t="shared" si="396"/>
        <v>N</v>
      </c>
      <c r="BR566" s="205">
        <f t="shared" si="391"/>
        <v>58400.000000000007</v>
      </c>
      <c r="BS566" s="100" t="str">
        <f t="shared" si="397"/>
        <v>N</v>
      </c>
      <c r="BT566" s="200">
        <f t="shared" si="392"/>
        <v>22796.186479050928</v>
      </c>
      <c r="BU566" s="100" t="str">
        <f t="shared" si="398"/>
        <v>N</v>
      </c>
      <c r="BV566" s="200" t="str">
        <f t="shared" si="393"/>
        <v/>
      </c>
      <c r="BW566" s="100" t="str">
        <f t="shared" si="399"/>
        <v/>
      </c>
      <c r="BX566" s="200">
        <f t="shared" si="400"/>
        <v>834.28571428571433</v>
      </c>
      <c r="BY566" s="100" t="str">
        <f t="shared" si="401"/>
        <v>N</v>
      </c>
      <c r="BZ566" s="200"/>
      <c r="CA566" s="200"/>
      <c r="CB566" s="200"/>
    </row>
    <row r="567" spans="1:80" s="96" customFormat="1" ht="23" x14ac:dyDescent="0.5">
      <c r="A567" s="206" t="s">
        <v>1393</v>
      </c>
      <c r="B567" s="117" t="s">
        <v>1394</v>
      </c>
      <c r="D567" s="201" t="s">
        <v>74</v>
      </c>
      <c r="E567" s="201">
        <v>2.9999999999999997E-4</v>
      </c>
      <c r="F567" s="203" t="s">
        <v>1198</v>
      </c>
      <c r="G567" s="202"/>
      <c r="H567" s="100" t="s">
        <v>74</v>
      </c>
      <c r="I567" s="203"/>
      <c r="J567" s="203" t="s">
        <v>74</v>
      </c>
      <c r="K567" s="203"/>
      <c r="L567" s="113"/>
      <c r="M567" s="113">
        <v>1</v>
      </c>
      <c r="N567" s="111">
        <v>0.1</v>
      </c>
      <c r="P567" s="95">
        <v>260.33999999999997</v>
      </c>
      <c r="Q567" s="96" t="s">
        <v>47</v>
      </c>
      <c r="R567" s="96">
        <v>2.0499999999999999E-10</v>
      </c>
      <c r="S567" s="208">
        <v>8.3810000000000007E-9</v>
      </c>
      <c r="T567" s="96">
        <v>4.6600799999999998E-2</v>
      </c>
      <c r="U567" s="96">
        <v>5.4449000000000002E-6</v>
      </c>
      <c r="V567" s="96">
        <v>51890</v>
      </c>
      <c r="W567" s="96">
        <f t="shared" si="360"/>
        <v>311.34000000000003</v>
      </c>
      <c r="X567" s="96">
        <v>7.3529999999999998</v>
      </c>
      <c r="Y567" s="99" t="str">
        <f t="shared" si="361"/>
        <v/>
      </c>
      <c r="Z567" s="96" t="str">
        <f t="shared" si="362"/>
        <v/>
      </c>
      <c r="AA567" s="96" t="str">
        <f t="shared" si="363"/>
        <v/>
      </c>
      <c r="AC567" s="96" t="str">
        <f t="shared" si="394"/>
        <v/>
      </c>
      <c r="AD567" s="96" t="str">
        <f t="shared" si="364"/>
        <v/>
      </c>
      <c r="AE567" s="96" t="str">
        <f t="shared" si="365"/>
        <v/>
      </c>
      <c r="AF567" s="96" t="str">
        <f t="shared" si="379"/>
        <v/>
      </c>
      <c r="AH567" s="101" t="str">
        <f t="shared" si="366"/>
        <v/>
      </c>
      <c r="AI567" s="101">
        <f t="shared" si="367"/>
        <v>98.880260068629198</v>
      </c>
      <c r="AJ567" s="101">
        <f t="shared" si="395"/>
        <v>23.464285714285715</v>
      </c>
      <c r="AK567" s="96">
        <f t="shared" si="380"/>
        <v>18.964103866714389</v>
      </c>
      <c r="AM567" s="96" t="str">
        <f t="shared" si="368"/>
        <v/>
      </c>
      <c r="AN567" s="96" t="str">
        <f t="shared" si="381"/>
        <v/>
      </c>
      <c r="AO567" s="96" t="str">
        <f t="shared" si="382"/>
        <v/>
      </c>
      <c r="AQ567" s="96" t="str">
        <f t="shared" si="369"/>
        <v/>
      </c>
      <c r="AR567" s="96">
        <f t="shared" si="383"/>
        <v>700.80000000000007</v>
      </c>
      <c r="AS567" s="96">
        <f t="shared" si="384"/>
        <v>700.80000000000007</v>
      </c>
      <c r="AU567" s="96" t="str">
        <f t="shared" si="370"/>
        <v/>
      </c>
      <c r="AV567" s="96" t="str">
        <f t="shared" si="385"/>
        <v/>
      </c>
      <c r="AW567" s="96" t="str">
        <f t="shared" si="386"/>
        <v/>
      </c>
      <c r="AX567" s="96" t="str">
        <f t="shared" si="387"/>
        <v/>
      </c>
      <c r="AZ567" s="101" t="str">
        <f t="shared" si="371"/>
        <v/>
      </c>
      <c r="BA567" s="101">
        <f t="shared" si="372"/>
        <v>919.88784928960706</v>
      </c>
      <c r="BB567" s="101">
        <f t="shared" si="388"/>
        <v>389.33333333333331</v>
      </c>
      <c r="BC567" s="96">
        <f t="shared" si="389"/>
        <v>273.55423774861111</v>
      </c>
      <c r="BE567" s="96" t="str">
        <f t="shared" si="373"/>
        <v/>
      </c>
      <c r="BF567" s="96" t="str">
        <f t="shared" si="374"/>
        <v/>
      </c>
      <c r="BH567" s="118"/>
      <c r="BI567" s="96" t="s">
        <v>74</v>
      </c>
      <c r="BJ567" s="96" t="str">
        <f t="shared" si="375"/>
        <v/>
      </c>
      <c r="BK567" s="101">
        <f t="shared" si="376"/>
        <v>10.011428571428571</v>
      </c>
      <c r="BL567" s="101"/>
      <c r="BM567" s="117" t="str">
        <f t="shared" si="377"/>
        <v>74-31-7</v>
      </c>
      <c r="BN567" s="204" t="str">
        <f t="shared" si="378"/>
        <v>N,N'-Diphenyl-1,4-benzenediamine</v>
      </c>
      <c r="BO567" s="204"/>
      <c r="BP567" s="200">
        <f t="shared" si="390"/>
        <v>18.964103866714389</v>
      </c>
      <c r="BQ567" s="100" t="str">
        <f t="shared" si="396"/>
        <v>N</v>
      </c>
      <c r="BR567" s="205">
        <f t="shared" si="391"/>
        <v>700.80000000000007</v>
      </c>
      <c r="BS567" s="100" t="str">
        <f t="shared" si="397"/>
        <v>N</v>
      </c>
      <c r="BT567" s="200">
        <f t="shared" si="392"/>
        <v>273.55423774861111</v>
      </c>
      <c r="BU567" s="100" t="str">
        <f t="shared" si="398"/>
        <v>N</v>
      </c>
      <c r="BV567" s="200" t="str">
        <f t="shared" si="393"/>
        <v/>
      </c>
      <c r="BW567" s="100" t="str">
        <f t="shared" si="399"/>
        <v/>
      </c>
      <c r="BX567" s="200">
        <f t="shared" si="400"/>
        <v>10.011428571428571</v>
      </c>
      <c r="BY567" s="100" t="str">
        <f t="shared" si="401"/>
        <v>N</v>
      </c>
      <c r="BZ567" s="200"/>
      <c r="CA567" s="200"/>
      <c r="CB567" s="200"/>
    </row>
    <row r="568" spans="1:80" s="96" customFormat="1" ht="23" x14ac:dyDescent="0.5">
      <c r="A568" s="206" t="s">
        <v>483</v>
      </c>
      <c r="B568" s="117" t="s">
        <v>484</v>
      </c>
      <c r="C568" s="201"/>
      <c r="D568" s="201" t="s">
        <v>74</v>
      </c>
      <c r="E568" s="201">
        <v>2E-3</v>
      </c>
      <c r="F568" s="203" t="s">
        <v>790</v>
      </c>
      <c r="G568" s="202"/>
      <c r="H568" s="100" t="s">
        <v>74</v>
      </c>
      <c r="I568" s="203"/>
      <c r="J568" s="203" t="s">
        <v>74</v>
      </c>
      <c r="K568" s="203"/>
      <c r="L568" s="113" t="s">
        <v>1199</v>
      </c>
      <c r="M568" s="113">
        <v>1</v>
      </c>
      <c r="N568" s="111"/>
      <c r="P568" s="95">
        <v>380.79</v>
      </c>
      <c r="R568" s="96">
        <v>6.5099999999999997E-5</v>
      </c>
      <c r="S568" s="208">
        <v>2.6614999999999998E-3</v>
      </c>
      <c r="T568" s="96">
        <v>2.45667E-2</v>
      </c>
      <c r="U568" s="96">
        <v>6.4300000000000003E-6</v>
      </c>
      <c r="V568" s="96">
        <v>126.7</v>
      </c>
      <c r="W568" s="96">
        <f t="shared" si="360"/>
        <v>0.76019999999999999</v>
      </c>
      <c r="X568" s="96">
        <v>1.5</v>
      </c>
      <c r="Y568" s="99">
        <f t="shared" si="361"/>
        <v>4.0946719268970756E-6</v>
      </c>
      <c r="Z568" s="96">
        <f t="shared" si="362"/>
        <v>57002.132128968216</v>
      </c>
      <c r="AA568" s="96">
        <f t="shared" si="363"/>
        <v>1.2910557655660375</v>
      </c>
      <c r="AC568" s="96" t="str">
        <f t="shared" si="394"/>
        <v/>
      </c>
      <c r="AD568" s="96" t="str">
        <f t="shared" si="364"/>
        <v/>
      </c>
      <c r="AE568" s="96" t="str">
        <f t="shared" si="365"/>
        <v/>
      </c>
      <c r="AF568" s="96" t="str">
        <f t="shared" si="379"/>
        <v/>
      </c>
      <c r="AH568" s="101" t="str">
        <f t="shared" si="366"/>
        <v/>
      </c>
      <c r="AI568" s="101" t="str">
        <f t="shared" si="367"/>
        <v/>
      </c>
      <c r="AJ568" s="101">
        <f t="shared" si="395"/>
        <v>156.42857142857144</v>
      </c>
      <c r="AK568" s="96">
        <f t="shared" si="380"/>
        <v>156.42857142857144</v>
      </c>
      <c r="AM568" s="96" t="str">
        <f t="shared" si="368"/>
        <v/>
      </c>
      <c r="AN568" s="96" t="str">
        <f t="shared" si="381"/>
        <v/>
      </c>
      <c r="AO568" s="96" t="str">
        <f t="shared" si="382"/>
        <v/>
      </c>
      <c r="AQ568" s="96" t="str">
        <f t="shared" si="369"/>
        <v/>
      </c>
      <c r="AR568" s="96">
        <f t="shared" si="383"/>
        <v>4672</v>
      </c>
      <c r="AS568" s="96">
        <f t="shared" si="384"/>
        <v>4672</v>
      </c>
      <c r="AU568" s="96" t="str">
        <f t="shared" si="370"/>
        <v/>
      </c>
      <c r="AV568" s="96" t="str">
        <f t="shared" si="385"/>
        <v/>
      </c>
      <c r="AW568" s="96" t="str">
        <f t="shared" si="386"/>
        <v/>
      </c>
      <c r="AX568" s="96" t="str">
        <f t="shared" si="387"/>
        <v/>
      </c>
      <c r="AZ568" s="101" t="str">
        <f t="shared" si="371"/>
        <v/>
      </c>
      <c r="BA568" s="101" t="str">
        <f t="shared" si="372"/>
        <v/>
      </c>
      <c r="BB568" s="101">
        <f t="shared" si="388"/>
        <v>2595.5555555555557</v>
      </c>
      <c r="BC568" s="96">
        <f t="shared" si="389"/>
        <v>2595.5555555555557</v>
      </c>
      <c r="BE568" s="96" t="str">
        <f t="shared" si="373"/>
        <v/>
      </c>
      <c r="BF568" s="96" t="str">
        <f t="shared" si="374"/>
        <v/>
      </c>
      <c r="BH568" s="118"/>
      <c r="BI568" s="96" t="s">
        <v>74</v>
      </c>
      <c r="BJ568" s="96" t="str">
        <f t="shared" si="375"/>
        <v/>
      </c>
      <c r="BK568" s="101">
        <f t="shared" si="376"/>
        <v>66.742857142857147</v>
      </c>
      <c r="BL568" s="101"/>
      <c r="BM568" s="117" t="str">
        <f t="shared" si="377"/>
        <v>300-76-5</v>
      </c>
      <c r="BN568" s="204" t="str">
        <f t="shared" si="378"/>
        <v>Naled</v>
      </c>
      <c r="BO568" s="204"/>
      <c r="BP568" s="200">
        <f t="shared" si="390"/>
        <v>1.2910557655660375</v>
      </c>
      <c r="BQ568" s="100" t="str">
        <f t="shared" si="396"/>
        <v>sat</v>
      </c>
      <c r="BR568" s="205">
        <f t="shared" si="391"/>
        <v>1.2910557655660375</v>
      </c>
      <c r="BS568" s="100" t="str">
        <f t="shared" si="397"/>
        <v>sat</v>
      </c>
      <c r="BT568" s="200">
        <f t="shared" si="392"/>
        <v>1.2910557655660375</v>
      </c>
      <c r="BU568" s="100" t="str">
        <f t="shared" si="398"/>
        <v>sat</v>
      </c>
      <c r="BV568" s="200" t="str">
        <f t="shared" si="393"/>
        <v/>
      </c>
      <c r="BW568" s="100" t="str">
        <f t="shared" si="399"/>
        <v/>
      </c>
      <c r="BX568" s="200">
        <f t="shared" si="400"/>
        <v>66.742857142857147</v>
      </c>
      <c r="BY568" s="100" t="str">
        <f t="shared" si="401"/>
        <v>N</v>
      </c>
      <c r="BZ568" s="200"/>
      <c r="CA568" s="200"/>
      <c r="CB568" s="200"/>
    </row>
    <row r="569" spans="1:80" s="96" customFormat="1" ht="23" x14ac:dyDescent="0.5">
      <c r="A569" s="206" t="s">
        <v>1395</v>
      </c>
      <c r="B569" s="117" t="s">
        <v>1396</v>
      </c>
      <c r="C569" s="201"/>
      <c r="D569" s="201" t="s">
        <v>74</v>
      </c>
      <c r="E569" s="201">
        <v>0.03</v>
      </c>
      <c r="F569" s="203" t="s">
        <v>1198</v>
      </c>
      <c r="G569" s="202"/>
      <c r="H569" s="100" t="s">
        <v>74</v>
      </c>
      <c r="I569" s="203">
        <v>0.1</v>
      </c>
      <c r="J569" s="203" t="s">
        <v>791</v>
      </c>
      <c r="K569" s="203"/>
      <c r="L569" s="113"/>
      <c r="M569" s="113">
        <v>1</v>
      </c>
      <c r="N569" s="111"/>
      <c r="P569" s="95" t="s">
        <v>1197</v>
      </c>
      <c r="Q569" s="96" t="s">
        <v>47</v>
      </c>
      <c r="R569" s="96">
        <v>4.4000000000000002E-4</v>
      </c>
      <c r="S569" s="208">
        <v>1.79886E-2</v>
      </c>
      <c r="T569" s="96" t="s">
        <v>1197</v>
      </c>
      <c r="U569" s="96" t="s">
        <v>1197</v>
      </c>
      <c r="W569" s="96">
        <f t="shared" si="360"/>
        <v>0</v>
      </c>
      <c r="X569" s="96">
        <v>31</v>
      </c>
      <c r="Y569" s="99" t="str">
        <f t="shared" si="361"/>
        <v/>
      </c>
      <c r="Z569" s="96" t="str">
        <f t="shared" si="362"/>
        <v/>
      </c>
      <c r="AA569" s="96" t="str">
        <f t="shared" si="363"/>
        <v/>
      </c>
      <c r="AC569" s="96" t="str">
        <f t="shared" si="394"/>
        <v/>
      </c>
      <c r="AD569" s="96" t="str">
        <f t="shared" si="364"/>
        <v/>
      </c>
      <c r="AE569" s="96" t="str">
        <f t="shared" si="365"/>
        <v/>
      </c>
      <c r="AF569" s="96" t="str">
        <f t="shared" si="379"/>
        <v/>
      </c>
      <c r="AH569" s="101">
        <f t="shared" si="366"/>
        <v>125142857.14285713</v>
      </c>
      <c r="AI569" s="101" t="str">
        <f t="shared" si="367"/>
        <v/>
      </c>
      <c r="AJ569" s="101">
        <f t="shared" si="395"/>
        <v>2346.4285714285716</v>
      </c>
      <c r="AK569" s="96">
        <f t="shared" si="380"/>
        <v>2346.3845767177581</v>
      </c>
      <c r="AM569" s="96" t="str">
        <f t="shared" si="368"/>
        <v/>
      </c>
      <c r="AN569" s="96" t="str">
        <f t="shared" si="381"/>
        <v/>
      </c>
      <c r="AO569" s="96" t="str">
        <f t="shared" si="382"/>
        <v/>
      </c>
      <c r="AQ569" s="96">
        <f t="shared" si="369"/>
        <v>525599999.99999994</v>
      </c>
      <c r="AR569" s="96">
        <f t="shared" si="383"/>
        <v>70080</v>
      </c>
      <c r="AS569" s="96">
        <f t="shared" si="384"/>
        <v>70070.657245700568</v>
      </c>
      <c r="AU569" s="96" t="str">
        <f t="shared" si="370"/>
        <v/>
      </c>
      <c r="AV569" s="96" t="str">
        <f t="shared" si="385"/>
        <v/>
      </c>
      <c r="AW569" s="96" t="str">
        <f t="shared" si="386"/>
        <v/>
      </c>
      <c r="AX569" s="96" t="str">
        <f t="shared" si="387"/>
        <v/>
      </c>
      <c r="AZ569" s="101">
        <f t="shared" si="371"/>
        <v>584000000</v>
      </c>
      <c r="BA569" s="101" t="str">
        <f t="shared" si="372"/>
        <v/>
      </c>
      <c r="BB569" s="101">
        <f t="shared" si="388"/>
        <v>38933.333333333336</v>
      </c>
      <c r="BC569" s="96">
        <f t="shared" si="389"/>
        <v>38930.737950803283</v>
      </c>
      <c r="BE569" s="96" t="str">
        <f t="shared" si="373"/>
        <v/>
      </c>
      <c r="BF569" s="96">
        <f t="shared" si="374"/>
        <v>104.28571428571429</v>
      </c>
      <c r="BH569" s="118"/>
      <c r="BI569" s="96" t="s">
        <v>74</v>
      </c>
      <c r="BJ569" s="96" t="str">
        <f t="shared" si="375"/>
        <v/>
      </c>
      <c r="BK569" s="101">
        <f t="shared" si="376"/>
        <v>1001.1428571428571</v>
      </c>
      <c r="BL569" s="101"/>
      <c r="BM569" s="117" t="str">
        <f t="shared" si="377"/>
        <v>64742-95-6</v>
      </c>
      <c r="BN569" s="204" t="str">
        <f t="shared" si="378"/>
        <v>Naphtha, High Flash Aromatic (HFAN)</v>
      </c>
      <c r="BO569" s="204"/>
      <c r="BP569" s="200">
        <f t="shared" si="390"/>
        <v>2346.3845767177581</v>
      </c>
      <c r="BQ569" s="100" t="str">
        <f t="shared" si="396"/>
        <v>N</v>
      </c>
      <c r="BR569" s="205">
        <f t="shared" si="391"/>
        <v>70070.657245700568</v>
      </c>
      <c r="BS569" s="100" t="str">
        <f t="shared" si="397"/>
        <v>N</v>
      </c>
      <c r="BT569" s="200">
        <f t="shared" si="392"/>
        <v>38930.737950803283</v>
      </c>
      <c r="BU569" s="100" t="str">
        <f t="shared" si="398"/>
        <v>N</v>
      </c>
      <c r="BV569" s="200">
        <f t="shared" si="393"/>
        <v>104.28571428571429</v>
      </c>
      <c r="BW569" s="100" t="str">
        <f t="shared" si="399"/>
        <v>N</v>
      </c>
      <c r="BX569" s="200">
        <f t="shared" si="400"/>
        <v>1001.1428571428571</v>
      </c>
      <c r="BY569" s="100" t="str">
        <f t="shared" si="401"/>
        <v>N</v>
      </c>
      <c r="BZ569" s="200"/>
      <c r="CA569" s="200"/>
      <c r="CB569" s="200"/>
    </row>
    <row r="570" spans="1:80" s="96" customFormat="1" ht="23" x14ac:dyDescent="0.5">
      <c r="A570" s="206" t="s">
        <v>1397</v>
      </c>
      <c r="B570" s="117" t="s">
        <v>1398</v>
      </c>
      <c r="C570" s="201">
        <v>1.8</v>
      </c>
      <c r="D570" s="201" t="s">
        <v>793</v>
      </c>
      <c r="E570" s="201"/>
      <c r="F570" s="203" t="s">
        <v>74</v>
      </c>
      <c r="G570" s="202"/>
      <c r="H570" s="100" t="s">
        <v>793</v>
      </c>
      <c r="I570" s="203"/>
      <c r="J570" s="203" t="s">
        <v>74</v>
      </c>
      <c r="K570" s="203"/>
      <c r="L570" s="113"/>
      <c r="M570" s="113">
        <v>1</v>
      </c>
      <c r="N570" s="111">
        <v>0.1</v>
      </c>
      <c r="P570" s="95">
        <v>143.19</v>
      </c>
      <c r="Q570" s="96" t="s">
        <v>47</v>
      </c>
      <c r="R570" s="96">
        <v>8.0999999999999997E-8</v>
      </c>
      <c r="S570" s="208">
        <v>3.3115E-6</v>
      </c>
      <c r="T570" s="96">
        <v>6.44512E-2</v>
      </c>
      <c r="U570" s="96">
        <v>1.04E-5</v>
      </c>
      <c r="V570" s="96">
        <v>2478</v>
      </c>
      <c r="W570" s="96">
        <f t="shared" si="360"/>
        <v>14.868</v>
      </c>
      <c r="X570" s="96">
        <v>189</v>
      </c>
      <c r="Y570" s="99" t="str">
        <f t="shared" si="361"/>
        <v/>
      </c>
      <c r="Z570" s="96" t="str">
        <f t="shared" si="362"/>
        <v/>
      </c>
      <c r="AA570" s="96" t="str">
        <f t="shared" si="363"/>
        <v/>
      </c>
      <c r="AC570" s="96" t="str">
        <f t="shared" si="394"/>
        <v/>
      </c>
      <c r="AD570" s="96">
        <f t="shared" si="364"/>
        <v>1.3729030316708037</v>
      </c>
      <c r="AE570" s="96">
        <f t="shared" si="365"/>
        <v>0.38624338624338617</v>
      </c>
      <c r="AF570" s="96">
        <f t="shared" si="379"/>
        <v>0.30143864691211197</v>
      </c>
      <c r="AH570" s="101" t="str">
        <f t="shared" si="366"/>
        <v/>
      </c>
      <c r="AI570" s="101" t="str">
        <f t="shared" si="367"/>
        <v/>
      </c>
      <c r="AJ570" s="101" t="str">
        <f t="shared" si="395"/>
        <v/>
      </c>
      <c r="AK570" s="96" t="str">
        <f t="shared" si="380"/>
        <v/>
      </c>
      <c r="AM570" s="96" t="str">
        <f t="shared" si="368"/>
        <v/>
      </c>
      <c r="AN570" s="96">
        <f t="shared" si="381"/>
        <v>3.6337777777777771</v>
      </c>
      <c r="AO570" s="96">
        <f t="shared" si="382"/>
        <v>3.6337777777777771</v>
      </c>
      <c r="AQ570" s="96" t="str">
        <f t="shared" si="369"/>
        <v/>
      </c>
      <c r="AR570" s="96" t="str">
        <f t="shared" si="383"/>
        <v/>
      </c>
      <c r="AS570" s="96" t="str">
        <f t="shared" si="384"/>
        <v/>
      </c>
      <c r="AU570" s="96" t="str">
        <f t="shared" si="370"/>
        <v/>
      </c>
      <c r="AV570" s="96">
        <f t="shared" si="385"/>
        <v>66.935193371974975</v>
      </c>
      <c r="AW570" s="96">
        <f t="shared" si="386"/>
        <v>2.0187654320987649</v>
      </c>
      <c r="AX570" s="96">
        <f t="shared" si="387"/>
        <v>1.9596620254123291</v>
      </c>
      <c r="AZ570" s="101" t="str">
        <f t="shared" si="371"/>
        <v/>
      </c>
      <c r="BA570" s="101" t="str">
        <f t="shared" si="372"/>
        <v/>
      </c>
      <c r="BB570" s="101" t="str">
        <f t="shared" si="388"/>
        <v/>
      </c>
      <c r="BC570" s="96" t="str">
        <f t="shared" si="389"/>
        <v/>
      </c>
      <c r="BE570" s="96" t="str">
        <f t="shared" si="373"/>
        <v/>
      </c>
      <c r="BF570" s="96" t="str">
        <f t="shared" si="374"/>
        <v/>
      </c>
      <c r="BH570" s="118"/>
      <c r="BI570" s="96" t="s">
        <v>74</v>
      </c>
      <c r="BJ570" s="96">
        <f t="shared" si="375"/>
        <v>4.3282343175619582E-2</v>
      </c>
      <c r="BK570" s="101" t="str">
        <f t="shared" si="376"/>
        <v/>
      </c>
      <c r="BL570" s="101"/>
      <c r="BM570" s="117" t="str">
        <f t="shared" si="377"/>
        <v>91-59-8</v>
      </c>
      <c r="BN570" s="204" t="str">
        <f t="shared" si="378"/>
        <v>Naphthylamine, 2-</v>
      </c>
      <c r="BO570" s="204"/>
      <c r="BP570" s="200">
        <f t="shared" si="390"/>
        <v>0.30143864691211197</v>
      </c>
      <c r="BQ570" s="100" t="str">
        <f t="shared" si="396"/>
        <v>C</v>
      </c>
      <c r="BR570" s="205">
        <f t="shared" si="391"/>
        <v>3.6337777777777771</v>
      </c>
      <c r="BS570" s="100" t="str">
        <f t="shared" si="397"/>
        <v>C</v>
      </c>
      <c r="BT570" s="200">
        <f t="shared" si="392"/>
        <v>1.9596620254123291</v>
      </c>
      <c r="BU570" s="100" t="str">
        <f t="shared" si="398"/>
        <v>C</v>
      </c>
      <c r="BV570" s="200" t="str">
        <f t="shared" si="393"/>
        <v/>
      </c>
      <c r="BW570" s="100" t="str">
        <f t="shared" si="399"/>
        <v/>
      </c>
      <c r="BX570" s="200">
        <f t="shared" si="400"/>
        <v>4.3282343175619582E-2</v>
      </c>
      <c r="BY570" s="100" t="str">
        <f t="shared" si="401"/>
        <v>C</v>
      </c>
      <c r="BZ570" s="200"/>
      <c r="CA570" s="200"/>
      <c r="CB570" s="200"/>
    </row>
    <row r="571" spans="1:80" s="96" customFormat="1" ht="23" x14ac:dyDescent="0.5">
      <c r="A571" s="206" t="s">
        <v>1399</v>
      </c>
      <c r="B571" s="117" t="s">
        <v>1400</v>
      </c>
      <c r="C571" s="201"/>
      <c r="D571" s="201" t="s">
        <v>74</v>
      </c>
      <c r="E571" s="201">
        <v>0.12</v>
      </c>
      <c r="F571" s="203" t="s">
        <v>1966</v>
      </c>
      <c r="G571" s="202"/>
      <c r="H571" s="100" t="s">
        <v>74</v>
      </c>
      <c r="I571" s="203"/>
      <c r="J571" s="203" t="s">
        <v>74</v>
      </c>
      <c r="K571" s="203"/>
      <c r="L571" s="113"/>
      <c r="M571" s="113">
        <v>1</v>
      </c>
      <c r="N571" s="111">
        <v>0.1</v>
      </c>
      <c r="P571" s="95">
        <v>271.36</v>
      </c>
      <c r="Q571" s="96" t="s">
        <v>47</v>
      </c>
      <c r="R571" s="96">
        <v>8.4099999999999999E-10</v>
      </c>
      <c r="S571" s="208">
        <v>3.4382999999999998E-8</v>
      </c>
      <c r="T571" s="96">
        <v>4.53304E-2</v>
      </c>
      <c r="U571" s="96">
        <v>5.2965E-6</v>
      </c>
      <c r="V571" s="96">
        <v>3218</v>
      </c>
      <c r="W571" s="96">
        <f t="shared" si="360"/>
        <v>19.308</v>
      </c>
      <c r="X571" s="96">
        <v>73</v>
      </c>
      <c r="Y571" s="99" t="str">
        <f t="shared" si="361"/>
        <v/>
      </c>
      <c r="Z571" s="96" t="str">
        <f t="shared" si="362"/>
        <v/>
      </c>
      <c r="AA571" s="96" t="str">
        <f t="shared" si="363"/>
        <v/>
      </c>
      <c r="AC571" s="96" t="str">
        <f t="shared" si="394"/>
        <v/>
      </c>
      <c r="AD571" s="96" t="str">
        <f t="shared" si="364"/>
        <v/>
      </c>
      <c r="AE571" s="96" t="str">
        <f t="shared" si="365"/>
        <v/>
      </c>
      <c r="AF571" s="96" t="str">
        <f t="shared" si="379"/>
        <v/>
      </c>
      <c r="AH571" s="101" t="str">
        <f t="shared" si="366"/>
        <v/>
      </c>
      <c r="AI571" s="101">
        <f t="shared" si="367"/>
        <v>39552.104027451685</v>
      </c>
      <c r="AJ571" s="101">
        <f t="shared" si="395"/>
        <v>9385.7142857142862</v>
      </c>
      <c r="AK571" s="96">
        <f t="shared" si="380"/>
        <v>7585.6415466857552</v>
      </c>
      <c r="AM571" s="96" t="str">
        <f t="shared" si="368"/>
        <v/>
      </c>
      <c r="AN571" s="96" t="str">
        <f t="shared" si="381"/>
        <v/>
      </c>
      <c r="AO571" s="96" t="str">
        <f t="shared" si="382"/>
        <v/>
      </c>
      <c r="AQ571" s="96" t="str">
        <f t="shared" si="369"/>
        <v/>
      </c>
      <c r="AR571" s="96">
        <f t="shared" si="383"/>
        <v>280320</v>
      </c>
      <c r="AS571" s="96">
        <f t="shared" si="384"/>
        <v>280320</v>
      </c>
      <c r="AU571" s="96" t="str">
        <f t="shared" si="370"/>
        <v/>
      </c>
      <c r="AV571" s="96" t="str">
        <f t="shared" si="385"/>
        <v/>
      </c>
      <c r="AW571" s="96" t="str">
        <f t="shared" si="386"/>
        <v/>
      </c>
      <c r="AX571" s="96" t="str">
        <f t="shared" si="387"/>
        <v/>
      </c>
      <c r="AZ571" s="101" t="str">
        <f t="shared" si="371"/>
        <v/>
      </c>
      <c r="BA571" s="101">
        <f t="shared" si="372"/>
        <v>367955.13971584279</v>
      </c>
      <c r="BB571" s="101">
        <f t="shared" si="388"/>
        <v>155733.33333333334</v>
      </c>
      <c r="BC571" s="96">
        <f t="shared" si="389"/>
        <v>109421.69509944446</v>
      </c>
      <c r="BE571" s="96" t="str">
        <f t="shared" si="373"/>
        <v/>
      </c>
      <c r="BF571" s="96" t="str">
        <f t="shared" si="374"/>
        <v/>
      </c>
      <c r="BH571" s="118"/>
      <c r="BI571" s="96" t="s">
        <v>74</v>
      </c>
      <c r="BJ571" s="96" t="str">
        <f t="shared" si="375"/>
        <v/>
      </c>
      <c r="BK571" s="101">
        <f t="shared" si="376"/>
        <v>4004.5714285714284</v>
      </c>
      <c r="BL571" s="101"/>
      <c r="BM571" s="117" t="str">
        <f t="shared" si="377"/>
        <v>15299-99-7</v>
      </c>
      <c r="BN571" s="204" t="str">
        <f t="shared" si="378"/>
        <v>Napropamide</v>
      </c>
      <c r="BO571" s="204"/>
      <c r="BP571" s="200">
        <f t="shared" si="390"/>
        <v>7585.6415466857552</v>
      </c>
      <c r="BQ571" s="100" t="str">
        <f t="shared" si="396"/>
        <v>N</v>
      </c>
      <c r="BR571" s="205">
        <f t="shared" si="391"/>
        <v>100000</v>
      </c>
      <c r="BS571" s="100" t="str">
        <f t="shared" si="397"/>
        <v>max</v>
      </c>
      <c r="BT571" s="200">
        <f t="shared" si="392"/>
        <v>100000</v>
      </c>
      <c r="BU571" s="100" t="str">
        <f t="shared" si="398"/>
        <v>max</v>
      </c>
      <c r="BV571" s="200" t="str">
        <f t="shared" si="393"/>
        <v/>
      </c>
      <c r="BW571" s="100" t="str">
        <f t="shared" si="399"/>
        <v/>
      </c>
      <c r="BX571" s="200">
        <f t="shared" si="400"/>
        <v>4004.5714285714284</v>
      </c>
      <c r="BY571" s="100" t="str">
        <f t="shared" si="401"/>
        <v>N</v>
      </c>
      <c r="BZ571" s="200"/>
      <c r="CA571" s="200"/>
      <c r="CB571" s="200"/>
    </row>
    <row r="572" spans="1:80" s="96" customFormat="1" ht="23" x14ac:dyDescent="0.5">
      <c r="A572" s="206" t="s">
        <v>1401</v>
      </c>
      <c r="B572" s="117" t="s">
        <v>1402</v>
      </c>
      <c r="C572" s="201"/>
      <c r="D572" s="201"/>
      <c r="E572" s="201">
        <v>1.0999999999999999E-2</v>
      </c>
      <c r="F572" s="203" t="s">
        <v>793</v>
      </c>
      <c r="G572" s="202">
        <v>2.5999999999999998E-4</v>
      </c>
      <c r="H572" s="100" t="s">
        <v>793</v>
      </c>
      <c r="I572" s="203">
        <v>1.4E-5</v>
      </c>
      <c r="J572" s="203" t="s">
        <v>793</v>
      </c>
      <c r="K572" s="203"/>
      <c r="L572" s="113"/>
      <c r="M572" s="113">
        <v>1</v>
      </c>
      <c r="N572" s="111">
        <v>0.1</v>
      </c>
      <c r="P572" s="95">
        <v>176.8</v>
      </c>
      <c r="Q572" s="96" t="s">
        <v>47</v>
      </c>
      <c r="R572" s="96" t="s">
        <v>1197</v>
      </c>
      <c r="S572" s="208" t="s">
        <v>1197</v>
      </c>
      <c r="T572" s="96">
        <v>4.61757E-2</v>
      </c>
      <c r="U572" s="96">
        <v>9.6750999999999999E-6</v>
      </c>
      <c r="V572" s="96">
        <v>1</v>
      </c>
      <c r="W572" s="96">
        <f t="shared" si="360"/>
        <v>6.0000000000000001E-3</v>
      </c>
      <c r="X572" s="96">
        <v>166000</v>
      </c>
      <c r="Y572" s="99" t="str">
        <f t="shared" si="361"/>
        <v/>
      </c>
      <c r="Z572" s="96" t="str">
        <f t="shared" si="362"/>
        <v/>
      </c>
      <c r="AA572" s="96" t="str">
        <f t="shared" si="363"/>
        <v/>
      </c>
      <c r="AC572" s="96">
        <f t="shared" si="394"/>
        <v>12958.579881656806</v>
      </c>
      <c r="AD572" s="96" t="str">
        <f t="shared" si="364"/>
        <v/>
      </c>
      <c r="AE572" s="96" t="str">
        <f t="shared" si="365"/>
        <v/>
      </c>
      <c r="AF572" s="96">
        <f t="shared" si="379"/>
        <v>12958.579881656806</v>
      </c>
      <c r="AH572" s="101">
        <f t="shared" si="366"/>
        <v>17519.999999999996</v>
      </c>
      <c r="AI572" s="101">
        <f t="shared" si="367"/>
        <v>3625.6095358497373</v>
      </c>
      <c r="AJ572" s="101">
        <f t="shared" si="395"/>
        <v>860.35714285714289</v>
      </c>
      <c r="AK572" s="96">
        <f t="shared" si="380"/>
        <v>668.80625440734707</v>
      </c>
      <c r="AM572" s="96">
        <f t="shared" si="368"/>
        <v>56603.076923076929</v>
      </c>
      <c r="AN572" s="96" t="str">
        <f t="shared" si="381"/>
        <v/>
      </c>
      <c r="AO572" s="96">
        <f t="shared" si="382"/>
        <v>56603.076923076929</v>
      </c>
      <c r="AQ572" s="96">
        <f t="shared" si="369"/>
        <v>73583.999999999985</v>
      </c>
      <c r="AR572" s="96">
        <f t="shared" si="383"/>
        <v>25696.000000000004</v>
      </c>
      <c r="AS572" s="96">
        <f t="shared" si="384"/>
        <v>19045.270588235297</v>
      </c>
      <c r="AU572" s="96">
        <f t="shared" si="370"/>
        <v>62892.307692307688</v>
      </c>
      <c r="AV572" s="96" t="str">
        <f t="shared" si="385"/>
        <v/>
      </c>
      <c r="AW572" s="96" t="str">
        <f t="shared" si="386"/>
        <v/>
      </c>
      <c r="AX572" s="96">
        <f t="shared" si="387"/>
        <v>62892.307692307688</v>
      </c>
      <c r="AZ572" s="101">
        <f t="shared" si="371"/>
        <v>81759.999999999985</v>
      </c>
      <c r="BA572" s="101">
        <f t="shared" si="372"/>
        <v>33729.221140618924</v>
      </c>
      <c r="BB572" s="101">
        <f t="shared" si="388"/>
        <v>14275.555555555557</v>
      </c>
      <c r="BC572" s="96">
        <f t="shared" si="389"/>
        <v>8934.2657542727247</v>
      </c>
      <c r="BE572" s="96">
        <f t="shared" si="373"/>
        <v>1.0798816568047338E-2</v>
      </c>
      <c r="BF572" s="96">
        <f t="shared" si="374"/>
        <v>1.46E-2</v>
      </c>
      <c r="BH572" s="118"/>
      <c r="BI572" s="96" t="s">
        <v>74</v>
      </c>
      <c r="BJ572" s="96" t="str">
        <f t="shared" si="375"/>
        <v/>
      </c>
      <c r="BK572" s="101">
        <f t="shared" si="376"/>
        <v>367.08571428571423</v>
      </c>
      <c r="BL572" s="101"/>
      <c r="BM572" s="117" t="str">
        <f t="shared" si="377"/>
        <v>373-02-4</v>
      </c>
      <c r="BN572" s="204" t="str">
        <f t="shared" si="378"/>
        <v>Nickel Acetate</v>
      </c>
      <c r="BO572" s="204"/>
      <c r="BP572" s="200">
        <f t="shared" si="390"/>
        <v>668.80625440734707</v>
      </c>
      <c r="BQ572" s="100" t="str">
        <f t="shared" si="396"/>
        <v>N</v>
      </c>
      <c r="BR572" s="205">
        <f t="shared" si="391"/>
        <v>19045.270588235297</v>
      </c>
      <c r="BS572" s="100" t="str">
        <f t="shared" si="397"/>
        <v>N</v>
      </c>
      <c r="BT572" s="200">
        <f t="shared" si="392"/>
        <v>8934.2657542727247</v>
      </c>
      <c r="BU572" s="100" t="str">
        <f t="shared" si="398"/>
        <v>N</v>
      </c>
      <c r="BV572" s="200">
        <f t="shared" si="393"/>
        <v>1.0798816568047338E-2</v>
      </c>
      <c r="BW572" s="100" t="str">
        <f t="shared" si="399"/>
        <v>C</v>
      </c>
      <c r="BX572" s="200">
        <f t="shared" si="400"/>
        <v>367.08571428571423</v>
      </c>
      <c r="BY572" s="100" t="str">
        <f t="shared" si="401"/>
        <v>N</v>
      </c>
      <c r="BZ572" s="200"/>
      <c r="CA572" s="200"/>
      <c r="CB572" s="200"/>
    </row>
    <row r="573" spans="1:80" s="96" customFormat="1" ht="23" x14ac:dyDescent="0.5">
      <c r="A573" s="206" t="s">
        <v>1403</v>
      </c>
      <c r="B573" s="117" t="s">
        <v>1404</v>
      </c>
      <c r="D573" s="201"/>
      <c r="E573" s="201">
        <v>1.0999999999999999E-2</v>
      </c>
      <c r="F573" s="203" t="s">
        <v>793</v>
      </c>
      <c r="G573" s="202">
        <v>2.5999999999999998E-4</v>
      </c>
      <c r="H573" s="100" t="s">
        <v>793</v>
      </c>
      <c r="I573" s="203">
        <v>1.4E-5</v>
      </c>
      <c r="J573" s="203" t="s">
        <v>793</v>
      </c>
      <c r="K573" s="203"/>
      <c r="L573" s="113"/>
      <c r="M573" s="113">
        <v>1</v>
      </c>
      <c r="N573" s="111">
        <v>0.1</v>
      </c>
      <c r="P573" s="95">
        <v>118.72</v>
      </c>
      <c r="Q573" s="96" t="s">
        <v>47</v>
      </c>
      <c r="R573" s="96" t="s">
        <v>1197</v>
      </c>
      <c r="S573" s="208" t="s">
        <v>1197</v>
      </c>
      <c r="T573" s="96">
        <v>7.8657099999999994E-2</v>
      </c>
      <c r="U573" s="96">
        <v>9.1904999999999995E-6</v>
      </c>
      <c r="W573" s="96">
        <f t="shared" si="360"/>
        <v>0</v>
      </c>
      <c r="X573" s="96">
        <v>93</v>
      </c>
      <c r="Y573" s="99" t="str">
        <f t="shared" si="361"/>
        <v/>
      </c>
      <c r="Z573" s="96" t="str">
        <f t="shared" si="362"/>
        <v/>
      </c>
      <c r="AA573" s="96" t="str">
        <f t="shared" si="363"/>
        <v/>
      </c>
      <c r="AC573" s="96">
        <f t="shared" si="394"/>
        <v>12958.579881656806</v>
      </c>
      <c r="AD573" s="96" t="str">
        <f t="shared" si="364"/>
        <v/>
      </c>
      <c r="AE573" s="96" t="str">
        <f t="shared" si="365"/>
        <v/>
      </c>
      <c r="AF573" s="96">
        <f t="shared" si="379"/>
        <v>12958.579881656806</v>
      </c>
      <c r="AH573" s="101">
        <f t="shared" si="366"/>
        <v>17519.999999999996</v>
      </c>
      <c r="AI573" s="101">
        <f t="shared" si="367"/>
        <v>3625.6095358497373</v>
      </c>
      <c r="AJ573" s="101">
        <f t="shared" si="395"/>
        <v>860.35714285714289</v>
      </c>
      <c r="AK573" s="96">
        <f t="shared" si="380"/>
        <v>668.80625440734707</v>
      </c>
      <c r="AM573" s="96">
        <f t="shared" si="368"/>
        <v>56603.076923076929</v>
      </c>
      <c r="AN573" s="96" t="str">
        <f t="shared" si="381"/>
        <v/>
      </c>
      <c r="AO573" s="96">
        <f t="shared" si="382"/>
        <v>56603.076923076929</v>
      </c>
      <c r="AQ573" s="96">
        <f t="shared" si="369"/>
        <v>73583.999999999985</v>
      </c>
      <c r="AR573" s="96">
        <f t="shared" si="383"/>
        <v>25696.000000000004</v>
      </c>
      <c r="AS573" s="96">
        <f t="shared" si="384"/>
        <v>19045.270588235297</v>
      </c>
      <c r="AU573" s="96">
        <f t="shared" si="370"/>
        <v>62892.307692307688</v>
      </c>
      <c r="AV573" s="96" t="str">
        <f t="shared" si="385"/>
        <v/>
      </c>
      <c r="AW573" s="96" t="str">
        <f t="shared" si="386"/>
        <v/>
      </c>
      <c r="AX573" s="96">
        <f t="shared" si="387"/>
        <v>62892.307692307688</v>
      </c>
      <c r="AZ573" s="101">
        <f t="shared" si="371"/>
        <v>81759.999999999985</v>
      </c>
      <c r="BA573" s="101">
        <f t="shared" si="372"/>
        <v>33729.221140618924</v>
      </c>
      <c r="BB573" s="101">
        <f t="shared" si="388"/>
        <v>14275.555555555557</v>
      </c>
      <c r="BC573" s="96">
        <f t="shared" si="389"/>
        <v>8934.2657542727247</v>
      </c>
      <c r="BE573" s="96">
        <f t="shared" si="373"/>
        <v>1.0798816568047338E-2</v>
      </c>
      <c r="BF573" s="96">
        <f t="shared" si="374"/>
        <v>1.46E-2</v>
      </c>
      <c r="BH573" s="118"/>
      <c r="BI573" s="96" t="s">
        <v>74</v>
      </c>
      <c r="BJ573" s="96" t="str">
        <f t="shared" si="375"/>
        <v/>
      </c>
      <c r="BK573" s="101">
        <f t="shared" si="376"/>
        <v>367.08571428571423</v>
      </c>
      <c r="BL573" s="101"/>
      <c r="BM573" s="117" t="str">
        <f t="shared" si="377"/>
        <v>3333-67-3</v>
      </c>
      <c r="BN573" s="204" t="str">
        <f t="shared" si="378"/>
        <v>Nickel Carbonate</v>
      </c>
      <c r="BO573" s="204"/>
      <c r="BP573" s="200">
        <f t="shared" si="390"/>
        <v>668.80625440734707</v>
      </c>
      <c r="BQ573" s="100" t="str">
        <f t="shared" si="396"/>
        <v>N</v>
      </c>
      <c r="BR573" s="205">
        <f t="shared" si="391"/>
        <v>19045.270588235297</v>
      </c>
      <c r="BS573" s="100" t="str">
        <f t="shared" si="397"/>
        <v>N</v>
      </c>
      <c r="BT573" s="200">
        <f t="shared" si="392"/>
        <v>8934.2657542727247</v>
      </c>
      <c r="BU573" s="100" t="str">
        <f t="shared" si="398"/>
        <v>N</v>
      </c>
      <c r="BV573" s="200">
        <f t="shared" si="393"/>
        <v>1.0798816568047338E-2</v>
      </c>
      <c r="BW573" s="100" t="str">
        <f t="shared" si="399"/>
        <v>C</v>
      </c>
      <c r="BX573" s="200">
        <f t="shared" si="400"/>
        <v>367.08571428571423</v>
      </c>
      <c r="BY573" s="100" t="str">
        <f t="shared" si="401"/>
        <v>N</v>
      </c>
      <c r="BZ573" s="200"/>
      <c r="CA573" s="200"/>
      <c r="CB573" s="200"/>
    </row>
    <row r="574" spans="1:80" s="96" customFormat="1" ht="23" x14ac:dyDescent="0.5">
      <c r="A574" s="206" t="s">
        <v>1405</v>
      </c>
      <c r="B574" s="117" t="s">
        <v>1406</v>
      </c>
      <c r="D574" s="201"/>
      <c r="E574" s="201">
        <v>1.0999999999999999E-2</v>
      </c>
      <c r="F574" s="203" t="s">
        <v>793</v>
      </c>
      <c r="G574" s="202">
        <v>2.5999999999999998E-4</v>
      </c>
      <c r="H574" s="100" t="s">
        <v>793</v>
      </c>
      <c r="I574" s="203">
        <v>1.4E-5</v>
      </c>
      <c r="J574" s="203" t="s">
        <v>793</v>
      </c>
      <c r="K574" s="203"/>
      <c r="L574" s="113"/>
      <c r="M574" s="113">
        <v>1</v>
      </c>
      <c r="N574" s="111"/>
      <c r="P574" s="95">
        <v>170.73400000000001</v>
      </c>
      <c r="R574" s="96">
        <v>0.5</v>
      </c>
      <c r="S574" s="208">
        <v>20.440000000000001</v>
      </c>
      <c r="T574" s="96">
        <v>4.3301899999999997E-2</v>
      </c>
      <c r="U574" s="96">
        <v>8.1704000000000006E-6</v>
      </c>
      <c r="W574" s="96">
        <f t="shared" si="360"/>
        <v>0</v>
      </c>
      <c r="X574" s="96">
        <v>180</v>
      </c>
      <c r="Y574" s="99" t="str">
        <f t="shared" si="361"/>
        <v/>
      </c>
      <c r="Z574" s="96" t="str">
        <f t="shared" si="362"/>
        <v/>
      </c>
      <c r="AA574" s="96" t="str">
        <f t="shared" si="363"/>
        <v/>
      </c>
      <c r="AC574" s="96">
        <f t="shared" si="394"/>
        <v>12958.579881656806</v>
      </c>
      <c r="AD574" s="96" t="str">
        <f t="shared" si="364"/>
        <v/>
      </c>
      <c r="AE574" s="96" t="str">
        <f t="shared" si="365"/>
        <v/>
      </c>
      <c r="AF574" s="96">
        <f t="shared" si="379"/>
        <v>12958.579881656806</v>
      </c>
      <c r="AH574" s="101">
        <f t="shared" si="366"/>
        <v>17519.999999999996</v>
      </c>
      <c r="AI574" s="101" t="str">
        <f t="shared" si="367"/>
        <v/>
      </c>
      <c r="AJ574" s="101">
        <f t="shared" si="395"/>
        <v>860.35714285714289</v>
      </c>
      <c r="AK574" s="96">
        <f t="shared" si="380"/>
        <v>820.08510638297889</v>
      </c>
      <c r="AM574" s="96">
        <f t="shared" si="368"/>
        <v>56603.076923076929</v>
      </c>
      <c r="AN574" s="96" t="str">
        <f t="shared" si="381"/>
        <v/>
      </c>
      <c r="AO574" s="96">
        <f t="shared" si="382"/>
        <v>56603.076923076929</v>
      </c>
      <c r="AQ574" s="96">
        <f t="shared" si="369"/>
        <v>73583.999999999985</v>
      </c>
      <c r="AR574" s="96">
        <f t="shared" si="383"/>
        <v>25696.000000000004</v>
      </c>
      <c r="AS574" s="96">
        <f t="shared" si="384"/>
        <v>19045.270588235297</v>
      </c>
      <c r="AU574" s="96">
        <f t="shared" si="370"/>
        <v>62892.307692307688</v>
      </c>
      <c r="AV574" s="96" t="str">
        <f t="shared" si="385"/>
        <v/>
      </c>
      <c r="AW574" s="96" t="str">
        <f t="shared" si="386"/>
        <v/>
      </c>
      <c r="AX574" s="96">
        <f t="shared" si="387"/>
        <v>62892.307692307688</v>
      </c>
      <c r="AZ574" s="101">
        <f t="shared" si="371"/>
        <v>81759.999999999985</v>
      </c>
      <c r="BA574" s="101" t="str">
        <f t="shared" si="372"/>
        <v/>
      </c>
      <c r="BB574" s="101">
        <f t="shared" si="388"/>
        <v>14275.555555555557</v>
      </c>
      <c r="BC574" s="96">
        <f t="shared" si="389"/>
        <v>12153.513513513513</v>
      </c>
      <c r="BE574" s="96">
        <f t="shared" si="373"/>
        <v>1.0798816568047338E-2</v>
      </c>
      <c r="BF574" s="96">
        <f t="shared" si="374"/>
        <v>1.46E-2</v>
      </c>
      <c r="BH574" s="118"/>
      <c r="BI574" s="96" t="s">
        <v>74</v>
      </c>
      <c r="BJ574" s="96" t="str">
        <f t="shared" si="375"/>
        <v/>
      </c>
      <c r="BK574" s="101">
        <f t="shared" si="376"/>
        <v>367.08571428571423</v>
      </c>
      <c r="BL574" s="101"/>
      <c r="BM574" s="117" t="str">
        <f t="shared" si="377"/>
        <v>13463-39-3</v>
      </c>
      <c r="BN574" s="204" t="str">
        <f t="shared" si="378"/>
        <v>Nickel Carbonyl</v>
      </c>
      <c r="BO574" s="204"/>
      <c r="BP574" s="200">
        <f t="shared" si="390"/>
        <v>820.08510638297889</v>
      </c>
      <c r="BQ574" s="100" t="str">
        <f t="shared" si="396"/>
        <v>N</v>
      </c>
      <c r="BR574" s="205">
        <f t="shared" si="391"/>
        <v>19045.270588235297</v>
      </c>
      <c r="BS574" s="100" t="str">
        <f t="shared" si="397"/>
        <v>N</v>
      </c>
      <c r="BT574" s="200">
        <f t="shared" si="392"/>
        <v>12153.513513513513</v>
      </c>
      <c r="BU574" s="100" t="str">
        <f t="shared" si="398"/>
        <v>N</v>
      </c>
      <c r="BV574" s="200">
        <f t="shared" si="393"/>
        <v>1.0798816568047338E-2</v>
      </c>
      <c r="BW574" s="100" t="str">
        <f t="shared" si="399"/>
        <v>C</v>
      </c>
      <c r="BX574" s="200">
        <f t="shared" si="400"/>
        <v>367.08571428571423</v>
      </c>
      <c r="BY574" s="100" t="str">
        <f t="shared" si="401"/>
        <v>N</v>
      </c>
      <c r="BZ574" s="200"/>
      <c r="CA574" s="200"/>
      <c r="CB574" s="200"/>
    </row>
    <row r="575" spans="1:80" s="96" customFormat="1" ht="23" x14ac:dyDescent="0.5">
      <c r="A575" s="206" t="s">
        <v>1407</v>
      </c>
      <c r="B575" s="117" t="s">
        <v>1408</v>
      </c>
      <c r="D575" s="201"/>
      <c r="E575" s="201">
        <v>1.0999999999999999E-2</v>
      </c>
      <c r="F575" s="203" t="s">
        <v>793</v>
      </c>
      <c r="G575" s="202">
        <v>2.5999999999999998E-4</v>
      </c>
      <c r="H575" s="100" t="s">
        <v>793</v>
      </c>
      <c r="I575" s="203">
        <v>1.4E-5</v>
      </c>
      <c r="J575" s="203" t="s">
        <v>793</v>
      </c>
      <c r="K575" s="203"/>
      <c r="L575" s="113"/>
      <c r="M575" s="251">
        <v>0.04</v>
      </c>
      <c r="N575" s="111"/>
      <c r="P575" s="95">
        <v>92.708100000000002</v>
      </c>
      <c r="Q575" s="96" t="s">
        <v>47</v>
      </c>
      <c r="R575" s="96" t="s">
        <v>1197</v>
      </c>
      <c r="S575" s="208" t="s">
        <v>1197</v>
      </c>
      <c r="T575" s="96" t="s">
        <v>1197</v>
      </c>
      <c r="U575" s="96" t="s">
        <v>1197</v>
      </c>
      <c r="W575" s="96">
        <f t="shared" si="360"/>
        <v>0</v>
      </c>
      <c r="X575" s="96" t="s">
        <v>1197</v>
      </c>
      <c r="Y575" s="99" t="str">
        <f t="shared" si="361"/>
        <v/>
      </c>
      <c r="Z575" s="96" t="str">
        <f t="shared" si="362"/>
        <v/>
      </c>
      <c r="AA575" s="96" t="str">
        <f t="shared" si="363"/>
        <v/>
      </c>
      <c r="AC575" s="96">
        <f t="shared" si="394"/>
        <v>12958.579881656806</v>
      </c>
      <c r="AD575" s="96" t="str">
        <f t="shared" si="364"/>
        <v/>
      </c>
      <c r="AE575" s="96" t="str">
        <f t="shared" si="365"/>
        <v/>
      </c>
      <c r="AF575" s="96">
        <f t="shared" si="379"/>
        <v>12958.579881656806</v>
      </c>
      <c r="AH575" s="101">
        <f t="shared" si="366"/>
        <v>17519.999999999996</v>
      </c>
      <c r="AI575" s="101" t="str">
        <f t="shared" si="367"/>
        <v/>
      </c>
      <c r="AJ575" s="101">
        <f t="shared" si="395"/>
        <v>21508.928571428572</v>
      </c>
      <c r="AK575" s="96">
        <f t="shared" si="380"/>
        <v>9655.3106212424846</v>
      </c>
      <c r="AM575" s="96">
        <f t="shared" si="368"/>
        <v>56603.076923076929</v>
      </c>
      <c r="AN575" s="96" t="str">
        <f t="shared" si="381"/>
        <v/>
      </c>
      <c r="AO575" s="96">
        <f t="shared" si="382"/>
        <v>56603.076923076929</v>
      </c>
      <c r="AQ575" s="96">
        <f t="shared" si="369"/>
        <v>73583.999999999985</v>
      </c>
      <c r="AR575" s="96">
        <f t="shared" si="383"/>
        <v>642400.00000000012</v>
      </c>
      <c r="AS575" s="96">
        <f t="shared" si="384"/>
        <v>66021.533442088083</v>
      </c>
      <c r="AU575" s="96">
        <f t="shared" si="370"/>
        <v>62892.307692307688</v>
      </c>
      <c r="AV575" s="96" t="str">
        <f t="shared" si="385"/>
        <v/>
      </c>
      <c r="AW575" s="96" t="str">
        <f t="shared" si="386"/>
        <v/>
      </c>
      <c r="AX575" s="96">
        <f t="shared" si="387"/>
        <v>62892.307692307688</v>
      </c>
      <c r="AZ575" s="101">
        <f t="shared" si="371"/>
        <v>81759.999999999985</v>
      </c>
      <c r="BA575" s="101" t="str">
        <f t="shared" si="372"/>
        <v/>
      </c>
      <c r="BB575" s="101">
        <f t="shared" si="388"/>
        <v>356888.88888888888</v>
      </c>
      <c r="BC575" s="96">
        <f t="shared" si="389"/>
        <v>66520.710059171586</v>
      </c>
      <c r="BE575" s="96">
        <f t="shared" si="373"/>
        <v>1.0798816568047338E-2</v>
      </c>
      <c r="BF575" s="96">
        <f t="shared" si="374"/>
        <v>1.46E-2</v>
      </c>
      <c r="BH575" s="118"/>
      <c r="BI575" s="96" t="s">
        <v>74</v>
      </c>
      <c r="BJ575" s="96" t="str">
        <f t="shared" si="375"/>
        <v/>
      </c>
      <c r="BK575" s="101">
        <f t="shared" si="376"/>
        <v>367.08571428571423</v>
      </c>
      <c r="BL575" s="101"/>
      <c r="BM575" s="117" t="str">
        <f t="shared" si="377"/>
        <v>12054-48-7</v>
      </c>
      <c r="BN575" s="204" t="str">
        <f t="shared" si="378"/>
        <v>Nickel Hydroxide</v>
      </c>
      <c r="BO575" s="204"/>
      <c r="BP575" s="200">
        <f t="shared" si="390"/>
        <v>9655.3106212424846</v>
      </c>
      <c r="BQ575" s="100" t="str">
        <f t="shared" si="396"/>
        <v>N</v>
      </c>
      <c r="BR575" s="205">
        <f t="shared" si="391"/>
        <v>56603.076923076929</v>
      </c>
      <c r="BS575" s="100" t="str">
        <f t="shared" si="397"/>
        <v>C</v>
      </c>
      <c r="BT575" s="200">
        <f t="shared" si="392"/>
        <v>62892.307692307688</v>
      </c>
      <c r="BU575" s="100" t="str">
        <f t="shared" si="398"/>
        <v>C</v>
      </c>
      <c r="BV575" s="200">
        <f t="shared" si="393"/>
        <v>1.0798816568047338E-2</v>
      </c>
      <c r="BW575" s="100" t="str">
        <f t="shared" si="399"/>
        <v>C</v>
      </c>
      <c r="BX575" s="200">
        <f t="shared" si="400"/>
        <v>367.08571428571423</v>
      </c>
      <c r="BY575" s="100" t="str">
        <f t="shared" si="401"/>
        <v>N</v>
      </c>
      <c r="BZ575" s="200"/>
      <c r="CA575" s="200"/>
      <c r="CB575" s="200"/>
    </row>
    <row r="576" spans="1:80" s="96" customFormat="1" ht="23" x14ac:dyDescent="0.5">
      <c r="A576" s="206" t="s">
        <v>1409</v>
      </c>
      <c r="B576" s="117" t="s">
        <v>1410</v>
      </c>
      <c r="D576" s="201"/>
      <c r="E576" s="201">
        <v>1.0999999999999999E-2</v>
      </c>
      <c r="F576" s="203" t="s">
        <v>793</v>
      </c>
      <c r="G576" s="202">
        <v>2.5999999999999998E-4</v>
      </c>
      <c r="H576" s="100" t="s">
        <v>793</v>
      </c>
      <c r="I576" s="203">
        <v>2.0000000000000002E-5</v>
      </c>
      <c r="J576" s="203" t="s">
        <v>793</v>
      </c>
      <c r="K576" s="203"/>
      <c r="L576" s="113"/>
      <c r="M576" s="251">
        <v>0.04</v>
      </c>
      <c r="N576" s="111"/>
      <c r="P576" s="95">
        <v>74.69</v>
      </c>
      <c r="Q576" s="96" t="s">
        <v>47</v>
      </c>
      <c r="R576" s="96" t="s">
        <v>1197</v>
      </c>
      <c r="S576" s="208" t="s">
        <v>1197</v>
      </c>
      <c r="T576" s="96" t="s">
        <v>1197</v>
      </c>
      <c r="U576" s="96" t="s">
        <v>1197</v>
      </c>
      <c r="W576" s="96">
        <f t="shared" si="360"/>
        <v>0</v>
      </c>
      <c r="X576" s="96" t="s">
        <v>1197</v>
      </c>
      <c r="Y576" s="99" t="str">
        <f t="shared" si="361"/>
        <v/>
      </c>
      <c r="Z576" s="96" t="str">
        <f t="shared" si="362"/>
        <v/>
      </c>
      <c r="AA576" s="96" t="str">
        <f t="shared" si="363"/>
        <v/>
      </c>
      <c r="AC576" s="96">
        <f t="shared" si="394"/>
        <v>12958.579881656806</v>
      </c>
      <c r="AD576" s="96" t="str">
        <f t="shared" si="364"/>
        <v/>
      </c>
      <c r="AE576" s="96" t="str">
        <f t="shared" si="365"/>
        <v/>
      </c>
      <c r="AF576" s="96">
        <f t="shared" si="379"/>
        <v>12958.579881656806</v>
      </c>
      <c r="AH576" s="101">
        <f t="shared" si="366"/>
        <v>25028.571428571431</v>
      </c>
      <c r="AI576" s="101" t="str">
        <f t="shared" si="367"/>
        <v/>
      </c>
      <c r="AJ576" s="101">
        <f t="shared" si="395"/>
        <v>21508.928571428572</v>
      </c>
      <c r="AK576" s="96">
        <f t="shared" si="380"/>
        <v>11567.827130852342</v>
      </c>
      <c r="AM576" s="96">
        <f t="shared" si="368"/>
        <v>56603.076923076929</v>
      </c>
      <c r="AN576" s="96" t="str">
        <f t="shared" si="381"/>
        <v/>
      </c>
      <c r="AO576" s="96">
        <f t="shared" si="382"/>
        <v>56603.076923076929</v>
      </c>
      <c r="AQ576" s="96">
        <f t="shared" si="369"/>
        <v>105120.00000000001</v>
      </c>
      <c r="AR576" s="96">
        <f t="shared" si="383"/>
        <v>642400.00000000012</v>
      </c>
      <c r="AS576" s="96">
        <f t="shared" si="384"/>
        <v>90337.500000000015</v>
      </c>
      <c r="AU576" s="96">
        <f t="shared" si="370"/>
        <v>62892.307692307688</v>
      </c>
      <c r="AV576" s="96" t="str">
        <f t="shared" si="385"/>
        <v/>
      </c>
      <c r="AW576" s="96" t="str">
        <f t="shared" si="386"/>
        <v/>
      </c>
      <c r="AX576" s="96">
        <f t="shared" si="387"/>
        <v>62892.307692307688</v>
      </c>
      <c r="AZ576" s="101">
        <f t="shared" si="371"/>
        <v>116800.00000000003</v>
      </c>
      <c r="BA576" s="101" t="str">
        <f t="shared" si="372"/>
        <v/>
      </c>
      <c r="BB576" s="101">
        <f t="shared" si="388"/>
        <v>356888.88888888888</v>
      </c>
      <c r="BC576" s="96">
        <f t="shared" si="389"/>
        <v>88000.000000000015</v>
      </c>
      <c r="BE576" s="96">
        <f t="shared" si="373"/>
        <v>1.0798816568047338E-2</v>
      </c>
      <c r="BF576" s="96">
        <f t="shared" si="374"/>
        <v>2.0857142857142859E-2</v>
      </c>
      <c r="BH576" s="118"/>
      <c r="BI576" s="96" t="s">
        <v>74</v>
      </c>
      <c r="BJ576" s="96" t="str">
        <f t="shared" si="375"/>
        <v/>
      </c>
      <c r="BK576" s="101">
        <f t="shared" si="376"/>
        <v>367.08571428571423</v>
      </c>
      <c r="BL576" s="101"/>
      <c r="BM576" s="117" t="str">
        <f t="shared" si="377"/>
        <v>1313-99-1</v>
      </c>
      <c r="BN576" s="204" t="str">
        <f t="shared" si="378"/>
        <v>Nickel Oxide</v>
      </c>
      <c r="BO576" s="204"/>
      <c r="BP576" s="200">
        <f t="shared" si="390"/>
        <v>11567.827130852342</v>
      </c>
      <c r="BQ576" s="100" t="str">
        <f t="shared" si="396"/>
        <v>N</v>
      </c>
      <c r="BR576" s="205">
        <f t="shared" si="391"/>
        <v>56603.076923076929</v>
      </c>
      <c r="BS576" s="100" t="str">
        <f t="shared" si="397"/>
        <v>C</v>
      </c>
      <c r="BT576" s="200">
        <f t="shared" si="392"/>
        <v>62892.307692307688</v>
      </c>
      <c r="BU576" s="100" t="str">
        <f t="shared" si="398"/>
        <v>C</v>
      </c>
      <c r="BV576" s="200">
        <f t="shared" si="393"/>
        <v>1.0798816568047338E-2</v>
      </c>
      <c r="BW576" s="100" t="str">
        <f t="shared" si="399"/>
        <v>C</v>
      </c>
      <c r="BX576" s="200">
        <f t="shared" si="400"/>
        <v>367.08571428571423</v>
      </c>
      <c r="BY576" s="100" t="str">
        <f t="shared" si="401"/>
        <v>N</v>
      </c>
      <c r="BZ576" s="200"/>
      <c r="CA576" s="200"/>
      <c r="CB576" s="200"/>
    </row>
    <row r="577" spans="1:81" s="96" customFormat="1" ht="23" x14ac:dyDescent="0.5">
      <c r="A577" s="206" t="s">
        <v>1411</v>
      </c>
      <c r="B577" s="117" t="s">
        <v>1974</v>
      </c>
      <c r="D577" s="201" t="s">
        <v>74</v>
      </c>
      <c r="E577" s="201">
        <v>1.0999999999999999E-2</v>
      </c>
      <c r="F577" s="203" t="s">
        <v>793</v>
      </c>
      <c r="G577" s="202">
        <v>2.4000000000000001E-4</v>
      </c>
      <c r="H577" s="100" t="s">
        <v>790</v>
      </c>
      <c r="I577" s="203">
        <v>1.4E-5</v>
      </c>
      <c r="J577" s="203" t="s">
        <v>793</v>
      </c>
      <c r="K577" s="203"/>
      <c r="L577" s="113"/>
      <c r="M577" s="251">
        <v>0.04</v>
      </c>
      <c r="N577" s="111"/>
      <c r="P577" s="95" t="s">
        <v>1197</v>
      </c>
      <c r="Q577" s="96" t="s">
        <v>47</v>
      </c>
      <c r="R577" s="96" t="s">
        <v>1197</v>
      </c>
      <c r="S577" s="208" t="s">
        <v>1197</v>
      </c>
      <c r="T577" s="96" t="s">
        <v>1197</v>
      </c>
      <c r="U577" s="96" t="s">
        <v>1197</v>
      </c>
      <c r="W577" s="96">
        <v>150</v>
      </c>
      <c r="X577" s="96" t="s">
        <v>1197</v>
      </c>
      <c r="Y577" s="99" t="str">
        <f t="shared" si="361"/>
        <v/>
      </c>
      <c r="Z577" s="96" t="str">
        <f t="shared" si="362"/>
        <v/>
      </c>
      <c r="AA577" s="96" t="str">
        <f t="shared" si="363"/>
        <v/>
      </c>
      <c r="AC577" s="96">
        <f t="shared" si="394"/>
        <v>14038.461538461535</v>
      </c>
      <c r="AD577" s="96" t="str">
        <f t="shared" si="364"/>
        <v/>
      </c>
      <c r="AE577" s="96" t="str">
        <f t="shared" si="365"/>
        <v/>
      </c>
      <c r="AF577" s="96">
        <f t="shared" si="379"/>
        <v>14038.461538461537</v>
      </c>
      <c r="AH577" s="101">
        <f t="shared" si="366"/>
        <v>17519.999999999996</v>
      </c>
      <c r="AI577" s="101" t="str">
        <f t="shared" si="367"/>
        <v/>
      </c>
      <c r="AJ577" s="101">
        <f t="shared" si="395"/>
        <v>21508.928571428572</v>
      </c>
      <c r="AK577" s="96">
        <f t="shared" si="380"/>
        <v>9655.3106212424846</v>
      </c>
      <c r="AM577" s="96">
        <f t="shared" si="368"/>
        <v>61319.999999999993</v>
      </c>
      <c r="AN577" s="96" t="str">
        <f t="shared" si="381"/>
        <v/>
      </c>
      <c r="AO577" s="96">
        <f t="shared" si="382"/>
        <v>61320</v>
      </c>
      <c r="AQ577" s="96">
        <f t="shared" si="369"/>
        <v>73583.999999999985</v>
      </c>
      <c r="AR577" s="96">
        <f t="shared" si="383"/>
        <v>642400.00000000012</v>
      </c>
      <c r="AS577" s="96">
        <f t="shared" si="384"/>
        <v>66021.533442088083</v>
      </c>
      <c r="AU577" s="96">
        <f t="shared" si="370"/>
        <v>68133.333333333328</v>
      </c>
      <c r="AV577" s="96" t="str">
        <f t="shared" si="385"/>
        <v/>
      </c>
      <c r="AW577" s="96" t="str">
        <f t="shared" si="386"/>
        <v/>
      </c>
      <c r="AX577" s="96">
        <f t="shared" si="387"/>
        <v>68133.333333333328</v>
      </c>
      <c r="AZ577" s="101">
        <f t="shared" si="371"/>
        <v>81759.999999999985</v>
      </c>
      <c r="BA577" s="101" t="str">
        <f t="shared" si="372"/>
        <v/>
      </c>
      <c r="BB577" s="101">
        <f t="shared" si="388"/>
        <v>356888.88888888888</v>
      </c>
      <c r="BC577" s="96">
        <f t="shared" si="389"/>
        <v>66520.710059171586</v>
      </c>
      <c r="BE577" s="96">
        <f t="shared" si="373"/>
        <v>1.1698717948717947E-2</v>
      </c>
      <c r="BF577" s="96">
        <f t="shared" si="374"/>
        <v>1.46E-2</v>
      </c>
      <c r="BH577" s="118"/>
      <c r="BJ577" s="96" t="str">
        <f t="shared" si="375"/>
        <v/>
      </c>
      <c r="BK577" s="101">
        <f t="shared" si="376"/>
        <v>367.08571428571423</v>
      </c>
      <c r="BL577" s="101"/>
      <c r="BM577" s="117" t="str">
        <f t="shared" si="377"/>
        <v>E715532</v>
      </c>
      <c r="BN577" s="204" t="str">
        <f t="shared" si="378"/>
        <v>Nickel Refinery Dust</v>
      </c>
      <c r="BO577" s="204"/>
      <c r="BP577" s="200">
        <f t="shared" si="390"/>
        <v>9655.3106212424846</v>
      </c>
      <c r="BQ577" s="100" t="str">
        <f t="shared" si="396"/>
        <v>N</v>
      </c>
      <c r="BR577" s="205">
        <f t="shared" si="391"/>
        <v>61320</v>
      </c>
      <c r="BS577" s="100" t="str">
        <f t="shared" si="397"/>
        <v>C</v>
      </c>
      <c r="BT577" s="200">
        <f t="shared" si="392"/>
        <v>66520.710059171586</v>
      </c>
      <c r="BU577" s="100" t="str">
        <f t="shared" si="398"/>
        <v>N</v>
      </c>
      <c r="BV577" s="200">
        <f t="shared" si="393"/>
        <v>1.1698717948717947E-2</v>
      </c>
      <c r="BW577" s="100" t="str">
        <f t="shared" si="399"/>
        <v>C</v>
      </c>
      <c r="BX577" s="200">
        <f t="shared" si="400"/>
        <v>367.08571428571423</v>
      </c>
      <c r="BY577" s="100" t="str">
        <f t="shared" si="401"/>
        <v>N</v>
      </c>
      <c r="BZ577" s="200"/>
      <c r="CA577" s="200"/>
      <c r="CB577" s="200"/>
    </row>
    <row r="578" spans="1:81" s="96" customFormat="1" ht="23" x14ac:dyDescent="0.5">
      <c r="A578" s="206" t="s">
        <v>1412</v>
      </c>
      <c r="B578" s="117" t="s">
        <v>485</v>
      </c>
      <c r="D578" s="201" t="s">
        <v>74</v>
      </c>
      <c r="E578" s="201">
        <v>0.02</v>
      </c>
      <c r="F578" s="203" t="s">
        <v>790</v>
      </c>
      <c r="G578" s="202">
        <v>2.5999999999999998E-4</v>
      </c>
      <c r="H578" s="100" t="s">
        <v>793</v>
      </c>
      <c r="I578" s="203">
        <v>9.0000000000000006E-5</v>
      </c>
      <c r="J578" s="203" t="s">
        <v>109</v>
      </c>
      <c r="K578" s="203"/>
      <c r="L578" s="113"/>
      <c r="M578" s="251">
        <v>0.04</v>
      </c>
      <c r="N578" s="111"/>
      <c r="P578" s="95">
        <v>58.71</v>
      </c>
      <c r="Q578" s="96" t="s">
        <v>47</v>
      </c>
      <c r="R578" s="96" t="s">
        <v>1197</v>
      </c>
      <c r="S578" s="208" t="s">
        <v>1197</v>
      </c>
      <c r="T578" s="96" t="s">
        <v>1197</v>
      </c>
      <c r="U578" s="96" t="s">
        <v>1197</v>
      </c>
      <c r="W578" s="96">
        <v>65</v>
      </c>
      <c r="X578" s="96" t="s">
        <v>1197</v>
      </c>
      <c r="Y578" s="99" t="str">
        <f t="shared" si="361"/>
        <v/>
      </c>
      <c r="Z578" s="96" t="str">
        <f t="shared" si="362"/>
        <v/>
      </c>
      <c r="AA578" s="96" t="str">
        <f t="shared" si="363"/>
        <v/>
      </c>
      <c r="AC578" s="96">
        <f t="shared" si="394"/>
        <v>12958.579881656806</v>
      </c>
      <c r="AD578" s="96" t="str">
        <f t="shared" si="364"/>
        <v/>
      </c>
      <c r="AE578" s="96" t="str">
        <f t="shared" si="365"/>
        <v/>
      </c>
      <c r="AF578" s="96">
        <f t="shared" si="379"/>
        <v>12958.579881656806</v>
      </c>
      <c r="AH578" s="101">
        <f t="shared" si="366"/>
        <v>112628.57142857142</v>
      </c>
      <c r="AI578" s="101" t="str">
        <f t="shared" si="367"/>
        <v/>
      </c>
      <c r="AJ578" s="101">
        <f t="shared" si="395"/>
        <v>39107.142857142862</v>
      </c>
      <c r="AK578" s="96">
        <f t="shared" si="380"/>
        <v>29027.982326951398</v>
      </c>
      <c r="AM578" s="96">
        <f t="shared" si="368"/>
        <v>56603.076923076929</v>
      </c>
      <c r="AN578" s="96" t="str">
        <f t="shared" si="381"/>
        <v/>
      </c>
      <c r="AO578" s="96">
        <f t="shared" si="382"/>
        <v>56603.076923076929</v>
      </c>
      <c r="AQ578" s="96">
        <f t="shared" si="369"/>
        <v>473040</v>
      </c>
      <c r="AR578" s="96">
        <f t="shared" si="383"/>
        <v>1168000.0000000002</v>
      </c>
      <c r="AS578" s="96">
        <f t="shared" si="384"/>
        <v>336683.27402135229</v>
      </c>
      <c r="AU578" s="96">
        <f t="shared" si="370"/>
        <v>62892.307692307688</v>
      </c>
      <c r="AV578" s="96" t="str">
        <f t="shared" si="385"/>
        <v/>
      </c>
      <c r="AW578" s="96" t="str">
        <f t="shared" si="386"/>
        <v/>
      </c>
      <c r="AX578" s="96">
        <f t="shared" si="387"/>
        <v>62892.307692307688</v>
      </c>
      <c r="AZ578" s="101">
        <f t="shared" si="371"/>
        <v>525600</v>
      </c>
      <c r="BA578" s="101" t="str">
        <f t="shared" si="372"/>
        <v/>
      </c>
      <c r="BB578" s="101">
        <f t="shared" si="388"/>
        <v>648888.88888888899</v>
      </c>
      <c r="BC578" s="96">
        <f t="shared" si="389"/>
        <v>290386.74033149175</v>
      </c>
      <c r="BE578" s="96">
        <f t="shared" si="373"/>
        <v>1.0798816568047338E-2</v>
      </c>
      <c r="BF578" s="96">
        <f t="shared" si="374"/>
        <v>9.3857142857142861E-2</v>
      </c>
      <c r="BH578" s="118"/>
      <c r="BI578" s="96" t="s">
        <v>74</v>
      </c>
      <c r="BJ578" s="96" t="str">
        <f t="shared" si="375"/>
        <v/>
      </c>
      <c r="BK578" s="101">
        <f t="shared" si="376"/>
        <v>667.42857142857144</v>
      </c>
      <c r="BL578" s="101"/>
      <c r="BM578" s="117" t="str">
        <f t="shared" si="377"/>
        <v>7440-02-0</v>
      </c>
      <c r="BN578" s="204" t="str">
        <f t="shared" si="378"/>
        <v>Nickel Soluble Salts</v>
      </c>
      <c r="BO578" s="204"/>
      <c r="BP578" s="200">
        <f t="shared" si="390"/>
        <v>12958.579881656806</v>
      </c>
      <c r="BQ578" s="100" t="str">
        <f t="shared" si="396"/>
        <v>C</v>
      </c>
      <c r="BR578" s="205">
        <f t="shared" si="391"/>
        <v>56603.076923076929</v>
      </c>
      <c r="BS578" s="100" t="str">
        <f t="shared" si="397"/>
        <v>C</v>
      </c>
      <c r="BT578" s="200">
        <f t="shared" si="392"/>
        <v>62892.307692307688</v>
      </c>
      <c r="BU578" s="100" t="str">
        <f t="shared" si="398"/>
        <v>C</v>
      </c>
      <c r="BV578" s="200">
        <f t="shared" si="393"/>
        <v>1.0798816568047338E-2</v>
      </c>
      <c r="BW578" s="100" t="str">
        <f t="shared" si="399"/>
        <v>C</v>
      </c>
      <c r="BX578" s="200">
        <f t="shared" si="400"/>
        <v>667.42857142857144</v>
      </c>
      <c r="BY578" s="100" t="str">
        <f t="shared" si="401"/>
        <v>N</v>
      </c>
      <c r="BZ578" s="200">
        <v>7</v>
      </c>
      <c r="CA578" s="200"/>
      <c r="CB578" s="200">
        <f>BZ578*20</f>
        <v>140</v>
      </c>
    </row>
    <row r="579" spans="1:81" s="96" customFormat="1" ht="23" x14ac:dyDescent="0.5">
      <c r="A579" s="206" t="s">
        <v>1413</v>
      </c>
      <c r="B579" s="117" t="s">
        <v>486</v>
      </c>
      <c r="C579" s="201">
        <v>1.7</v>
      </c>
      <c r="D579" s="201" t="s">
        <v>793</v>
      </c>
      <c r="E579" s="201">
        <v>1.0999999999999999E-2</v>
      </c>
      <c r="F579" s="203" t="s">
        <v>793</v>
      </c>
      <c r="G579" s="202">
        <v>4.8000000000000001E-4</v>
      </c>
      <c r="H579" s="100" t="s">
        <v>790</v>
      </c>
      <c r="I579" s="203">
        <v>1.4E-5</v>
      </c>
      <c r="J579" s="203" t="s">
        <v>793</v>
      </c>
      <c r="K579" s="203"/>
      <c r="L579" s="113"/>
      <c r="M579" s="251">
        <v>0.04</v>
      </c>
      <c r="N579" s="111"/>
      <c r="P579" s="95">
        <v>240.21</v>
      </c>
      <c r="Q579" s="96" t="s">
        <v>47</v>
      </c>
      <c r="R579" s="96" t="s">
        <v>1197</v>
      </c>
      <c r="S579" s="208" t="s">
        <v>1197</v>
      </c>
      <c r="T579" s="96" t="s">
        <v>1197</v>
      </c>
      <c r="U579" s="96" t="s">
        <v>1197</v>
      </c>
      <c r="W579" s="96">
        <f t="shared" si="360"/>
        <v>0</v>
      </c>
      <c r="X579" s="96" t="s">
        <v>1197</v>
      </c>
      <c r="Y579" s="99" t="str">
        <f t="shared" si="361"/>
        <v/>
      </c>
      <c r="Z579" s="96" t="str">
        <f t="shared" si="362"/>
        <v/>
      </c>
      <c r="AA579" s="96" t="str">
        <f t="shared" si="363"/>
        <v/>
      </c>
      <c r="AC579" s="96">
        <f t="shared" si="394"/>
        <v>7019.2307692307677</v>
      </c>
      <c r="AD579" s="96" t="str">
        <f t="shared" si="364"/>
        <v/>
      </c>
      <c r="AE579" s="96">
        <f t="shared" si="365"/>
        <v>10.224089635854341</v>
      </c>
      <c r="AF579" s="96">
        <f t="shared" si="379"/>
        <v>10.209219064667709</v>
      </c>
      <c r="AH579" s="101">
        <f t="shared" si="366"/>
        <v>17519.999999999996</v>
      </c>
      <c r="AI579" s="101" t="str">
        <f t="shared" si="367"/>
        <v/>
      </c>
      <c r="AJ579" s="101">
        <f t="shared" si="395"/>
        <v>21508.928571428572</v>
      </c>
      <c r="AK579" s="96">
        <f t="shared" si="380"/>
        <v>9655.3106212424846</v>
      </c>
      <c r="AM579" s="96">
        <f t="shared" si="368"/>
        <v>30659.999999999996</v>
      </c>
      <c r="AN579" s="96">
        <f t="shared" si="381"/>
        <v>96.188235294117632</v>
      </c>
      <c r="AO579" s="96">
        <f t="shared" si="382"/>
        <v>95.887412040656741</v>
      </c>
      <c r="AQ579" s="96">
        <f t="shared" si="369"/>
        <v>73583.999999999985</v>
      </c>
      <c r="AR579" s="96">
        <f t="shared" si="383"/>
        <v>642400.00000000012</v>
      </c>
      <c r="AS579" s="96">
        <f t="shared" si="384"/>
        <v>66021.533442088083</v>
      </c>
      <c r="AU579" s="96">
        <f t="shared" si="370"/>
        <v>34066.666666666664</v>
      </c>
      <c r="AV579" s="96" t="str">
        <f t="shared" si="385"/>
        <v/>
      </c>
      <c r="AW579" s="96">
        <f t="shared" si="386"/>
        <v>53.437908496732014</v>
      </c>
      <c r="AX579" s="96">
        <f t="shared" si="387"/>
        <v>53.354215609501416</v>
      </c>
      <c r="AZ579" s="101">
        <f t="shared" si="371"/>
        <v>81759.999999999985</v>
      </c>
      <c r="BA579" s="101" t="str">
        <f t="shared" si="372"/>
        <v/>
      </c>
      <c r="BB579" s="101">
        <f t="shared" si="388"/>
        <v>356888.88888888888</v>
      </c>
      <c r="BC579" s="96">
        <f t="shared" si="389"/>
        <v>66520.710059171586</v>
      </c>
      <c r="BE579" s="96">
        <f t="shared" si="373"/>
        <v>5.8493589743589735E-3</v>
      </c>
      <c r="BF579" s="96">
        <f t="shared" si="374"/>
        <v>1.46E-2</v>
      </c>
      <c r="BH579" s="118"/>
      <c r="BI579" s="96" t="s">
        <v>74</v>
      </c>
      <c r="BJ579" s="96">
        <f t="shared" si="375"/>
        <v>4.5828363362420736E-2</v>
      </c>
      <c r="BK579" s="101">
        <f t="shared" si="376"/>
        <v>367.08571428571423</v>
      </c>
      <c r="BL579" s="101"/>
      <c r="BM579" s="117" t="str">
        <f t="shared" si="377"/>
        <v>12035-72-2</v>
      </c>
      <c r="BN579" s="204" t="str">
        <f t="shared" si="378"/>
        <v>Nickel Subsulfide</v>
      </c>
      <c r="BO579" s="204"/>
      <c r="BP579" s="200">
        <f t="shared" si="390"/>
        <v>10.209219064667709</v>
      </c>
      <c r="BQ579" s="100" t="str">
        <f t="shared" si="396"/>
        <v>C</v>
      </c>
      <c r="BR579" s="205">
        <f t="shared" si="391"/>
        <v>95.887412040656741</v>
      </c>
      <c r="BS579" s="100" t="str">
        <f t="shared" si="397"/>
        <v>C</v>
      </c>
      <c r="BT579" s="200">
        <f t="shared" si="392"/>
        <v>53.354215609501416</v>
      </c>
      <c r="BU579" s="100" t="str">
        <f t="shared" si="398"/>
        <v>C</v>
      </c>
      <c r="BV579" s="200">
        <f t="shared" si="393"/>
        <v>5.8493589743589735E-3</v>
      </c>
      <c r="BW579" s="100" t="str">
        <f t="shared" si="399"/>
        <v>C</v>
      </c>
      <c r="BX579" s="200">
        <f t="shared" si="400"/>
        <v>4.5828363362420736E-2</v>
      </c>
      <c r="BY579" s="100" t="str">
        <f t="shared" si="401"/>
        <v>C</v>
      </c>
      <c r="BZ579" s="200"/>
      <c r="CA579" s="200"/>
      <c r="CB579" s="200"/>
    </row>
    <row r="580" spans="1:81" s="96" customFormat="1" ht="23" x14ac:dyDescent="0.5">
      <c r="A580" s="206" t="s">
        <v>1414</v>
      </c>
      <c r="B580" s="117" t="s">
        <v>1415</v>
      </c>
      <c r="C580" s="96">
        <v>0.91</v>
      </c>
      <c r="D580" s="201" t="s">
        <v>793</v>
      </c>
      <c r="E580" s="201">
        <v>1.0999999999999999E-2</v>
      </c>
      <c r="F580" s="203" t="s">
        <v>793</v>
      </c>
      <c r="G580" s="202">
        <v>2.5999999999999998E-4</v>
      </c>
      <c r="H580" s="100" t="s">
        <v>793</v>
      </c>
      <c r="I580" s="203">
        <v>1.4E-5</v>
      </c>
      <c r="J580" s="203" t="s">
        <v>793</v>
      </c>
      <c r="K580" s="203"/>
      <c r="L580" s="113"/>
      <c r="M580" s="113">
        <v>1</v>
      </c>
      <c r="N580" s="111">
        <v>0.1</v>
      </c>
      <c r="P580" s="95">
        <v>188.87899999999999</v>
      </c>
      <c r="Q580" s="96" t="s">
        <v>47</v>
      </c>
      <c r="R580" s="96" t="s">
        <v>1197</v>
      </c>
      <c r="S580" s="208" t="s">
        <v>1197</v>
      </c>
      <c r="T580" s="96">
        <v>5.7716200000000002E-2</v>
      </c>
      <c r="U580" s="96">
        <v>6.7437000000000003E-6</v>
      </c>
      <c r="W580" s="96">
        <f t="shared" si="360"/>
        <v>0</v>
      </c>
      <c r="X580" s="96" t="s">
        <v>1197</v>
      </c>
      <c r="Y580" s="99" t="str">
        <f t="shared" si="361"/>
        <v/>
      </c>
      <c r="Z580" s="96" t="str">
        <f t="shared" si="362"/>
        <v/>
      </c>
      <c r="AA580" s="96" t="str">
        <f t="shared" si="363"/>
        <v/>
      </c>
      <c r="AC580" s="96">
        <f t="shared" si="394"/>
        <v>12958.579881656806</v>
      </c>
      <c r="AD580" s="96">
        <f t="shared" si="364"/>
        <v>2.7156323703378535</v>
      </c>
      <c r="AE580" s="96">
        <f t="shared" si="365"/>
        <v>0.76399790685504965</v>
      </c>
      <c r="AF580" s="96">
        <f t="shared" si="379"/>
        <v>0.59622483502404355</v>
      </c>
      <c r="AH580" s="101">
        <f t="shared" si="366"/>
        <v>17519.999999999996</v>
      </c>
      <c r="AI580" s="101">
        <f t="shared" si="367"/>
        <v>3625.6095358497373</v>
      </c>
      <c r="AJ580" s="101">
        <f t="shared" si="395"/>
        <v>860.35714285714289</v>
      </c>
      <c r="AK580" s="96">
        <f t="shared" si="380"/>
        <v>668.80625440734707</v>
      </c>
      <c r="AM580" s="96">
        <f t="shared" si="368"/>
        <v>56603.076923076929</v>
      </c>
      <c r="AN580" s="96">
        <f t="shared" si="381"/>
        <v>7.1876923076923065</v>
      </c>
      <c r="AO580" s="96">
        <f t="shared" si="382"/>
        <v>7.1867797007461807</v>
      </c>
      <c r="AQ580" s="96">
        <f t="shared" si="369"/>
        <v>73583.999999999985</v>
      </c>
      <c r="AR580" s="96">
        <f t="shared" si="383"/>
        <v>25696.000000000004</v>
      </c>
      <c r="AS580" s="96">
        <f t="shared" si="384"/>
        <v>19045.270588235297</v>
      </c>
      <c r="AU580" s="96">
        <f t="shared" si="370"/>
        <v>62892.307692307688</v>
      </c>
      <c r="AV580" s="96">
        <f t="shared" si="385"/>
        <v>132.39928359291753</v>
      </c>
      <c r="AW580" s="96">
        <f t="shared" si="386"/>
        <v>3.9931623931623927</v>
      </c>
      <c r="AX580" s="96">
        <f t="shared" si="387"/>
        <v>3.8760156644887456</v>
      </c>
      <c r="AZ580" s="101">
        <f t="shared" si="371"/>
        <v>81759.999999999985</v>
      </c>
      <c r="BA580" s="101">
        <f t="shared" si="372"/>
        <v>33729.221140618924</v>
      </c>
      <c r="BB580" s="101">
        <f t="shared" si="388"/>
        <v>14275.555555555557</v>
      </c>
      <c r="BC580" s="96">
        <f t="shared" si="389"/>
        <v>8934.2657542727247</v>
      </c>
      <c r="BE580" s="96">
        <f t="shared" si="373"/>
        <v>1.0798816568047338E-2</v>
      </c>
      <c r="BF580" s="96">
        <f t="shared" si="374"/>
        <v>1.46E-2</v>
      </c>
      <c r="BH580" s="118"/>
      <c r="BI580" s="96" t="s">
        <v>74</v>
      </c>
      <c r="BJ580" s="96">
        <f t="shared" si="375"/>
        <v>8.561342606166511E-2</v>
      </c>
      <c r="BK580" s="101">
        <f t="shared" si="376"/>
        <v>367.08571428571423</v>
      </c>
      <c r="BL580" s="101"/>
      <c r="BM580" s="117" t="str">
        <f t="shared" si="377"/>
        <v>1271-28-9</v>
      </c>
      <c r="BN580" s="204" t="str">
        <f t="shared" si="378"/>
        <v>Nickelocene</v>
      </c>
      <c r="BO580" s="204"/>
      <c r="BP580" s="200">
        <f t="shared" si="390"/>
        <v>0.59622483502404355</v>
      </c>
      <c r="BQ580" s="100" t="str">
        <f t="shared" si="396"/>
        <v>C</v>
      </c>
      <c r="BR580" s="205">
        <f t="shared" si="391"/>
        <v>7.1867797007461807</v>
      </c>
      <c r="BS580" s="100" t="str">
        <f t="shared" si="397"/>
        <v>C</v>
      </c>
      <c r="BT580" s="200">
        <f t="shared" si="392"/>
        <v>3.8760156644887456</v>
      </c>
      <c r="BU580" s="100" t="str">
        <f t="shared" si="398"/>
        <v>C</v>
      </c>
      <c r="BV580" s="200">
        <f t="shared" si="393"/>
        <v>1.0798816568047338E-2</v>
      </c>
      <c r="BW580" s="100" t="str">
        <f t="shared" si="399"/>
        <v>C</v>
      </c>
      <c r="BX580" s="200">
        <f t="shared" si="400"/>
        <v>8.561342606166511E-2</v>
      </c>
      <c r="BY580" s="100" t="str">
        <f t="shared" si="401"/>
        <v>C</v>
      </c>
      <c r="BZ580" s="200"/>
      <c r="CA580" s="200"/>
      <c r="CB580" s="200"/>
    </row>
    <row r="581" spans="1:81" s="96" customFormat="1" ht="23" x14ac:dyDescent="0.5">
      <c r="A581" s="206" t="s">
        <v>1892</v>
      </c>
      <c r="B581" s="214" t="s">
        <v>1965</v>
      </c>
      <c r="E581" s="201">
        <v>1E-4</v>
      </c>
      <c r="F581" s="201" t="s">
        <v>792</v>
      </c>
      <c r="G581" s="257"/>
      <c r="H581" s="100"/>
      <c r="I581" s="100"/>
      <c r="J581" s="203"/>
      <c r="K581" s="203"/>
      <c r="L581" s="203"/>
      <c r="M581" s="113">
        <v>1</v>
      </c>
      <c r="N581" s="113"/>
      <c r="O581" s="111"/>
      <c r="Q581" s="95"/>
      <c r="T581" s="208"/>
      <c r="W581" s="96">
        <f t="shared" si="360"/>
        <v>0</v>
      </c>
      <c r="Y581" s="99" t="str">
        <f t="shared" si="361"/>
        <v/>
      </c>
      <c r="Z581" s="96" t="str">
        <f t="shared" si="362"/>
        <v/>
      </c>
      <c r="AA581" s="96" t="str">
        <f t="shared" si="363"/>
        <v/>
      </c>
      <c r="AC581" s="96" t="str">
        <f t="shared" si="394"/>
        <v/>
      </c>
      <c r="AD581" s="96" t="str">
        <f t="shared" si="364"/>
        <v/>
      </c>
      <c r="AE581" s="96" t="str">
        <f t="shared" si="365"/>
        <v/>
      </c>
      <c r="AF581" s="96" t="str">
        <f t="shared" si="379"/>
        <v/>
      </c>
      <c r="AH581" s="101" t="str">
        <f t="shared" si="366"/>
        <v/>
      </c>
      <c r="AI581" s="101" t="str">
        <f t="shared" si="367"/>
        <v/>
      </c>
      <c r="AJ581" s="101">
        <f t="shared" si="395"/>
        <v>7.821428571428573</v>
      </c>
      <c r="AK581" s="96">
        <f t="shared" si="380"/>
        <v>7.8214285714285738</v>
      </c>
      <c r="AM581" s="96" t="str">
        <f t="shared" si="368"/>
        <v/>
      </c>
      <c r="AN581" s="96" t="str">
        <f t="shared" si="381"/>
        <v/>
      </c>
      <c r="AO581" s="96" t="str">
        <f t="shared" si="382"/>
        <v/>
      </c>
      <c r="AQ581" s="96" t="str">
        <f t="shared" si="369"/>
        <v/>
      </c>
      <c r="AR581" s="96">
        <f t="shared" si="383"/>
        <v>233.60000000000002</v>
      </c>
      <c r="AS581" s="96">
        <f t="shared" si="384"/>
        <v>233.60000000000002</v>
      </c>
      <c r="AU581" s="96" t="str">
        <f t="shared" si="370"/>
        <v/>
      </c>
      <c r="AV581" s="96" t="str">
        <f t="shared" si="385"/>
        <v/>
      </c>
      <c r="AW581" s="96" t="str">
        <f t="shared" si="386"/>
        <v/>
      </c>
      <c r="AX581" s="96" t="str">
        <f t="shared" si="387"/>
        <v/>
      </c>
      <c r="AZ581" s="101" t="str">
        <f t="shared" si="371"/>
        <v/>
      </c>
      <c r="BA581" s="101" t="str">
        <f t="shared" si="372"/>
        <v/>
      </c>
      <c r="BB581" s="101">
        <f t="shared" si="388"/>
        <v>129.7777777777778</v>
      </c>
      <c r="BC581" s="96">
        <f t="shared" si="389"/>
        <v>129.7777777777778</v>
      </c>
      <c r="BE581" s="96" t="str">
        <f t="shared" si="373"/>
        <v/>
      </c>
      <c r="BF581" s="96" t="str">
        <f t="shared" si="374"/>
        <v/>
      </c>
      <c r="BH581" s="118"/>
      <c r="BJ581" s="96" t="str">
        <f t="shared" si="375"/>
        <v/>
      </c>
      <c r="BK581" s="101">
        <f t="shared" si="376"/>
        <v>3.3371428571428572</v>
      </c>
      <c r="BL581" s="101"/>
      <c r="BM581" s="214" t="s">
        <v>1965</v>
      </c>
      <c r="BN581" s="204" t="str">
        <f t="shared" si="378"/>
        <v>Niobium</v>
      </c>
      <c r="BO581" s="204"/>
      <c r="BP581" s="200">
        <f t="shared" ref="BP581" si="402">IF(AND(AA581="",AF581="",AK581=""),"",IF(Q581="S", MIN(AF581,AK581,100000),MIN(AA581,AF581,AK581,100000)))</f>
        <v>7.8214285714285738</v>
      </c>
      <c r="BQ581" s="100" t="str">
        <f t="shared" ref="BQ581" si="403">IF(BP581="","",IF(BP581=AA581,"sat", IF(BP581=AF581,"C", IF(BP581=AK581,"N", IF(BP581=100000,"max")))))</f>
        <v>N</v>
      </c>
      <c r="BR581" s="205">
        <f t="shared" ref="BR581" si="404">IF(AND(AA581="",AO581="",AS581=""),"",IF(Q581="S", MIN(AO581,AS581,100000),MIN(AA581,AO581,AS581,100000)))</f>
        <v>233.60000000000002</v>
      </c>
      <c r="BS581" s="100" t="str">
        <f t="shared" ref="BS581" si="405">IF(BR581="","",IF(BR581=AA581,"sat", IF(BR581=AO581,"C", IF(BR581=AS581,"N", IF(BR581=100000,"max")))))</f>
        <v>N</v>
      </c>
      <c r="BT581" s="200">
        <f t="shared" ref="BT581" si="406">IF(AND(AA581="",AX581="",BC581=""),"",IF(Q581="S",MIN(AX581,BC581,100000),MIN(AA581,AX581,BC581,100000)))</f>
        <v>129.7777777777778</v>
      </c>
      <c r="BU581" s="100" t="str">
        <f t="shared" ref="BU581" si="407">IF(BT581="","", IF(BT581=AA581,"sat", IF(BT581=AX581,"C", IF(BT581=BC581,"N", IF(BT581=100000,"max")))))</f>
        <v>N</v>
      </c>
      <c r="BV581" s="200" t="str">
        <f t="shared" ref="BV581" si="408">IF(AND(G581="",I581=""),"",MIN(BE581,BF581))</f>
        <v/>
      </c>
      <c r="BW581" s="100" t="str">
        <f t="shared" ref="BW581" si="409">IF(BV581="","", IF(BV581=BE581,"C", IF(BV581=BF581,"N")))</f>
        <v/>
      </c>
      <c r="BX581" s="200">
        <f t="shared" ref="BX581" si="410">IF(BI581="",(IF(AND(BJ581="",BK581=""),"",MIN(BJ581,BK581))),BI581)</f>
        <v>3.3371428571428572</v>
      </c>
      <c r="BY581" s="100" t="str">
        <f t="shared" ref="BY581" si="411">IF(BX581="","", IF(BX581=BJ581,"C", IF(BX581=BK581,"N",IF(BX581=BI581,"mcl"))))</f>
        <v>N</v>
      </c>
      <c r="BZ581" s="205">
        <f>'Table D1'!I19</f>
        <v>1.1686674285714285</v>
      </c>
      <c r="CA581" s="200"/>
      <c r="CB581" s="200">
        <f>'Table D1'!J19</f>
        <v>23.373348571428572</v>
      </c>
      <c r="CC581" s="200"/>
    </row>
    <row r="582" spans="1:81" s="96" customFormat="1" ht="23" x14ac:dyDescent="0.5">
      <c r="A582" s="206" t="s">
        <v>487</v>
      </c>
      <c r="B582" s="117" t="s">
        <v>488</v>
      </c>
      <c r="D582" s="201" t="s">
        <v>74</v>
      </c>
      <c r="E582" s="96">
        <v>1.6</v>
      </c>
      <c r="F582" s="203" t="s">
        <v>790</v>
      </c>
      <c r="G582" s="202"/>
      <c r="H582" s="100" t="s">
        <v>74</v>
      </c>
      <c r="I582" s="203"/>
      <c r="J582" s="203" t="s">
        <v>74</v>
      </c>
      <c r="K582" s="203"/>
      <c r="L582" s="113"/>
      <c r="M582" s="113">
        <v>1</v>
      </c>
      <c r="N582" s="251"/>
      <c r="P582" s="95">
        <v>62</v>
      </c>
      <c r="Q582" s="96" t="s">
        <v>47</v>
      </c>
      <c r="R582" s="96" t="s">
        <v>1197</v>
      </c>
      <c r="S582" s="208" t="s">
        <v>1197</v>
      </c>
      <c r="T582" s="96" t="s">
        <v>1197</v>
      </c>
      <c r="U582" s="96" t="s">
        <v>1197</v>
      </c>
      <c r="W582" s="96">
        <f t="shared" si="360"/>
        <v>0</v>
      </c>
      <c r="X582" s="96" t="s">
        <v>1197</v>
      </c>
      <c r="Y582" s="99" t="str">
        <f t="shared" si="361"/>
        <v/>
      </c>
      <c r="Z582" s="96" t="str">
        <f t="shared" si="362"/>
        <v/>
      </c>
      <c r="AA582" s="96" t="str">
        <f t="shared" si="363"/>
        <v/>
      </c>
      <c r="AC582" s="96" t="str">
        <f t="shared" si="394"/>
        <v/>
      </c>
      <c r="AD582" s="96" t="str">
        <f t="shared" si="364"/>
        <v/>
      </c>
      <c r="AE582" s="96" t="str">
        <f t="shared" si="365"/>
        <v/>
      </c>
      <c r="AF582" s="96" t="str">
        <f t="shared" si="379"/>
        <v/>
      </c>
      <c r="AH582" s="101" t="str">
        <f t="shared" si="366"/>
        <v/>
      </c>
      <c r="AI582" s="101" t="str">
        <f t="shared" si="367"/>
        <v/>
      </c>
      <c r="AJ582" s="101">
        <f t="shared" si="395"/>
        <v>125142.85714285713</v>
      </c>
      <c r="AK582" s="96">
        <f t="shared" si="380"/>
        <v>125142.85714285714</v>
      </c>
      <c r="AM582" s="96" t="str">
        <f t="shared" si="368"/>
        <v/>
      </c>
      <c r="AN582" s="96" t="str">
        <f t="shared" si="381"/>
        <v/>
      </c>
      <c r="AO582" s="96" t="str">
        <f t="shared" si="382"/>
        <v/>
      </c>
      <c r="AQ582" s="96" t="str">
        <f t="shared" si="369"/>
        <v/>
      </c>
      <c r="AR582" s="96">
        <f t="shared" si="383"/>
        <v>3737600</v>
      </c>
      <c r="AS582" s="96">
        <f t="shared" si="384"/>
        <v>3737600.0000000005</v>
      </c>
      <c r="AU582" s="96" t="str">
        <f t="shared" si="370"/>
        <v/>
      </c>
      <c r="AV582" s="96" t="str">
        <f t="shared" si="385"/>
        <v/>
      </c>
      <c r="AW582" s="96" t="str">
        <f t="shared" si="386"/>
        <v/>
      </c>
      <c r="AX582" s="96" t="str">
        <f t="shared" si="387"/>
        <v/>
      </c>
      <c r="AZ582" s="101" t="str">
        <f t="shared" si="371"/>
        <v/>
      </c>
      <c r="BA582" s="101" t="str">
        <f t="shared" si="372"/>
        <v/>
      </c>
      <c r="BB582" s="101">
        <f t="shared" si="388"/>
        <v>2076444.4444444445</v>
      </c>
      <c r="BC582" s="96">
        <f t="shared" si="389"/>
        <v>2076444.4444444445</v>
      </c>
      <c r="BE582" s="96" t="str">
        <f t="shared" si="373"/>
        <v/>
      </c>
      <c r="BF582" s="96" t="str">
        <f t="shared" si="374"/>
        <v/>
      </c>
      <c r="BH582" s="118"/>
      <c r="BI582" s="96">
        <v>10000</v>
      </c>
      <c r="BJ582" s="96" t="str">
        <f t="shared" si="375"/>
        <v/>
      </c>
      <c r="BK582" s="101">
        <f t="shared" si="376"/>
        <v>53394.285714285717</v>
      </c>
      <c r="BL582" s="101"/>
      <c r="BM582" s="117" t="str">
        <f t="shared" si="377"/>
        <v>14797-55-8</v>
      </c>
      <c r="BN582" s="204" t="str">
        <f t="shared" si="378"/>
        <v>Nitrate</v>
      </c>
      <c r="BO582" s="204"/>
      <c r="BP582" s="200">
        <f t="shared" si="390"/>
        <v>100000</v>
      </c>
      <c r="BQ582" s="100" t="str">
        <f t="shared" si="396"/>
        <v>max</v>
      </c>
      <c r="BR582" s="205">
        <f t="shared" si="391"/>
        <v>100000</v>
      </c>
      <c r="BS582" s="100" t="str">
        <f t="shared" si="397"/>
        <v>max</v>
      </c>
      <c r="BT582" s="200">
        <f t="shared" si="392"/>
        <v>100000</v>
      </c>
      <c r="BU582" s="100" t="str">
        <f t="shared" si="398"/>
        <v>max</v>
      </c>
      <c r="BV582" s="200" t="str">
        <f t="shared" si="393"/>
        <v/>
      </c>
      <c r="BW582" s="100" t="str">
        <f t="shared" si="399"/>
        <v/>
      </c>
      <c r="BX582" s="200">
        <f t="shared" si="400"/>
        <v>10000</v>
      </c>
      <c r="BY582" s="100" t="str">
        <f t="shared" si="401"/>
        <v>mcl</v>
      </c>
      <c r="BZ582" s="200">
        <f>'Table D1'!I20</f>
        <v>7</v>
      </c>
      <c r="CA582" s="200"/>
      <c r="CB582" s="200">
        <f>'Table D1'!J20</f>
        <v>140</v>
      </c>
    </row>
    <row r="583" spans="1:81" s="96" customFormat="1" ht="23" x14ac:dyDescent="0.5">
      <c r="A583" s="206" t="s">
        <v>1416</v>
      </c>
      <c r="B583" s="117" t="s">
        <v>1975</v>
      </c>
      <c r="D583" s="201" t="s">
        <v>74</v>
      </c>
      <c r="E583" s="201"/>
      <c r="F583" s="203" t="s">
        <v>74</v>
      </c>
      <c r="G583" s="202"/>
      <c r="H583" s="100" t="s">
        <v>74</v>
      </c>
      <c r="I583" s="203"/>
      <c r="J583" s="203" t="s">
        <v>74</v>
      </c>
      <c r="K583" s="203"/>
      <c r="L583" s="113"/>
      <c r="M583" s="113">
        <v>1</v>
      </c>
      <c r="N583" s="111"/>
      <c r="P583" s="95" t="s">
        <v>1197</v>
      </c>
      <c r="Q583" s="96" t="s">
        <v>47</v>
      </c>
      <c r="R583" s="96" t="s">
        <v>1197</v>
      </c>
      <c r="S583" s="208" t="s">
        <v>1197</v>
      </c>
      <c r="T583" s="96" t="s">
        <v>1197</v>
      </c>
      <c r="U583" s="96" t="s">
        <v>1197</v>
      </c>
      <c r="W583" s="96">
        <f t="shared" si="360"/>
        <v>0</v>
      </c>
      <c r="X583" s="96" t="s">
        <v>1197</v>
      </c>
      <c r="Y583" s="99" t="str">
        <f t="shared" si="361"/>
        <v/>
      </c>
      <c r="Z583" s="96" t="str">
        <f t="shared" si="362"/>
        <v/>
      </c>
      <c r="AA583" s="96" t="str">
        <f t="shared" si="363"/>
        <v/>
      </c>
      <c r="AC583" s="96" t="str">
        <f t="shared" si="394"/>
        <v/>
      </c>
      <c r="AD583" s="96" t="str">
        <f t="shared" si="364"/>
        <v/>
      </c>
      <c r="AE583" s="96" t="str">
        <f t="shared" si="365"/>
        <v/>
      </c>
      <c r="AF583" s="96" t="str">
        <f t="shared" si="379"/>
        <v/>
      </c>
      <c r="AH583" s="101" t="str">
        <f t="shared" si="366"/>
        <v/>
      </c>
      <c r="AI583" s="101" t="str">
        <f t="shared" si="367"/>
        <v/>
      </c>
      <c r="AJ583" s="101" t="str">
        <f t="shared" si="395"/>
        <v/>
      </c>
      <c r="AK583" s="96" t="str">
        <f t="shared" si="380"/>
        <v/>
      </c>
      <c r="AM583" s="96" t="str">
        <f t="shared" si="368"/>
        <v/>
      </c>
      <c r="AN583" s="96" t="str">
        <f t="shared" si="381"/>
        <v/>
      </c>
      <c r="AO583" s="96" t="str">
        <f t="shared" si="382"/>
        <v/>
      </c>
      <c r="AQ583" s="96" t="str">
        <f t="shared" si="369"/>
        <v/>
      </c>
      <c r="AR583" s="96" t="str">
        <f t="shared" si="383"/>
        <v/>
      </c>
      <c r="AS583" s="96" t="str">
        <f t="shared" si="384"/>
        <v/>
      </c>
      <c r="AU583" s="96" t="str">
        <f t="shared" si="370"/>
        <v/>
      </c>
      <c r="AV583" s="96" t="str">
        <f t="shared" si="385"/>
        <v/>
      </c>
      <c r="AW583" s="96" t="str">
        <f t="shared" si="386"/>
        <v/>
      </c>
      <c r="AX583" s="96" t="str">
        <f t="shared" si="387"/>
        <v/>
      </c>
      <c r="AZ583" s="101" t="str">
        <f t="shared" si="371"/>
        <v/>
      </c>
      <c r="BA583" s="101" t="str">
        <f t="shared" si="372"/>
        <v/>
      </c>
      <c r="BB583" s="101" t="str">
        <f t="shared" si="388"/>
        <v/>
      </c>
      <c r="BC583" s="96" t="str">
        <f t="shared" si="389"/>
        <v/>
      </c>
      <c r="BE583" s="96" t="str">
        <f t="shared" si="373"/>
        <v/>
      </c>
      <c r="BF583" s="96" t="str">
        <f t="shared" si="374"/>
        <v/>
      </c>
      <c r="BH583" s="118"/>
      <c r="BJ583" s="96" t="str">
        <f t="shared" si="375"/>
        <v/>
      </c>
      <c r="BK583" s="101" t="str">
        <f t="shared" si="376"/>
        <v/>
      </c>
      <c r="BL583" s="101"/>
      <c r="BM583" s="117" t="str">
        <f t="shared" si="377"/>
        <v>E701177</v>
      </c>
      <c r="BN583" s="204" t="str">
        <f t="shared" si="378"/>
        <v>Nitrate + Nitrite (as N)</v>
      </c>
      <c r="BO583" s="204"/>
      <c r="BP583" s="200" t="str">
        <f t="shared" si="390"/>
        <v/>
      </c>
      <c r="BQ583" s="100" t="str">
        <f t="shared" si="396"/>
        <v/>
      </c>
      <c r="BR583" s="205" t="str">
        <f t="shared" si="391"/>
        <v/>
      </c>
      <c r="BS583" s="100" t="str">
        <f t="shared" si="397"/>
        <v/>
      </c>
      <c r="BT583" s="200" t="str">
        <f t="shared" si="392"/>
        <v/>
      </c>
      <c r="BU583" s="100" t="str">
        <f t="shared" si="398"/>
        <v/>
      </c>
      <c r="BV583" s="200" t="str">
        <f t="shared" si="393"/>
        <v/>
      </c>
      <c r="BW583" s="100" t="str">
        <f t="shared" si="399"/>
        <v/>
      </c>
      <c r="BX583" s="200" t="str">
        <f t="shared" si="400"/>
        <v/>
      </c>
      <c r="BY583" s="100" t="str">
        <f t="shared" si="401"/>
        <v/>
      </c>
      <c r="BZ583" s="200"/>
      <c r="CA583" s="200"/>
      <c r="CB583" s="200"/>
    </row>
    <row r="584" spans="1:81" s="96" customFormat="1" ht="23" x14ac:dyDescent="0.5">
      <c r="A584" s="206" t="s">
        <v>489</v>
      </c>
      <c r="B584" s="117" t="s">
        <v>490</v>
      </c>
      <c r="D584" s="201" t="s">
        <v>74</v>
      </c>
      <c r="E584" s="201"/>
      <c r="F584" s="203"/>
      <c r="G584" s="202"/>
      <c r="H584" s="100"/>
      <c r="I584" s="203"/>
      <c r="J584" s="203"/>
      <c r="K584" s="203"/>
      <c r="L584" s="113"/>
      <c r="M584" s="113">
        <v>1</v>
      </c>
      <c r="N584" s="111">
        <v>0.1</v>
      </c>
      <c r="P584" s="95"/>
      <c r="Q584" s="96" t="s">
        <v>47</v>
      </c>
      <c r="W584" s="96">
        <f t="shared" si="360"/>
        <v>0</v>
      </c>
      <c r="Y584" s="99" t="str">
        <f t="shared" si="361"/>
        <v/>
      </c>
      <c r="Z584" s="96" t="str">
        <f t="shared" si="362"/>
        <v/>
      </c>
      <c r="AA584" s="96" t="str">
        <f t="shared" si="363"/>
        <v/>
      </c>
      <c r="AC584" s="96" t="str">
        <f t="shared" si="394"/>
        <v/>
      </c>
      <c r="AD584" s="96" t="str">
        <f t="shared" si="364"/>
        <v/>
      </c>
      <c r="AE584" s="96" t="str">
        <f t="shared" si="365"/>
        <v/>
      </c>
      <c r="AF584" s="96" t="str">
        <f t="shared" si="379"/>
        <v/>
      </c>
      <c r="AH584" s="101" t="str">
        <f t="shared" si="366"/>
        <v/>
      </c>
      <c r="AI584" s="101" t="str">
        <f t="shared" si="367"/>
        <v/>
      </c>
      <c r="AJ584" s="101" t="str">
        <f t="shared" si="395"/>
        <v/>
      </c>
      <c r="AK584" s="96" t="str">
        <f t="shared" si="380"/>
        <v/>
      </c>
      <c r="AM584" s="96" t="str">
        <f t="shared" si="368"/>
        <v/>
      </c>
      <c r="AN584" s="96" t="str">
        <f t="shared" si="381"/>
        <v/>
      </c>
      <c r="AO584" s="96" t="str">
        <f t="shared" si="382"/>
        <v/>
      </c>
      <c r="AQ584" s="96" t="str">
        <f t="shared" si="369"/>
        <v/>
      </c>
      <c r="AR584" s="96" t="str">
        <f t="shared" si="383"/>
        <v/>
      </c>
      <c r="AS584" s="96" t="str">
        <f t="shared" si="384"/>
        <v/>
      </c>
      <c r="AU584" s="96" t="str">
        <f t="shared" si="370"/>
        <v/>
      </c>
      <c r="AV584" s="96" t="str">
        <f t="shared" si="385"/>
        <v/>
      </c>
      <c r="AW584" s="96" t="str">
        <f t="shared" si="386"/>
        <v/>
      </c>
      <c r="AX584" s="96" t="str">
        <f t="shared" si="387"/>
        <v/>
      </c>
      <c r="AZ584" s="101" t="str">
        <f t="shared" si="371"/>
        <v/>
      </c>
      <c r="BA584" s="101" t="str">
        <f t="shared" si="372"/>
        <v/>
      </c>
      <c r="BB584" s="101" t="str">
        <f t="shared" si="388"/>
        <v/>
      </c>
      <c r="BC584" s="96" t="str">
        <f t="shared" si="389"/>
        <v/>
      </c>
      <c r="BE584" s="96" t="str">
        <f t="shared" si="373"/>
        <v/>
      </c>
      <c r="BF584" s="96" t="str">
        <f t="shared" si="374"/>
        <v/>
      </c>
      <c r="BH584" s="118"/>
      <c r="BJ584" s="96" t="str">
        <f t="shared" si="375"/>
        <v/>
      </c>
      <c r="BK584" s="101" t="str">
        <f t="shared" si="376"/>
        <v/>
      </c>
      <c r="BL584" s="101"/>
      <c r="BM584" s="117" t="str">
        <f t="shared" si="377"/>
        <v>10102-43-9</v>
      </c>
      <c r="BN584" s="204" t="str">
        <f t="shared" si="378"/>
        <v>Nitric Oxide</v>
      </c>
      <c r="BO584" s="204"/>
      <c r="BP584" s="200" t="str">
        <f t="shared" si="390"/>
        <v/>
      </c>
      <c r="BQ584" s="100" t="str">
        <f>IF(BP584="","",IF(BP584=AA584,"sat", IF(BP584=AF584,"C", IF(BP584=AK584,"N", IF(BP584=100000,"max")))))</f>
        <v/>
      </c>
      <c r="BR584" s="205" t="str">
        <f t="shared" si="391"/>
        <v/>
      </c>
      <c r="BS584" s="100" t="str">
        <f>IF(BR584="","",IF(BR584=AA584,"sat", IF(BR584=AO584,"C", IF(BR584=AS584,"N", IF(BR584=100000,"max")))))</f>
        <v/>
      </c>
      <c r="BT584" s="200" t="str">
        <f t="shared" si="392"/>
        <v/>
      </c>
      <c r="BU584" s="100" t="str">
        <f>IF(BT584="","", IF(BT584=AA584,"sat", IF(BT584=AX584,"C", IF(BT584=BC584,"N", IF(BT584=100000,"max")))))</f>
        <v/>
      </c>
      <c r="BV584" s="200" t="str">
        <f t="shared" si="393"/>
        <v/>
      </c>
      <c r="BW584" s="100" t="str">
        <f>IF(BV584="","", IF(BV584=BE584,"C", IF(BV584=BF584,"N")))</f>
        <v/>
      </c>
      <c r="BX584" s="200" t="str">
        <f>IF(BI584="",(IF(AND(BJ584="",BK584=""),"",MIN(BJ584,BK584))),BI584)</f>
        <v/>
      </c>
      <c r="BY584" s="100" t="str">
        <f>IF(BX584="","", IF(BX584=BJ584,"C", IF(BX584=BK584,"N",IF(BX584=BI584,"mcl"))))</f>
        <v/>
      </c>
      <c r="BZ584" s="200"/>
      <c r="CA584" s="200"/>
      <c r="CB584" s="200"/>
    </row>
    <row r="585" spans="1:81" s="96" customFormat="1" ht="23" x14ac:dyDescent="0.5">
      <c r="A585" s="206" t="s">
        <v>491</v>
      </c>
      <c r="B585" s="117" t="s">
        <v>492</v>
      </c>
      <c r="D585" s="201" t="s">
        <v>74</v>
      </c>
      <c r="E585" s="201">
        <v>0.1</v>
      </c>
      <c r="F585" s="203" t="s">
        <v>790</v>
      </c>
      <c r="G585" s="202"/>
      <c r="H585" s="100" t="s">
        <v>74</v>
      </c>
      <c r="I585" s="203"/>
      <c r="J585" s="203" t="s">
        <v>74</v>
      </c>
      <c r="K585" s="203"/>
      <c r="L585" s="113"/>
      <c r="M585" s="113">
        <v>1</v>
      </c>
      <c r="N585" s="111"/>
      <c r="P585" s="95">
        <v>47.01</v>
      </c>
      <c r="Q585" s="96" t="s">
        <v>47</v>
      </c>
      <c r="R585" s="96" t="s">
        <v>1197</v>
      </c>
      <c r="S585" s="208" t="s">
        <v>1197</v>
      </c>
      <c r="T585" s="96" t="s">
        <v>1197</v>
      </c>
      <c r="U585" s="96" t="s">
        <v>1197</v>
      </c>
      <c r="W585" s="96">
        <f t="shared" ref="W585:W648" si="412">IF(V585="",,V585*Foc)</f>
        <v>0</v>
      </c>
      <c r="X585" s="96" t="s">
        <v>1197</v>
      </c>
      <c r="Y585" s="99" t="str">
        <f t="shared" ref="Y585:Y648" si="413">IF(ISBLANK(L585),"",((THETA_AIR^(10/3)*T585*S585+THETA_WATER^(10/3)*U585)/(n^2))/(Pb*W585+THETA_WATER+THETA_AIR*S585))</f>
        <v/>
      </c>
      <c r="Z585" s="96" t="str">
        <f t="shared" ref="Z585:Z648" si="414">IF(Y585="","",(QC*(PI()*Y585*T)^0.5*0.0001)/(2*Pb*Y585))</f>
        <v/>
      </c>
      <c r="AA585" s="96" t="str">
        <f t="shared" ref="AA585:AA648" si="415">IF(Y585="","",X585/Pb*(W585*Pb+THETA_WATER+S585*THETA_AIR))</f>
        <v/>
      </c>
      <c r="AC585" s="96" t="str">
        <f t="shared" si="394"/>
        <v/>
      </c>
      <c r="AD585" s="96" t="str">
        <f t="shared" ref="AD585:AD648" si="416">IF(C585="","",IF(N585="","",(TR*AT*365)/(EF_R*IF(K585="M",SFS_MADJ,SFS_ADJ)*N585*C585*0.000001)))</f>
        <v/>
      </c>
      <c r="AE585" s="96" t="str">
        <f t="shared" ref="AE585:AE648" si="417">IF(C585="","",(TR*AT*365)/(EF_R*IF(K585="M",IFS_MADJ,IFS_ADJ)*M585*C585*0.000001))</f>
        <v/>
      </c>
      <c r="AF585" s="96" t="str">
        <f t="shared" si="379"/>
        <v/>
      </c>
      <c r="AH585" s="101" t="str">
        <f t="shared" ref="AH585:AH648" si="418">IF(L585="n/a","",IF(AND(L585=1,Z585=""),"",IF(I585="","",(THQ*ED_C*365*24/((24*EF_R*ED_C*((1/I585)*(1/IF(L585="V",Z585,PEF)))))))))</f>
        <v/>
      </c>
      <c r="AI585" s="101" t="str">
        <f t="shared" ref="AI585:AI648" si="419">IF(E585="","",IF(N585="","",(THQ*BW_C*ED_C*365/((EF_R*ED_C*((1/E585)*(SA_CHILD*AF_CHILD*N585)*0.000001))))))</f>
        <v/>
      </c>
      <c r="AJ585" s="101">
        <f t="shared" si="395"/>
        <v>7821.4285714285706</v>
      </c>
      <c r="AK585" s="96">
        <f t="shared" si="380"/>
        <v>7821.4285714285716</v>
      </c>
      <c r="AM585" s="96" t="str">
        <f t="shared" ref="AM585:AM648" si="420">IF(AND(L585=1,Z585=""),"",IF(G585="","",(TR*AT*365*24)/(ET_I*EF_O*ED_O*G585*1000/IF(L585="V",Z585,PEF))))</f>
        <v/>
      </c>
      <c r="AN585" s="96" t="str">
        <f t="shared" si="381"/>
        <v/>
      </c>
      <c r="AO585" s="96" t="str">
        <f t="shared" si="382"/>
        <v/>
      </c>
      <c r="AQ585" s="96" t="str">
        <f t="shared" ref="AQ585:AQ648" si="421">IF(AND(L585=1,Z585=""),"",IF(I585="","",(THQ*ED_O*365*24/((ET_I*EF_O*ED_O*((1/I585)*(1/IF(L585="V",Z585,PEF))))))))</f>
        <v/>
      </c>
      <c r="AR585" s="96">
        <f t="shared" si="383"/>
        <v>233600</v>
      </c>
      <c r="AS585" s="96">
        <f t="shared" si="384"/>
        <v>233600.00000000003</v>
      </c>
      <c r="AU585" s="96" t="str">
        <f t="shared" ref="AU585:AU648" si="422">IF(AND(L585=1,Z585=""),"",IF(G585="","",(TR*AT*24*365)/(ET_I*EF_OUT*ED_O*G585*1000/IF(L585="V",Z585,PEF))))</f>
        <v/>
      </c>
      <c r="AV585" s="96" t="str">
        <f t="shared" si="385"/>
        <v/>
      </c>
      <c r="AW585" s="96" t="str">
        <f t="shared" si="386"/>
        <v/>
      </c>
      <c r="AX585" s="96" t="str">
        <f t="shared" si="387"/>
        <v/>
      </c>
      <c r="AZ585" s="101" t="str">
        <f t="shared" ref="AZ585:AZ648" si="423">IF(AND(L585=1,Z585=""),"",IF(I585="","",(THQ*ED_O*365*24)/((ET_I*EF_OUT*ED_O*((1/I585)*(1/IF(L585="V",Z585,PEF)))))))</f>
        <v/>
      </c>
      <c r="BA585" s="101" t="str">
        <f t="shared" ref="BA585:BA648" si="424">IF(E585="","",IF(N585="","",(THQ*BW_A*ED_O*365/((EF_OUT*ED_O*((1/E585)*(SA_WORK*AF_WORK*N585*0.000001)))))))</f>
        <v/>
      </c>
      <c r="BB585" s="101">
        <f t="shared" si="388"/>
        <v>129777.77777777778</v>
      </c>
      <c r="BC585" s="96">
        <f t="shared" si="389"/>
        <v>129777.77777777778</v>
      </c>
      <c r="BE585" s="96" t="str">
        <f t="shared" ref="BE585:BE648" si="425">IF(G585="","",TR*AT*365*24/(24*EF_R*IF(K585="M",ED_m,(ED_A+ED_C))*G585))</f>
        <v/>
      </c>
      <c r="BF585" s="96" t="str">
        <f t="shared" ref="BF585:BF648" si="426">IF(I585="","",(THQ*I585*365*24*ED_C*1000)/(24*EF_R*ED_C))</f>
        <v/>
      </c>
      <c r="BH585" s="118"/>
      <c r="BI585" s="96">
        <v>1000</v>
      </c>
      <c r="BJ585" s="96" t="str">
        <f t="shared" ref="BJ585:BJ648" si="427">IF(C585="",IF(G585="","",IF(L585=0,"",(TR*AT*365)/(EF_R*IF(K585="M",ED_m,(ED_A+ED_C))*(IF(L585=0,0,(VF_W*G585)))))),(TR*AT*365)/(EF_R*((IF(K585="M",IFW_MADJ,IFW_ADJ)*C585*0.001)+(IF(OR(L585=0,G585=""),0,(IF(K585="M",ED_m,(ED_A+ED_C))*VF_W*G585))))))</f>
        <v/>
      </c>
      <c r="BK585" s="101">
        <f t="shared" ref="BK585:BK648" si="428">IF(E585="",IF(I585="","",IF(L585=0,"",(THQ*ED_A*365*1000)/(EF_R*ED_A*((IF(L585=0,0,(VF_W/I585))))))),(THQ*ED_A*365*1000)/(EF_R*ED_A*((IRW_ADULT/(BW_A*E585))+IF(OR(L585=0,I585=""),0,(VF_W/I585)))))</f>
        <v>3337.1428571428573</v>
      </c>
      <c r="BL585" s="101"/>
      <c r="BM585" s="117" t="str">
        <f t="shared" ref="BM585:BM648" si="429">B585</f>
        <v>14797-65-0</v>
      </c>
      <c r="BN585" s="204" t="str">
        <f t="shared" ref="BN585:BN648" si="430">A585</f>
        <v>Nitrite</v>
      </c>
      <c r="BO585" s="204"/>
      <c r="BP585" s="200">
        <f t="shared" si="390"/>
        <v>7821.4285714285716</v>
      </c>
      <c r="BQ585" s="100" t="str">
        <f t="shared" si="396"/>
        <v>N</v>
      </c>
      <c r="BR585" s="205">
        <f t="shared" si="391"/>
        <v>100000</v>
      </c>
      <c r="BS585" s="100" t="str">
        <f t="shared" si="397"/>
        <v>max</v>
      </c>
      <c r="BT585" s="200">
        <f t="shared" si="392"/>
        <v>100000</v>
      </c>
      <c r="BU585" s="100" t="str">
        <f t="shared" si="398"/>
        <v>max</v>
      </c>
      <c r="BV585" s="200" t="str">
        <f t="shared" si="393"/>
        <v/>
      </c>
      <c r="BW585" s="100" t="str">
        <f t="shared" si="399"/>
        <v/>
      </c>
      <c r="BX585" s="200">
        <f t="shared" si="400"/>
        <v>1000</v>
      </c>
      <c r="BY585" s="100" t="str">
        <f t="shared" si="401"/>
        <v>mcl</v>
      </c>
      <c r="BZ585" s="200"/>
      <c r="CA585" s="200"/>
      <c r="CB585" s="200"/>
    </row>
    <row r="586" spans="1:81" s="96" customFormat="1" ht="23" x14ac:dyDescent="0.5">
      <c r="A586" s="206" t="s">
        <v>1417</v>
      </c>
      <c r="B586" s="117" t="s">
        <v>493</v>
      </c>
      <c r="D586" s="201" t="s">
        <v>74</v>
      </c>
      <c r="E586" s="201">
        <v>0.01</v>
      </c>
      <c r="F586" s="203" t="s">
        <v>1198</v>
      </c>
      <c r="G586" s="202"/>
      <c r="H586" s="100" t="s">
        <v>74</v>
      </c>
      <c r="I586" s="203">
        <v>5.0000000000000002E-5</v>
      </c>
      <c r="J586" s="203" t="s">
        <v>1198</v>
      </c>
      <c r="K586" s="203"/>
      <c r="L586" s="113"/>
      <c r="M586" s="113">
        <v>1</v>
      </c>
      <c r="N586" s="111">
        <v>0.1</v>
      </c>
      <c r="P586" s="95">
        <v>138.13</v>
      </c>
      <c r="Q586" s="96" t="s">
        <v>47</v>
      </c>
      <c r="R586" s="96">
        <v>5.8999999999999999E-8</v>
      </c>
      <c r="S586" s="208">
        <v>2.4121000000000002E-6</v>
      </c>
      <c r="T586" s="96">
        <v>5.1919300000000002E-2</v>
      </c>
      <c r="U586" s="96">
        <v>7.4143999999999997E-6</v>
      </c>
      <c r="V586" s="96">
        <v>111.3</v>
      </c>
      <c r="W586" s="96">
        <f t="shared" si="412"/>
        <v>0.66779999999999995</v>
      </c>
      <c r="X586" s="96">
        <v>1470</v>
      </c>
      <c r="Y586" s="99" t="str">
        <f t="shared" si="413"/>
        <v/>
      </c>
      <c r="Z586" s="96" t="str">
        <f t="shared" si="414"/>
        <v/>
      </c>
      <c r="AA586" s="96" t="str">
        <f t="shared" si="415"/>
        <v/>
      </c>
      <c r="AC586" s="96" t="str">
        <f t="shared" si="394"/>
        <v/>
      </c>
      <c r="AD586" s="96" t="str">
        <f t="shared" si="416"/>
        <v/>
      </c>
      <c r="AE586" s="96" t="str">
        <f t="shared" si="417"/>
        <v/>
      </c>
      <c r="AF586" s="96" t="str">
        <f t="shared" ref="AF586:AF649" si="431">IF(AND(G586="",C586=""),"",(1/(IF(AC586="",0,(1/AC586))+IF(AD586="",0,(1/AD586))+IF(AE586="",0,(1/AE586)))))</f>
        <v/>
      </c>
      <c r="AH586" s="101">
        <f t="shared" si="418"/>
        <v>62571.428571428565</v>
      </c>
      <c r="AI586" s="101">
        <f t="shared" si="419"/>
        <v>3296.0086689543068</v>
      </c>
      <c r="AJ586" s="101">
        <f t="shared" si="395"/>
        <v>782.14285714285722</v>
      </c>
      <c r="AK586" s="96">
        <f t="shared" ref="AK586:AK649" si="432">IF(AND(E586="",I586=""),"",IF(AND(AH586="",AI586="",AJ586=""),"",(1/(IF(AH586="",0,(1/AH586))+IF(AI586="",0,(1/AI586))+IF(AJ586="",0,(1/AJ586))))))</f>
        <v>625.81441602084908</v>
      </c>
      <c r="AM586" s="96" t="str">
        <f t="shared" si="420"/>
        <v/>
      </c>
      <c r="AN586" s="96" t="str">
        <f t="shared" ref="AN586:AN649" si="433">IF(C586="","",(TR*BW_A*AT*365)/(EF_O*ED_O*IRS_WORK*M586*C586*0.000001))</f>
        <v/>
      </c>
      <c r="AO586" s="96" t="str">
        <f t="shared" ref="AO586:AO649" si="434">IF(AND(AM586="",AN586=""),"",IF(AND(G586="",C586=""),"",(1/(IF(AM586="",0,(1/AM586))+IF(AN586="",0,(1/AN586))))))</f>
        <v/>
      </c>
      <c r="AQ586" s="96">
        <f t="shared" si="421"/>
        <v>262800</v>
      </c>
      <c r="AR586" s="96">
        <f t="shared" ref="AR586:AR649" si="435">IF(E586="","",(THQ*BW_A*ED_O*365)/((EF_O*ED_O*M586*((1/E586)*(IRS_WORK*0.000001)))))</f>
        <v>23360.000000000004</v>
      </c>
      <c r="AS586" s="96">
        <f t="shared" ref="AS586:AS649" si="436">IF(AND(AQ586="",AR586=""),"",IF(AND(E586="",I586=""),"",(1/(IF(AQ586="",0,(1/AQ586))+IF(AR586="",0,(1/AR586))))))</f>
        <v>21453.0612244898</v>
      </c>
      <c r="AU586" s="96" t="str">
        <f t="shared" si="422"/>
        <v/>
      </c>
      <c r="AV586" s="96" t="str">
        <f t="shared" ref="AV586:AV649" si="437">IF(C586="","",IF(N586="","",(TR*BW_A*AT*365*24)/(EF_OUT*ED_O*SA_ADULT*AF_WORK*N586*C586*0.000001)))</f>
        <v/>
      </c>
      <c r="AW586" s="96" t="str">
        <f t="shared" ref="AW586:AW649" si="438">IF(C586="","",(TR*BW_A*AT*365)/(EF_OUT*ED_O*IRS_ADULT*M586*C586*0.000001))</f>
        <v/>
      </c>
      <c r="AX586" s="96" t="str">
        <f t="shared" ref="AX586:AX649" si="439">IF(AND(AU586="",AV586="",AW586=""),"",IF(AND(G586="",C586=""),"",(1/(IF(AU586="",0,(1/AU586))+IF(AV586="",0,(1/AV586))+IF(AW586="",0,(1/AW586))))))</f>
        <v/>
      </c>
      <c r="AZ586" s="101">
        <f t="shared" si="423"/>
        <v>292000</v>
      </c>
      <c r="BA586" s="101">
        <f t="shared" si="424"/>
        <v>30662.928309653569</v>
      </c>
      <c r="BB586" s="101">
        <f t="shared" ref="BB586:BB649" si="440">IF(E586="","",(THQ*BW_A*ED_O*365)/((EF_OUT*ED_O*M586*((1/E586)*(IRS_ADULT*0.000001)))))</f>
        <v>12977.777777777779</v>
      </c>
      <c r="BC586" s="96">
        <f t="shared" ref="BC586:BC649" si="441">IF(AND(E586="",I586=""),"",IF(AND(AZ586="",BA586="",BB586=""),"",(1/(IF(AZ586="",0,(1/AZ586))+IF(BA586="",0,(1/BA586))+IF(BB586="",0,(1/BB586))))))</f>
        <v>8842.3487943215168</v>
      </c>
      <c r="BE586" s="96" t="str">
        <f t="shared" si="425"/>
        <v/>
      </c>
      <c r="BF586" s="96">
        <f t="shared" si="426"/>
        <v>5.2142857142857144E-2</v>
      </c>
      <c r="BH586" s="118"/>
      <c r="BI586" s="96" t="s">
        <v>74</v>
      </c>
      <c r="BJ586" s="96" t="str">
        <f t="shared" si="427"/>
        <v/>
      </c>
      <c r="BK586" s="101">
        <f t="shared" si="428"/>
        <v>333.71428571428572</v>
      </c>
      <c r="BL586" s="101"/>
      <c r="BM586" s="117" t="str">
        <f t="shared" si="429"/>
        <v>88-74-4</v>
      </c>
      <c r="BN586" s="204" t="str">
        <f t="shared" si="430"/>
        <v>Nitroaniline, 2-</v>
      </c>
      <c r="BO586" s="204"/>
      <c r="BP586" s="200">
        <f t="shared" si="390"/>
        <v>625.81441602084908</v>
      </c>
      <c r="BQ586" s="100" t="str">
        <f t="shared" si="396"/>
        <v>N</v>
      </c>
      <c r="BR586" s="205">
        <f t="shared" si="391"/>
        <v>21453.0612244898</v>
      </c>
      <c r="BS586" s="100" t="str">
        <f t="shared" si="397"/>
        <v>N</v>
      </c>
      <c r="BT586" s="200">
        <f t="shared" si="392"/>
        <v>8842.3487943215168</v>
      </c>
      <c r="BU586" s="100" t="str">
        <f t="shared" si="398"/>
        <v>N</v>
      </c>
      <c r="BV586" s="200">
        <f t="shared" si="393"/>
        <v>5.2142857142857144E-2</v>
      </c>
      <c r="BW586" s="100" t="str">
        <f t="shared" si="399"/>
        <v>N</v>
      </c>
      <c r="BX586" s="200">
        <f t="shared" si="400"/>
        <v>333.71428571428572</v>
      </c>
      <c r="BY586" s="100" t="str">
        <f t="shared" si="401"/>
        <v>N</v>
      </c>
      <c r="BZ586" s="200"/>
      <c r="CA586" s="200"/>
      <c r="CB586" s="200"/>
    </row>
    <row r="587" spans="1:81" s="96" customFormat="1" ht="23" x14ac:dyDescent="0.5">
      <c r="A587" s="206" t="s">
        <v>1418</v>
      </c>
      <c r="B587" s="117" t="s">
        <v>1419</v>
      </c>
      <c r="C587" s="96">
        <v>0.02</v>
      </c>
      <c r="D587" s="201" t="s">
        <v>791</v>
      </c>
      <c r="E587" s="201">
        <v>4.0000000000000001E-3</v>
      </c>
      <c r="F587" s="203" t="s">
        <v>791</v>
      </c>
      <c r="G587" s="202"/>
      <c r="H587" s="100" t="s">
        <v>74</v>
      </c>
      <c r="I587" s="203">
        <v>6.0000000000000001E-3</v>
      </c>
      <c r="J587" s="203" t="s">
        <v>791</v>
      </c>
      <c r="K587" s="203"/>
      <c r="L587" s="113"/>
      <c r="M587" s="113">
        <v>1</v>
      </c>
      <c r="N587" s="111">
        <v>0.1</v>
      </c>
      <c r="P587" s="95">
        <v>138.13</v>
      </c>
      <c r="Q587" s="96" t="s">
        <v>47</v>
      </c>
      <c r="R587" s="96">
        <v>1.26E-9</v>
      </c>
      <c r="S587" s="208">
        <v>5.1512999999999999E-8</v>
      </c>
      <c r="T587" s="96">
        <v>6.3660099999999997E-2</v>
      </c>
      <c r="U587" s="96">
        <v>9.7544999999999995E-6</v>
      </c>
      <c r="V587" s="96">
        <v>109.1</v>
      </c>
      <c r="W587" s="96">
        <f t="shared" si="412"/>
        <v>0.65459999999999996</v>
      </c>
      <c r="X587" s="96">
        <v>728</v>
      </c>
      <c r="Y587" s="99" t="str">
        <f t="shared" si="413"/>
        <v/>
      </c>
      <c r="Z587" s="96" t="str">
        <f t="shared" si="414"/>
        <v/>
      </c>
      <c r="AA587" s="96" t="str">
        <f t="shared" si="415"/>
        <v/>
      </c>
      <c r="AC587" s="96" t="str">
        <f t="shared" si="394"/>
        <v/>
      </c>
      <c r="AD587" s="96">
        <f t="shared" si="416"/>
        <v>123.56127285037235</v>
      </c>
      <c r="AE587" s="96">
        <f t="shared" si="417"/>
        <v>34.761904761904759</v>
      </c>
      <c r="AF587" s="96">
        <f t="shared" si="431"/>
        <v>27.129478222090079</v>
      </c>
      <c r="AH587" s="101">
        <f t="shared" si="418"/>
        <v>7508571.4285714291</v>
      </c>
      <c r="AI587" s="101">
        <f t="shared" si="419"/>
        <v>1318.4034675817229</v>
      </c>
      <c r="AJ587" s="101">
        <f t="shared" si="395"/>
        <v>312.85714285714289</v>
      </c>
      <c r="AK587" s="96">
        <f t="shared" si="432"/>
        <v>252.8462035065574</v>
      </c>
      <c r="AM587" s="96" t="str">
        <f t="shared" si="420"/>
        <v/>
      </c>
      <c r="AN587" s="96">
        <f t="shared" si="433"/>
        <v>327.03999999999996</v>
      </c>
      <c r="AO587" s="96">
        <f t="shared" si="434"/>
        <v>327.03999999999996</v>
      </c>
      <c r="AQ587" s="96">
        <f t="shared" si="421"/>
        <v>31536000</v>
      </c>
      <c r="AR587" s="96">
        <f t="shared" si="435"/>
        <v>9344</v>
      </c>
      <c r="AS587" s="96">
        <f t="shared" si="436"/>
        <v>9341.2322274881517</v>
      </c>
      <c r="AU587" s="96" t="str">
        <f t="shared" si="422"/>
        <v/>
      </c>
      <c r="AV587" s="96">
        <f t="shared" si="437"/>
        <v>6024.167403477747</v>
      </c>
      <c r="AW587" s="96">
        <f t="shared" si="438"/>
        <v>181.68888888888887</v>
      </c>
      <c r="AX587" s="96">
        <f t="shared" si="439"/>
        <v>176.36958228710964</v>
      </c>
      <c r="AZ587" s="101">
        <f t="shared" si="423"/>
        <v>35040000</v>
      </c>
      <c r="BA587" s="101">
        <f t="shared" si="424"/>
        <v>12265.171323861428</v>
      </c>
      <c r="BB587" s="101">
        <f t="shared" si="440"/>
        <v>5191.1111111111113</v>
      </c>
      <c r="BC587" s="96">
        <f t="shared" si="441"/>
        <v>3647.0102114204296</v>
      </c>
      <c r="BE587" s="96" t="str">
        <f t="shared" si="425"/>
        <v/>
      </c>
      <c r="BF587" s="96">
        <f t="shared" si="426"/>
        <v>6.2571428571428571</v>
      </c>
      <c r="BH587" s="118"/>
      <c r="BI587" s="96" t="s">
        <v>74</v>
      </c>
      <c r="BJ587" s="96">
        <f t="shared" si="427"/>
        <v>3.8954108858057617</v>
      </c>
      <c r="BK587" s="101">
        <f t="shared" si="428"/>
        <v>133.48571428571429</v>
      </c>
      <c r="BL587" s="101"/>
      <c r="BM587" s="117" t="str">
        <f t="shared" si="429"/>
        <v>100-01-6</v>
      </c>
      <c r="BN587" s="204" t="str">
        <f t="shared" si="430"/>
        <v>Nitroaniline, 4-</v>
      </c>
      <c r="BO587" s="204"/>
      <c r="BP587" s="200">
        <f t="shared" si="390"/>
        <v>27.129478222090079</v>
      </c>
      <c r="BQ587" s="100" t="str">
        <f t="shared" si="396"/>
        <v>C</v>
      </c>
      <c r="BR587" s="205">
        <f t="shared" si="391"/>
        <v>327.03999999999996</v>
      </c>
      <c r="BS587" s="100" t="str">
        <f t="shared" si="397"/>
        <v>C</v>
      </c>
      <c r="BT587" s="200">
        <f t="shared" si="392"/>
        <v>176.36958228710964</v>
      </c>
      <c r="BU587" s="100" t="str">
        <f t="shared" si="398"/>
        <v>C</v>
      </c>
      <c r="BV587" s="200">
        <f t="shared" si="393"/>
        <v>6.2571428571428571</v>
      </c>
      <c r="BW587" s="100" t="str">
        <f t="shared" si="399"/>
        <v>N</v>
      </c>
      <c r="BX587" s="200">
        <f t="shared" si="400"/>
        <v>3.8954108858057617</v>
      </c>
      <c r="BY587" s="100" t="str">
        <f t="shared" si="401"/>
        <v>C</v>
      </c>
      <c r="BZ587" s="200"/>
      <c r="CA587" s="200"/>
      <c r="CB587" s="200"/>
    </row>
    <row r="588" spans="1:81" s="96" customFormat="1" ht="23" x14ac:dyDescent="0.5">
      <c r="A588" s="206" t="s">
        <v>494</v>
      </c>
      <c r="B588" s="117" t="s">
        <v>495</v>
      </c>
      <c r="D588" s="201" t="s">
        <v>74</v>
      </c>
      <c r="E588" s="201">
        <v>2E-3</v>
      </c>
      <c r="F588" s="203" t="s">
        <v>790</v>
      </c>
      <c r="G588" s="202">
        <v>4.0000000000000003E-5</v>
      </c>
      <c r="H588" s="100" t="s">
        <v>790</v>
      </c>
      <c r="I588" s="203">
        <v>8.9999999999999993E-3</v>
      </c>
      <c r="J588" s="203" t="s">
        <v>790</v>
      </c>
      <c r="K588" s="203"/>
      <c r="L588" s="113" t="s">
        <v>1199</v>
      </c>
      <c r="M588" s="113">
        <v>1</v>
      </c>
      <c r="N588" s="111"/>
      <c r="P588" s="95">
        <v>123.11</v>
      </c>
      <c r="R588" s="96">
        <v>2.4000000000000001E-5</v>
      </c>
      <c r="S588" s="208">
        <v>9.812E-4</v>
      </c>
      <c r="T588" s="96">
        <v>6.8054000000000003E-2</v>
      </c>
      <c r="U588" s="96">
        <v>9.4494999999999999E-6</v>
      </c>
      <c r="V588" s="96">
        <v>226.4</v>
      </c>
      <c r="W588" s="96">
        <f t="shared" si="412"/>
        <v>1.3584000000000001</v>
      </c>
      <c r="X588" s="96">
        <v>2090</v>
      </c>
      <c r="Y588" s="99">
        <f t="shared" si="413"/>
        <v>2.4801693474766033E-6</v>
      </c>
      <c r="Z588" s="96">
        <f t="shared" si="414"/>
        <v>73241.965115819039</v>
      </c>
      <c r="AA588" s="96">
        <f t="shared" si="415"/>
        <v>3048.4442157911953</v>
      </c>
      <c r="AC588" s="96">
        <f t="shared" si="394"/>
        <v>5.1410225513988355</v>
      </c>
      <c r="AD588" s="96" t="str">
        <f t="shared" si="416"/>
        <v/>
      </c>
      <c r="AE588" s="96" t="str">
        <f t="shared" si="417"/>
        <v/>
      </c>
      <c r="AF588" s="96">
        <f t="shared" si="431"/>
        <v>5.1410225513988355</v>
      </c>
      <c r="AH588" s="101">
        <f t="shared" si="418"/>
        <v>687.42815830133009</v>
      </c>
      <c r="AI588" s="101" t="str">
        <f t="shared" si="419"/>
        <v/>
      </c>
      <c r="AJ588" s="101">
        <f t="shared" si="395"/>
        <v>156.42857142857144</v>
      </c>
      <c r="AK588" s="96">
        <f t="shared" si="432"/>
        <v>127.43087893281341</v>
      </c>
      <c r="AM588" s="96">
        <f t="shared" si="420"/>
        <v>22.455986504510118</v>
      </c>
      <c r="AN588" s="96" t="str">
        <f t="shared" si="433"/>
        <v/>
      </c>
      <c r="AO588" s="96">
        <f t="shared" si="434"/>
        <v>22.455986504510118</v>
      </c>
      <c r="AQ588" s="96">
        <f t="shared" si="421"/>
        <v>2887.1982648655867</v>
      </c>
      <c r="AR588" s="96">
        <f t="shared" si="435"/>
        <v>4672</v>
      </c>
      <c r="AS588" s="96">
        <f t="shared" si="436"/>
        <v>1784.4472152751341</v>
      </c>
      <c r="AU588" s="96">
        <f t="shared" si="422"/>
        <v>24.951096116122354</v>
      </c>
      <c r="AV588" s="96" t="str">
        <f t="shared" si="437"/>
        <v/>
      </c>
      <c r="AW588" s="96" t="str">
        <f t="shared" si="438"/>
        <v/>
      </c>
      <c r="AX588" s="96">
        <f t="shared" si="439"/>
        <v>24.951096116122354</v>
      </c>
      <c r="AZ588" s="101">
        <f t="shared" si="423"/>
        <v>3207.9980720728736</v>
      </c>
      <c r="BA588" s="101" t="str">
        <f t="shared" si="424"/>
        <v/>
      </c>
      <c r="BB588" s="101">
        <f t="shared" si="440"/>
        <v>2595.5555555555557</v>
      </c>
      <c r="BC588" s="96">
        <f t="shared" si="441"/>
        <v>1434.7308136416452</v>
      </c>
      <c r="BE588" s="96">
        <f t="shared" si="425"/>
        <v>7.0192307692307679E-2</v>
      </c>
      <c r="BF588" s="96">
        <f t="shared" si="426"/>
        <v>9.3857142857142843</v>
      </c>
      <c r="BH588" s="118"/>
      <c r="BI588" s="96" t="s">
        <v>74</v>
      </c>
      <c r="BJ588" s="96">
        <f t="shared" si="427"/>
        <v>0.14038461538461536</v>
      </c>
      <c r="BK588" s="101">
        <f t="shared" si="428"/>
        <v>14.650871080139373</v>
      </c>
      <c r="BL588" s="101"/>
      <c r="BM588" s="117" t="str">
        <f t="shared" si="429"/>
        <v>98-95-3</v>
      </c>
      <c r="BN588" s="204" t="str">
        <f t="shared" si="430"/>
        <v>Nitrobenzene</v>
      </c>
      <c r="BO588" s="204"/>
      <c r="BP588" s="200">
        <f t="shared" si="390"/>
        <v>5.1410225513988355</v>
      </c>
      <c r="BQ588" s="100" t="str">
        <f t="shared" si="396"/>
        <v>C</v>
      </c>
      <c r="BR588" s="205">
        <f t="shared" si="391"/>
        <v>22.455986504510118</v>
      </c>
      <c r="BS588" s="100" t="str">
        <f t="shared" si="397"/>
        <v>C</v>
      </c>
      <c r="BT588" s="200">
        <f t="shared" si="392"/>
        <v>24.951096116122354</v>
      </c>
      <c r="BU588" s="100" t="str">
        <f t="shared" si="398"/>
        <v>C</v>
      </c>
      <c r="BV588" s="200">
        <f t="shared" si="393"/>
        <v>7.0192307692307679E-2</v>
      </c>
      <c r="BW588" s="100" t="str">
        <f t="shared" si="399"/>
        <v>C</v>
      </c>
      <c r="BX588" s="200">
        <f t="shared" si="400"/>
        <v>0.14038461538461536</v>
      </c>
      <c r="BY588" s="100" t="str">
        <f t="shared" si="401"/>
        <v>C</v>
      </c>
      <c r="BZ588" s="200">
        <v>7.0000000000000001E-3</v>
      </c>
      <c r="CA588" s="200"/>
      <c r="CB588" s="200">
        <f>BZ588*20</f>
        <v>0.14000000000000001</v>
      </c>
    </row>
    <row r="589" spans="1:81" s="96" customFormat="1" ht="23" x14ac:dyDescent="0.5">
      <c r="A589" s="206" t="s">
        <v>1420</v>
      </c>
      <c r="B589" s="266" t="s">
        <v>1421</v>
      </c>
      <c r="C589" s="201"/>
      <c r="D589" s="201" t="s">
        <v>74</v>
      </c>
      <c r="E589" s="201">
        <v>3000</v>
      </c>
      <c r="F589" s="203" t="s">
        <v>791</v>
      </c>
      <c r="G589" s="202"/>
      <c r="H589" s="100" t="s">
        <v>74</v>
      </c>
      <c r="I589" s="203"/>
      <c r="J589" s="203" t="s">
        <v>74</v>
      </c>
      <c r="K589" s="203"/>
      <c r="L589" s="113"/>
      <c r="M589" s="113">
        <v>1</v>
      </c>
      <c r="N589" s="111">
        <v>0.1</v>
      </c>
      <c r="P589" s="95">
        <v>387.3</v>
      </c>
      <c r="Q589" s="96" t="s">
        <v>47</v>
      </c>
      <c r="R589" s="96">
        <v>3.2900000000000002E-23</v>
      </c>
      <c r="S589" s="208">
        <v>1.3449999999999999E-21</v>
      </c>
      <c r="T589" s="96">
        <v>3.5759300000000001E-2</v>
      </c>
      <c r="U589" s="96">
        <v>4.1782000000000001E-6</v>
      </c>
      <c r="V589" s="96">
        <v>10</v>
      </c>
      <c r="W589" s="96">
        <f t="shared" si="412"/>
        <v>0.06</v>
      </c>
      <c r="X589" s="96">
        <v>1000000</v>
      </c>
      <c r="Y589" s="99" t="str">
        <f t="shared" si="413"/>
        <v/>
      </c>
      <c r="Z589" s="96" t="str">
        <f t="shared" si="414"/>
        <v/>
      </c>
      <c r="AA589" s="96" t="str">
        <f t="shared" si="415"/>
        <v/>
      </c>
      <c r="AC589" s="96" t="str">
        <f t="shared" si="394"/>
        <v/>
      </c>
      <c r="AD589" s="96" t="str">
        <f t="shared" si="416"/>
        <v/>
      </c>
      <c r="AE589" s="96" t="str">
        <f t="shared" si="417"/>
        <v/>
      </c>
      <c r="AF589" s="96" t="str">
        <f t="shared" si="431"/>
        <v/>
      </c>
      <c r="AH589" s="101" t="str">
        <f t="shared" si="418"/>
        <v/>
      </c>
      <c r="AI589" s="101">
        <f t="shared" si="419"/>
        <v>988802600.68629241</v>
      </c>
      <c r="AJ589" s="101">
        <f t="shared" si="395"/>
        <v>234642857.14285716</v>
      </c>
      <c r="AK589" s="96">
        <f t="shared" si="432"/>
        <v>189641038.66714391</v>
      </c>
      <c r="AM589" s="96" t="str">
        <f t="shared" si="420"/>
        <v/>
      </c>
      <c r="AN589" s="96" t="str">
        <f t="shared" si="433"/>
        <v/>
      </c>
      <c r="AO589" s="96" t="str">
        <f t="shared" si="434"/>
        <v/>
      </c>
      <c r="AQ589" s="96" t="str">
        <f t="shared" si="421"/>
        <v/>
      </c>
      <c r="AR589" s="96">
        <f t="shared" si="435"/>
        <v>7008000000.000001</v>
      </c>
      <c r="AS589" s="96">
        <f t="shared" si="436"/>
        <v>7008000000.000001</v>
      </c>
      <c r="AU589" s="96" t="str">
        <f t="shared" si="422"/>
        <v/>
      </c>
      <c r="AV589" s="96" t="str">
        <f t="shared" si="437"/>
        <v/>
      </c>
      <c r="AW589" s="96" t="str">
        <f t="shared" si="438"/>
        <v/>
      </c>
      <c r="AX589" s="96" t="str">
        <f t="shared" si="439"/>
        <v/>
      </c>
      <c r="AZ589" s="101" t="str">
        <f t="shared" si="423"/>
        <v/>
      </c>
      <c r="BA589" s="101">
        <f t="shared" si="424"/>
        <v>9198878492.8960705</v>
      </c>
      <c r="BB589" s="101">
        <f t="shared" si="440"/>
        <v>3893333333.333334</v>
      </c>
      <c r="BC589" s="96">
        <f t="shared" si="441"/>
        <v>2735542377.4861121</v>
      </c>
      <c r="BE589" s="96" t="str">
        <f t="shared" si="425"/>
        <v/>
      </c>
      <c r="BF589" s="96" t="str">
        <f t="shared" si="426"/>
        <v/>
      </c>
      <c r="BH589" s="118"/>
      <c r="BI589" s="96" t="s">
        <v>74</v>
      </c>
      <c r="BJ589" s="96" t="str">
        <f t="shared" si="427"/>
        <v/>
      </c>
      <c r="BK589" s="101">
        <f t="shared" si="428"/>
        <v>100114285.71428573</v>
      </c>
      <c r="BL589" s="101"/>
      <c r="BM589" s="117" t="str">
        <f t="shared" si="429"/>
        <v>9004-70-0</v>
      </c>
      <c r="BN589" s="204" t="str">
        <f t="shared" si="430"/>
        <v>Nitrocellulose</v>
      </c>
      <c r="BO589" s="204"/>
      <c r="BP589" s="200">
        <f t="shared" ref="BP589:BP652" si="442">IF(AND(AA589="",AF589="",AK589=""),"",IF(Q589="S", MIN(AF589,AK589,100000),MIN(AA589,AF589,AK589,100000)))</f>
        <v>100000</v>
      </c>
      <c r="BQ589" s="100" t="str">
        <f t="shared" si="396"/>
        <v>max</v>
      </c>
      <c r="BR589" s="205">
        <f t="shared" ref="BR589:BR652" si="443">IF(AND(AA589="",AO589="",AS589=""),"",IF(Q589="S", MIN(AO589,AS589,100000),MIN(AA589,AO589,AS589,100000)))</f>
        <v>100000</v>
      </c>
      <c r="BS589" s="100" t="str">
        <f t="shared" si="397"/>
        <v>max</v>
      </c>
      <c r="BT589" s="200">
        <f t="shared" ref="BT589:BT652" si="444">IF(AND(AA589="",AX589="",BC589=""),"",IF(Q589="S",MIN(AX589,BC589,100000),MIN(AA589,AX589,BC589,100000)))</f>
        <v>100000</v>
      </c>
      <c r="BU589" s="100" t="str">
        <f t="shared" si="398"/>
        <v>max</v>
      </c>
      <c r="BV589" s="200" t="str">
        <f t="shared" ref="BV589:BV652" si="445">IF(AND(G589="",I589=""),"",MIN(BE589,BF589))</f>
        <v/>
      </c>
      <c r="BW589" s="100" t="str">
        <f t="shared" si="399"/>
        <v/>
      </c>
      <c r="BX589" s="200">
        <f t="shared" si="400"/>
        <v>100114285.71428573</v>
      </c>
      <c r="BY589" s="100" t="str">
        <f t="shared" si="401"/>
        <v>N</v>
      </c>
      <c r="BZ589" s="200"/>
      <c r="CA589" s="200"/>
      <c r="CB589" s="200"/>
    </row>
    <row r="590" spans="1:81" s="96" customFormat="1" ht="23" x14ac:dyDescent="0.5">
      <c r="A590" s="206" t="s">
        <v>496</v>
      </c>
      <c r="B590" s="117" t="s">
        <v>497</v>
      </c>
      <c r="C590" s="201"/>
      <c r="D590" s="201" t="s">
        <v>74</v>
      </c>
      <c r="E590" s="201">
        <v>7.0000000000000007E-2</v>
      </c>
      <c r="F590" s="203" t="s">
        <v>41</v>
      </c>
      <c r="G590" s="202"/>
      <c r="H590" s="100" t="s">
        <v>74</v>
      </c>
      <c r="I590" s="203"/>
      <c r="J590" s="203" t="s">
        <v>74</v>
      </c>
      <c r="K590" s="203"/>
      <c r="L590" s="113"/>
      <c r="M590" s="113">
        <v>1</v>
      </c>
      <c r="N590" s="111">
        <v>0.1</v>
      </c>
      <c r="P590" s="95">
        <v>238.16</v>
      </c>
      <c r="Q590" s="96" t="s">
        <v>47</v>
      </c>
      <c r="R590" s="96">
        <v>1.33E-12</v>
      </c>
      <c r="S590" s="208">
        <v>5.4370000000000002E-11</v>
      </c>
      <c r="T590" s="96">
        <v>4.9450899999999999E-2</v>
      </c>
      <c r="U590" s="96">
        <v>5.7779000000000002E-6</v>
      </c>
      <c r="V590" s="96">
        <v>116.8</v>
      </c>
      <c r="W590" s="96">
        <f t="shared" si="412"/>
        <v>0.70079999999999998</v>
      </c>
      <c r="X590" s="96">
        <v>79.5</v>
      </c>
      <c r="Y590" s="99" t="str">
        <f t="shared" si="413"/>
        <v/>
      </c>
      <c r="Z590" s="96" t="str">
        <f t="shared" si="414"/>
        <v/>
      </c>
      <c r="AA590" s="96" t="str">
        <f t="shared" si="415"/>
        <v/>
      </c>
      <c r="AC590" s="96" t="str">
        <f t="shared" si="394"/>
        <v/>
      </c>
      <c r="AD590" s="96" t="str">
        <f t="shared" si="416"/>
        <v/>
      </c>
      <c r="AE590" s="96" t="str">
        <f t="shared" si="417"/>
        <v/>
      </c>
      <c r="AF590" s="96" t="str">
        <f t="shared" si="431"/>
        <v/>
      </c>
      <c r="AH590" s="101" t="str">
        <f t="shared" si="418"/>
        <v/>
      </c>
      <c r="AI590" s="101">
        <f t="shared" si="419"/>
        <v>23072.060682680149</v>
      </c>
      <c r="AJ590" s="101">
        <f t="shared" si="395"/>
        <v>5475.0000000000009</v>
      </c>
      <c r="AK590" s="96">
        <f t="shared" si="432"/>
        <v>4424.9575689000249</v>
      </c>
      <c r="AM590" s="96" t="str">
        <f t="shared" si="420"/>
        <v/>
      </c>
      <c r="AN590" s="96" t="str">
        <f t="shared" si="433"/>
        <v/>
      </c>
      <c r="AO590" s="96" t="str">
        <f t="shared" si="434"/>
        <v/>
      </c>
      <c r="AQ590" s="96" t="str">
        <f t="shared" si="421"/>
        <v/>
      </c>
      <c r="AR590" s="96">
        <f t="shared" si="435"/>
        <v>163520.00000000003</v>
      </c>
      <c r="AS590" s="96">
        <f t="shared" si="436"/>
        <v>163520.00000000003</v>
      </c>
      <c r="AU590" s="96" t="str">
        <f t="shared" si="422"/>
        <v/>
      </c>
      <c r="AV590" s="96" t="str">
        <f t="shared" si="437"/>
        <v/>
      </c>
      <c r="AW590" s="96" t="str">
        <f t="shared" si="438"/>
        <v/>
      </c>
      <c r="AX590" s="96" t="str">
        <f t="shared" si="439"/>
        <v/>
      </c>
      <c r="AZ590" s="101" t="str">
        <f t="shared" si="423"/>
        <v/>
      </c>
      <c r="BA590" s="101">
        <f t="shared" si="424"/>
        <v>214640.49816757499</v>
      </c>
      <c r="BB590" s="101">
        <f t="shared" si="440"/>
        <v>90844.444444444453</v>
      </c>
      <c r="BC590" s="96">
        <f t="shared" si="441"/>
        <v>63829.322141342607</v>
      </c>
      <c r="BE590" s="96" t="str">
        <f t="shared" si="425"/>
        <v/>
      </c>
      <c r="BF590" s="96" t="str">
        <f t="shared" si="426"/>
        <v/>
      </c>
      <c r="BH590" s="118"/>
      <c r="BI590" s="96" t="s">
        <v>74</v>
      </c>
      <c r="BJ590" s="96" t="str">
        <f t="shared" si="427"/>
        <v/>
      </c>
      <c r="BK590" s="101">
        <f t="shared" si="428"/>
        <v>2336</v>
      </c>
      <c r="BL590" s="101"/>
      <c r="BM590" s="117" t="str">
        <f t="shared" si="429"/>
        <v>67-20-9</v>
      </c>
      <c r="BN590" s="204" t="str">
        <f t="shared" si="430"/>
        <v>Nitrofurantoin</v>
      </c>
      <c r="BO590" s="204"/>
      <c r="BP590" s="200">
        <f t="shared" si="442"/>
        <v>4424.9575689000249</v>
      </c>
      <c r="BQ590" s="100" t="str">
        <f t="shared" si="396"/>
        <v>N</v>
      </c>
      <c r="BR590" s="205">
        <f t="shared" si="443"/>
        <v>100000</v>
      </c>
      <c r="BS590" s="100" t="str">
        <f t="shared" si="397"/>
        <v>max</v>
      </c>
      <c r="BT590" s="200">
        <f t="shared" si="444"/>
        <v>63829.322141342607</v>
      </c>
      <c r="BU590" s="100" t="str">
        <f t="shared" si="398"/>
        <v>N</v>
      </c>
      <c r="BV590" s="200" t="str">
        <f t="shared" si="445"/>
        <v/>
      </c>
      <c r="BW590" s="100" t="str">
        <f t="shared" si="399"/>
        <v/>
      </c>
      <c r="BX590" s="200">
        <f t="shared" si="400"/>
        <v>2336</v>
      </c>
      <c r="BY590" s="100" t="str">
        <f t="shared" si="401"/>
        <v>N</v>
      </c>
      <c r="BZ590" s="200"/>
      <c r="CA590" s="200"/>
      <c r="CB590" s="200"/>
    </row>
    <row r="591" spans="1:81" s="96" customFormat="1" ht="23" x14ac:dyDescent="0.5">
      <c r="A591" s="200" t="s">
        <v>498</v>
      </c>
      <c r="B591" s="117" t="s">
        <v>499</v>
      </c>
      <c r="C591" s="96">
        <v>1.3</v>
      </c>
      <c r="D591" s="201" t="s">
        <v>793</v>
      </c>
      <c r="F591" s="100" t="s">
        <v>74</v>
      </c>
      <c r="G591" s="202">
        <v>3.6999999999999999E-4</v>
      </c>
      <c r="H591" s="100" t="s">
        <v>793</v>
      </c>
      <c r="I591" s="203"/>
      <c r="J591" s="203" t="s">
        <v>74</v>
      </c>
      <c r="K591" s="203"/>
      <c r="L591" s="113"/>
      <c r="M591" s="113">
        <v>1</v>
      </c>
      <c r="N591" s="111">
        <v>0.1</v>
      </c>
      <c r="P591" s="95">
        <v>198.14</v>
      </c>
      <c r="Q591" s="96" t="s">
        <v>47</v>
      </c>
      <c r="R591" s="96">
        <v>3.0999999999999999E-13</v>
      </c>
      <c r="S591" s="208">
        <v>1.267E-11</v>
      </c>
      <c r="T591" s="96">
        <v>5.5903500000000002E-2</v>
      </c>
      <c r="U591" s="96">
        <v>6.5319000000000001E-6</v>
      </c>
      <c r="V591" s="96">
        <v>349.7</v>
      </c>
      <c r="W591" s="96">
        <f t="shared" si="412"/>
        <v>2.0981999999999998</v>
      </c>
      <c r="X591" s="96">
        <v>210</v>
      </c>
      <c r="Y591" s="99" t="str">
        <f t="shared" si="413"/>
        <v/>
      </c>
      <c r="Z591" s="96" t="str">
        <f t="shared" si="414"/>
        <v/>
      </c>
      <c r="AA591" s="96" t="str">
        <f t="shared" si="415"/>
        <v/>
      </c>
      <c r="AC591" s="96">
        <f t="shared" si="394"/>
        <v>9106.0291060291056</v>
      </c>
      <c r="AD591" s="96">
        <f t="shared" si="416"/>
        <v>1.9009426592364975</v>
      </c>
      <c r="AE591" s="96">
        <f t="shared" si="417"/>
        <v>0.53479853479853479</v>
      </c>
      <c r="AF591" s="96">
        <f t="shared" si="431"/>
        <v>0.41735745837311961</v>
      </c>
      <c r="AH591" s="101" t="str">
        <f t="shared" si="418"/>
        <v/>
      </c>
      <c r="AI591" s="101" t="str">
        <f t="shared" si="419"/>
        <v/>
      </c>
      <c r="AJ591" s="101" t="str">
        <f t="shared" si="395"/>
        <v/>
      </c>
      <c r="AK591" s="96" t="str">
        <f t="shared" si="432"/>
        <v/>
      </c>
      <c r="AM591" s="96">
        <f t="shared" si="420"/>
        <v>39775.135135135133</v>
      </c>
      <c r="AN591" s="96">
        <f t="shared" si="433"/>
        <v>5.0313846153846145</v>
      </c>
      <c r="AO591" s="96">
        <f t="shared" si="434"/>
        <v>5.0307482472302638</v>
      </c>
      <c r="AQ591" s="96" t="str">
        <f t="shared" si="421"/>
        <v/>
      </c>
      <c r="AR591" s="96" t="str">
        <f t="shared" si="435"/>
        <v/>
      </c>
      <c r="AS591" s="96" t="str">
        <f t="shared" si="436"/>
        <v/>
      </c>
      <c r="AU591" s="96">
        <f t="shared" si="422"/>
        <v>44194.594594594593</v>
      </c>
      <c r="AV591" s="96">
        <f t="shared" si="437"/>
        <v>92.679498515042269</v>
      </c>
      <c r="AW591" s="96">
        <f t="shared" si="438"/>
        <v>2.7952136752136747</v>
      </c>
      <c r="AX591" s="96">
        <f t="shared" si="439"/>
        <v>2.7132116082714455</v>
      </c>
      <c r="AZ591" s="101" t="str">
        <f t="shared" si="423"/>
        <v/>
      </c>
      <c r="BA591" s="101" t="str">
        <f t="shared" si="424"/>
        <v/>
      </c>
      <c r="BB591" s="101" t="str">
        <f t="shared" si="440"/>
        <v/>
      </c>
      <c r="BC591" s="96" t="str">
        <f t="shared" si="441"/>
        <v/>
      </c>
      <c r="BE591" s="96">
        <f t="shared" si="425"/>
        <v>7.5883575883575888E-3</v>
      </c>
      <c r="BF591" s="96" t="str">
        <f t="shared" si="426"/>
        <v/>
      </c>
      <c r="BH591" s="118"/>
      <c r="BI591" s="96" t="s">
        <v>74</v>
      </c>
      <c r="BJ591" s="96">
        <f t="shared" si="427"/>
        <v>5.9929398243165566E-2</v>
      </c>
      <c r="BK591" s="101" t="str">
        <f t="shared" si="428"/>
        <v/>
      </c>
      <c r="BL591" s="101"/>
      <c r="BM591" s="117" t="str">
        <f t="shared" si="429"/>
        <v>59-87-0</v>
      </c>
      <c r="BN591" s="204" t="str">
        <f t="shared" si="430"/>
        <v>Nitrofurazone</v>
      </c>
      <c r="BO591" s="204"/>
      <c r="BP591" s="200">
        <f t="shared" si="442"/>
        <v>0.41735745837311961</v>
      </c>
      <c r="BQ591" s="100" t="str">
        <f t="shared" si="396"/>
        <v>C</v>
      </c>
      <c r="BR591" s="205">
        <f t="shared" si="443"/>
        <v>5.0307482472302638</v>
      </c>
      <c r="BS591" s="100" t="str">
        <f t="shared" si="397"/>
        <v>C</v>
      </c>
      <c r="BT591" s="200">
        <f t="shared" si="444"/>
        <v>2.7132116082714455</v>
      </c>
      <c r="BU591" s="100" t="str">
        <f t="shared" si="398"/>
        <v>C</v>
      </c>
      <c r="BV591" s="200">
        <f t="shared" si="445"/>
        <v>7.5883575883575888E-3</v>
      </c>
      <c r="BW591" s="100" t="str">
        <f t="shared" si="399"/>
        <v>C</v>
      </c>
      <c r="BX591" s="200">
        <f t="shared" si="400"/>
        <v>5.9929398243165566E-2</v>
      </c>
      <c r="BY591" s="100" t="str">
        <f t="shared" si="401"/>
        <v>C</v>
      </c>
      <c r="BZ591" s="200"/>
      <c r="CA591" s="200"/>
      <c r="CB591" s="200"/>
    </row>
    <row r="592" spans="1:81" s="96" customFormat="1" ht="23" x14ac:dyDescent="0.5">
      <c r="A592" s="206" t="s">
        <v>500</v>
      </c>
      <c r="B592" s="117" t="s">
        <v>501</v>
      </c>
      <c r="C592" s="201"/>
      <c r="D592" s="201" t="s">
        <v>74</v>
      </c>
      <c r="E592" s="201"/>
      <c r="F592" s="203"/>
      <c r="G592" s="202"/>
      <c r="H592" s="100"/>
      <c r="I592" s="203"/>
      <c r="J592" s="203"/>
      <c r="K592" s="203"/>
      <c r="L592" s="113"/>
      <c r="M592" s="113">
        <v>1</v>
      </c>
      <c r="N592" s="111">
        <v>0.1</v>
      </c>
      <c r="P592" s="95"/>
      <c r="Q592" s="96" t="s">
        <v>47</v>
      </c>
      <c r="W592" s="96">
        <f t="shared" si="412"/>
        <v>0</v>
      </c>
      <c r="Y592" s="99" t="str">
        <f t="shared" si="413"/>
        <v/>
      </c>
      <c r="Z592" s="96" t="str">
        <f t="shared" si="414"/>
        <v/>
      </c>
      <c r="AA592" s="96" t="str">
        <f t="shared" si="415"/>
        <v/>
      </c>
      <c r="AC592" s="96" t="str">
        <f t="shared" si="394"/>
        <v/>
      </c>
      <c r="AD592" s="96" t="str">
        <f t="shared" si="416"/>
        <v/>
      </c>
      <c r="AE592" s="96" t="str">
        <f t="shared" si="417"/>
        <v/>
      </c>
      <c r="AF592" s="96" t="str">
        <f t="shared" si="431"/>
        <v/>
      </c>
      <c r="AH592" s="101" t="str">
        <f t="shared" si="418"/>
        <v/>
      </c>
      <c r="AI592" s="101" t="str">
        <f t="shared" si="419"/>
        <v/>
      </c>
      <c r="AJ592" s="101" t="str">
        <f t="shared" si="395"/>
        <v/>
      </c>
      <c r="AK592" s="96" t="str">
        <f t="shared" si="432"/>
        <v/>
      </c>
      <c r="AM592" s="96" t="str">
        <f t="shared" si="420"/>
        <v/>
      </c>
      <c r="AN592" s="96" t="str">
        <f t="shared" si="433"/>
        <v/>
      </c>
      <c r="AO592" s="96" t="str">
        <f t="shared" si="434"/>
        <v/>
      </c>
      <c r="AQ592" s="96" t="str">
        <f t="shared" si="421"/>
        <v/>
      </c>
      <c r="AR592" s="96" t="str">
        <f t="shared" si="435"/>
        <v/>
      </c>
      <c r="AS592" s="96" t="str">
        <f t="shared" si="436"/>
        <v/>
      </c>
      <c r="AU592" s="96" t="str">
        <f t="shared" si="422"/>
        <v/>
      </c>
      <c r="AV592" s="96" t="str">
        <f t="shared" si="437"/>
        <v/>
      </c>
      <c r="AW592" s="96" t="str">
        <f t="shared" si="438"/>
        <v/>
      </c>
      <c r="AX592" s="96" t="str">
        <f t="shared" si="439"/>
        <v/>
      </c>
      <c r="AZ592" s="101" t="str">
        <f t="shared" si="423"/>
        <v/>
      </c>
      <c r="BA592" s="101" t="str">
        <f t="shared" si="424"/>
        <v/>
      </c>
      <c r="BB592" s="101" t="str">
        <f t="shared" si="440"/>
        <v/>
      </c>
      <c r="BC592" s="96" t="str">
        <f t="shared" si="441"/>
        <v/>
      </c>
      <c r="BE592" s="96" t="str">
        <f t="shared" si="425"/>
        <v/>
      </c>
      <c r="BF592" s="96" t="str">
        <f t="shared" si="426"/>
        <v/>
      </c>
      <c r="BH592" s="118"/>
      <c r="BJ592" s="96" t="str">
        <f t="shared" si="427"/>
        <v/>
      </c>
      <c r="BK592" s="101" t="str">
        <f t="shared" si="428"/>
        <v/>
      </c>
      <c r="BL592" s="101"/>
      <c r="BM592" s="117" t="str">
        <f t="shared" si="429"/>
        <v>10102-44-0</v>
      </c>
      <c r="BN592" s="204" t="str">
        <f t="shared" si="430"/>
        <v>Nitrogen dioxide</v>
      </c>
      <c r="BO592" s="204"/>
      <c r="BP592" s="200" t="str">
        <f t="shared" si="442"/>
        <v/>
      </c>
      <c r="BQ592" s="100" t="str">
        <f>IF(BP592="","",IF(BP592=AA592,"sat", IF(BP592=AF592,"C", IF(BP592=AK592,"N", IF(BP592=100000,"max")))))</f>
        <v/>
      </c>
      <c r="BR592" s="205" t="str">
        <f t="shared" si="443"/>
        <v/>
      </c>
      <c r="BS592" s="100" t="str">
        <f>IF(BR592="","",IF(BR592=AA592,"sat", IF(BR592=AO592,"C", IF(BR592=AS592,"N", IF(BR592=100000,"max")))))</f>
        <v/>
      </c>
      <c r="BT592" s="200" t="str">
        <f t="shared" si="444"/>
        <v/>
      </c>
      <c r="BU592" s="100" t="str">
        <f>IF(BT592="","", IF(BT592=AA592,"sat", IF(BT592=AX592,"C", IF(BT592=BC592,"N", IF(BT592=100000,"max")))))</f>
        <v/>
      </c>
      <c r="BV592" s="200" t="str">
        <f t="shared" si="445"/>
        <v/>
      </c>
      <c r="BW592" s="100" t="str">
        <f>IF(BV592="","", IF(BV592=BE592,"C", IF(BV592=BF592,"N")))</f>
        <v/>
      </c>
      <c r="BX592" s="200" t="str">
        <f>IF(BI592="",(IF(AND(BJ592="",BK592=""),"",MIN(BJ592,BK592))),BI592)</f>
        <v/>
      </c>
      <c r="BY592" s="100" t="str">
        <f>IF(BX592="","", IF(BX592=BJ592,"C", IF(BX592=BK592,"N",IF(BX592=BI592,"mcl"))))</f>
        <v/>
      </c>
      <c r="BZ592" s="200"/>
      <c r="CA592" s="200"/>
      <c r="CB592" s="200"/>
    </row>
    <row r="593" spans="1:80" s="96" customFormat="1" ht="23" x14ac:dyDescent="0.5">
      <c r="A593" s="200" t="s">
        <v>502</v>
      </c>
      <c r="B593" s="117" t="s">
        <v>843</v>
      </c>
      <c r="C593" s="96">
        <v>1.7000000000000001E-2</v>
      </c>
      <c r="D593" s="96" t="s">
        <v>791</v>
      </c>
      <c r="E593" s="96">
        <v>1E-4</v>
      </c>
      <c r="F593" s="100" t="s">
        <v>791</v>
      </c>
      <c r="G593" s="202"/>
      <c r="H593" s="100" t="s">
        <v>74</v>
      </c>
      <c r="I593" s="203"/>
      <c r="J593" s="203" t="s">
        <v>74</v>
      </c>
      <c r="K593" s="203"/>
      <c r="L593" s="113"/>
      <c r="M593" s="113">
        <v>1</v>
      </c>
      <c r="N593" s="111">
        <v>0.1</v>
      </c>
      <c r="P593" s="95">
        <v>227.09</v>
      </c>
      <c r="Q593" s="96" t="s">
        <v>47</v>
      </c>
      <c r="R593" s="96">
        <v>8.6599999999999995E-8</v>
      </c>
      <c r="S593" s="208">
        <v>3.5404999999999998E-6</v>
      </c>
      <c r="T593" s="96">
        <v>2.9014999999999999E-2</v>
      </c>
      <c r="U593" s="96">
        <v>7.7427999999999998E-6</v>
      </c>
      <c r="V593" s="96">
        <v>115.8</v>
      </c>
      <c r="W593" s="96">
        <f t="shared" si="412"/>
        <v>0.69479999999999997</v>
      </c>
      <c r="X593" s="96">
        <v>1380</v>
      </c>
      <c r="Y593" s="99" t="str">
        <f t="shared" si="413"/>
        <v/>
      </c>
      <c r="Z593" s="96" t="str">
        <f t="shared" si="414"/>
        <v/>
      </c>
      <c r="AA593" s="96" t="str">
        <f t="shared" si="415"/>
        <v/>
      </c>
      <c r="AC593" s="96" t="str">
        <f t="shared" si="394"/>
        <v/>
      </c>
      <c r="AD593" s="96">
        <f t="shared" si="416"/>
        <v>145.36620335337921</v>
      </c>
      <c r="AE593" s="96">
        <f t="shared" si="417"/>
        <v>40.896358543417364</v>
      </c>
      <c r="AF593" s="96">
        <f t="shared" si="431"/>
        <v>31.917033202458917</v>
      </c>
      <c r="AH593" s="101" t="str">
        <f t="shared" si="418"/>
        <v/>
      </c>
      <c r="AI593" s="101">
        <f t="shared" si="419"/>
        <v>32.960086689543068</v>
      </c>
      <c r="AJ593" s="101">
        <f t="shared" si="395"/>
        <v>7.821428571428573</v>
      </c>
      <c r="AK593" s="96">
        <f t="shared" si="432"/>
        <v>6.3213679555714641</v>
      </c>
      <c r="AM593" s="96" t="str">
        <f t="shared" si="420"/>
        <v/>
      </c>
      <c r="AN593" s="96">
        <f t="shared" si="433"/>
        <v>384.75294117647053</v>
      </c>
      <c r="AO593" s="96">
        <f t="shared" si="434"/>
        <v>384.75294117647053</v>
      </c>
      <c r="AQ593" s="96" t="str">
        <f t="shared" si="421"/>
        <v/>
      </c>
      <c r="AR593" s="96">
        <f t="shared" si="435"/>
        <v>233.60000000000002</v>
      </c>
      <c r="AS593" s="96">
        <f t="shared" si="436"/>
        <v>233.60000000000002</v>
      </c>
      <c r="AU593" s="96" t="str">
        <f t="shared" si="422"/>
        <v/>
      </c>
      <c r="AV593" s="96">
        <f t="shared" si="437"/>
        <v>7087.2557687973494</v>
      </c>
      <c r="AW593" s="96">
        <f t="shared" si="438"/>
        <v>213.75163398692806</v>
      </c>
      <c r="AX593" s="96">
        <f t="shared" si="439"/>
        <v>207.49362622012896</v>
      </c>
      <c r="AZ593" s="101" t="str">
        <f t="shared" si="423"/>
        <v/>
      </c>
      <c r="BA593" s="101">
        <f t="shared" si="424"/>
        <v>306.62928309653569</v>
      </c>
      <c r="BB593" s="101">
        <f t="shared" si="440"/>
        <v>129.7777777777778</v>
      </c>
      <c r="BC593" s="96">
        <f t="shared" si="441"/>
        <v>91.184745916203724</v>
      </c>
      <c r="BE593" s="96" t="str">
        <f t="shared" si="425"/>
        <v/>
      </c>
      <c r="BF593" s="96" t="str">
        <f t="shared" si="426"/>
        <v/>
      </c>
      <c r="BH593" s="118"/>
      <c r="BI593" s="96" t="s">
        <v>74</v>
      </c>
      <c r="BJ593" s="96">
        <f t="shared" si="427"/>
        <v>4.5828363362420728</v>
      </c>
      <c r="BK593" s="101">
        <f t="shared" si="428"/>
        <v>3.3371428571428572</v>
      </c>
      <c r="BL593" s="101"/>
      <c r="BM593" s="117" t="str">
        <f t="shared" si="429"/>
        <v>55-63-0</v>
      </c>
      <c r="BN593" s="204" t="str">
        <f t="shared" si="430"/>
        <v>Nitroglycerin</v>
      </c>
      <c r="BO593" s="204"/>
      <c r="BP593" s="200">
        <f t="shared" si="442"/>
        <v>6.3213679555714641</v>
      </c>
      <c r="BQ593" s="100" t="str">
        <f t="shared" si="396"/>
        <v>N</v>
      </c>
      <c r="BR593" s="205">
        <f t="shared" si="443"/>
        <v>233.60000000000002</v>
      </c>
      <c r="BS593" s="100" t="str">
        <f t="shared" si="397"/>
        <v>N</v>
      </c>
      <c r="BT593" s="200">
        <f t="shared" si="444"/>
        <v>91.184745916203724</v>
      </c>
      <c r="BU593" s="100" t="str">
        <f t="shared" si="398"/>
        <v>N</v>
      </c>
      <c r="BV593" s="200" t="str">
        <f t="shared" si="445"/>
        <v/>
      </c>
      <c r="BW593" s="100" t="str">
        <f t="shared" si="399"/>
        <v/>
      </c>
      <c r="BX593" s="200">
        <f t="shared" si="400"/>
        <v>3.3371428571428572</v>
      </c>
      <c r="BY593" s="100" t="str">
        <f t="shared" si="401"/>
        <v>N</v>
      </c>
      <c r="BZ593" s="200"/>
      <c r="CA593" s="200"/>
      <c r="CB593" s="200"/>
    </row>
    <row r="594" spans="1:80" s="96" customFormat="1" ht="23" x14ac:dyDescent="0.5">
      <c r="A594" s="200" t="s">
        <v>1422</v>
      </c>
      <c r="B594" s="117" t="s">
        <v>1423</v>
      </c>
      <c r="D594" s="96" t="s">
        <v>74</v>
      </c>
      <c r="E594" s="96">
        <v>0.1</v>
      </c>
      <c r="F594" s="100" t="s">
        <v>790</v>
      </c>
      <c r="G594" s="202"/>
      <c r="H594" s="100" t="s">
        <v>74</v>
      </c>
      <c r="I594" s="203"/>
      <c r="J594" s="203" t="s">
        <v>74</v>
      </c>
      <c r="K594" s="203"/>
      <c r="L594" s="113"/>
      <c r="M594" s="113">
        <v>1</v>
      </c>
      <c r="N594" s="111">
        <v>0.1</v>
      </c>
      <c r="P594" s="95">
        <v>104.07</v>
      </c>
      <c r="Q594" s="96" t="s">
        <v>47</v>
      </c>
      <c r="R594" s="96">
        <v>4.4500000000000003E-16</v>
      </c>
      <c r="S594" s="208">
        <v>1.8189999999999999E-14</v>
      </c>
      <c r="T594" s="96">
        <v>9.9693699999999996E-2</v>
      </c>
      <c r="U594" s="96">
        <v>1.42E-5</v>
      </c>
      <c r="V594" s="96">
        <v>20.65</v>
      </c>
      <c r="W594" s="96">
        <f t="shared" si="412"/>
        <v>0.1239</v>
      </c>
      <c r="X594" s="96">
        <v>4400</v>
      </c>
      <c r="Y594" s="99" t="str">
        <f t="shared" si="413"/>
        <v/>
      </c>
      <c r="Z594" s="96" t="str">
        <f t="shared" si="414"/>
        <v/>
      </c>
      <c r="AA594" s="96" t="str">
        <f t="shared" si="415"/>
        <v/>
      </c>
      <c r="AC594" s="96" t="str">
        <f t="shared" si="394"/>
        <v/>
      </c>
      <c r="AD594" s="96" t="str">
        <f t="shared" si="416"/>
        <v/>
      </c>
      <c r="AE594" s="96" t="str">
        <f t="shared" si="417"/>
        <v/>
      </c>
      <c r="AF594" s="96" t="str">
        <f t="shared" si="431"/>
        <v/>
      </c>
      <c r="AH594" s="101" t="str">
        <f t="shared" si="418"/>
        <v/>
      </c>
      <c r="AI594" s="101">
        <f t="shared" si="419"/>
        <v>32960.086689543074</v>
      </c>
      <c r="AJ594" s="101">
        <f t="shared" si="395"/>
        <v>7821.4285714285706</v>
      </c>
      <c r="AK594" s="96">
        <f t="shared" si="432"/>
        <v>6321.3679555714625</v>
      </c>
      <c r="AM594" s="96" t="str">
        <f t="shared" si="420"/>
        <v/>
      </c>
      <c r="AN594" s="96" t="str">
        <f t="shared" si="433"/>
        <v/>
      </c>
      <c r="AO594" s="96" t="str">
        <f t="shared" si="434"/>
        <v/>
      </c>
      <c r="AQ594" s="96" t="str">
        <f t="shared" si="421"/>
        <v/>
      </c>
      <c r="AR594" s="96">
        <f t="shared" si="435"/>
        <v>233600</v>
      </c>
      <c r="AS594" s="96">
        <f t="shared" si="436"/>
        <v>233600.00000000003</v>
      </c>
      <c r="AU594" s="96" t="str">
        <f t="shared" si="422"/>
        <v/>
      </c>
      <c r="AV594" s="96" t="str">
        <f t="shared" si="437"/>
        <v/>
      </c>
      <c r="AW594" s="96" t="str">
        <f t="shared" si="438"/>
        <v/>
      </c>
      <c r="AX594" s="96" t="str">
        <f t="shared" si="439"/>
        <v/>
      </c>
      <c r="AZ594" s="101" t="str">
        <f t="shared" si="423"/>
        <v/>
      </c>
      <c r="BA594" s="101">
        <f t="shared" si="424"/>
        <v>306629.28309653571</v>
      </c>
      <c r="BB594" s="101">
        <f t="shared" si="440"/>
        <v>129777.77777777778</v>
      </c>
      <c r="BC594" s="96">
        <f t="shared" si="441"/>
        <v>91184.745916203712</v>
      </c>
      <c r="BE594" s="96" t="str">
        <f t="shared" si="425"/>
        <v/>
      </c>
      <c r="BF594" s="96" t="str">
        <f t="shared" si="426"/>
        <v/>
      </c>
      <c r="BH594" s="118"/>
      <c r="BI594" s="96" t="s">
        <v>74</v>
      </c>
      <c r="BJ594" s="96" t="str">
        <f t="shared" si="427"/>
        <v/>
      </c>
      <c r="BK594" s="101">
        <f t="shared" si="428"/>
        <v>3337.1428571428573</v>
      </c>
      <c r="BL594" s="101"/>
      <c r="BM594" s="117" t="str">
        <f t="shared" si="429"/>
        <v>556-88-7</v>
      </c>
      <c r="BN594" s="204" t="str">
        <f t="shared" si="430"/>
        <v>Nitroguanidine</v>
      </c>
      <c r="BO594" s="204"/>
      <c r="BP594" s="200">
        <f t="shared" si="442"/>
        <v>6321.3679555714625</v>
      </c>
      <c r="BQ594" s="100" t="str">
        <f t="shared" si="396"/>
        <v>N</v>
      </c>
      <c r="BR594" s="205">
        <f t="shared" si="443"/>
        <v>100000</v>
      </c>
      <c r="BS594" s="100" t="str">
        <f t="shared" si="397"/>
        <v>max</v>
      </c>
      <c r="BT594" s="200">
        <f t="shared" si="444"/>
        <v>91184.745916203712</v>
      </c>
      <c r="BU594" s="100" t="str">
        <f t="shared" si="398"/>
        <v>N</v>
      </c>
      <c r="BV594" s="200" t="str">
        <f t="shared" si="445"/>
        <v/>
      </c>
      <c r="BW594" s="100" t="str">
        <f t="shared" si="399"/>
        <v/>
      </c>
      <c r="BX594" s="200">
        <f t="shared" si="400"/>
        <v>3337.1428571428573</v>
      </c>
      <c r="BY594" s="100" t="str">
        <f t="shared" si="401"/>
        <v>N</v>
      </c>
      <c r="BZ594" s="200"/>
      <c r="CA594" s="200"/>
      <c r="CB594" s="200"/>
    </row>
    <row r="595" spans="1:80" s="96" customFormat="1" ht="23" x14ac:dyDescent="0.5">
      <c r="A595" s="200" t="s">
        <v>1424</v>
      </c>
      <c r="B595" s="117" t="s">
        <v>1425</v>
      </c>
      <c r="D595" s="96" t="s">
        <v>74</v>
      </c>
      <c r="F595" s="100" t="s">
        <v>74</v>
      </c>
      <c r="G595" s="202">
        <v>8.8000000000000004E-6</v>
      </c>
      <c r="H595" s="100" t="s">
        <v>791</v>
      </c>
      <c r="I595" s="203">
        <v>5.0000000000000001E-3</v>
      </c>
      <c r="J595" s="203" t="s">
        <v>791</v>
      </c>
      <c r="K595" s="203"/>
      <c r="L595" s="113" t="s">
        <v>1199</v>
      </c>
      <c r="M595" s="113">
        <v>1</v>
      </c>
      <c r="N595" s="111"/>
      <c r="P595" s="95">
        <v>61.040999999999997</v>
      </c>
      <c r="R595" s="96">
        <v>2.8600000000000001E-5</v>
      </c>
      <c r="S595" s="208">
        <v>1.1693000000000001E-3</v>
      </c>
      <c r="T595" s="96">
        <v>0.11928370000000001</v>
      </c>
      <c r="U595" s="96">
        <v>1.3900000000000001E-5</v>
      </c>
      <c r="V595" s="96">
        <v>10.32</v>
      </c>
      <c r="W595" s="96">
        <f t="shared" si="412"/>
        <v>6.1920000000000003E-2</v>
      </c>
      <c r="X595" s="96">
        <v>111000</v>
      </c>
      <c r="Y595" s="99">
        <f t="shared" si="413"/>
        <v>4.6374589134299708E-5</v>
      </c>
      <c r="Z595" s="96">
        <f t="shared" si="414"/>
        <v>16937.941107752162</v>
      </c>
      <c r="AA595" s="96">
        <f t="shared" si="415"/>
        <v>17997.690743584903</v>
      </c>
      <c r="AC595" s="96">
        <f t="shared" si="394"/>
        <v>5.4041507904978481</v>
      </c>
      <c r="AD595" s="96" t="str">
        <f t="shared" si="416"/>
        <v/>
      </c>
      <c r="AE595" s="96" t="str">
        <f t="shared" si="417"/>
        <v/>
      </c>
      <c r="AF595" s="96">
        <f t="shared" si="431"/>
        <v>5.4041507904978481</v>
      </c>
      <c r="AH595" s="101">
        <f t="shared" si="418"/>
        <v>88.319264347564854</v>
      </c>
      <c r="AI595" s="101" t="str">
        <f t="shared" si="419"/>
        <v/>
      </c>
      <c r="AJ595" s="101" t="str">
        <f t="shared" si="395"/>
        <v/>
      </c>
      <c r="AK595" s="96">
        <f t="shared" si="432"/>
        <v>88.319264347564854</v>
      </c>
      <c r="AM595" s="96">
        <f t="shared" si="420"/>
        <v>23.605330652894605</v>
      </c>
      <c r="AN595" s="96" t="str">
        <f t="shared" si="433"/>
        <v/>
      </c>
      <c r="AO595" s="96">
        <f t="shared" si="434"/>
        <v>23.605330652894605</v>
      </c>
      <c r="AQ595" s="96">
        <f t="shared" si="421"/>
        <v>370.94091025977235</v>
      </c>
      <c r="AR595" s="96" t="str">
        <f t="shared" si="435"/>
        <v/>
      </c>
      <c r="AS595" s="96">
        <f t="shared" si="436"/>
        <v>370.94091025977235</v>
      </c>
      <c r="AU595" s="96">
        <f t="shared" si="422"/>
        <v>26.22814516988289</v>
      </c>
      <c r="AV595" s="96" t="str">
        <f t="shared" si="437"/>
        <v/>
      </c>
      <c r="AW595" s="96" t="str">
        <f t="shared" si="438"/>
        <v/>
      </c>
      <c r="AX595" s="96">
        <f t="shared" si="439"/>
        <v>26.22814516988289</v>
      </c>
      <c r="AZ595" s="101">
        <f t="shared" si="423"/>
        <v>412.15656695530265</v>
      </c>
      <c r="BA595" s="101" t="str">
        <f t="shared" si="424"/>
        <v/>
      </c>
      <c r="BB595" s="101" t="str">
        <f t="shared" si="440"/>
        <v/>
      </c>
      <c r="BC595" s="96">
        <f t="shared" si="441"/>
        <v>412.15656695530265</v>
      </c>
      <c r="BE595" s="96">
        <f t="shared" si="425"/>
        <v>0.31905594405594401</v>
      </c>
      <c r="BF595" s="96">
        <f t="shared" si="426"/>
        <v>5.2142857142857135</v>
      </c>
      <c r="BH595" s="118"/>
      <c r="BI595" s="96" t="s">
        <v>74</v>
      </c>
      <c r="BJ595" s="96">
        <f t="shared" si="427"/>
        <v>0.63811188811188801</v>
      </c>
      <c r="BK595" s="101">
        <f t="shared" si="428"/>
        <v>10.428571428571429</v>
      </c>
      <c r="BL595" s="101"/>
      <c r="BM595" s="117" t="str">
        <f t="shared" si="429"/>
        <v>75-52-5</v>
      </c>
      <c r="BN595" s="204" t="str">
        <f t="shared" si="430"/>
        <v>Nitromethane</v>
      </c>
      <c r="BO595" s="204"/>
      <c r="BP595" s="200">
        <f t="shared" si="442"/>
        <v>5.4041507904978481</v>
      </c>
      <c r="BQ595" s="100" t="str">
        <f t="shared" si="396"/>
        <v>C</v>
      </c>
      <c r="BR595" s="205">
        <f t="shared" si="443"/>
        <v>23.605330652894605</v>
      </c>
      <c r="BS595" s="100" t="str">
        <f t="shared" si="397"/>
        <v>C</v>
      </c>
      <c r="BT595" s="200">
        <f t="shared" si="444"/>
        <v>26.22814516988289</v>
      </c>
      <c r="BU595" s="100" t="str">
        <f t="shared" si="398"/>
        <v>C</v>
      </c>
      <c r="BV595" s="200">
        <f t="shared" si="445"/>
        <v>0.31905594405594401</v>
      </c>
      <c r="BW595" s="100" t="str">
        <f t="shared" si="399"/>
        <v>C</v>
      </c>
      <c r="BX595" s="200">
        <f t="shared" si="400"/>
        <v>0.63811188811188801</v>
      </c>
      <c r="BY595" s="100" t="str">
        <f t="shared" si="401"/>
        <v>C</v>
      </c>
      <c r="BZ595" s="200"/>
      <c r="CA595" s="200"/>
      <c r="CB595" s="200"/>
    </row>
    <row r="596" spans="1:80" s="96" customFormat="1" ht="23" x14ac:dyDescent="0.5">
      <c r="A596" s="206" t="s">
        <v>503</v>
      </c>
      <c r="B596" s="117" t="s">
        <v>504</v>
      </c>
      <c r="C596" s="201"/>
      <c r="D596" s="201"/>
      <c r="E596" s="201">
        <v>8.0000000000000002E-3</v>
      </c>
      <c r="F596" s="203" t="s">
        <v>537</v>
      </c>
      <c r="G596" s="202"/>
      <c r="H596" s="100"/>
      <c r="I596" s="203"/>
      <c r="J596" s="203"/>
      <c r="K596" s="203"/>
      <c r="L596" s="113"/>
      <c r="M596" s="113">
        <v>1</v>
      </c>
      <c r="N596" s="111">
        <v>0.1</v>
      </c>
      <c r="P596" s="95"/>
      <c r="Q596" s="96" t="s">
        <v>47</v>
      </c>
      <c r="W596" s="96">
        <f t="shared" si="412"/>
        <v>0</v>
      </c>
      <c r="Y596" s="99" t="str">
        <f t="shared" si="413"/>
        <v/>
      </c>
      <c r="Z596" s="96" t="str">
        <f t="shared" si="414"/>
        <v/>
      </c>
      <c r="AA596" s="96" t="str">
        <f t="shared" si="415"/>
        <v/>
      </c>
      <c r="AC596" s="96" t="str">
        <f t="shared" si="394"/>
        <v/>
      </c>
      <c r="AD596" s="96" t="str">
        <f t="shared" si="416"/>
        <v/>
      </c>
      <c r="AE596" s="96" t="str">
        <f t="shared" si="417"/>
        <v/>
      </c>
      <c r="AF596" s="96" t="str">
        <f t="shared" si="431"/>
        <v/>
      </c>
      <c r="AH596" s="101" t="str">
        <f t="shared" si="418"/>
        <v/>
      </c>
      <c r="AI596" s="101">
        <f t="shared" si="419"/>
        <v>2636.8069351634458</v>
      </c>
      <c r="AJ596" s="101">
        <f t="shared" si="395"/>
        <v>625.71428571428578</v>
      </c>
      <c r="AK596" s="96">
        <f t="shared" si="432"/>
        <v>505.70943644571707</v>
      </c>
      <c r="AM596" s="96" t="str">
        <f t="shared" si="420"/>
        <v/>
      </c>
      <c r="AN596" s="96" t="str">
        <f t="shared" si="433"/>
        <v/>
      </c>
      <c r="AO596" s="96" t="str">
        <f t="shared" si="434"/>
        <v/>
      </c>
      <c r="AQ596" s="96" t="str">
        <f t="shared" si="421"/>
        <v/>
      </c>
      <c r="AR596" s="96">
        <f t="shared" si="435"/>
        <v>18688</v>
      </c>
      <c r="AS596" s="96">
        <f t="shared" si="436"/>
        <v>18688</v>
      </c>
      <c r="AU596" s="96" t="str">
        <f t="shared" si="422"/>
        <v/>
      </c>
      <c r="AV596" s="96" t="str">
        <f t="shared" si="437"/>
        <v/>
      </c>
      <c r="AW596" s="96" t="str">
        <f t="shared" si="438"/>
        <v/>
      </c>
      <c r="AX596" s="96" t="str">
        <f t="shared" si="439"/>
        <v/>
      </c>
      <c r="AZ596" s="101" t="str">
        <f t="shared" si="423"/>
        <v/>
      </c>
      <c r="BA596" s="101">
        <f t="shared" si="424"/>
        <v>24530.342647722857</v>
      </c>
      <c r="BB596" s="101">
        <f t="shared" si="440"/>
        <v>10382.222222222223</v>
      </c>
      <c r="BC596" s="96">
        <f t="shared" si="441"/>
        <v>7294.779673296297</v>
      </c>
      <c r="BE596" s="96" t="str">
        <f t="shared" si="425"/>
        <v/>
      </c>
      <c r="BF596" s="96" t="str">
        <f t="shared" si="426"/>
        <v/>
      </c>
      <c r="BH596" s="118"/>
      <c r="BJ596" s="96" t="str">
        <f t="shared" si="427"/>
        <v/>
      </c>
      <c r="BK596" s="101">
        <f t="shared" si="428"/>
        <v>266.97142857142859</v>
      </c>
      <c r="BL596" s="101"/>
      <c r="BM596" s="117" t="str">
        <f t="shared" si="429"/>
        <v>100-02-7</v>
      </c>
      <c r="BN596" s="204" t="str">
        <f t="shared" si="430"/>
        <v>4-Nitrophenol</v>
      </c>
      <c r="BO596" s="204"/>
      <c r="BP596" s="200">
        <f t="shared" si="442"/>
        <v>505.70943644571707</v>
      </c>
      <c r="BQ596" s="100" t="str">
        <f>IF(BP596="","",IF(BP596=AA596,"sat", IF(BP596=AF596,"C", IF(BP596=AK596,"N", IF(BP596=100000,"max")))))</f>
        <v>N</v>
      </c>
      <c r="BR596" s="205">
        <f t="shared" si="443"/>
        <v>18688</v>
      </c>
      <c r="BS596" s="100" t="str">
        <f>IF(BR596="","",IF(BR596=AA596,"sat", IF(BR596=AO596,"C", IF(BR596=AS596,"N", IF(BR596=100000,"max")))))</f>
        <v>N</v>
      </c>
      <c r="BT596" s="200">
        <f t="shared" si="444"/>
        <v>7294.779673296297</v>
      </c>
      <c r="BU596" s="100" t="str">
        <f>IF(BT596="","", IF(BT596=AA596,"sat", IF(BT596=AX596,"C", IF(BT596=BC596,"N", IF(BT596=100000,"max")))))</f>
        <v>N</v>
      </c>
      <c r="BV596" s="200" t="str">
        <f t="shared" si="445"/>
        <v/>
      </c>
      <c r="BW596" s="100" t="str">
        <f>IF(BV596="","", IF(BV596=BE596,"C", IF(BV596=BF596,"N")))</f>
        <v/>
      </c>
      <c r="BX596" s="200">
        <f>IF(BI596="",(IF(AND(BJ596="",BK596=""),"",MIN(BJ596,BK596))),BI596)</f>
        <v>266.97142857142859</v>
      </c>
      <c r="BY596" s="100" t="str">
        <f>IF(BX596="","", IF(BX596=BJ596,"C", IF(BX596=BK596,"N",IF(BX596=BI596,"mcl"))))</f>
        <v>N</v>
      </c>
      <c r="BZ596" s="200"/>
      <c r="CA596" s="200"/>
      <c r="CB596" s="200"/>
    </row>
    <row r="597" spans="1:80" s="96" customFormat="1" ht="23" x14ac:dyDescent="0.5">
      <c r="A597" s="200" t="s">
        <v>1426</v>
      </c>
      <c r="B597" s="117" t="s">
        <v>505</v>
      </c>
      <c r="D597" s="96" t="s">
        <v>74</v>
      </c>
      <c r="F597" s="100" t="s">
        <v>74</v>
      </c>
      <c r="G597" s="202">
        <v>5.8E-4</v>
      </c>
      <c r="H597" s="100" t="s">
        <v>1198</v>
      </c>
      <c r="I597" s="203">
        <v>0.02</v>
      </c>
      <c r="J597" s="203" t="s">
        <v>790</v>
      </c>
      <c r="K597" s="203"/>
      <c r="L597" s="113" t="s">
        <v>1199</v>
      </c>
      <c r="M597" s="113">
        <v>1</v>
      </c>
      <c r="N597" s="111"/>
      <c r="P597" s="95">
        <v>89.094999999999999</v>
      </c>
      <c r="R597" s="96">
        <v>1.1900000000000001E-4</v>
      </c>
      <c r="S597" s="208">
        <v>4.8650999999999998E-3</v>
      </c>
      <c r="T597" s="96">
        <v>8.4693400000000002E-2</v>
      </c>
      <c r="U597" s="96">
        <v>1.0200000000000001E-5</v>
      </c>
      <c r="V597" s="96">
        <v>30.8</v>
      </c>
      <c r="W597" s="96">
        <f t="shared" si="412"/>
        <v>0.18480000000000002</v>
      </c>
      <c r="X597" s="96">
        <v>17000</v>
      </c>
      <c r="Y597" s="99">
        <f t="shared" si="413"/>
        <v>7.7058139396532233E-5</v>
      </c>
      <c r="Z597" s="96">
        <f t="shared" si="414"/>
        <v>13139.879928701719</v>
      </c>
      <c r="AA597" s="96">
        <f t="shared" si="415"/>
        <v>4857.2570545283024</v>
      </c>
      <c r="AC597" s="96">
        <f t="shared" si="394"/>
        <v>6.360817206864891E-2</v>
      </c>
      <c r="AD597" s="96" t="str">
        <f t="shared" si="416"/>
        <v/>
      </c>
      <c r="AE597" s="96" t="str">
        <f t="shared" si="417"/>
        <v/>
      </c>
      <c r="AF597" s="96">
        <f t="shared" si="431"/>
        <v>6.360817206864891E-2</v>
      </c>
      <c r="AH597" s="101">
        <f t="shared" si="418"/>
        <v>274.06035279863585</v>
      </c>
      <c r="AI597" s="101" t="str">
        <f t="shared" si="419"/>
        <v/>
      </c>
      <c r="AJ597" s="101" t="str">
        <f t="shared" si="395"/>
        <v/>
      </c>
      <c r="AK597" s="96">
        <f t="shared" si="432"/>
        <v>274.06035279863585</v>
      </c>
      <c r="AM597" s="96">
        <f t="shared" si="420"/>
        <v>0.27784049559585844</v>
      </c>
      <c r="AN597" s="96" t="str">
        <f t="shared" si="433"/>
        <v/>
      </c>
      <c r="AO597" s="96">
        <f t="shared" si="434"/>
        <v>0.27784049559585844</v>
      </c>
      <c r="AQ597" s="96">
        <f t="shared" si="421"/>
        <v>1151.0534817542705</v>
      </c>
      <c r="AR597" s="96" t="str">
        <f t="shared" si="435"/>
        <v/>
      </c>
      <c r="AS597" s="96">
        <f t="shared" si="436"/>
        <v>1151.0534817542705</v>
      </c>
      <c r="AU597" s="96">
        <f t="shared" si="422"/>
        <v>0.30871166177317599</v>
      </c>
      <c r="AV597" s="96" t="str">
        <f t="shared" si="437"/>
        <v/>
      </c>
      <c r="AW597" s="96" t="str">
        <f t="shared" si="438"/>
        <v/>
      </c>
      <c r="AX597" s="96">
        <f t="shared" si="439"/>
        <v>0.30871166177317599</v>
      </c>
      <c r="AZ597" s="101">
        <f t="shared" si="423"/>
        <v>1278.9483130603005</v>
      </c>
      <c r="BA597" s="101" t="str">
        <f t="shared" si="424"/>
        <v/>
      </c>
      <c r="BB597" s="101" t="str">
        <f t="shared" si="440"/>
        <v/>
      </c>
      <c r="BC597" s="96">
        <f t="shared" si="441"/>
        <v>1278.9483130603005</v>
      </c>
      <c r="BE597" s="96">
        <f t="shared" si="425"/>
        <v>4.8408488063660477E-3</v>
      </c>
      <c r="BF597" s="96">
        <f t="shared" si="426"/>
        <v>20.857142857142854</v>
      </c>
      <c r="BH597" s="118"/>
      <c r="BI597" s="96" t="s">
        <v>74</v>
      </c>
      <c r="BJ597" s="96">
        <f t="shared" si="427"/>
        <v>9.6816976127320938E-3</v>
      </c>
      <c r="BK597" s="101">
        <f t="shared" si="428"/>
        <v>41.714285714285715</v>
      </c>
      <c r="BL597" s="101"/>
      <c r="BM597" s="117" t="str">
        <f t="shared" si="429"/>
        <v>79-46-9</v>
      </c>
      <c r="BN597" s="204" t="str">
        <f t="shared" si="430"/>
        <v>Nitropropane, 2-</v>
      </c>
      <c r="BO597" s="204"/>
      <c r="BP597" s="200">
        <f t="shared" si="442"/>
        <v>6.360817206864891E-2</v>
      </c>
      <c r="BQ597" s="100" t="str">
        <f t="shared" si="396"/>
        <v>C</v>
      </c>
      <c r="BR597" s="205">
        <f t="shared" si="443"/>
        <v>0.27784049559585844</v>
      </c>
      <c r="BS597" s="100" t="str">
        <f t="shared" si="397"/>
        <v>C</v>
      </c>
      <c r="BT597" s="200">
        <f t="shared" si="444"/>
        <v>0.30871166177317599</v>
      </c>
      <c r="BU597" s="100" t="str">
        <f t="shared" si="398"/>
        <v>C</v>
      </c>
      <c r="BV597" s="200">
        <f t="shared" si="445"/>
        <v>4.8408488063660477E-3</v>
      </c>
      <c r="BW597" s="100" t="str">
        <f t="shared" si="399"/>
        <v>C</v>
      </c>
      <c r="BX597" s="200">
        <f t="shared" si="400"/>
        <v>9.6816976127320938E-3</v>
      </c>
      <c r="BY597" s="100" t="str">
        <f t="shared" si="401"/>
        <v>C</v>
      </c>
      <c r="BZ597" s="200"/>
      <c r="CA597" s="200"/>
      <c r="CB597" s="200"/>
    </row>
    <row r="598" spans="1:80" s="96" customFormat="1" ht="23" x14ac:dyDescent="0.5">
      <c r="A598" s="200" t="s">
        <v>1427</v>
      </c>
      <c r="B598" s="117" t="s">
        <v>1428</v>
      </c>
      <c r="C598" s="96">
        <v>27</v>
      </c>
      <c r="D598" s="201" t="s">
        <v>793</v>
      </c>
      <c r="F598" s="100" t="s">
        <v>74</v>
      </c>
      <c r="G598" s="202">
        <v>7.7000000000000002E-3</v>
      </c>
      <c r="H598" s="100" t="s">
        <v>793</v>
      </c>
      <c r="I598" s="203"/>
      <c r="J598" s="203" t="s">
        <v>74</v>
      </c>
      <c r="K598" s="203" t="s">
        <v>1949</v>
      </c>
      <c r="L598" s="113"/>
      <c r="M598" s="113">
        <v>1</v>
      </c>
      <c r="N598" s="111">
        <v>0.1</v>
      </c>
      <c r="P598" s="95">
        <v>117.11</v>
      </c>
      <c r="Q598" s="96" t="s">
        <v>47</v>
      </c>
      <c r="R598" s="96">
        <v>1.3200000000000001E-10</v>
      </c>
      <c r="S598" s="208">
        <v>5.3966000000000002E-9</v>
      </c>
      <c r="T598" s="96">
        <v>7.9376299999999997E-2</v>
      </c>
      <c r="U598" s="96">
        <v>9.2745000000000007E-6</v>
      </c>
      <c r="V598" s="96">
        <v>20.98</v>
      </c>
      <c r="W598" s="96">
        <f t="shared" si="412"/>
        <v>0.12587999999999999</v>
      </c>
      <c r="X598" s="96">
        <v>13000</v>
      </c>
      <c r="Y598" s="99" t="str">
        <f t="shared" si="413"/>
        <v/>
      </c>
      <c r="Z598" s="96" t="str">
        <f t="shared" si="414"/>
        <v/>
      </c>
      <c r="AA598" s="96" t="str">
        <f t="shared" si="415"/>
        <v/>
      </c>
      <c r="AC598" s="96">
        <f t="shared" si="394"/>
        <v>158.00865800865802</v>
      </c>
      <c r="AD598" s="96">
        <f t="shared" si="416"/>
        <v>2.2096303560834453E-2</v>
      </c>
      <c r="AE598" s="96">
        <f t="shared" si="417"/>
        <v>5.6721057854344599E-3</v>
      </c>
      <c r="AF598" s="96">
        <f t="shared" si="431"/>
        <v>4.5133658790645365E-3</v>
      </c>
      <c r="AH598" s="101" t="str">
        <f t="shared" si="418"/>
        <v/>
      </c>
      <c r="AI598" s="101" t="str">
        <f t="shared" si="419"/>
        <v/>
      </c>
      <c r="AJ598" s="101" t="str">
        <f t="shared" si="395"/>
        <v/>
      </c>
      <c r="AK598" s="96" t="str">
        <f t="shared" si="432"/>
        <v/>
      </c>
      <c r="AM598" s="96">
        <f t="shared" si="420"/>
        <v>1911.272727272727</v>
      </c>
      <c r="AN598" s="96">
        <f t="shared" si="433"/>
        <v>0.2422518518518518</v>
      </c>
      <c r="AO598" s="96">
        <f t="shared" si="434"/>
        <v>0.24222115057021573</v>
      </c>
      <c r="AQ598" s="96" t="str">
        <f t="shared" si="421"/>
        <v/>
      </c>
      <c r="AR598" s="96" t="str">
        <f t="shared" si="435"/>
        <v/>
      </c>
      <c r="AS598" s="96" t="str">
        <f t="shared" si="436"/>
        <v/>
      </c>
      <c r="AU598" s="96">
        <f t="shared" si="422"/>
        <v>2123.6363636363635</v>
      </c>
      <c r="AV598" s="96">
        <f t="shared" si="437"/>
        <v>4.4623462247983321</v>
      </c>
      <c r="AW598" s="96">
        <f t="shared" si="438"/>
        <v>0.13458436213991767</v>
      </c>
      <c r="AX598" s="96">
        <f t="shared" si="439"/>
        <v>0.13063609841614915</v>
      </c>
      <c r="AZ598" s="101" t="str">
        <f t="shared" si="423"/>
        <v/>
      </c>
      <c r="BA598" s="101" t="str">
        <f t="shared" si="424"/>
        <v/>
      </c>
      <c r="BB598" s="101" t="str">
        <f t="shared" si="440"/>
        <v/>
      </c>
      <c r="BC598" s="96" t="str">
        <f t="shared" si="441"/>
        <v/>
      </c>
      <c r="BE598" s="96">
        <f t="shared" si="425"/>
        <v>1.3167388167388167E-4</v>
      </c>
      <c r="BF598" s="96" t="str">
        <f t="shared" si="426"/>
        <v/>
      </c>
      <c r="BH598" s="118"/>
      <c r="BI598" s="96" t="s">
        <v>74</v>
      </c>
      <c r="BJ598" s="96">
        <f t="shared" si="427"/>
        <v>9.278324309209689E-4</v>
      </c>
      <c r="BK598" s="101" t="str">
        <f t="shared" si="428"/>
        <v/>
      </c>
      <c r="BL598" s="101"/>
      <c r="BM598" s="117" t="str">
        <f t="shared" si="429"/>
        <v>759-73-9</v>
      </c>
      <c r="BN598" s="204" t="str">
        <f t="shared" si="430"/>
        <v>Nitroso-N-ethylurea, N-</v>
      </c>
      <c r="BO598" s="204"/>
      <c r="BP598" s="200">
        <f t="shared" si="442"/>
        <v>4.5133658790645365E-3</v>
      </c>
      <c r="BQ598" s="100" t="str">
        <f t="shared" si="396"/>
        <v>C</v>
      </c>
      <c r="BR598" s="205">
        <f t="shared" si="443"/>
        <v>0.24222115057021573</v>
      </c>
      <c r="BS598" s="100" t="str">
        <f t="shared" si="397"/>
        <v>C</v>
      </c>
      <c r="BT598" s="200">
        <f t="shared" si="444"/>
        <v>0.13063609841614915</v>
      </c>
      <c r="BU598" s="100" t="str">
        <f t="shared" si="398"/>
        <v>C</v>
      </c>
      <c r="BV598" s="200">
        <f t="shared" si="445"/>
        <v>1.3167388167388167E-4</v>
      </c>
      <c r="BW598" s="100" t="str">
        <f t="shared" si="399"/>
        <v>C</v>
      </c>
      <c r="BX598" s="200">
        <f t="shared" si="400"/>
        <v>9.278324309209689E-4</v>
      </c>
      <c r="BY598" s="100" t="str">
        <f t="shared" si="401"/>
        <v>C</v>
      </c>
      <c r="BZ598" s="200"/>
      <c r="CA598" s="200"/>
      <c r="CB598" s="200"/>
    </row>
    <row r="599" spans="1:80" s="96" customFormat="1" ht="23" x14ac:dyDescent="0.5">
      <c r="A599" s="200" t="s">
        <v>1429</v>
      </c>
      <c r="B599" s="117" t="s">
        <v>1430</v>
      </c>
      <c r="C599" s="96">
        <v>120</v>
      </c>
      <c r="D599" s="201" t="s">
        <v>793</v>
      </c>
      <c r="F599" s="100" t="s">
        <v>74</v>
      </c>
      <c r="G599" s="202">
        <v>3.4000000000000002E-2</v>
      </c>
      <c r="H599" s="100" t="s">
        <v>793</v>
      </c>
      <c r="I599" s="203"/>
      <c r="J599" s="203" t="s">
        <v>74</v>
      </c>
      <c r="K599" s="203" t="s">
        <v>1949</v>
      </c>
      <c r="L599" s="113"/>
      <c r="M599" s="113">
        <v>1</v>
      </c>
      <c r="N599" s="111">
        <v>0.1</v>
      </c>
      <c r="P599" s="95">
        <v>103.08</v>
      </c>
      <c r="Q599" s="96" t="s">
        <v>47</v>
      </c>
      <c r="R599" s="96">
        <v>9.9099999999999999E-11</v>
      </c>
      <c r="S599" s="208">
        <v>4.0514999999999999E-9</v>
      </c>
      <c r="T599" s="96">
        <v>8.6424600000000004E-2</v>
      </c>
      <c r="U599" s="96">
        <v>1.01E-5</v>
      </c>
      <c r="V599" s="96">
        <v>11</v>
      </c>
      <c r="W599" s="96">
        <f t="shared" si="412"/>
        <v>6.6000000000000003E-2</v>
      </c>
      <c r="X599" s="96">
        <v>14400</v>
      </c>
      <c r="Y599" s="99" t="str">
        <f t="shared" si="413"/>
        <v/>
      </c>
      <c r="Z599" s="96" t="str">
        <f t="shared" si="414"/>
        <v/>
      </c>
      <c r="AA599" s="96" t="str">
        <f t="shared" si="415"/>
        <v/>
      </c>
      <c r="AC599" s="96">
        <f t="shared" si="394"/>
        <v>35.7843137254902</v>
      </c>
      <c r="AD599" s="96">
        <f t="shared" si="416"/>
        <v>4.9716683011877512E-3</v>
      </c>
      <c r="AE599" s="96">
        <f t="shared" si="417"/>
        <v>1.2762238017227532E-3</v>
      </c>
      <c r="AF599" s="96">
        <f t="shared" si="431"/>
        <v>1.0155075111466555E-3</v>
      </c>
      <c r="AH599" s="101" t="str">
        <f t="shared" si="418"/>
        <v/>
      </c>
      <c r="AI599" s="101" t="str">
        <f t="shared" si="419"/>
        <v/>
      </c>
      <c r="AJ599" s="101" t="str">
        <f t="shared" si="395"/>
        <v/>
      </c>
      <c r="AK599" s="96" t="str">
        <f t="shared" si="432"/>
        <v/>
      </c>
      <c r="AM599" s="96">
        <f t="shared" si="420"/>
        <v>432.84705882352938</v>
      </c>
      <c r="AN599" s="96">
        <f t="shared" si="433"/>
        <v>5.4506666666666655E-2</v>
      </c>
      <c r="AO599" s="96">
        <f t="shared" si="434"/>
        <v>5.4499803728419373E-2</v>
      </c>
      <c r="AQ599" s="96" t="str">
        <f t="shared" si="421"/>
        <v/>
      </c>
      <c r="AR599" s="96" t="str">
        <f t="shared" si="435"/>
        <v/>
      </c>
      <c r="AS599" s="96" t="str">
        <f t="shared" si="436"/>
        <v/>
      </c>
      <c r="AU599" s="96">
        <f t="shared" si="422"/>
        <v>480.94117647058818</v>
      </c>
      <c r="AV599" s="96">
        <f t="shared" si="437"/>
        <v>1.0040279005796244</v>
      </c>
      <c r="AW599" s="96">
        <f t="shared" si="438"/>
        <v>3.0281481481481475E-2</v>
      </c>
      <c r="AX599" s="96">
        <f t="shared" si="439"/>
        <v>2.9393133884718224E-2</v>
      </c>
      <c r="AZ599" s="101" t="str">
        <f t="shared" si="423"/>
        <v/>
      </c>
      <c r="BA599" s="101" t="str">
        <f t="shared" si="424"/>
        <v/>
      </c>
      <c r="BB599" s="101" t="str">
        <f t="shared" si="440"/>
        <v/>
      </c>
      <c r="BC599" s="96" t="str">
        <f t="shared" si="441"/>
        <v/>
      </c>
      <c r="BE599" s="96">
        <f t="shared" si="425"/>
        <v>2.9820261437908495E-5</v>
      </c>
      <c r="BF599" s="96" t="str">
        <f t="shared" si="426"/>
        <v/>
      </c>
      <c r="BH599" s="118"/>
      <c r="BI599" s="96" t="s">
        <v>74</v>
      </c>
      <c r="BJ599" s="96">
        <f t="shared" si="427"/>
        <v>2.0876229695721802E-4</v>
      </c>
      <c r="BK599" s="101" t="str">
        <f t="shared" si="428"/>
        <v/>
      </c>
      <c r="BL599" s="101"/>
      <c r="BM599" s="117" t="str">
        <f t="shared" si="429"/>
        <v>684-93-5</v>
      </c>
      <c r="BN599" s="204" t="str">
        <f t="shared" si="430"/>
        <v>Nitroso-N-methylurea, N-</v>
      </c>
      <c r="BO599" s="204"/>
      <c r="BP599" s="200">
        <f t="shared" si="442"/>
        <v>1.0155075111466555E-3</v>
      </c>
      <c r="BQ599" s="100" t="str">
        <f t="shared" si="396"/>
        <v>C</v>
      </c>
      <c r="BR599" s="205">
        <f t="shared" si="443"/>
        <v>5.4499803728419373E-2</v>
      </c>
      <c r="BS599" s="100" t="str">
        <f t="shared" si="397"/>
        <v>C</v>
      </c>
      <c r="BT599" s="200">
        <f t="shared" si="444"/>
        <v>2.9393133884718224E-2</v>
      </c>
      <c r="BU599" s="100" t="str">
        <f t="shared" si="398"/>
        <v>C</v>
      </c>
      <c r="BV599" s="200">
        <f t="shared" si="445"/>
        <v>2.9820261437908495E-5</v>
      </c>
      <c r="BW599" s="100" t="str">
        <f t="shared" si="399"/>
        <v>C</v>
      </c>
      <c r="BX599" s="200">
        <f t="shared" si="400"/>
        <v>2.0876229695721802E-4</v>
      </c>
      <c r="BY599" s="100" t="str">
        <f t="shared" si="401"/>
        <v>C</v>
      </c>
      <c r="BZ599" s="200"/>
      <c r="CA599" s="200"/>
      <c r="CB599" s="200"/>
    </row>
    <row r="600" spans="1:80" s="96" customFormat="1" ht="23" x14ac:dyDescent="0.5">
      <c r="A600" s="206" t="s">
        <v>1431</v>
      </c>
      <c r="B600" s="117" t="s">
        <v>506</v>
      </c>
      <c r="C600" s="96">
        <v>5.4</v>
      </c>
      <c r="D600" s="201" t="s">
        <v>790</v>
      </c>
      <c r="E600" s="201"/>
      <c r="F600" s="203" t="s">
        <v>74</v>
      </c>
      <c r="G600" s="202">
        <v>1.6000000000000001E-3</v>
      </c>
      <c r="H600" s="100" t="s">
        <v>790</v>
      </c>
      <c r="I600" s="203"/>
      <c r="J600" s="203" t="s">
        <v>74</v>
      </c>
      <c r="K600" s="203"/>
      <c r="L600" s="113" t="s">
        <v>1199</v>
      </c>
      <c r="M600" s="113">
        <v>1</v>
      </c>
      <c r="N600" s="111"/>
      <c r="P600" s="95">
        <v>158.25</v>
      </c>
      <c r="R600" s="96">
        <v>1.3200000000000001E-5</v>
      </c>
      <c r="S600" s="208">
        <v>5.3970000000000005E-4</v>
      </c>
      <c r="T600" s="96">
        <v>4.2166299999999997E-2</v>
      </c>
      <c r="U600" s="96">
        <v>6.8307999999999999E-6</v>
      </c>
      <c r="V600" s="96">
        <v>914.6</v>
      </c>
      <c r="W600" s="96">
        <f t="shared" si="412"/>
        <v>5.4876000000000005</v>
      </c>
      <c r="X600" s="96">
        <v>1270</v>
      </c>
      <c r="Y600" s="99">
        <f t="shared" si="413"/>
        <v>2.2474293655780134E-7</v>
      </c>
      <c r="Z600" s="96">
        <f t="shared" si="414"/>
        <v>243308.69556578647</v>
      </c>
      <c r="AA600" s="96">
        <f t="shared" si="415"/>
        <v>7096.3817554207562</v>
      </c>
      <c r="AC600" s="96">
        <f t="shared" si="394"/>
        <v>0.42695997058419261</v>
      </c>
      <c r="AD600" s="96" t="str">
        <f t="shared" si="416"/>
        <v/>
      </c>
      <c r="AE600" s="96">
        <f t="shared" si="417"/>
        <v>0.12874779541446207</v>
      </c>
      <c r="AF600" s="96">
        <f t="shared" si="431"/>
        <v>9.8919177140078793E-2</v>
      </c>
      <c r="AH600" s="101" t="str">
        <f t="shared" si="418"/>
        <v/>
      </c>
      <c r="AI600" s="101" t="str">
        <f t="shared" si="419"/>
        <v/>
      </c>
      <c r="AJ600" s="101" t="str">
        <f t="shared" si="395"/>
        <v/>
      </c>
      <c r="AK600" s="96" t="str">
        <f t="shared" si="432"/>
        <v/>
      </c>
      <c r="AM600" s="96">
        <f t="shared" si="420"/>
        <v>1.8649611515117532</v>
      </c>
      <c r="AN600" s="96">
        <f t="shared" si="433"/>
        <v>1.211259259259259</v>
      </c>
      <c r="AO600" s="96">
        <f t="shared" si="434"/>
        <v>0.73432692111981845</v>
      </c>
      <c r="AQ600" s="96" t="str">
        <f t="shared" si="421"/>
        <v/>
      </c>
      <c r="AR600" s="96" t="str">
        <f t="shared" si="435"/>
        <v/>
      </c>
      <c r="AS600" s="96" t="str">
        <f t="shared" si="436"/>
        <v/>
      </c>
      <c r="AU600" s="96">
        <f t="shared" si="422"/>
        <v>2.0721790572352812</v>
      </c>
      <c r="AV600" s="96" t="str">
        <f t="shared" si="437"/>
        <v/>
      </c>
      <c r="AW600" s="96">
        <f t="shared" si="438"/>
        <v>0.67292181069958845</v>
      </c>
      <c r="AX600" s="96">
        <f t="shared" si="439"/>
        <v>0.50796475261673901</v>
      </c>
      <c r="AZ600" s="101" t="str">
        <f t="shared" si="423"/>
        <v/>
      </c>
      <c r="BA600" s="101" t="str">
        <f t="shared" si="424"/>
        <v/>
      </c>
      <c r="BB600" s="101" t="str">
        <f t="shared" si="440"/>
        <v/>
      </c>
      <c r="BC600" s="96" t="str">
        <f t="shared" si="441"/>
        <v/>
      </c>
      <c r="BE600" s="96">
        <f t="shared" si="425"/>
        <v>1.7548076923076922E-3</v>
      </c>
      <c r="BF600" s="96" t="str">
        <f t="shared" si="426"/>
        <v/>
      </c>
      <c r="BH600" s="118"/>
      <c r="BI600" s="96" t="s">
        <v>74</v>
      </c>
      <c r="BJ600" s="96">
        <f t="shared" si="427"/>
        <v>2.8229143303505821E-3</v>
      </c>
      <c r="BK600" s="101" t="str">
        <f t="shared" si="428"/>
        <v/>
      </c>
      <c r="BL600" s="101"/>
      <c r="BM600" s="117" t="str">
        <f t="shared" si="429"/>
        <v>924-16-3</v>
      </c>
      <c r="BN600" s="204" t="str">
        <f t="shared" si="430"/>
        <v>Nitroso-di-N-butylamine, N-</v>
      </c>
      <c r="BO600" s="204"/>
      <c r="BP600" s="200">
        <f t="shared" si="442"/>
        <v>9.8919177140078793E-2</v>
      </c>
      <c r="BQ600" s="100" t="str">
        <f t="shared" si="396"/>
        <v>C</v>
      </c>
      <c r="BR600" s="205">
        <f t="shared" si="443"/>
        <v>0.73432692111981845</v>
      </c>
      <c r="BS600" s="100" t="str">
        <f t="shared" si="397"/>
        <v>C</v>
      </c>
      <c r="BT600" s="200">
        <f t="shared" si="444"/>
        <v>0.50796475261673901</v>
      </c>
      <c r="BU600" s="100" t="str">
        <f t="shared" si="398"/>
        <v>C</v>
      </c>
      <c r="BV600" s="200">
        <f t="shared" si="445"/>
        <v>1.7548076923076922E-3</v>
      </c>
      <c r="BW600" s="100" t="str">
        <f t="shared" si="399"/>
        <v>C</v>
      </c>
      <c r="BX600" s="200">
        <f t="shared" si="400"/>
        <v>2.8229143303505821E-3</v>
      </c>
      <c r="BY600" s="100" t="str">
        <f t="shared" si="401"/>
        <v>C</v>
      </c>
      <c r="BZ600" s="200"/>
      <c r="CA600" s="200"/>
      <c r="CB600" s="200"/>
    </row>
    <row r="601" spans="1:80" s="96" customFormat="1" ht="23" x14ac:dyDescent="0.5">
      <c r="A601" s="206" t="s">
        <v>1432</v>
      </c>
      <c r="B601" s="117" t="s">
        <v>511</v>
      </c>
      <c r="C601" s="96">
        <v>7</v>
      </c>
      <c r="D601" s="201" t="s">
        <v>790</v>
      </c>
      <c r="E601" s="201"/>
      <c r="F601" s="203" t="s">
        <v>74</v>
      </c>
      <c r="G601" s="202">
        <v>2E-3</v>
      </c>
      <c r="H601" s="100" t="s">
        <v>793</v>
      </c>
      <c r="I601" s="203"/>
      <c r="J601" s="203" t="s">
        <v>74</v>
      </c>
      <c r="K601" s="203"/>
      <c r="L601" s="113"/>
      <c r="M601" s="113">
        <v>1</v>
      </c>
      <c r="N601" s="111">
        <v>0.1</v>
      </c>
      <c r="P601" s="95">
        <v>130.19</v>
      </c>
      <c r="Q601" s="96" t="s">
        <v>47</v>
      </c>
      <c r="R601" s="96">
        <v>5.3800000000000002E-6</v>
      </c>
      <c r="S601" s="208">
        <v>2.2000000000000001E-4</v>
      </c>
      <c r="T601" s="96">
        <v>5.6439900000000001E-2</v>
      </c>
      <c r="U601" s="96">
        <v>7.7579999999999992E-6</v>
      </c>
      <c r="V601" s="96">
        <v>275.39999999999998</v>
      </c>
      <c r="W601" s="96">
        <f t="shared" si="412"/>
        <v>1.6523999999999999</v>
      </c>
      <c r="X601" s="96">
        <v>13000</v>
      </c>
      <c r="Y601" s="99" t="str">
        <f t="shared" si="413"/>
        <v/>
      </c>
      <c r="Z601" s="96" t="str">
        <f t="shared" si="414"/>
        <v/>
      </c>
      <c r="AA601" s="96" t="str">
        <f t="shared" si="415"/>
        <v/>
      </c>
      <c r="AC601" s="96">
        <f t="shared" si="394"/>
        <v>1684.6153846153845</v>
      </c>
      <c r="AD601" s="96">
        <f t="shared" si="416"/>
        <v>0.353032208143921</v>
      </c>
      <c r="AE601" s="96">
        <f t="shared" si="417"/>
        <v>9.9319727891156451E-2</v>
      </c>
      <c r="AF601" s="96">
        <f t="shared" si="431"/>
        <v>7.7509228553125656E-2</v>
      </c>
      <c r="AH601" s="101" t="str">
        <f t="shared" si="418"/>
        <v/>
      </c>
      <c r="AI601" s="101" t="str">
        <f t="shared" si="419"/>
        <v/>
      </c>
      <c r="AJ601" s="101" t="str">
        <f t="shared" si="395"/>
        <v/>
      </c>
      <c r="AK601" s="96" t="str">
        <f t="shared" si="432"/>
        <v/>
      </c>
      <c r="AM601" s="96">
        <f t="shared" si="420"/>
        <v>7358.4</v>
      </c>
      <c r="AN601" s="96">
        <f t="shared" si="433"/>
        <v>0.93439999999999979</v>
      </c>
      <c r="AO601" s="96">
        <f t="shared" si="434"/>
        <v>0.93428136109700333</v>
      </c>
      <c r="AQ601" s="96" t="str">
        <f t="shared" si="421"/>
        <v/>
      </c>
      <c r="AR601" s="96" t="str">
        <f t="shared" si="435"/>
        <v/>
      </c>
      <c r="AS601" s="96" t="str">
        <f t="shared" si="436"/>
        <v/>
      </c>
      <c r="AU601" s="96">
        <f t="shared" si="422"/>
        <v>8176</v>
      </c>
      <c r="AV601" s="96">
        <f t="shared" si="437"/>
        <v>17.211906867079279</v>
      </c>
      <c r="AW601" s="96">
        <f t="shared" si="438"/>
        <v>0.51911111111111097</v>
      </c>
      <c r="AX601" s="96">
        <f t="shared" si="439"/>
        <v>0.5038820363835369</v>
      </c>
      <c r="AZ601" s="101" t="str">
        <f t="shared" si="423"/>
        <v/>
      </c>
      <c r="BA601" s="101" t="str">
        <f t="shared" si="424"/>
        <v/>
      </c>
      <c r="BB601" s="101" t="str">
        <f t="shared" si="440"/>
        <v/>
      </c>
      <c r="BC601" s="96" t="str">
        <f t="shared" si="441"/>
        <v/>
      </c>
      <c r="BE601" s="96">
        <f t="shared" si="425"/>
        <v>1.4038461538461537E-3</v>
      </c>
      <c r="BF601" s="96" t="str">
        <f t="shared" si="426"/>
        <v/>
      </c>
      <c r="BH601" s="118"/>
      <c r="BI601" s="96" t="s">
        <v>74</v>
      </c>
      <c r="BJ601" s="96">
        <f t="shared" si="427"/>
        <v>1.1129745388016463E-2</v>
      </c>
      <c r="BK601" s="101" t="str">
        <f t="shared" si="428"/>
        <v/>
      </c>
      <c r="BL601" s="101"/>
      <c r="BM601" s="117" t="str">
        <f t="shared" si="429"/>
        <v>621-64-7</v>
      </c>
      <c r="BN601" s="204" t="str">
        <f t="shared" si="430"/>
        <v>Nitroso-di-N-propylamine, N-</v>
      </c>
      <c r="BO601" s="204"/>
      <c r="BP601" s="200">
        <f t="shared" si="442"/>
        <v>7.7509228553125656E-2</v>
      </c>
      <c r="BQ601" s="100" t="str">
        <f t="shared" si="396"/>
        <v>C</v>
      </c>
      <c r="BR601" s="205">
        <f t="shared" si="443"/>
        <v>0.93428136109700333</v>
      </c>
      <c r="BS601" s="100" t="str">
        <f t="shared" si="397"/>
        <v>C</v>
      </c>
      <c r="BT601" s="200">
        <f t="shared" si="444"/>
        <v>0.5038820363835369</v>
      </c>
      <c r="BU601" s="100" t="str">
        <f t="shared" si="398"/>
        <v>C</v>
      </c>
      <c r="BV601" s="200">
        <f t="shared" si="445"/>
        <v>1.4038461538461537E-3</v>
      </c>
      <c r="BW601" s="100" t="str">
        <f t="shared" si="399"/>
        <v>C</v>
      </c>
      <c r="BX601" s="200">
        <f t="shared" si="400"/>
        <v>1.1129745388016463E-2</v>
      </c>
      <c r="BY601" s="100" t="str">
        <f t="shared" si="401"/>
        <v>C</v>
      </c>
      <c r="BZ601" s="200">
        <v>1.9999999999999999E-6</v>
      </c>
      <c r="CA601" s="200"/>
      <c r="CB601" s="200">
        <f>BZ601*20</f>
        <v>3.9999999999999996E-5</v>
      </c>
    </row>
    <row r="602" spans="1:80" s="96" customFormat="1" ht="23" x14ac:dyDescent="0.5">
      <c r="A602" s="206" t="s">
        <v>1433</v>
      </c>
      <c r="B602" s="117" t="s">
        <v>507</v>
      </c>
      <c r="C602" s="96">
        <v>2.8</v>
      </c>
      <c r="D602" s="201" t="s">
        <v>790</v>
      </c>
      <c r="E602" s="201"/>
      <c r="F602" s="203" t="s">
        <v>74</v>
      </c>
      <c r="G602" s="202">
        <v>8.0000000000000004E-4</v>
      </c>
      <c r="H602" s="100" t="s">
        <v>793</v>
      </c>
      <c r="I602" s="203"/>
      <c r="J602" s="203" t="s">
        <v>74</v>
      </c>
      <c r="K602" s="203"/>
      <c r="L602" s="113"/>
      <c r="M602" s="113">
        <v>1</v>
      </c>
      <c r="N602" s="111">
        <v>0.1</v>
      </c>
      <c r="P602" s="95">
        <v>134.13999999999999</v>
      </c>
      <c r="Q602" s="96" t="s">
        <v>47</v>
      </c>
      <c r="R602" s="96">
        <v>4.8499999999999997E-12</v>
      </c>
      <c r="S602" s="208">
        <v>1.983E-10</v>
      </c>
      <c r="T602" s="96">
        <v>7.2507199999999994E-2</v>
      </c>
      <c r="U602" s="96">
        <v>8.4718999999999993E-6</v>
      </c>
      <c r="V602" s="96">
        <v>1</v>
      </c>
      <c r="W602" s="96">
        <f t="shared" si="412"/>
        <v>6.0000000000000001E-3</v>
      </c>
      <c r="X602" s="96">
        <v>1000000</v>
      </c>
      <c r="Y602" s="99" t="str">
        <f t="shared" si="413"/>
        <v/>
      </c>
      <c r="Z602" s="96" t="str">
        <f t="shared" si="414"/>
        <v/>
      </c>
      <c r="AA602" s="96" t="str">
        <f t="shared" si="415"/>
        <v/>
      </c>
      <c r="AC602" s="96">
        <f t="shared" si="394"/>
        <v>4211.5384615384619</v>
      </c>
      <c r="AD602" s="96">
        <f t="shared" si="416"/>
        <v>0.8825805203598025</v>
      </c>
      <c r="AE602" s="96">
        <f t="shared" si="417"/>
        <v>0.24829931972789115</v>
      </c>
      <c r="AF602" s="96">
        <f t="shared" si="431"/>
        <v>0.19377307138281419</v>
      </c>
      <c r="AH602" s="101" t="str">
        <f t="shared" si="418"/>
        <v/>
      </c>
      <c r="AI602" s="101" t="str">
        <f t="shared" si="419"/>
        <v/>
      </c>
      <c r="AJ602" s="101" t="str">
        <f t="shared" si="395"/>
        <v/>
      </c>
      <c r="AK602" s="96" t="str">
        <f t="shared" si="432"/>
        <v/>
      </c>
      <c r="AM602" s="96">
        <f t="shared" si="420"/>
        <v>18395.999999999996</v>
      </c>
      <c r="AN602" s="96">
        <f t="shared" si="433"/>
        <v>2.3359999999999994</v>
      </c>
      <c r="AO602" s="96">
        <f t="shared" si="434"/>
        <v>2.3357034027425083</v>
      </c>
      <c r="AQ602" s="96" t="str">
        <f t="shared" si="421"/>
        <v/>
      </c>
      <c r="AR602" s="96" t="str">
        <f t="shared" si="435"/>
        <v/>
      </c>
      <c r="AS602" s="96" t="str">
        <f t="shared" si="436"/>
        <v/>
      </c>
      <c r="AU602" s="96">
        <f t="shared" si="422"/>
        <v>20440</v>
      </c>
      <c r="AV602" s="96">
        <f t="shared" si="437"/>
        <v>43.029767167698196</v>
      </c>
      <c r="AW602" s="96">
        <f t="shared" si="438"/>
        <v>1.2977777777777775</v>
      </c>
      <c r="AX602" s="96">
        <f t="shared" si="439"/>
        <v>1.2597050909588423</v>
      </c>
      <c r="AZ602" s="101" t="str">
        <f t="shared" si="423"/>
        <v/>
      </c>
      <c r="BA602" s="101" t="str">
        <f t="shared" si="424"/>
        <v/>
      </c>
      <c r="BB602" s="101" t="str">
        <f t="shared" si="440"/>
        <v/>
      </c>
      <c r="BC602" s="96" t="str">
        <f t="shared" si="441"/>
        <v/>
      </c>
      <c r="BE602" s="96">
        <f t="shared" si="425"/>
        <v>3.5096153846153845E-3</v>
      </c>
      <c r="BF602" s="96" t="str">
        <f t="shared" si="426"/>
        <v/>
      </c>
      <c r="BH602" s="118"/>
      <c r="BI602" s="96" t="s">
        <v>74</v>
      </c>
      <c r="BJ602" s="96">
        <f t="shared" si="427"/>
        <v>2.782436347004116E-2</v>
      </c>
      <c r="BK602" s="101" t="str">
        <f t="shared" si="428"/>
        <v/>
      </c>
      <c r="BL602" s="101"/>
      <c r="BM602" s="117" t="str">
        <f t="shared" si="429"/>
        <v>1116-54-7</v>
      </c>
      <c r="BN602" s="204" t="str">
        <f t="shared" si="430"/>
        <v>Nitrosodiethanolamine, N-</v>
      </c>
      <c r="BO602" s="204"/>
      <c r="BP602" s="200">
        <f t="shared" si="442"/>
        <v>0.19377307138281419</v>
      </c>
      <c r="BQ602" s="100" t="str">
        <f t="shared" si="396"/>
        <v>C</v>
      </c>
      <c r="BR602" s="205">
        <f t="shared" si="443"/>
        <v>2.3357034027425083</v>
      </c>
      <c r="BS602" s="100" t="str">
        <f t="shared" si="397"/>
        <v>C</v>
      </c>
      <c r="BT602" s="200">
        <f t="shared" si="444"/>
        <v>1.2597050909588423</v>
      </c>
      <c r="BU602" s="100" t="str">
        <f t="shared" si="398"/>
        <v>C</v>
      </c>
      <c r="BV602" s="200">
        <f t="shared" si="445"/>
        <v>3.5096153846153845E-3</v>
      </c>
      <c r="BW602" s="100" t="str">
        <f t="shared" si="399"/>
        <v>C</v>
      </c>
      <c r="BX602" s="200">
        <f t="shared" si="400"/>
        <v>2.782436347004116E-2</v>
      </c>
      <c r="BY602" s="100" t="str">
        <f t="shared" si="401"/>
        <v>C</v>
      </c>
      <c r="BZ602" s="200"/>
      <c r="CA602" s="200"/>
      <c r="CB602" s="200"/>
    </row>
    <row r="603" spans="1:80" s="96" customFormat="1" ht="23" x14ac:dyDescent="0.5">
      <c r="A603" s="206" t="s">
        <v>1434</v>
      </c>
      <c r="B603" s="117" t="s">
        <v>508</v>
      </c>
      <c r="C603" s="96">
        <v>150</v>
      </c>
      <c r="D603" s="201" t="s">
        <v>790</v>
      </c>
      <c r="E603" s="201"/>
      <c r="F603" s="203" t="s">
        <v>74</v>
      </c>
      <c r="G603" s="202">
        <v>4.2999999999999997E-2</v>
      </c>
      <c r="H603" s="100" t="s">
        <v>790</v>
      </c>
      <c r="I603" s="203"/>
      <c r="J603" s="203" t="s">
        <v>74</v>
      </c>
      <c r="K603" s="203" t="s">
        <v>1949</v>
      </c>
      <c r="L603" s="113"/>
      <c r="M603" s="113">
        <v>1</v>
      </c>
      <c r="N603" s="111">
        <v>0.1</v>
      </c>
      <c r="P603" s="95">
        <v>102.14</v>
      </c>
      <c r="Q603" s="96" t="s">
        <v>47</v>
      </c>
      <c r="R603" s="96">
        <v>3.63E-6</v>
      </c>
      <c r="S603" s="208">
        <v>1.484E-4</v>
      </c>
      <c r="T603" s="96">
        <v>7.3841000000000004E-2</v>
      </c>
      <c r="U603" s="96">
        <v>9.1252000000000003E-6</v>
      </c>
      <c r="V603" s="96">
        <v>82.92</v>
      </c>
      <c r="W603" s="96">
        <f t="shared" si="412"/>
        <v>0.49752000000000002</v>
      </c>
      <c r="X603" s="96">
        <v>106000</v>
      </c>
      <c r="Y603" s="99" t="str">
        <f t="shared" si="413"/>
        <v/>
      </c>
      <c r="Z603" s="96" t="str">
        <f t="shared" si="414"/>
        <v/>
      </c>
      <c r="AA603" s="96" t="str">
        <f t="shared" si="415"/>
        <v/>
      </c>
      <c r="AC603" s="96">
        <f t="shared" si="394"/>
        <v>28.294573643410857</v>
      </c>
      <c r="AD603" s="96">
        <f t="shared" si="416"/>
        <v>3.9773346409502008E-3</v>
      </c>
      <c r="AE603" s="96">
        <f t="shared" si="417"/>
        <v>1.0209790413782027E-3</v>
      </c>
      <c r="AF603" s="96">
        <f t="shared" si="431"/>
        <v>8.1240573768309049E-4</v>
      </c>
      <c r="AH603" s="101" t="str">
        <f t="shared" si="418"/>
        <v/>
      </c>
      <c r="AI603" s="101" t="str">
        <f t="shared" si="419"/>
        <v/>
      </c>
      <c r="AJ603" s="101" t="str">
        <f t="shared" si="395"/>
        <v/>
      </c>
      <c r="AK603" s="96" t="str">
        <f t="shared" si="432"/>
        <v/>
      </c>
      <c r="AM603" s="96">
        <f t="shared" si="420"/>
        <v>342.25116279069766</v>
      </c>
      <c r="AN603" s="96">
        <f t="shared" si="433"/>
        <v>4.3605333333333322E-2</v>
      </c>
      <c r="AO603" s="96">
        <f t="shared" si="434"/>
        <v>4.3599778398604017E-2</v>
      </c>
      <c r="AQ603" s="96" t="str">
        <f t="shared" si="421"/>
        <v/>
      </c>
      <c r="AR603" s="96" t="str">
        <f t="shared" si="435"/>
        <v/>
      </c>
      <c r="AS603" s="96" t="str">
        <f t="shared" si="436"/>
        <v/>
      </c>
      <c r="AU603" s="96">
        <f t="shared" si="422"/>
        <v>380.27906976744191</v>
      </c>
      <c r="AV603" s="96">
        <f t="shared" si="437"/>
        <v>0.80322232046369968</v>
      </c>
      <c r="AW603" s="96">
        <f t="shared" si="438"/>
        <v>2.4225185185185179E-2</v>
      </c>
      <c r="AX603" s="96">
        <f t="shared" si="439"/>
        <v>2.3514490200618059E-2</v>
      </c>
      <c r="AZ603" s="101" t="str">
        <f t="shared" si="423"/>
        <v/>
      </c>
      <c r="BA603" s="101" t="str">
        <f t="shared" si="424"/>
        <v/>
      </c>
      <c r="BB603" s="101" t="str">
        <f t="shared" si="440"/>
        <v/>
      </c>
      <c r="BC603" s="96" t="str">
        <f t="shared" si="441"/>
        <v/>
      </c>
      <c r="BE603" s="96">
        <f t="shared" si="425"/>
        <v>2.3578811369509045E-5</v>
      </c>
      <c r="BF603" s="96" t="str">
        <f t="shared" si="426"/>
        <v/>
      </c>
      <c r="BH603" s="118"/>
      <c r="BI603" s="96" t="s">
        <v>74</v>
      </c>
      <c r="BJ603" s="96">
        <f t="shared" si="427"/>
        <v>1.6700983756577439E-4</v>
      </c>
      <c r="BK603" s="101" t="str">
        <f t="shared" si="428"/>
        <v/>
      </c>
      <c r="BL603" s="101"/>
      <c r="BM603" s="117" t="str">
        <f t="shared" si="429"/>
        <v>55-18-5</v>
      </c>
      <c r="BN603" s="204" t="str">
        <f t="shared" si="430"/>
        <v>Nitrosodiethylamine, N-</v>
      </c>
      <c r="BO603" s="204"/>
      <c r="BP603" s="200">
        <f t="shared" si="442"/>
        <v>8.1240573768309049E-4</v>
      </c>
      <c r="BQ603" s="100" t="str">
        <f t="shared" si="396"/>
        <v>C</v>
      </c>
      <c r="BR603" s="205">
        <f t="shared" si="443"/>
        <v>4.3599778398604017E-2</v>
      </c>
      <c r="BS603" s="100" t="str">
        <f t="shared" si="397"/>
        <v>C</v>
      </c>
      <c r="BT603" s="200">
        <f t="shared" si="444"/>
        <v>2.3514490200618059E-2</v>
      </c>
      <c r="BU603" s="100" t="str">
        <f t="shared" si="398"/>
        <v>C</v>
      </c>
      <c r="BV603" s="200">
        <f t="shared" si="445"/>
        <v>2.3578811369509045E-5</v>
      </c>
      <c r="BW603" s="100" t="str">
        <f t="shared" si="399"/>
        <v>C</v>
      </c>
      <c r="BX603" s="200">
        <f t="shared" si="400"/>
        <v>1.6700983756577439E-4</v>
      </c>
      <c r="BY603" s="100" t="str">
        <f t="shared" si="401"/>
        <v>C</v>
      </c>
      <c r="BZ603" s="200"/>
      <c r="CA603" s="200"/>
      <c r="CB603" s="200"/>
    </row>
    <row r="604" spans="1:80" s="96" customFormat="1" ht="23" x14ac:dyDescent="0.5">
      <c r="A604" s="206" t="s">
        <v>1435</v>
      </c>
      <c r="B604" s="117" t="s">
        <v>509</v>
      </c>
      <c r="C604" s="201">
        <v>51</v>
      </c>
      <c r="D604" s="201" t="s">
        <v>790</v>
      </c>
      <c r="E604" s="201">
        <v>7.9999999999999996E-6</v>
      </c>
      <c r="F604" s="203" t="s">
        <v>791</v>
      </c>
      <c r="G604" s="202">
        <v>1.4E-2</v>
      </c>
      <c r="H604" s="100" t="s">
        <v>790</v>
      </c>
      <c r="I604" s="203">
        <v>4.0000000000000003E-5</v>
      </c>
      <c r="J604" s="203" t="s">
        <v>1198</v>
      </c>
      <c r="K604" s="203" t="s">
        <v>1949</v>
      </c>
      <c r="L604" s="113" t="s">
        <v>1199</v>
      </c>
      <c r="M604" s="113">
        <v>1</v>
      </c>
      <c r="N604" s="111"/>
      <c r="P604" s="95">
        <v>74.082999999999998</v>
      </c>
      <c r="R604" s="96">
        <v>1.8199999999999999E-6</v>
      </c>
      <c r="S604" s="208">
        <v>7.4400000000000006E-5</v>
      </c>
      <c r="T604" s="96">
        <v>9.8767400000000005E-2</v>
      </c>
      <c r="U604" s="96">
        <v>1.15E-5</v>
      </c>
      <c r="V604" s="96">
        <v>22.79</v>
      </c>
      <c r="W604" s="96">
        <f t="shared" si="412"/>
        <v>0.13674</v>
      </c>
      <c r="X604" s="96">
        <v>1000000</v>
      </c>
      <c r="Y604" s="99">
        <f t="shared" si="413"/>
        <v>1.9619447517881007E-6</v>
      </c>
      <c r="Z604" s="96">
        <f t="shared" si="414"/>
        <v>82348.798913910097</v>
      </c>
      <c r="AA604" s="96">
        <f t="shared" si="415"/>
        <v>236754.08452830187</v>
      </c>
      <c r="AC604" s="96">
        <f t="shared" si="394"/>
        <v>5.9637523022970599E-3</v>
      </c>
      <c r="AD604" s="96" t="str">
        <f t="shared" si="416"/>
        <v/>
      </c>
      <c r="AE604" s="96">
        <f t="shared" si="417"/>
        <v>3.0028795334653014E-3</v>
      </c>
      <c r="AF604" s="96">
        <f t="shared" si="431"/>
        <v>1.9972304048214333E-3</v>
      </c>
      <c r="AH604" s="101">
        <f t="shared" si="418"/>
        <v>3.4351213261231077</v>
      </c>
      <c r="AI604" s="101" t="str">
        <f t="shared" si="419"/>
        <v/>
      </c>
      <c r="AJ604" s="101">
        <f t="shared" si="395"/>
        <v>0.62571428571428578</v>
      </c>
      <c r="AK604" s="96">
        <f t="shared" si="432"/>
        <v>0.52930103367185954</v>
      </c>
      <c r="AM604" s="96">
        <f t="shared" si="420"/>
        <v>7.213754784858524E-2</v>
      </c>
      <c r="AN604" s="96">
        <f t="shared" si="433"/>
        <v>0.12825098039215685</v>
      </c>
      <c r="AO604" s="96">
        <f t="shared" si="434"/>
        <v>4.6168866630690523E-2</v>
      </c>
      <c r="AQ604" s="96">
        <f t="shared" si="421"/>
        <v>14.427509569717053</v>
      </c>
      <c r="AR604" s="96">
        <f t="shared" si="435"/>
        <v>18.688000000000002</v>
      </c>
      <c r="AS604" s="96">
        <f t="shared" si="436"/>
        <v>8.1418435754777363</v>
      </c>
      <c r="AU604" s="96">
        <f t="shared" si="422"/>
        <v>8.0152830942872483E-2</v>
      </c>
      <c r="AV604" s="96" t="str">
        <f t="shared" si="437"/>
        <v/>
      </c>
      <c r="AW604" s="96">
        <f t="shared" si="438"/>
        <v>7.1250544662309359E-2</v>
      </c>
      <c r="AX604" s="96">
        <f t="shared" si="439"/>
        <v>3.7719983706295965E-2</v>
      </c>
      <c r="AZ604" s="101">
        <f t="shared" si="423"/>
        <v>16.030566188574504</v>
      </c>
      <c r="BA604" s="101" t="str">
        <f t="shared" si="424"/>
        <v/>
      </c>
      <c r="BB604" s="101">
        <f t="shared" si="440"/>
        <v>10.382222222222225</v>
      </c>
      <c r="BC604" s="96">
        <f t="shared" si="441"/>
        <v>6.3012241619211187</v>
      </c>
      <c r="BE604" s="96">
        <f t="shared" si="425"/>
        <v>7.2420634920634908E-5</v>
      </c>
      <c r="BF604" s="96">
        <f t="shared" si="426"/>
        <v>4.1714285714285718E-2</v>
      </c>
      <c r="BH604" s="118"/>
      <c r="BI604" s="96" t="s">
        <v>74</v>
      </c>
      <c r="BJ604" s="96">
        <f t="shared" si="427"/>
        <v>1.1185785165503649E-4</v>
      </c>
      <c r="BK604" s="101">
        <f t="shared" si="428"/>
        <v>6.3564625850340131E-2</v>
      </c>
      <c r="BL604" s="101"/>
      <c r="BM604" s="117" t="str">
        <f t="shared" si="429"/>
        <v>62-75-9</v>
      </c>
      <c r="BN604" s="204" t="str">
        <f t="shared" si="430"/>
        <v>Nitrosodimethylamine, N-</v>
      </c>
      <c r="BO604" s="204"/>
      <c r="BP604" s="200">
        <f t="shared" si="442"/>
        <v>1.9972304048214333E-3</v>
      </c>
      <c r="BQ604" s="100" t="str">
        <f t="shared" si="396"/>
        <v>C</v>
      </c>
      <c r="BR604" s="205">
        <f t="shared" si="443"/>
        <v>4.6168866630690523E-2</v>
      </c>
      <c r="BS604" s="100" t="str">
        <f t="shared" si="397"/>
        <v>C</v>
      </c>
      <c r="BT604" s="200">
        <f t="shared" si="444"/>
        <v>3.7719983706295965E-2</v>
      </c>
      <c r="BU604" s="100" t="str">
        <f t="shared" si="398"/>
        <v>C</v>
      </c>
      <c r="BV604" s="200">
        <f t="shared" si="445"/>
        <v>7.2420634920634908E-5</v>
      </c>
      <c r="BW604" s="100" t="str">
        <f t="shared" si="399"/>
        <v>C</v>
      </c>
      <c r="BX604" s="200">
        <f t="shared" si="400"/>
        <v>1.1185785165503649E-4</v>
      </c>
      <c r="BY604" s="100" t="str">
        <f t="shared" si="401"/>
        <v>C</v>
      </c>
      <c r="BZ604" s="200"/>
      <c r="CA604" s="200"/>
      <c r="CB604" s="200"/>
    </row>
    <row r="605" spans="1:80" s="96" customFormat="1" ht="23" x14ac:dyDescent="0.5">
      <c r="A605" s="206" t="s">
        <v>1436</v>
      </c>
      <c r="B605" s="117" t="s">
        <v>510</v>
      </c>
      <c r="C605" s="201">
        <v>4.8999999999999998E-3</v>
      </c>
      <c r="D605" s="201" t="s">
        <v>790</v>
      </c>
      <c r="E605" s="201"/>
      <c r="F605" s="203" t="s">
        <v>74</v>
      </c>
      <c r="G605" s="202">
        <v>2.6000000000000001E-6</v>
      </c>
      <c r="H605" s="100" t="s">
        <v>793</v>
      </c>
      <c r="I605" s="203"/>
      <c r="J605" s="203" t="s">
        <v>74</v>
      </c>
      <c r="K605" s="203"/>
      <c r="L605" s="113"/>
      <c r="M605" s="113">
        <v>1</v>
      </c>
      <c r="N605" s="111">
        <v>0.1</v>
      </c>
      <c r="P605" s="95">
        <v>198.23</v>
      </c>
      <c r="Q605" s="96" t="s">
        <v>47</v>
      </c>
      <c r="R605" s="96">
        <v>1.2100000000000001E-6</v>
      </c>
      <c r="S605" s="208">
        <v>4.9499999999999997E-5</v>
      </c>
      <c r="T605" s="96">
        <v>5.5886600000000002E-2</v>
      </c>
      <c r="U605" s="96">
        <v>6.5298999999999999E-6</v>
      </c>
      <c r="V605" s="96">
        <v>2632</v>
      </c>
      <c r="W605" s="96">
        <f t="shared" si="412"/>
        <v>15.792</v>
      </c>
      <c r="X605" s="96">
        <v>35</v>
      </c>
      <c r="Y605" s="99" t="str">
        <f t="shared" si="413"/>
        <v/>
      </c>
      <c r="Z605" s="96" t="str">
        <f t="shared" si="414"/>
        <v/>
      </c>
      <c r="AA605" s="96" t="str">
        <f t="shared" si="415"/>
        <v/>
      </c>
      <c r="AC605" s="96">
        <f t="shared" si="394"/>
        <v>1295857.9881656803</v>
      </c>
      <c r="AD605" s="96">
        <f t="shared" si="416"/>
        <v>504.33172591988716</v>
      </c>
      <c r="AE605" s="96">
        <f t="shared" si="417"/>
        <v>141.88532555879496</v>
      </c>
      <c r="AF605" s="96">
        <f t="shared" si="431"/>
        <v>110.72310275457845</v>
      </c>
      <c r="AH605" s="101" t="str">
        <f t="shared" si="418"/>
        <v/>
      </c>
      <c r="AI605" s="101" t="str">
        <f t="shared" si="419"/>
        <v/>
      </c>
      <c r="AJ605" s="101" t="str">
        <f t="shared" si="395"/>
        <v/>
      </c>
      <c r="AK605" s="96" t="str">
        <f t="shared" si="432"/>
        <v/>
      </c>
      <c r="AM605" s="96">
        <f t="shared" si="420"/>
        <v>5660307.692307692</v>
      </c>
      <c r="AN605" s="96">
        <f t="shared" si="433"/>
        <v>1334.8571428571427</v>
      </c>
      <c r="AO605" s="96">
        <f t="shared" si="434"/>
        <v>1334.5424208349957</v>
      </c>
      <c r="AQ605" s="96" t="str">
        <f t="shared" si="421"/>
        <v/>
      </c>
      <c r="AR605" s="96" t="str">
        <f t="shared" si="435"/>
        <v/>
      </c>
      <c r="AS605" s="96" t="str">
        <f t="shared" si="436"/>
        <v/>
      </c>
      <c r="AU605" s="96">
        <f t="shared" si="422"/>
        <v>6289230.7692307681</v>
      </c>
      <c r="AV605" s="96">
        <f t="shared" si="437"/>
        <v>24588.438381541826</v>
      </c>
      <c r="AW605" s="96">
        <f t="shared" si="438"/>
        <v>741.58730158730145</v>
      </c>
      <c r="AX605" s="96">
        <f t="shared" si="439"/>
        <v>719.79345730989155</v>
      </c>
      <c r="AZ605" s="101" t="str">
        <f t="shared" si="423"/>
        <v/>
      </c>
      <c r="BA605" s="101" t="str">
        <f t="shared" si="424"/>
        <v/>
      </c>
      <c r="BB605" s="101" t="str">
        <f t="shared" si="440"/>
        <v/>
      </c>
      <c r="BC605" s="96" t="str">
        <f t="shared" si="441"/>
        <v/>
      </c>
      <c r="BE605" s="96">
        <f t="shared" si="425"/>
        <v>1.0798816568047336</v>
      </c>
      <c r="BF605" s="96" t="str">
        <f t="shared" si="426"/>
        <v/>
      </c>
      <c r="BH605" s="118"/>
      <c r="BI605" s="96" t="s">
        <v>74</v>
      </c>
      <c r="BJ605" s="96">
        <f t="shared" si="427"/>
        <v>15.899636268594946</v>
      </c>
      <c r="BK605" s="101" t="str">
        <f t="shared" si="428"/>
        <v/>
      </c>
      <c r="BL605" s="101"/>
      <c r="BM605" s="117" t="str">
        <f t="shared" si="429"/>
        <v>86-30-6</v>
      </c>
      <c r="BN605" s="204" t="str">
        <f t="shared" si="430"/>
        <v>Nitrosodiphenylamine, N-</v>
      </c>
      <c r="BO605" s="204"/>
      <c r="BP605" s="200">
        <f t="shared" si="442"/>
        <v>110.72310275457845</v>
      </c>
      <c r="BQ605" s="100" t="str">
        <f t="shared" si="396"/>
        <v>C</v>
      </c>
      <c r="BR605" s="205">
        <f t="shared" si="443"/>
        <v>1334.5424208349957</v>
      </c>
      <c r="BS605" s="100" t="str">
        <f t="shared" si="397"/>
        <v>C</v>
      </c>
      <c r="BT605" s="200">
        <f t="shared" si="444"/>
        <v>719.79345730989155</v>
      </c>
      <c r="BU605" s="100" t="str">
        <f t="shared" si="398"/>
        <v>C</v>
      </c>
      <c r="BV605" s="200">
        <f t="shared" si="445"/>
        <v>1.0798816568047336</v>
      </c>
      <c r="BW605" s="100" t="str">
        <f t="shared" si="399"/>
        <v>C</v>
      </c>
      <c r="BX605" s="200">
        <f t="shared" si="400"/>
        <v>15.899636268594946</v>
      </c>
      <c r="BY605" s="100" t="str">
        <f t="shared" si="401"/>
        <v>C</v>
      </c>
      <c r="BZ605" s="200">
        <v>0.06</v>
      </c>
      <c r="CA605" s="200"/>
      <c r="CB605" s="200">
        <f>BZ605*20</f>
        <v>1.2</v>
      </c>
    </row>
    <row r="606" spans="1:80" s="96" customFormat="1" ht="23" x14ac:dyDescent="0.5">
      <c r="A606" s="206" t="s">
        <v>1437</v>
      </c>
      <c r="B606" s="117" t="s">
        <v>512</v>
      </c>
      <c r="C606" s="201">
        <v>22</v>
      </c>
      <c r="D606" s="201" t="s">
        <v>790</v>
      </c>
      <c r="E606" s="201"/>
      <c r="F606" s="203" t="s">
        <v>74</v>
      </c>
      <c r="G606" s="202">
        <v>6.3E-3</v>
      </c>
      <c r="H606" s="100" t="s">
        <v>793</v>
      </c>
      <c r="I606" s="203"/>
      <c r="J606" s="203" t="s">
        <v>74</v>
      </c>
      <c r="K606" s="203"/>
      <c r="L606" s="113" t="s">
        <v>1199</v>
      </c>
      <c r="M606" s="113">
        <v>1</v>
      </c>
      <c r="N606" s="111"/>
      <c r="P606" s="95">
        <v>88.11</v>
      </c>
      <c r="R606" s="96">
        <v>1.44E-6</v>
      </c>
      <c r="S606" s="208">
        <v>5.8900000000000002E-5</v>
      </c>
      <c r="T606" s="96">
        <v>8.4054699999999996E-2</v>
      </c>
      <c r="U606" s="96">
        <v>9.9876000000000007E-6</v>
      </c>
      <c r="V606" s="96">
        <v>43.47</v>
      </c>
      <c r="W606" s="96">
        <f t="shared" si="412"/>
        <v>0.26082</v>
      </c>
      <c r="X606" s="96">
        <v>300000</v>
      </c>
      <c r="Y606" s="99">
        <f t="shared" si="413"/>
        <v>9.067047076536483E-7</v>
      </c>
      <c r="Z606" s="96">
        <f t="shared" si="414"/>
        <v>121134.46363725085</v>
      </c>
      <c r="AA606" s="96">
        <f t="shared" si="415"/>
        <v>108249.34507547171</v>
      </c>
      <c r="AC606" s="96">
        <f t="shared" si="394"/>
        <v>5.3985444722340119E-2</v>
      </c>
      <c r="AD606" s="96" t="str">
        <f t="shared" si="416"/>
        <v/>
      </c>
      <c r="AE606" s="96">
        <f t="shared" si="417"/>
        <v>3.1601731601731596E-2</v>
      </c>
      <c r="AF606" s="96">
        <f t="shared" si="431"/>
        <v>1.9933284491775921E-2</v>
      </c>
      <c r="AH606" s="101" t="str">
        <f t="shared" si="418"/>
        <v/>
      </c>
      <c r="AI606" s="101" t="str">
        <f t="shared" si="419"/>
        <v/>
      </c>
      <c r="AJ606" s="101" t="str">
        <f t="shared" si="395"/>
        <v/>
      </c>
      <c r="AK606" s="96" t="str">
        <f t="shared" si="432"/>
        <v/>
      </c>
      <c r="AM606" s="96">
        <f t="shared" si="420"/>
        <v>0.23580842254718165</v>
      </c>
      <c r="AN606" s="96">
        <f t="shared" si="433"/>
        <v>0.29730909090909086</v>
      </c>
      <c r="AO606" s="96">
        <f t="shared" si="434"/>
        <v>0.13150569239732873</v>
      </c>
      <c r="AQ606" s="96" t="str">
        <f t="shared" si="421"/>
        <v/>
      </c>
      <c r="AR606" s="96" t="str">
        <f t="shared" si="435"/>
        <v/>
      </c>
      <c r="AS606" s="96" t="str">
        <f t="shared" si="436"/>
        <v/>
      </c>
      <c r="AU606" s="96">
        <f t="shared" si="422"/>
        <v>0.2620093583857574</v>
      </c>
      <c r="AV606" s="96" t="str">
        <f t="shared" si="437"/>
        <v/>
      </c>
      <c r="AW606" s="96">
        <f t="shared" si="438"/>
        <v>0.16517171717171714</v>
      </c>
      <c r="AX606" s="96">
        <f t="shared" si="439"/>
        <v>0.10130723975344458</v>
      </c>
      <c r="AZ606" s="101" t="str">
        <f t="shared" si="423"/>
        <v/>
      </c>
      <c r="BA606" s="101" t="str">
        <f t="shared" si="424"/>
        <v/>
      </c>
      <c r="BB606" s="101" t="str">
        <f t="shared" si="440"/>
        <v/>
      </c>
      <c r="BC606" s="96" t="str">
        <f t="shared" si="441"/>
        <v/>
      </c>
      <c r="BE606" s="96">
        <f t="shared" si="425"/>
        <v>4.4566544566544561E-4</v>
      </c>
      <c r="BF606" s="96" t="str">
        <f t="shared" si="426"/>
        <v/>
      </c>
      <c r="BH606" s="118"/>
      <c r="BI606" s="96" t="s">
        <v>74</v>
      </c>
      <c r="BJ606" s="96">
        <f t="shared" si="427"/>
        <v>7.1209785980451445E-4</v>
      </c>
      <c r="BK606" s="101" t="str">
        <f t="shared" si="428"/>
        <v/>
      </c>
      <c r="BL606" s="101"/>
      <c r="BM606" s="117" t="str">
        <f t="shared" si="429"/>
        <v>10595-95-6</v>
      </c>
      <c r="BN606" s="204" t="str">
        <f t="shared" si="430"/>
        <v>Nitrosomethylethylamine, N-</v>
      </c>
      <c r="BO606" s="204"/>
      <c r="BP606" s="200">
        <f t="shared" si="442"/>
        <v>1.9933284491775921E-2</v>
      </c>
      <c r="BQ606" s="100" t="str">
        <f t="shared" si="396"/>
        <v>C</v>
      </c>
      <c r="BR606" s="205">
        <f t="shared" si="443"/>
        <v>0.13150569239732873</v>
      </c>
      <c r="BS606" s="100" t="str">
        <f t="shared" si="397"/>
        <v>C</v>
      </c>
      <c r="BT606" s="200">
        <f t="shared" si="444"/>
        <v>0.10130723975344458</v>
      </c>
      <c r="BU606" s="100" t="str">
        <f t="shared" si="398"/>
        <v>C</v>
      </c>
      <c r="BV606" s="200">
        <f t="shared" si="445"/>
        <v>4.4566544566544561E-4</v>
      </c>
      <c r="BW606" s="100" t="str">
        <f t="shared" si="399"/>
        <v>C</v>
      </c>
      <c r="BX606" s="200">
        <f t="shared" si="400"/>
        <v>7.1209785980451445E-4</v>
      </c>
      <c r="BY606" s="100" t="str">
        <f t="shared" si="401"/>
        <v>C</v>
      </c>
      <c r="BZ606" s="200"/>
      <c r="CA606" s="200"/>
      <c r="CB606" s="200"/>
    </row>
    <row r="607" spans="1:80" s="96" customFormat="1" ht="23" x14ac:dyDescent="0.5">
      <c r="A607" s="206" t="s">
        <v>1438</v>
      </c>
      <c r="B607" s="117" t="s">
        <v>1439</v>
      </c>
      <c r="C607" s="201">
        <v>6.7</v>
      </c>
      <c r="D607" s="201" t="s">
        <v>793</v>
      </c>
      <c r="E607" s="201"/>
      <c r="F607" s="203" t="s">
        <v>74</v>
      </c>
      <c r="G607" s="202">
        <v>1.9E-3</v>
      </c>
      <c r="H607" s="100" t="s">
        <v>793</v>
      </c>
      <c r="I607" s="203"/>
      <c r="J607" s="203" t="s">
        <v>74</v>
      </c>
      <c r="K607" s="203"/>
      <c r="L607" s="113"/>
      <c r="M607" s="113">
        <v>1</v>
      </c>
      <c r="N607" s="111">
        <v>0.1</v>
      </c>
      <c r="P607" s="95">
        <v>116.12</v>
      </c>
      <c r="Q607" s="96" t="s">
        <v>47</v>
      </c>
      <c r="R607" s="96">
        <v>2.4500000000000001E-8</v>
      </c>
      <c r="S607" s="208">
        <v>1.0016000000000001E-6</v>
      </c>
      <c r="T607" s="96">
        <v>7.9826800000000003E-2</v>
      </c>
      <c r="U607" s="96">
        <v>9.3270999999999992E-6</v>
      </c>
      <c r="V607" s="96">
        <v>22.51</v>
      </c>
      <c r="W607" s="96">
        <f t="shared" si="412"/>
        <v>0.13506000000000001</v>
      </c>
      <c r="X607" s="96">
        <v>1000000</v>
      </c>
      <c r="Y607" s="99" t="str">
        <f t="shared" si="413"/>
        <v/>
      </c>
      <c r="Z607" s="96" t="str">
        <f t="shared" si="414"/>
        <v/>
      </c>
      <c r="AA607" s="96" t="str">
        <f t="shared" si="415"/>
        <v/>
      </c>
      <c r="AC607" s="96">
        <f t="shared" si="394"/>
        <v>1773.2793522267204</v>
      </c>
      <c r="AD607" s="96">
        <f t="shared" si="416"/>
        <v>0.3688396204488727</v>
      </c>
      <c r="AE607" s="96">
        <f t="shared" si="417"/>
        <v>0.10376687988628286</v>
      </c>
      <c r="AF607" s="96">
        <f t="shared" si="431"/>
        <v>8.097981883076602E-2</v>
      </c>
      <c r="AH607" s="101" t="str">
        <f t="shared" si="418"/>
        <v/>
      </c>
      <c r="AI607" s="101" t="str">
        <f t="shared" si="419"/>
        <v/>
      </c>
      <c r="AJ607" s="101" t="str">
        <f t="shared" si="395"/>
        <v/>
      </c>
      <c r="AK607" s="96" t="str">
        <f t="shared" si="432"/>
        <v/>
      </c>
      <c r="AM607" s="96">
        <f t="shared" si="420"/>
        <v>7745.6842105263158</v>
      </c>
      <c r="AN607" s="96">
        <f t="shared" si="433"/>
        <v>0.97623880597014911</v>
      </c>
      <c r="AO607" s="96">
        <f t="shared" si="434"/>
        <v>0.97611577976905062</v>
      </c>
      <c r="AQ607" s="96" t="str">
        <f t="shared" si="421"/>
        <v/>
      </c>
      <c r="AR607" s="96" t="str">
        <f t="shared" si="435"/>
        <v/>
      </c>
      <c r="AS607" s="96" t="str">
        <f t="shared" si="436"/>
        <v/>
      </c>
      <c r="AU607" s="96">
        <f t="shared" si="422"/>
        <v>8606.3157894736833</v>
      </c>
      <c r="AV607" s="96">
        <f t="shared" si="437"/>
        <v>17.982589264112679</v>
      </c>
      <c r="AW607" s="96">
        <f t="shared" si="438"/>
        <v>0.54235489220563837</v>
      </c>
      <c r="AX607" s="96">
        <f t="shared" si="439"/>
        <v>0.52644416073236511</v>
      </c>
      <c r="AZ607" s="101" t="str">
        <f t="shared" si="423"/>
        <v/>
      </c>
      <c r="BA607" s="101" t="str">
        <f t="shared" si="424"/>
        <v/>
      </c>
      <c r="BB607" s="101" t="str">
        <f t="shared" si="440"/>
        <v/>
      </c>
      <c r="BC607" s="96" t="str">
        <f t="shared" si="441"/>
        <v/>
      </c>
      <c r="BE607" s="96">
        <f t="shared" si="425"/>
        <v>1.4777327935222673E-3</v>
      </c>
      <c r="BF607" s="96" t="str">
        <f t="shared" si="426"/>
        <v/>
      </c>
      <c r="BH607" s="118"/>
      <c r="BI607" s="96" t="s">
        <v>74</v>
      </c>
      <c r="BJ607" s="96">
        <f t="shared" si="427"/>
        <v>1.1628092196435111E-2</v>
      </c>
      <c r="BK607" s="101" t="str">
        <f t="shared" si="428"/>
        <v/>
      </c>
      <c r="BL607" s="101"/>
      <c r="BM607" s="117" t="str">
        <f t="shared" si="429"/>
        <v>59-89-2</v>
      </c>
      <c r="BN607" s="204" t="str">
        <f t="shared" si="430"/>
        <v>Nitrosomorpholine [N-]</v>
      </c>
      <c r="BO607" s="204"/>
      <c r="BP607" s="200">
        <f t="shared" si="442"/>
        <v>8.097981883076602E-2</v>
      </c>
      <c r="BQ607" s="100" t="str">
        <f t="shared" si="396"/>
        <v>C</v>
      </c>
      <c r="BR607" s="205">
        <f t="shared" si="443"/>
        <v>0.97611577976905062</v>
      </c>
      <c r="BS607" s="100" t="str">
        <f t="shared" si="397"/>
        <v>C</v>
      </c>
      <c r="BT607" s="200">
        <f t="shared" si="444"/>
        <v>0.52644416073236511</v>
      </c>
      <c r="BU607" s="100" t="str">
        <f t="shared" si="398"/>
        <v>C</v>
      </c>
      <c r="BV607" s="200">
        <f t="shared" si="445"/>
        <v>1.4777327935222673E-3</v>
      </c>
      <c r="BW607" s="100" t="str">
        <f t="shared" si="399"/>
        <v>C</v>
      </c>
      <c r="BX607" s="200">
        <f t="shared" si="400"/>
        <v>1.1628092196435111E-2</v>
      </c>
      <c r="BY607" s="100" t="str">
        <f t="shared" si="401"/>
        <v>C</v>
      </c>
      <c r="BZ607" s="200"/>
      <c r="CA607" s="200"/>
      <c r="CB607" s="200"/>
    </row>
    <row r="608" spans="1:80" s="96" customFormat="1" ht="23" x14ac:dyDescent="0.5">
      <c r="A608" s="206" t="s">
        <v>1440</v>
      </c>
      <c r="B608" s="117" t="s">
        <v>1441</v>
      </c>
      <c r="C608" s="201">
        <v>9.4</v>
      </c>
      <c r="D608" s="201" t="s">
        <v>793</v>
      </c>
      <c r="E608" s="201"/>
      <c r="F608" s="203" t="s">
        <v>74</v>
      </c>
      <c r="G608" s="202">
        <v>2.7000000000000001E-3</v>
      </c>
      <c r="H608" s="100" t="s">
        <v>793</v>
      </c>
      <c r="I608" s="203"/>
      <c r="J608" s="203" t="s">
        <v>74</v>
      </c>
      <c r="K608" s="203"/>
      <c r="L608" s="113"/>
      <c r="M608" s="113">
        <v>1</v>
      </c>
      <c r="N608" s="111">
        <v>0.1</v>
      </c>
      <c r="P608" s="95">
        <v>114.15</v>
      </c>
      <c r="Q608" s="96" t="s">
        <v>47</v>
      </c>
      <c r="R608" s="96">
        <v>8.4399999999999999E-7</v>
      </c>
      <c r="S608" s="208">
        <v>3.4499999999999998E-5</v>
      </c>
      <c r="T608" s="96">
        <v>6.9889999999999994E-2</v>
      </c>
      <c r="U608" s="96">
        <v>9.1776E-6</v>
      </c>
      <c r="V608" s="96">
        <v>167.5</v>
      </c>
      <c r="W608" s="96">
        <f t="shared" si="412"/>
        <v>1.0050000000000001</v>
      </c>
      <c r="X608" s="96">
        <v>76500</v>
      </c>
      <c r="Y608" s="99" t="str">
        <f t="shared" si="413"/>
        <v/>
      </c>
      <c r="Z608" s="96" t="str">
        <f t="shared" si="414"/>
        <v/>
      </c>
      <c r="AA608" s="96" t="str">
        <f t="shared" si="415"/>
        <v/>
      </c>
      <c r="AC608" s="96">
        <f t="shared" si="394"/>
        <v>1247.8632478632476</v>
      </c>
      <c r="AD608" s="96">
        <f t="shared" si="416"/>
        <v>0.26289632521355816</v>
      </c>
      <c r="AE608" s="96">
        <f t="shared" si="417"/>
        <v>7.3961499493414379E-2</v>
      </c>
      <c r="AF608" s="96">
        <f t="shared" si="431"/>
        <v>5.7719624158271948E-2</v>
      </c>
      <c r="AH608" s="101" t="str">
        <f t="shared" si="418"/>
        <v/>
      </c>
      <c r="AI608" s="101" t="str">
        <f t="shared" si="419"/>
        <v/>
      </c>
      <c r="AJ608" s="101" t="str">
        <f t="shared" si="395"/>
        <v/>
      </c>
      <c r="AK608" s="96" t="str">
        <f t="shared" si="432"/>
        <v/>
      </c>
      <c r="AM608" s="96">
        <f t="shared" si="420"/>
        <v>5450.666666666667</v>
      </c>
      <c r="AN608" s="96">
        <f t="shared" si="433"/>
        <v>0.69582978723404243</v>
      </c>
      <c r="AO608" s="96">
        <f t="shared" si="434"/>
        <v>0.69574096923796946</v>
      </c>
      <c r="AQ608" s="96" t="str">
        <f t="shared" si="421"/>
        <v/>
      </c>
      <c r="AR608" s="96" t="str">
        <f t="shared" si="435"/>
        <v/>
      </c>
      <c r="AS608" s="96" t="str">
        <f t="shared" si="436"/>
        <v/>
      </c>
      <c r="AU608" s="96">
        <f t="shared" si="422"/>
        <v>6056.2962962962965</v>
      </c>
      <c r="AV608" s="96">
        <f t="shared" si="437"/>
        <v>12.817377454207973</v>
      </c>
      <c r="AW608" s="96">
        <f t="shared" si="438"/>
        <v>0.38657210401891245</v>
      </c>
      <c r="AX608" s="96">
        <f t="shared" si="439"/>
        <v>0.37523118068308403</v>
      </c>
      <c r="AZ608" s="101" t="str">
        <f t="shared" si="423"/>
        <v/>
      </c>
      <c r="BA608" s="101" t="str">
        <f t="shared" si="424"/>
        <v/>
      </c>
      <c r="BB608" s="101" t="str">
        <f t="shared" si="440"/>
        <v/>
      </c>
      <c r="BC608" s="96" t="str">
        <f t="shared" si="441"/>
        <v/>
      </c>
      <c r="BE608" s="96">
        <f t="shared" si="425"/>
        <v>1.0398860398860396E-3</v>
      </c>
      <c r="BF608" s="96" t="str">
        <f t="shared" si="426"/>
        <v/>
      </c>
      <c r="BH608" s="118"/>
      <c r="BI608" s="96" t="s">
        <v>74</v>
      </c>
      <c r="BJ608" s="96">
        <f t="shared" si="427"/>
        <v>8.288108267671835E-3</v>
      </c>
      <c r="BK608" s="101" t="str">
        <f t="shared" si="428"/>
        <v/>
      </c>
      <c r="BL608" s="101"/>
      <c r="BM608" s="117" t="str">
        <f t="shared" si="429"/>
        <v>100-75-4</v>
      </c>
      <c r="BN608" s="204" t="str">
        <f t="shared" si="430"/>
        <v>Nitrosopiperidine [N-]</v>
      </c>
      <c r="BO608" s="204"/>
      <c r="BP608" s="200">
        <f t="shared" si="442"/>
        <v>5.7719624158271948E-2</v>
      </c>
      <c r="BQ608" s="100" t="str">
        <f t="shared" si="396"/>
        <v>C</v>
      </c>
      <c r="BR608" s="205">
        <f t="shared" si="443"/>
        <v>0.69574096923796946</v>
      </c>
      <c r="BS608" s="100" t="str">
        <f t="shared" si="397"/>
        <v>C</v>
      </c>
      <c r="BT608" s="200">
        <f t="shared" si="444"/>
        <v>0.37523118068308403</v>
      </c>
      <c r="BU608" s="100" t="str">
        <f t="shared" si="398"/>
        <v>C</v>
      </c>
      <c r="BV608" s="200">
        <f t="shared" si="445"/>
        <v>1.0398860398860396E-3</v>
      </c>
      <c r="BW608" s="100" t="str">
        <f t="shared" si="399"/>
        <v>C</v>
      </c>
      <c r="BX608" s="200">
        <f t="shared" si="400"/>
        <v>8.288108267671835E-3</v>
      </c>
      <c r="BY608" s="100" t="str">
        <f t="shared" si="401"/>
        <v>C</v>
      </c>
      <c r="BZ608" s="200"/>
      <c r="CA608" s="200"/>
      <c r="CB608" s="200"/>
    </row>
    <row r="609" spans="1:80" s="96" customFormat="1" ht="23" x14ac:dyDescent="0.5">
      <c r="A609" s="206" t="s">
        <v>1442</v>
      </c>
      <c r="B609" s="117" t="s">
        <v>513</v>
      </c>
      <c r="C609" s="201">
        <v>2.1</v>
      </c>
      <c r="D609" s="201" t="s">
        <v>790</v>
      </c>
      <c r="E609" s="201"/>
      <c r="F609" s="203" t="s">
        <v>74</v>
      </c>
      <c r="G609" s="202">
        <v>6.0999999999999997E-4</v>
      </c>
      <c r="H609" s="100" t="s">
        <v>790</v>
      </c>
      <c r="I609" s="203"/>
      <c r="J609" s="203" t="s">
        <v>74</v>
      </c>
      <c r="K609" s="203"/>
      <c r="L609" s="113"/>
      <c r="M609" s="113">
        <v>1</v>
      </c>
      <c r="N609" s="111">
        <v>0.1</v>
      </c>
      <c r="P609" s="95">
        <v>100.12</v>
      </c>
      <c r="Q609" s="96" t="s">
        <v>47</v>
      </c>
      <c r="R609" s="96">
        <v>4.8900000000000001E-8</v>
      </c>
      <c r="S609" s="208">
        <v>1.9991999999999998E-6</v>
      </c>
      <c r="T609" s="96">
        <v>7.9971200000000006E-2</v>
      </c>
      <c r="U609" s="96">
        <v>1.01E-5</v>
      </c>
      <c r="V609" s="96">
        <v>91.91</v>
      </c>
      <c r="W609" s="96">
        <f t="shared" si="412"/>
        <v>0.55145999999999995</v>
      </c>
      <c r="X609" s="96">
        <v>1000000</v>
      </c>
      <c r="Y609" s="99" t="str">
        <f t="shared" si="413"/>
        <v/>
      </c>
      <c r="Z609" s="96" t="str">
        <f t="shared" si="414"/>
        <v/>
      </c>
      <c r="AA609" s="96" t="str">
        <f t="shared" si="415"/>
        <v/>
      </c>
      <c r="AC609" s="96">
        <f t="shared" si="394"/>
        <v>5523.3291298865061</v>
      </c>
      <c r="AD609" s="96">
        <f t="shared" si="416"/>
        <v>1.1767740271464033</v>
      </c>
      <c r="AE609" s="96">
        <f t="shared" si="417"/>
        <v>0.33106575963718821</v>
      </c>
      <c r="AF609" s="96">
        <f t="shared" si="431"/>
        <v>0.25836389705484625</v>
      </c>
      <c r="AH609" s="101" t="str">
        <f t="shared" si="418"/>
        <v/>
      </c>
      <c r="AI609" s="101" t="str">
        <f t="shared" si="419"/>
        <v/>
      </c>
      <c r="AJ609" s="101" t="str">
        <f t="shared" si="395"/>
        <v/>
      </c>
      <c r="AK609" s="96" t="str">
        <f t="shared" si="432"/>
        <v/>
      </c>
      <c r="AM609" s="96">
        <f t="shared" si="420"/>
        <v>24125.901639344262</v>
      </c>
      <c r="AN609" s="96">
        <f t="shared" si="433"/>
        <v>3.114666666666666</v>
      </c>
      <c r="AO609" s="96">
        <f t="shared" si="434"/>
        <v>3.1142646134573093</v>
      </c>
      <c r="AQ609" s="96" t="str">
        <f t="shared" si="421"/>
        <v/>
      </c>
      <c r="AR609" s="96" t="str">
        <f t="shared" si="435"/>
        <v/>
      </c>
      <c r="AS609" s="96" t="str">
        <f t="shared" si="436"/>
        <v/>
      </c>
      <c r="AU609" s="96">
        <f t="shared" si="422"/>
        <v>26806.557377049179</v>
      </c>
      <c r="AV609" s="96">
        <f t="shared" si="437"/>
        <v>57.373022890264266</v>
      </c>
      <c r="AW609" s="96">
        <f t="shared" si="438"/>
        <v>1.7303703703703701</v>
      </c>
      <c r="AX609" s="96">
        <f t="shared" si="439"/>
        <v>1.6796050627273733</v>
      </c>
      <c r="AZ609" s="101" t="str">
        <f t="shared" si="423"/>
        <v/>
      </c>
      <c r="BA609" s="101" t="str">
        <f t="shared" si="424"/>
        <v/>
      </c>
      <c r="BB609" s="101" t="str">
        <f t="shared" si="440"/>
        <v/>
      </c>
      <c r="BC609" s="96" t="str">
        <f t="shared" si="441"/>
        <v/>
      </c>
      <c r="BE609" s="96">
        <f t="shared" si="425"/>
        <v>4.6027742749054227E-3</v>
      </c>
      <c r="BF609" s="96" t="str">
        <f t="shared" si="426"/>
        <v/>
      </c>
      <c r="BH609" s="118"/>
      <c r="BI609" s="96" t="s">
        <v>74</v>
      </c>
      <c r="BJ609" s="96">
        <f t="shared" si="427"/>
        <v>3.7099151293388213E-2</v>
      </c>
      <c r="BK609" s="101" t="str">
        <f t="shared" si="428"/>
        <v/>
      </c>
      <c r="BL609" s="101"/>
      <c r="BM609" s="117" t="str">
        <f t="shared" si="429"/>
        <v>930-55-2</v>
      </c>
      <c r="BN609" s="204" t="str">
        <f t="shared" si="430"/>
        <v>Nitrosopyrrolidine, N-</v>
      </c>
      <c r="BO609" s="204"/>
      <c r="BP609" s="200">
        <f t="shared" si="442"/>
        <v>0.25836389705484625</v>
      </c>
      <c r="BQ609" s="100" t="str">
        <f t="shared" si="396"/>
        <v>C</v>
      </c>
      <c r="BR609" s="205">
        <f t="shared" si="443"/>
        <v>3.1142646134573093</v>
      </c>
      <c r="BS609" s="100" t="str">
        <f t="shared" si="397"/>
        <v>C</v>
      </c>
      <c r="BT609" s="200">
        <f t="shared" si="444"/>
        <v>1.6796050627273733</v>
      </c>
      <c r="BU609" s="100" t="str">
        <f t="shared" si="398"/>
        <v>C</v>
      </c>
      <c r="BV609" s="200">
        <f t="shared" si="445"/>
        <v>4.6027742749054227E-3</v>
      </c>
      <c r="BW609" s="100" t="str">
        <f t="shared" si="399"/>
        <v>C</v>
      </c>
      <c r="BX609" s="200">
        <f t="shared" si="400"/>
        <v>3.7099151293388213E-2</v>
      </c>
      <c r="BY609" s="100" t="str">
        <f t="shared" si="401"/>
        <v>C</v>
      </c>
      <c r="BZ609" s="200"/>
      <c r="CA609" s="200"/>
      <c r="CB609" s="200"/>
    </row>
    <row r="610" spans="1:80" s="96" customFormat="1" ht="23" x14ac:dyDescent="0.5">
      <c r="A610" s="206" t="s">
        <v>1443</v>
      </c>
      <c r="B610" s="117" t="s">
        <v>514</v>
      </c>
      <c r="C610" s="201"/>
      <c r="D610" s="201" t="s">
        <v>74</v>
      </c>
      <c r="E610" s="201">
        <v>1E-4</v>
      </c>
      <c r="F610" s="203" t="s">
        <v>1198</v>
      </c>
      <c r="G610" s="202"/>
      <c r="H610" s="100" t="s">
        <v>74</v>
      </c>
      <c r="I610" s="203"/>
      <c r="J610" s="203" t="s">
        <v>74</v>
      </c>
      <c r="K610" s="203"/>
      <c r="L610" s="113"/>
      <c r="M610" s="113">
        <v>1</v>
      </c>
      <c r="N610" s="111">
        <v>0.1</v>
      </c>
      <c r="P610" s="95">
        <v>137.13999999999999</v>
      </c>
      <c r="Q610" s="96" t="s">
        <v>47</v>
      </c>
      <c r="R610" s="96">
        <v>9.3000000000000007E-6</v>
      </c>
      <c r="S610" s="208">
        <v>3.8020000000000003E-4</v>
      </c>
      <c r="T610" s="96">
        <v>5.8686000000000002E-2</v>
      </c>
      <c r="U610" s="96">
        <v>8.6541000000000007E-6</v>
      </c>
      <c r="V610" s="96">
        <v>363.2</v>
      </c>
      <c r="W610" s="96">
        <f t="shared" si="412"/>
        <v>2.1791999999999998</v>
      </c>
      <c r="X610" s="96">
        <v>500</v>
      </c>
      <c r="Y610" s="99" t="str">
        <f t="shared" si="413"/>
        <v/>
      </c>
      <c r="Z610" s="96" t="str">
        <f t="shared" si="414"/>
        <v/>
      </c>
      <c r="AA610" s="96" t="str">
        <f t="shared" si="415"/>
        <v/>
      </c>
      <c r="AC610" s="96" t="str">
        <f t="shared" si="394"/>
        <v/>
      </c>
      <c r="AD610" s="96" t="str">
        <f t="shared" si="416"/>
        <v/>
      </c>
      <c r="AE610" s="96" t="str">
        <f t="shared" si="417"/>
        <v/>
      </c>
      <c r="AF610" s="96" t="str">
        <f t="shared" si="431"/>
        <v/>
      </c>
      <c r="AH610" s="101" t="str">
        <f t="shared" si="418"/>
        <v/>
      </c>
      <c r="AI610" s="101">
        <f t="shared" si="419"/>
        <v>32.960086689543068</v>
      </c>
      <c r="AJ610" s="101">
        <f t="shared" si="395"/>
        <v>7.821428571428573</v>
      </c>
      <c r="AK610" s="96">
        <f t="shared" si="432"/>
        <v>6.3213679555714641</v>
      </c>
      <c r="AM610" s="96" t="str">
        <f t="shared" si="420"/>
        <v/>
      </c>
      <c r="AN610" s="96" t="str">
        <f t="shared" si="433"/>
        <v/>
      </c>
      <c r="AO610" s="96" t="str">
        <f t="shared" si="434"/>
        <v/>
      </c>
      <c r="AQ610" s="96" t="str">
        <f t="shared" si="421"/>
        <v/>
      </c>
      <c r="AR610" s="96">
        <f t="shared" si="435"/>
        <v>233.60000000000002</v>
      </c>
      <c r="AS610" s="96">
        <f t="shared" si="436"/>
        <v>233.60000000000002</v>
      </c>
      <c r="AU610" s="96" t="str">
        <f t="shared" si="422"/>
        <v/>
      </c>
      <c r="AV610" s="96" t="str">
        <f t="shared" si="437"/>
        <v/>
      </c>
      <c r="AW610" s="96" t="str">
        <f t="shared" si="438"/>
        <v/>
      </c>
      <c r="AX610" s="96" t="str">
        <f t="shared" si="439"/>
        <v/>
      </c>
      <c r="AZ610" s="101" t="str">
        <f t="shared" si="423"/>
        <v/>
      </c>
      <c r="BA610" s="101">
        <f t="shared" si="424"/>
        <v>306.62928309653569</v>
      </c>
      <c r="BB610" s="101">
        <f t="shared" si="440"/>
        <v>129.7777777777778</v>
      </c>
      <c r="BC610" s="96">
        <f t="shared" si="441"/>
        <v>91.184745916203724</v>
      </c>
      <c r="BE610" s="96" t="str">
        <f t="shared" si="425"/>
        <v/>
      </c>
      <c r="BF610" s="96" t="str">
        <f t="shared" si="426"/>
        <v/>
      </c>
      <c r="BH610" s="118"/>
      <c r="BI610" s="96" t="s">
        <v>74</v>
      </c>
      <c r="BJ610" s="96" t="str">
        <f t="shared" si="427"/>
        <v/>
      </c>
      <c r="BK610" s="101">
        <f t="shared" si="428"/>
        <v>3.3371428571428572</v>
      </c>
      <c r="BL610" s="101"/>
      <c r="BM610" s="117" t="str">
        <f t="shared" si="429"/>
        <v>99-08-1</v>
      </c>
      <c r="BN610" s="204" t="str">
        <f t="shared" si="430"/>
        <v>Nitrotoluene, m-</v>
      </c>
      <c r="BO610" s="204"/>
      <c r="BP610" s="200">
        <f t="shared" si="442"/>
        <v>6.3213679555714641</v>
      </c>
      <c r="BQ610" s="100" t="str">
        <f t="shared" si="396"/>
        <v>N</v>
      </c>
      <c r="BR610" s="205">
        <f t="shared" si="443"/>
        <v>233.60000000000002</v>
      </c>
      <c r="BS610" s="100" t="str">
        <f t="shared" si="397"/>
        <v>N</v>
      </c>
      <c r="BT610" s="200">
        <f t="shared" si="444"/>
        <v>91.184745916203724</v>
      </c>
      <c r="BU610" s="100" t="str">
        <f t="shared" si="398"/>
        <v>N</v>
      </c>
      <c r="BV610" s="200" t="str">
        <f t="shared" si="445"/>
        <v/>
      </c>
      <c r="BW610" s="100" t="str">
        <f t="shared" si="399"/>
        <v/>
      </c>
      <c r="BX610" s="200">
        <f t="shared" si="400"/>
        <v>3.3371428571428572</v>
      </c>
      <c r="BY610" s="100" t="str">
        <f t="shared" si="401"/>
        <v>N</v>
      </c>
      <c r="BZ610" s="200"/>
      <c r="CA610" s="200"/>
      <c r="CB610" s="200"/>
    </row>
    <row r="611" spans="1:80" s="96" customFormat="1" ht="23" x14ac:dyDescent="0.5">
      <c r="A611" s="206" t="s">
        <v>1444</v>
      </c>
      <c r="B611" s="117" t="s">
        <v>515</v>
      </c>
      <c r="C611" s="96">
        <v>0.22</v>
      </c>
      <c r="D611" s="201" t="s">
        <v>791</v>
      </c>
      <c r="E611" s="201">
        <v>8.9999999999999998E-4</v>
      </c>
      <c r="F611" s="203" t="s">
        <v>791</v>
      </c>
      <c r="G611" s="202"/>
      <c r="H611" s="100" t="s">
        <v>74</v>
      </c>
      <c r="I611" s="203"/>
      <c r="J611" s="203" t="s">
        <v>74</v>
      </c>
      <c r="K611" s="203"/>
      <c r="L611" s="113" t="s">
        <v>1199</v>
      </c>
      <c r="M611" s="113">
        <v>1</v>
      </c>
      <c r="N611" s="111"/>
      <c r="P611" s="95">
        <v>137.13999999999999</v>
      </c>
      <c r="R611" s="96">
        <v>1.2500000000000001E-5</v>
      </c>
      <c r="S611" s="208">
        <v>5.1099999999999995E-4</v>
      </c>
      <c r="T611" s="96">
        <v>5.87535E-2</v>
      </c>
      <c r="U611" s="96">
        <v>8.6674999999999996E-6</v>
      </c>
      <c r="V611" s="96">
        <v>370.6</v>
      </c>
      <c r="W611" s="96">
        <f t="shared" si="412"/>
        <v>2.2236000000000002</v>
      </c>
      <c r="X611" s="96">
        <v>650</v>
      </c>
      <c r="Y611" s="99">
        <f t="shared" si="413"/>
        <v>7.120383408554194E-7</v>
      </c>
      <c r="Z611" s="96">
        <f t="shared" si="414"/>
        <v>136693.84702682708</v>
      </c>
      <c r="AA611" s="96">
        <f t="shared" si="415"/>
        <v>1510.402878710692</v>
      </c>
      <c r="AC611" s="96" t="str">
        <f t="shared" si="394"/>
        <v/>
      </c>
      <c r="AD611" s="96" t="str">
        <f t="shared" si="416"/>
        <v/>
      </c>
      <c r="AE611" s="96">
        <f t="shared" si="417"/>
        <v>3.1601731601731595</v>
      </c>
      <c r="AF611" s="96">
        <f t="shared" si="431"/>
        <v>3.1601731601731591</v>
      </c>
      <c r="AH611" s="101" t="str">
        <f t="shared" si="418"/>
        <v/>
      </c>
      <c r="AI611" s="101" t="str">
        <f t="shared" si="419"/>
        <v/>
      </c>
      <c r="AJ611" s="101">
        <f t="shared" si="395"/>
        <v>70.392857142857153</v>
      </c>
      <c r="AK611" s="96">
        <f t="shared" si="432"/>
        <v>70.392857142857153</v>
      </c>
      <c r="AM611" s="96" t="str">
        <f t="shared" si="420"/>
        <v/>
      </c>
      <c r="AN611" s="96">
        <f t="shared" si="433"/>
        <v>29.730909090909087</v>
      </c>
      <c r="AO611" s="96">
        <f t="shared" si="434"/>
        <v>29.730909090909091</v>
      </c>
      <c r="AQ611" s="96" t="str">
        <f t="shared" si="421"/>
        <v/>
      </c>
      <c r="AR611" s="96">
        <f t="shared" si="435"/>
        <v>2102.4</v>
      </c>
      <c r="AS611" s="96">
        <f t="shared" si="436"/>
        <v>2102.4</v>
      </c>
      <c r="AU611" s="96" t="str">
        <f t="shared" si="422"/>
        <v/>
      </c>
      <c r="AV611" s="96" t="str">
        <f t="shared" si="437"/>
        <v/>
      </c>
      <c r="AW611" s="96">
        <f t="shared" si="438"/>
        <v>16.517171717171713</v>
      </c>
      <c r="AX611" s="96">
        <f t="shared" si="439"/>
        <v>16.517171717171713</v>
      </c>
      <c r="AZ611" s="101" t="str">
        <f t="shared" si="423"/>
        <v/>
      </c>
      <c r="BA611" s="101" t="str">
        <f t="shared" si="424"/>
        <v/>
      </c>
      <c r="BB611" s="101">
        <f t="shared" si="440"/>
        <v>1168</v>
      </c>
      <c r="BC611" s="96">
        <f t="shared" si="441"/>
        <v>1168</v>
      </c>
      <c r="BE611" s="96" t="str">
        <f t="shared" si="425"/>
        <v/>
      </c>
      <c r="BF611" s="96" t="str">
        <f t="shared" si="426"/>
        <v/>
      </c>
      <c r="BH611" s="118"/>
      <c r="BI611" s="96" t="s">
        <v>74</v>
      </c>
      <c r="BJ611" s="96">
        <f t="shared" si="427"/>
        <v>0.35412826234597838</v>
      </c>
      <c r="BK611" s="101">
        <f t="shared" si="428"/>
        <v>30.034285714285712</v>
      </c>
      <c r="BL611" s="101"/>
      <c r="BM611" s="117" t="str">
        <f t="shared" si="429"/>
        <v>88-72-2</v>
      </c>
      <c r="BN611" s="204" t="str">
        <f t="shared" si="430"/>
        <v>Nitrotoluene, o-</v>
      </c>
      <c r="BO611" s="204"/>
      <c r="BP611" s="200">
        <f t="shared" si="442"/>
        <v>3.1601731601731591</v>
      </c>
      <c r="BQ611" s="100" t="str">
        <f t="shared" si="396"/>
        <v>C</v>
      </c>
      <c r="BR611" s="205">
        <f t="shared" si="443"/>
        <v>29.730909090909091</v>
      </c>
      <c r="BS611" s="100" t="str">
        <f t="shared" si="397"/>
        <v>C</v>
      </c>
      <c r="BT611" s="200">
        <f t="shared" si="444"/>
        <v>16.517171717171713</v>
      </c>
      <c r="BU611" s="100" t="str">
        <f t="shared" si="398"/>
        <v>C</v>
      </c>
      <c r="BV611" s="200" t="str">
        <f t="shared" si="445"/>
        <v/>
      </c>
      <c r="BW611" s="100" t="str">
        <f t="shared" si="399"/>
        <v/>
      </c>
      <c r="BX611" s="200">
        <f t="shared" si="400"/>
        <v>0.35412826234597838</v>
      </c>
      <c r="BY611" s="100" t="str">
        <f t="shared" si="401"/>
        <v>C</v>
      </c>
      <c r="BZ611" s="200"/>
      <c r="CA611" s="200"/>
      <c r="CB611" s="200"/>
    </row>
    <row r="612" spans="1:80" s="96" customFormat="1" ht="23" x14ac:dyDescent="0.5">
      <c r="A612" s="206" t="s">
        <v>1445</v>
      </c>
      <c r="B612" s="117" t="s">
        <v>516</v>
      </c>
      <c r="C612" s="96">
        <v>1.6E-2</v>
      </c>
      <c r="D612" s="201" t="s">
        <v>791</v>
      </c>
      <c r="E612" s="201">
        <v>4.0000000000000001E-3</v>
      </c>
      <c r="F612" s="203" t="s">
        <v>791</v>
      </c>
      <c r="G612" s="202"/>
      <c r="H612" s="100" t="s">
        <v>74</v>
      </c>
      <c r="I612" s="203"/>
      <c r="J612" s="203" t="s">
        <v>74</v>
      </c>
      <c r="K612" s="203"/>
      <c r="L612" s="113"/>
      <c r="M612" s="113">
        <v>1</v>
      </c>
      <c r="N612" s="111">
        <v>0.1</v>
      </c>
      <c r="P612" s="95">
        <v>137.13999999999999</v>
      </c>
      <c r="Q612" s="96" t="s">
        <v>47</v>
      </c>
      <c r="R612" s="96">
        <v>5.6300000000000003E-6</v>
      </c>
      <c r="S612" s="208">
        <v>2.3020000000000001E-4</v>
      </c>
      <c r="T612" s="96">
        <v>5.74432E-2</v>
      </c>
      <c r="U612" s="96">
        <v>8.4083000000000005E-6</v>
      </c>
      <c r="V612" s="96">
        <v>363.2</v>
      </c>
      <c r="W612" s="96">
        <f t="shared" si="412"/>
        <v>2.1791999999999998</v>
      </c>
      <c r="X612" s="96">
        <v>442</v>
      </c>
      <c r="Y612" s="99" t="str">
        <f t="shared" si="413"/>
        <v/>
      </c>
      <c r="Z612" s="96" t="str">
        <f t="shared" si="414"/>
        <v/>
      </c>
      <c r="AA612" s="96" t="str">
        <f t="shared" si="415"/>
        <v/>
      </c>
      <c r="AC612" s="96" t="str">
        <f t="shared" si="394"/>
        <v/>
      </c>
      <c r="AD612" s="96">
        <f t="shared" si="416"/>
        <v>154.45159106296541</v>
      </c>
      <c r="AE612" s="96">
        <f t="shared" si="417"/>
        <v>43.452380952380949</v>
      </c>
      <c r="AF612" s="96">
        <f t="shared" si="431"/>
        <v>33.9118477776126</v>
      </c>
      <c r="AH612" s="101" t="str">
        <f t="shared" si="418"/>
        <v/>
      </c>
      <c r="AI612" s="101">
        <f t="shared" si="419"/>
        <v>1318.4034675817229</v>
      </c>
      <c r="AJ612" s="101">
        <f t="shared" si="395"/>
        <v>312.85714285714289</v>
      </c>
      <c r="AK612" s="96">
        <f t="shared" si="432"/>
        <v>252.85471822285854</v>
      </c>
      <c r="AM612" s="96" t="str">
        <f t="shared" si="420"/>
        <v/>
      </c>
      <c r="AN612" s="96">
        <f t="shared" si="433"/>
        <v>408.7999999999999</v>
      </c>
      <c r="AO612" s="96">
        <f t="shared" si="434"/>
        <v>408.7999999999999</v>
      </c>
      <c r="AQ612" s="96" t="str">
        <f t="shared" si="421"/>
        <v/>
      </c>
      <c r="AR612" s="96">
        <f t="shared" si="435"/>
        <v>9344</v>
      </c>
      <c r="AS612" s="96">
        <f t="shared" si="436"/>
        <v>9344</v>
      </c>
      <c r="AU612" s="96" t="str">
        <f t="shared" si="422"/>
        <v/>
      </c>
      <c r="AV612" s="96">
        <f t="shared" si="437"/>
        <v>7530.2092543471836</v>
      </c>
      <c r="AW612" s="96">
        <f t="shared" si="438"/>
        <v>227.11111111111109</v>
      </c>
      <c r="AX612" s="96">
        <f t="shared" si="439"/>
        <v>220.46197785888702</v>
      </c>
      <c r="AZ612" s="101" t="str">
        <f t="shared" si="423"/>
        <v/>
      </c>
      <c r="BA612" s="101">
        <f t="shared" si="424"/>
        <v>12265.171323861428</v>
      </c>
      <c r="BB612" s="101">
        <f t="shared" si="440"/>
        <v>5191.1111111111113</v>
      </c>
      <c r="BC612" s="96">
        <f t="shared" si="441"/>
        <v>3647.3898366481485</v>
      </c>
      <c r="BE612" s="96" t="str">
        <f t="shared" si="425"/>
        <v/>
      </c>
      <c r="BF612" s="96" t="str">
        <f t="shared" si="426"/>
        <v/>
      </c>
      <c r="BH612" s="118"/>
      <c r="BI612" s="96" t="s">
        <v>74</v>
      </c>
      <c r="BJ612" s="96">
        <f t="shared" si="427"/>
        <v>4.8692636072572029</v>
      </c>
      <c r="BK612" s="101">
        <f t="shared" si="428"/>
        <v>133.48571428571429</v>
      </c>
      <c r="BL612" s="101"/>
      <c r="BM612" s="117" t="str">
        <f t="shared" si="429"/>
        <v>99-99-0</v>
      </c>
      <c r="BN612" s="204" t="str">
        <f t="shared" si="430"/>
        <v>Nitrotoluene, p-</v>
      </c>
      <c r="BO612" s="204"/>
      <c r="BP612" s="200">
        <f t="shared" si="442"/>
        <v>33.9118477776126</v>
      </c>
      <c r="BQ612" s="100" t="str">
        <f t="shared" si="396"/>
        <v>C</v>
      </c>
      <c r="BR612" s="205">
        <f t="shared" si="443"/>
        <v>408.7999999999999</v>
      </c>
      <c r="BS612" s="100" t="str">
        <f t="shared" si="397"/>
        <v>C</v>
      </c>
      <c r="BT612" s="200">
        <f t="shared" si="444"/>
        <v>220.46197785888702</v>
      </c>
      <c r="BU612" s="100" t="str">
        <f t="shared" si="398"/>
        <v>C</v>
      </c>
      <c r="BV612" s="200" t="str">
        <f t="shared" si="445"/>
        <v/>
      </c>
      <c r="BW612" s="100" t="str">
        <f t="shared" si="399"/>
        <v/>
      </c>
      <c r="BX612" s="200">
        <f t="shared" si="400"/>
        <v>4.8692636072572029</v>
      </c>
      <c r="BY612" s="100" t="str">
        <f t="shared" si="401"/>
        <v>C</v>
      </c>
      <c r="BZ612" s="200"/>
      <c r="CA612" s="200"/>
      <c r="CB612" s="200"/>
    </row>
    <row r="613" spans="1:80" s="96" customFormat="1" ht="23" x14ac:dyDescent="0.5">
      <c r="A613" s="206" t="s">
        <v>1446</v>
      </c>
      <c r="B613" s="117" t="s">
        <v>1447</v>
      </c>
      <c r="C613" s="201"/>
      <c r="D613" s="201" t="s">
        <v>74</v>
      </c>
      <c r="E613" s="201">
        <v>2.9999999999999997E-4</v>
      </c>
      <c r="F613" s="203" t="s">
        <v>1198</v>
      </c>
      <c r="G613" s="202"/>
      <c r="H613" s="100" t="s">
        <v>74</v>
      </c>
      <c r="I613" s="203">
        <v>0.02</v>
      </c>
      <c r="J613" s="203" t="s">
        <v>791</v>
      </c>
      <c r="K613" s="203"/>
      <c r="L613" s="113" t="s">
        <v>1199</v>
      </c>
      <c r="M613" s="113">
        <v>1</v>
      </c>
      <c r="N613" s="111"/>
      <c r="P613" s="95">
        <v>128.26</v>
      </c>
      <c r="R613" s="96">
        <v>3.4</v>
      </c>
      <c r="S613" s="208">
        <v>139.00245000000001</v>
      </c>
      <c r="T613" s="96">
        <v>5.1431999999999999E-2</v>
      </c>
      <c r="U613" s="96">
        <v>6.7689999999999999E-6</v>
      </c>
      <c r="V613" s="96">
        <v>796</v>
      </c>
      <c r="W613" s="96">
        <f t="shared" si="412"/>
        <v>4.7759999999999998</v>
      </c>
      <c r="X613" s="96">
        <v>0.22</v>
      </c>
      <c r="Y613" s="99">
        <f t="shared" si="413"/>
        <v>1.2211713405913189E-2</v>
      </c>
      <c r="Z613" s="96">
        <f t="shared" si="414"/>
        <v>1043.7881313192288</v>
      </c>
      <c r="AA613" s="96">
        <f t="shared" si="415"/>
        <v>6.8618660622641521</v>
      </c>
      <c r="AC613" s="96" t="str">
        <f t="shared" si="394"/>
        <v/>
      </c>
      <c r="AD613" s="96" t="str">
        <f t="shared" si="416"/>
        <v/>
      </c>
      <c r="AE613" s="96" t="str">
        <f t="shared" si="417"/>
        <v/>
      </c>
      <c r="AF613" s="96" t="str">
        <f t="shared" si="431"/>
        <v/>
      </c>
      <c r="AH613" s="101">
        <f t="shared" si="418"/>
        <v>21.770438167515348</v>
      </c>
      <c r="AI613" s="101" t="str">
        <f t="shared" si="419"/>
        <v/>
      </c>
      <c r="AJ613" s="101">
        <f t="shared" si="395"/>
        <v>23.464285714285715</v>
      </c>
      <c r="AK613" s="96">
        <f t="shared" si="432"/>
        <v>11.292824128264177</v>
      </c>
      <c r="AM613" s="96" t="str">
        <f t="shared" si="420"/>
        <v/>
      </c>
      <c r="AN613" s="96" t="str">
        <f t="shared" si="433"/>
        <v/>
      </c>
      <c r="AO613" s="96" t="str">
        <f t="shared" si="434"/>
        <v/>
      </c>
      <c r="AQ613" s="96">
        <f t="shared" si="421"/>
        <v>91.435840303564461</v>
      </c>
      <c r="AR613" s="96">
        <f t="shared" si="435"/>
        <v>700.80000000000007</v>
      </c>
      <c r="AS613" s="96">
        <f t="shared" si="436"/>
        <v>80.882779628077472</v>
      </c>
      <c r="AU613" s="96" t="str">
        <f t="shared" si="422"/>
        <v/>
      </c>
      <c r="AV613" s="96" t="str">
        <f t="shared" si="437"/>
        <v/>
      </c>
      <c r="AW613" s="96" t="str">
        <f t="shared" si="438"/>
        <v/>
      </c>
      <c r="AX613" s="96" t="str">
        <f t="shared" si="439"/>
        <v/>
      </c>
      <c r="AZ613" s="101">
        <f t="shared" si="423"/>
        <v>101.59537811507161</v>
      </c>
      <c r="BA613" s="101" t="str">
        <f t="shared" si="424"/>
        <v/>
      </c>
      <c r="BB613" s="101">
        <f t="shared" si="440"/>
        <v>389.33333333333331</v>
      </c>
      <c r="BC613" s="96">
        <f t="shared" si="441"/>
        <v>80.570694462139357</v>
      </c>
      <c r="BE613" s="96" t="str">
        <f t="shared" si="425"/>
        <v/>
      </c>
      <c r="BF613" s="96">
        <f t="shared" si="426"/>
        <v>20.857142857142854</v>
      </c>
      <c r="BH613" s="118"/>
      <c r="BI613" s="96" t="s">
        <v>74</v>
      </c>
      <c r="BJ613" s="96" t="str">
        <f t="shared" si="427"/>
        <v/>
      </c>
      <c r="BK613" s="101">
        <f t="shared" si="428"/>
        <v>8.0737327188940089</v>
      </c>
      <c r="BL613" s="101"/>
      <c r="BM613" s="117" t="str">
        <f t="shared" si="429"/>
        <v>111-84-2</v>
      </c>
      <c r="BN613" s="204" t="str">
        <f t="shared" si="430"/>
        <v>Nonane, n-</v>
      </c>
      <c r="BO613" s="204"/>
      <c r="BP613" s="200">
        <f t="shared" si="442"/>
        <v>6.8618660622641521</v>
      </c>
      <c r="BQ613" s="100" t="str">
        <f t="shared" si="396"/>
        <v>sat</v>
      </c>
      <c r="BR613" s="205">
        <f t="shared" si="443"/>
        <v>6.8618660622641521</v>
      </c>
      <c r="BS613" s="100" t="str">
        <f t="shared" si="397"/>
        <v>sat</v>
      </c>
      <c r="BT613" s="200">
        <f t="shared" si="444"/>
        <v>6.8618660622641521</v>
      </c>
      <c r="BU613" s="100" t="str">
        <f t="shared" si="398"/>
        <v>sat</v>
      </c>
      <c r="BV613" s="200">
        <f t="shared" si="445"/>
        <v>20.857142857142854</v>
      </c>
      <c r="BW613" s="100" t="str">
        <f t="shared" si="399"/>
        <v>N</v>
      </c>
      <c r="BX613" s="200">
        <f t="shared" si="400"/>
        <v>8.0737327188940089</v>
      </c>
      <c r="BY613" s="100" t="str">
        <f t="shared" si="401"/>
        <v>N</v>
      </c>
      <c r="BZ613" s="200"/>
      <c r="CA613" s="200"/>
      <c r="CB613" s="200"/>
    </row>
    <row r="614" spans="1:80" s="96" customFormat="1" ht="23" x14ac:dyDescent="0.5">
      <c r="A614" s="206" t="s">
        <v>1448</v>
      </c>
      <c r="B614" s="117" t="s">
        <v>1449</v>
      </c>
      <c r="D614" s="201" t="s">
        <v>74</v>
      </c>
      <c r="E614" s="201">
        <v>1.5E-3</v>
      </c>
      <c r="F614" s="203" t="s">
        <v>1966</v>
      </c>
      <c r="G614" s="202"/>
      <c r="H614" s="100" t="s">
        <v>74</v>
      </c>
      <c r="I614" s="203"/>
      <c r="J614" s="203" t="s">
        <v>74</v>
      </c>
      <c r="K614" s="203"/>
      <c r="L614" s="113"/>
      <c r="M614" s="113">
        <v>1</v>
      </c>
      <c r="N614" s="111">
        <v>0.1</v>
      </c>
      <c r="P614" s="95">
        <v>303.67</v>
      </c>
      <c r="Q614" s="96" t="s">
        <v>47</v>
      </c>
      <c r="R614" s="96">
        <v>3.43E-10</v>
      </c>
      <c r="S614" s="208">
        <v>1.4022999999999999E-8</v>
      </c>
      <c r="T614" s="96">
        <v>4.2055099999999998E-2</v>
      </c>
      <c r="U614" s="96">
        <v>4.9138000000000003E-6</v>
      </c>
      <c r="V614" s="96">
        <v>3118</v>
      </c>
      <c r="W614" s="96">
        <f t="shared" si="412"/>
        <v>18.708000000000002</v>
      </c>
      <c r="X614" s="96">
        <v>33.700000000000003</v>
      </c>
      <c r="Y614" s="99" t="str">
        <f t="shared" si="413"/>
        <v/>
      </c>
      <c r="Z614" s="96" t="str">
        <f t="shared" si="414"/>
        <v/>
      </c>
      <c r="AA614" s="96" t="str">
        <f t="shared" si="415"/>
        <v/>
      </c>
      <c r="AC614" s="96" t="str">
        <f t="shared" si="394"/>
        <v/>
      </c>
      <c r="AD614" s="96" t="str">
        <f t="shared" si="416"/>
        <v/>
      </c>
      <c r="AE614" s="96" t="str">
        <f t="shared" si="417"/>
        <v/>
      </c>
      <c r="AF614" s="96" t="str">
        <f t="shared" si="431"/>
        <v/>
      </c>
      <c r="AH614" s="101" t="str">
        <f t="shared" si="418"/>
        <v/>
      </c>
      <c r="AI614" s="101">
        <f t="shared" si="419"/>
        <v>494.40130034314609</v>
      </c>
      <c r="AJ614" s="101">
        <f t="shared" si="395"/>
        <v>117.3214285714286</v>
      </c>
      <c r="AK614" s="96">
        <f t="shared" si="432"/>
        <v>94.820519333571966</v>
      </c>
      <c r="AM614" s="96" t="str">
        <f t="shared" si="420"/>
        <v/>
      </c>
      <c r="AN614" s="96" t="str">
        <f t="shared" si="433"/>
        <v/>
      </c>
      <c r="AO614" s="96" t="str">
        <f t="shared" si="434"/>
        <v/>
      </c>
      <c r="AQ614" s="96" t="str">
        <f t="shared" si="421"/>
        <v/>
      </c>
      <c r="AR614" s="96">
        <f t="shared" si="435"/>
        <v>3504.0000000000009</v>
      </c>
      <c r="AS614" s="96">
        <f t="shared" si="436"/>
        <v>3504.0000000000009</v>
      </c>
      <c r="AU614" s="96" t="str">
        <f t="shared" si="422"/>
        <v/>
      </c>
      <c r="AV614" s="96" t="str">
        <f t="shared" si="437"/>
        <v/>
      </c>
      <c r="AW614" s="96" t="str">
        <f t="shared" si="438"/>
        <v/>
      </c>
      <c r="AX614" s="96" t="str">
        <f t="shared" si="439"/>
        <v/>
      </c>
      <c r="AZ614" s="101" t="str">
        <f t="shared" si="423"/>
        <v/>
      </c>
      <c r="BA614" s="101">
        <f t="shared" si="424"/>
        <v>4599.4392464480361</v>
      </c>
      <c r="BB614" s="101">
        <f t="shared" si="440"/>
        <v>1946.666666666667</v>
      </c>
      <c r="BC614" s="96">
        <f t="shared" si="441"/>
        <v>1367.771188743056</v>
      </c>
      <c r="BE614" s="96" t="str">
        <f t="shared" si="425"/>
        <v/>
      </c>
      <c r="BF614" s="96" t="str">
        <f t="shared" si="426"/>
        <v/>
      </c>
      <c r="BH614" s="118"/>
      <c r="BI614" s="96" t="s">
        <v>74</v>
      </c>
      <c r="BJ614" s="96" t="str">
        <f t="shared" si="427"/>
        <v/>
      </c>
      <c r="BK614" s="101">
        <f t="shared" si="428"/>
        <v>50.057142857142857</v>
      </c>
      <c r="BL614" s="101"/>
      <c r="BM614" s="117" t="str">
        <f t="shared" si="429"/>
        <v>27314-13-2</v>
      </c>
      <c r="BN614" s="204" t="str">
        <f t="shared" si="430"/>
        <v>Norflurazon</v>
      </c>
      <c r="BO614" s="204"/>
      <c r="BP614" s="200">
        <f t="shared" si="442"/>
        <v>94.820519333571966</v>
      </c>
      <c r="BQ614" s="100" t="str">
        <f t="shared" si="396"/>
        <v>N</v>
      </c>
      <c r="BR614" s="205">
        <f t="shared" si="443"/>
        <v>3504.0000000000009</v>
      </c>
      <c r="BS614" s="100" t="str">
        <f t="shared" si="397"/>
        <v>N</v>
      </c>
      <c r="BT614" s="200">
        <f t="shared" si="444"/>
        <v>1367.771188743056</v>
      </c>
      <c r="BU614" s="100" t="str">
        <f t="shared" si="398"/>
        <v>N</v>
      </c>
      <c r="BV614" s="200" t="str">
        <f t="shared" si="445"/>
        <v/>
      </c>
      <c r="BW614" s="100" t="str">
        <f t="shared" si="399"/>
        <v/>
      </c>
      <c r="BX614" s="200">
        <f t="shared" si="400"/>
        <v>50.057142857142857</v>
      </c>
      <c r="BY614" s="100" t="str">
        <f t="shared" si="401"/>
        <v>N</v>
      </c>
      <c r="BZ614" s="200"/>
      <c r="CA614" s="200"/>
      <c r="CB614" s="200"/>
    </row>
    <row r="615" spans="1:80" s="96" customFormat="1" ht="23" x14ac:dyDescent="0.5">
      <c r="A615" s="206" t="s">
        <v>1450</v>
      </c>
      <c r="B615" s="117" t="s">
        <v>1451</v>
      </c>
      <c r="D615" s="201" t="s">
        <v>74</v>
      </c>
      <c r="E615" s="201">
        <v>3.0000000000000001E-3</v>
      </c>
      <c r="F615" s="203" t="s">
        <v>790</v>
      </c>
      <c r="G615" s="202"/>
      <c r="H615" s="100" t="s">
        <v>74</v>
      </c>
      <c r="I615" s="203"/>
      <c r="J615" s="203" t="s">
        <v>74</v>
      </c>
      <c r="K615" s="203"/>
      <c r="L615" s="113"/>
      <c r="M615" s="113">
        <v>1</v>
      </c>
      <c r="N615" s="111">
        <v>0.1</v>
      </c>
      <c r="P615" s="95">
        <v>801.38</v>
      </c>
      <c r="Q615" s="96" t="s">
        <v>47</v>
      </c>
      <c r="R615" s="96">
        <v>7.4799999999999995E-8</v>
      </c>
      <c r="S615" s="208">
        <v>3.0581E-6</v>
      </c>
      <c r="T615" s="96">
        <v>2.2022199999999999E-2</v>
      </c>
      <c r="U615" s="96">
        <v>2.5731E-6</v>
      </c>
      <c r="V615" s="96">
        <v>98980</v>
      </c>
      <c r="W615" s="96">
        <f t="shared" si="412"/>
        <v>593.88</v>
      </c>
      <c r="X615" s="96">
        <v>1.11E-8</v>
      </c>
      <c r="Y615" s="99" t="str">
        <f t="shared" si="413"/>
        <v/>
      </c>
      <c r="Z615" s="96" t="str">
        <f t="shared" si="414"/>
        <v/>
      </c>
      <c r="AA615" s="96" t="str">
        <f t="shared" si="415"/>
        <v/>
      </c>
      <c r="AC615" s="96" t="str">
        <f t="shared" si="394"/>
        <v/>
      </c>
      <c r="AD615" s="96" t="str">
        <f t="shared" si="416"/>
        <v/>
      </c>
      <c r="AE615" s="96" t="str">
        <f t="shared" si="417"/>
        <v/>
      </c>
      <c r="AF615" s="96" t="str">
        <f t="shared" si="431"/>
        <v/>
      </c>
      <c r="AH615" s="101" t="str">
        <f t="shared" si="418"/>
        <v/>
      </c>
      <c r="AI615" s="101">
        <f t="shared" si="419"/>
        <v>988.80260068629218</v>
      </c>
      <c r="AJ615" s="101">
        <f t="shared" si="395"/>
        <v>234.6428571428572</v>
      </c>
      <c r="AK615" s="96">
        <f t="shared" si="432"/>
        <v>189.64103866714393</v>
      </c>
      <c r="AM615" s="96" t="str">
        <f t="shared" si="420"/>
        <v/>
      </c>
      <c r="AN615" s="96" t="str">
        <f t="shared" si="433"/>
        <v/>
      </c>
      <c r="AO615" s="96" t="str">
        <f t="shared" si="434"/>
        <v/>
      </c>
      <c r="AQ615" s="96" t="str">
        <f t="shared" si="421"/>
        <v/>
      </c>
      <c r="AR615" s="96">
        <f t="shared" si="435"/>
        <v>7008.0000000000018</v>
      </c>
      <c r="AS615" s="96">
        <f t="shared" si="436"/>
        <v>7008.0000000000018</v>
      </c>
      <c r="AU615" s="96" t="str">
        <f t="shared" si="422"/>
        <v/>
      </c>
      <c r="AV615" s="96" t="str">
        <f t="shared" si="437"/>
        <v/>
      </c>
      <c r="AW615" s="96" t="str">
        <f t="shared" si="438"/>
        <v/>
      </c>
      <c r="AX615" s="96" t="str">
        <f t="shared" si="439"/>
        <v/>
      </c>
      <c r="AZ615" s="101" t="str">
        <f t="shared" si="423"/>
        <v/>
      </c>
      <c r="BA615" s="101">
        <f t="shared" si="424"/>
        <v>9198.8784928960722</v>
      </c>
      <c r="BB615" s="101">
        <f t="shared" si="440"/>
        <v>3893.3333333333339</v>
      </c>
      <c r="BC615" s="96">
        <f t="shared" si="441"/>
        <v>2735.5423774861119</v>
      </c>
      <c r="BE615" s="96" t="str">
        <f t="shared" si="425"/>
        <v/>
      </c>
      <c r="BF615" s="96" t="str">
        <f t="shared" si="426"/>
        <v/>
      </c>
      <c r="BH615" s="118"/>
      <c r="BI615" s="96" t="s">
        <v>74</v>
      </c>
      <c r="BJ615" s="96" t="str">
        <f t="shared" si="427"/>
        <v/>
      </c>
      <c r="BK615" s="101">
        <f t="shared" si="428"/>
        <v>100.11428571428571</v>
      </c>
      <c r="BL615" s="101"/>
      <c r="BM615" s="117" t="str">
        <f t="shared" si="429"/>
        <v>32536-52-0</v>
      </c>
      <c r="BN615" s="204" t="str">
        <f t="shared" si="430"/>
        <v>Octabromodiphenyl Ether</v>
      </c>
      <c r="BO615" s="204"/>
      <c r="BP615" s="200">
        <f t="shared" si="442"/>
        <v>189.64103866714393</v>
      </c>
      <c r="BQ615" s="100" t="str">
        <f t="shared" ref="BQ615:BQ681" si="446">IF(BP615="","",IF(BP615=AA615,"sat", IF(BP615=AF615,"C", IF(BP615=AK615,"N", IF(BP615=100000,"max")))))</f>
        <v>N</v>
      </c>
      <c r="BR615" s="205">
        <f t="shared" si="443"/>
        <v>7008.0000000000018</v>
      </c>
      <c r="BS615" s="100" t="str">
        <f t="shared" ref="BS615:BS681" si="447">IF(BR615="","",IF(BR615=AA615,"sat", IF(BR615=AO615,"C", IF(BR615=AS615,"N", IF(BR615=100000,"max")))))</f>
        <v>N</v>
      </c>
      <c r="BT615" s="200">
        <f t="shared" si="444"/>
        <v>2735.5423774861119</v>
      </c>
      <c r="BU615" s="100" t="str">
        <f t="shared" ref="BU615:BU681" si="448">IF(BT615="","", IF(BT615=AA615,"sat", IF(BT615=AX615,"C", IF(BT615=BC615,"N", IF(BT615=100000,"max")))))</f>
        <v>N</v>
      </c>
      <c r="BV615" s="200" t="str">
        <f t="shared" si="445"/>
        <v/>
      </c>
      <c r="BW615" s="100" t="str">
        <f t="shared" ref="BW615:BW681" si="449">IF(BV615="","", IF(BV615=BE615,"C", IF(BV615=BF615,"N")))</f>
        <v/>
      </c>
      <c r="BX615" s="200">
        <f t="shared" ref="BX615:BX681" si="450">IF(BI615="",(IF(AND(BJ615="",BK615=""),"",MIN(BJ615,BK615))),BI615)</f>
        <v>100.11428571428571</v>
      </c>
      <c r="BY615" s="100" t="str">
        <f t="shared" ref="BY615:BY681" si="451">IF(BX615="","", IF(BX615=BJ615,"C", IF(BX615=BK615,"N",IF(BX615=BI615,"mcl"))))</f>
        <v>N</v>
      </c>
      <c r="BZ615" s="200"/>
      <c r="CA615" s="200"/>
      <c r="CB615" s="200"/>
    </row>
    <row r="616" spans="1:80" s="96" customFormat="1" ht="23" x14ac:dyDescent="0.5">
      <c r="A616" s="206" t="s">
        <v>1452</v>
      </c>
      <c r="B616" s="117" t="s">
        <v>385</v>
      </c>
      <c r="C616" s="201"/>
      <c r="D616" s="201" t="s">
        <v>74</v>
      </c>
      <c r="E616" s="201">
        <v>0.05</v>
      </c>
      <c r="F616" s="203" t="s">
        <v>790</v>
      </c>
      <c r="G616" s="202"/>
      <c r="H616" s="100" t="s">
        <v>74</v>
      </c>
      <c r="I616" s="203"/>
      <c r="J616" s="203" t="s">
        <v>74</v>
      </c>
      <c r="K616" s="203"/>
      <c r="L616" s="113"/>
      <c r="M616" s="113">
        <v>1</v>
      </c>
      <c r="N616" s="111">
        <v>6.0000000000000001E-3</v>
      </c>
      <c r="P616" s="95">
        <v>296.16000000000003</v>
      </c>
      <c r="Q616" s="96" t="s">
        <v>47</v>
      </c>
      <c r="R616" s="96">
        <v>8.67E-10</v>
      </c>
      <c r="S616" s="208">
        <v>3.5445999999999999E-8</v>
      </c>
      <c r="T616" s="96">
        <v>4.2763099999999998E-2</v>
      </c>
      <c r="U616" s="96">
        <v>4.9965000000000004E-6</v>
      </c>
      <c r="V616" s="96">
        <v>531.6</v>
      </c>
      <c r="W616" s="96">
        <f t="shared" si="412"/>
        <v>3.1896</v>
      </c>
      <c r="X616" s="96">
        <v>5</v>
      </c>
      <c r="Y616" s="99" t="str">
        <f t="shared" si="413"/>
        <v/>
      </c>
      <c r="Z616" s="96" t="str">
        <f t="shared" si="414"/>
        <v/>
      </c>
      <c r="AA616" s="96" t="str">
        <f t="shared" si="415"/>
        <v/>
      </c>
      <c r="AC616" s="96" t="str">
        <f t="shared" si="394"/>
        <v/>
      </c>
      <c r="AD616" s="96" t="str">
        <f t="shared" si="416"/>
        <v/>
      </c>
      <c r="AE616" s="96" t="str">
        <f t="shared" si="417"/>
        <v/>
      </c>
      <c r="AF616" s="96" t="str">
        <f t="shared" si="431"/>
        <v/>
      </c>
      <c r="AH616" s="101" t="str">
        <f t="shared" si="418"/>
        <v/>
      </c>
      <c r="AI616" s="101">
        <f t="shared" si="419"/>
        <v>274667.3890795256</v>
      </c>
      <c r="AJ616" s="101">
        <f t="shared" si="395"/>
        <v>3910.7142857142853</v>
      </c>
      <c r="AK616" s="96">
        <f t="shared" si="432"/>
        <v>3855.8151890525555</v>
      </c>
      <c r="AM616" s="96" t="str">
        <f t="shared" si="420"/>
        <v/>
      </c>
      <c r="AN616" s="96" t="str">
        <f t="shared" si="433"/>
        <v/>
      </c>
      <c r="AO616" s="96" t="str">
        <f t="shared" si="434"/>
        <v/>
      </c>
      <c r="AQ616" s="96" t="str">
        <f t="shared" si="421"/>
        <v/>
      </c>
      <c r="AR616" s="96">
        <f t="shared" si="435"/>
        <v>116800</v>
      </c>
      <c r="AS616" s="96">
        <f t="shared" si="436"/>
        <v>116800.00000000001</v>
      </c>
      <c r="AU616" s="96" t="str">
        <f t="shared" si="422"/>
        <v/>
      </c>
      <c r="AV616" s="96" t="str">
        <f t="shared" si="437"/>
        <v/>
      </c>
      <c r="AW616" s="96" t="str">
        <f t="shared" si="438"/>
        <v/>
      </c>
      <c r="AX616" s="96" t="str">
        <f t="shared" si="439"/>
        <v/>
      </c>
      <c r="AZ616" s="101" t="str">
        <f t="shared" si="423"/>
        <v/>
      </c>
      <c r="BA616" s="101">
        <f t="shared" si="424"/>
        <v>2555244.0258044647</v>
      </c>
      <c r="BB616" s="101">
        <f t="shared" si="440"/>
        <v>64888.888888888891</v>
      </c>
      <c r="BC616" s="96">
        <f t="shared" si="441"/>
        <v>63281.883428355854</v>
      </c>
      <c r="BE616" s="96" t="str">
        <f t="shared" si="425"/>
        <v/>
      </c>
      <c r="BF616" s="96" t="str">
        <f t="shared" si="426"/>
        <v/>
      </c>
      <c r="BH616" s="118"/>
      <c r="BI616" s="96" t="s">
        <v>74</v>
      </c>
      <c r="BJ616" s="96" t="str">
        <f t="shared" si="427"/>
        <v/>
      </c>
      <c r="BK616" s="101">
        <f t="shared" si="428"/>
        <v>1668.5714285714287</v>
      </c>
      <c r="BL616" s="101"/>
      <c r="BM616" s="117" t="str">
        <f t="shared" si="429"/>
        <v>2691-41-0</v>
      </c>
      <c r="BN616" s="204" t="str">
        <f t="shared" si="430"/>
        <v>Octahydro-1,3,5,7-tetranitro-1,3,5,7-tetrazocine (HMX)</v>
      </c>
      <c r="BO616" s="204"/>
      <c r="BP616" s="200">
        <f t="shared" si="442"/>
        <v>3855.8151890525555</v>
      </c>
      <c r="BQ616" s="100" t="str">
        <f t="shared" si="446"/>
        <v>N</v>
      </c>
      <c r="BR616" s="205">
        <f t="shared" si="443"/>
        <v>100000</v>
      </c>
      <c r="BS616" s="100" t="str">
        <f t="shared" si="447"/>
        <v>max</v>
      </c>
      <c r="BT616" s="200">
        <f t="shared" si="444"/>
        <v>63281.883428355854</v>
      </c>
      <c r="BU616" s="100" t="str">
        <f t="shared" si="448"/>
        <v>N</v>
      </c>
      <c r="BV616" s="200" t="str">
        <f t="shared" si="445"/>
        <v/>
      </c>
      <c r="BW616" s="100" t="str">
        <f t="shared" si="449"/>
        <v/>
      </c>
      <c r="BX616" s="200">
        <f t="shared" si="450"/>
        <v>1668.5714285714287</v>
      </c>
      <c r="BY616" s="100" t="str">
        <f t="shared" si="451"/>
        <v>N</v>
      </c>
      <c r="BZ616" s="200"/>
      <c r="CA616" s="200"/>
      <c r="CB616" s="200"/>
    </row>
    <row r="617" spans="1:80" s="96" customFormat="1" ht="23" x14ac:dyDescent="0.5">
      <c r="A617" s="206" t="s">
        <v>1453</v>
      </c>
      <c r="B617" s="117" t="s">
        <v>1454</v>
      </c>
      <c r="C617" s="201"/>
      <c r="D617" s="201" t="s">
        <v>74</v>
      </c>
      <c r="E617" s="201">
        <v>2E-3</v>
      </c>
      <c r="F617" s="203" t="s">
        <v>41</v>
      </c>
      <c r="G617" s="202"/>
      <c r="H617" s="100" t="s">
        <v>74</v>
      </c>
      <c r="I617" s="203"/>
      <c r="J617" s="203" t="s">
        <v>74</v>
      </c>
      <c r="K617" s="203"/>
      <c r="L617" s="113"/>
      <c r="M617" s="113">
        <v>1</v>
      </c>
      <c r="N617" s="111">
        <v>0.1</v>
      </c>
      <c r="P617" s="95">
        <v>286.25</v>
      </c>
      <c r="Q617" s="96" t="s">
        <v>47</v>
      </c>
      <c r="R617" s="96">
        <v>3.767E-10</v>
      </c>
      <c r="S617" s="208">
        <v>1.5401E-8</v>
      </c>
      <c r="T617" s="96">
        <v>2.1539900000000001E-2</v>
      </c>
      <c r="U617" s="96">
        <v>5.3664E-6</v>
      </c>
      <c r="V617" s="96">
        <v>20.12</v>
      </c>
      <c r="W617" s="96">
        <f t="shared" si="412"/>
        <v>0.12072000000000001</v>
      </c>
      <c r="X617" s="96">
        <v>1000000</v>
      </c>
      <c r="Y617" s="99" t="str">
        <f t="shared" si="413"/>
        <v/>
      </c>
      <c r="Z617" s="96" t="str">
        <f t="shared" si="414"/>
        <v/>
      </c>
      <c r="AA617" s="96" t="str">
        <f t="shared" si="415"/>
        <v/>
      </c>
      <c r="AC617" s="96" t="str">
        <f t="shared" si="394"/>
        <v/>
      </c>
      <c r="AD617" s="96" t="str">
        <f t="shared" si="416"/>
        <v/>
      </c>
      <c r="AE617" s="96" t="str">
        <f t="shared" si="417"/>
        <v/>
      </c>
      <c r="AF617" s="96" t="str">
        <f t="shared" si="431"/>
        <v/>
      </c>
      <c r="AH617" s="101" t="str">
        <f t="shared" si="418"/>
        <v/>
      </c>
      <c r="AI617" s="101">
        <f t="shared" si="419"/>
        <v>659.20173379086145</v>
      </c>
      <c r="AJ617" s="101">
        <f t="shared" si="395"/>
        <v>156.42857142857144</v>
      </c>
      <c r="AK617" s="96">
        <f t="shared" si="432"/>
        <v>126.42735911142927</v>
      </c>
      <c r="AM617" s="96" t="str">
        <f t="shared" si="420"/>
        <v/>
      </c>
      <c r="AN617" s="96" t="str">
        <f t="shared" si="433"/>
        <v/>
      </c>
      <c r="AO617" s="96" t="str">
        <f t="shared" si="434"/>
        <v/>
      </c>
      <c r="AQ617" s="96" t="str">
        <f t="shared" si="421"/>
        <v/>
      </c>
      <c r="AR617" s="96">
        <f t="shared" si="435"/>
        <v>4672</v>
      </c>
      <c r="AS617" s="96">
        <f t="shared" si="436"/>
        <v>4672</v>
      </c>
      <c r="AU617" s="96" t="str">
        <f t="shared" si="422"/>
        <v/>
      </c>
      <c r="AV617" s="96" t="str">
        <f t="shared" si="437"/>
        <v/>
      </c>
      <c r="AW617" s="96" t="str">
        <f t="shared" si="438"/>
        <v/>
      </c>
      <c r="AX617" s="96" t="str">
        <f t="shared" si="439"/>
        <v/>
      </c>
      <c r="AZ617" s="101" t="str">
        <f t="shared" si="423"/>
        <v/>
      </c>
      <c r="BA617" s="101">
        <f t="shared" si="424"/>
        <v>6132.5856619307142</v>
      </c>
      <c r="BB617" s="101">
        <f t="shared" si="440"/>
        <v>2595.5555555555557</v>
      </c>
      <c r="BC617" s="96">
        <f t="shared" si="441"/>
        <v>1823.6949183240743</v>
      </c>
      <c r="BE617" s="96" t="str">
        <f t="shared" si="425"/>
        <v/>
      </c>
      <c r="BF617" s="96" t="str">
        <f t="shared" si="426"/>
        <v/>
      </c>
      <c r="BH617" s="118"/>
      <c r="BI617" s="96" t="s">
        <v>74</v>
      </c>
      <c r="BJ617" s="96" t="str">
        <f t="shared" si="427"/>
        <v/>
      </c>
      <c r="BK617" s="101">
        <f t="shared" si="428"/>
        <v>66.742857142857147</v>
      </c>
      <c r="BL617" s="101"/>
      <c r="BM617" s="117" t="str">
        <f t="shared" si="429"/>
        <v>152-16-9</v>
      </c>
      <c r="BN617" s="204" t="str">
        <f t="shared" si="430"/>
        <v>Octamethylpyrophosphoramide</v>
      </c>
      <c r="BO617" s="204"/>
      <c r="BP617" s="200">
        <f t="shared" si="442"/>
        <v>126.42735911142927</v>
      </c>
      <c r="BQ617" s="100" t="str">
        <f t="shared" si="446"/>
        <v>N</v>
      </c>
      <c r="BR617" s="205">
        <f t="shared" si="443"/>
        <v>4672</v>
      </c>
      <c r="BS617" s="100" t="str">
        <f t="shared" si="447"/>
        <v>N</v>
      </c>
      <c r="BT617" s="200">
        <f t="shared" si="444"/>
        <v>1823.6949183240743</v>
      </c>
      <c r="BU617" s="100" t="str">
        <f t="shared" si="448"/>
        <v>N</v>
      </c>
      <c r="BV617" s="200" t="str">
        <f t="shared" si="445"/>
        <v/>
      </c>
      <c r="BW617" s="100" t="str">
        <f t="shared" si="449"/>
        <v/>
      </c>
      <c r="BX617" s="200">
        <f t="shared" si="450"/>
        <v>66.742857142857147</v>
      </c>
      <c r="BY617" s="100" t="str">
        <f t="shared" si="451"/>
        <v>N</v>
      </c>
      <c r="BZ617" s="200"/>
      <c r="CA617" s="200"/>
      <c r="CB617" s="200"/>
    </row>
    <row r="618" spans="1:80" s="96" customFormat="1" ht="23" x14ac:dyDescent="0.5">
      <c r="A618" s="206" t="s">
        <v>518</v>
      </c>
      <c r="B618" s="117" t="s">
        <v>519</v>
      </c>
      <c r="C618" s="201">
        <v>7.7999999999999996E-3</v>
      </c>
      <c r="D618" s="201" t="s">
        <v>1966</v>
      </c>
      <c r="E618" s="201">
        <v>0.19</v>
      </c>
      <c r="F618" s="203" t="s">
        <v>1966</v>
      </c>
      <c r="G618" s="202"/>
      <c r="H618" s="100" t="s">
        <v>74</v>
      </c>
      <c r="I618" s="203"/>
      <c r="J618" s="203" t="s">
        <v>74</v>
      </c>
      <c r="K618" s="203"/>
      <c r="L618" s="113"/>
      <c r="M618" s="113">
        <v>1</v>
      </c>
      <c r="N618" s="111">
        <v>0.1</v>
      </c>
      <c r="P618" s="95">
        <v>346.36</v>
      </c>
      <c r="Q618" s="96" t="s">
        <v>47</v>
      </c>
      <c r="R618" s="96">
        <v>1.9099999999999998E-9</v>
      </c>
      <c r="S618" s="208">
        <v>7.8087000000000003E-8</v>
      </c>
      <c r="T618" s="96">
        <v>3.8524299999999997E-2</v>
      </c>
      <c r="U618" s="96">
        <v>4.5013000000000004E-6</v>
      </c>
      <c r="V618" s="96">
        <v>825.4</v>
      </c>
      <c r="W618" s="96">
        <f t="shared" si="412"/>
        <v>4.9523999999999999</v>
      </c>
      <c r="X618" s="96">
        <v>2.5</v>
      </c>
      <c r="Y618" s="99" t="str">
        <f t="shared" si="413"/>
        <v/>
      </c>
      <c r="Z618" s="96" t="str">
        <f t="shared" si="414"/>
        <v/>
      </c>
      <c r="AA618" s="96" t="str">
        <f t="shared" si="415"/>
        <v/>
      </c>
      <c r="AC618" s="96" t="str">
        <f t="shared" si="394"/>
        <v/>
      </c>
      <c r="AD618" s="96">
        <f t="shared" si="416"/>
        <v>316.82377653941626</v>
      </c>
      <c r="AE618" s="96">
        <f t="shared" si="417"/>
        <v>89.133089133089143</v>
      </c>
      <c r="AF618" s="96">
        <f t="shared" si="431"/>
        <v>69.562764672025864</v>
      </c>
      <c r="AH618" s="101" t="str">
        <f t="shared" si="418"/>
        <v/>
      </c>
      <c r="AI618" s="101">
        <f t="shared" si="419"/>
        <v>62624.164710131838</v>
      </c>
      <c r="AJ618" s="101">
        <f t="shared" si="395"/>
        <v>14860.714285714288</v>
      </c>
      <c r="AK618" s="96">
        <f t="shared" si="432"/>
        <v>12010.599115585783</v>
      </c>
      <c r="AM618" s="96" t="str">
        <f t="shared" si="420"/>
        <v/>
      </c>
      <c r="AN618" s="96">
        <f t="shared" si="433"/>
        <v>838.56410256410243</v>
      </c>
      <c r="AO618" s="96">
        <f t="shared" si="434"/>
        <v>838.56410256410243</v>
      </c>
      <c r="AQ618" s="96" t="str">
        <f t="shared" si="421"/>
        <v/>
      </c>
      <c r="AR618" s="96">
        <f t="shared" si="435"/>
        <v>443840</v>
      </c>
      <c r="AS618" s="96">
        <f t="shared" si="436"/>
        <v>443840</v>
      </c>
      <c r="AU618" s="96" t="str">
        <f t="shared" si="422"/>
        <v/>
      </c>
      <c r="AV618" s="96">
        <f t="shared" si="437"/>
        <v>15446.583085840379</v>
      </c>
      <c r="AW618" s="96">
        <f t="shared" si="438"/>
        <v>465.86894586894579</v>
      </c>
      <c r="AX618" s="96">
        <f t="shared" si="439"/>
        <v>452.22969817207604</v>
      </c>
      <c r="AZ618" s="101" t="str">
        <f t="shared" si="423"/>
        <v/>
      </c>
      <c r="BA618" s="101">
        <f t="shared" si="424"/>
        <v>582595.63788341777</v>
      </c>
      <c r="BB618" s="101">
        <f t="shared" si="440"/>
        <v>246577.77777777781</v>
      </c>
      <c r="BC618" s="96">
        <f t="shared" si="441"/>
        <v>173251.01724078707</v>
      </c>
      <c r="BE618" s="96" t="str">
        <f t="shared" si="425"/>
        <v/>
      </c>
      <c r="BF618" s="96" t="str">
        <f t="shared" si="426"/>
        <v/>
      </c>
      <c r="BH618" s="118"/>
      <c r="BI618" s="96" t="s">
        <v>74</v>
      </c>
      <c r="BJ618" s="96">
        <f t="shared" si="427"/>
        <v>9.9882330405275948</v>
      </c>
      <c r="BK618" s="101">
        <f t="shared" si="428"/>
        <v>6340.5714285714275</v>
      </c>
      <c r="BL618" s="101"/>
      <c r="BM618" s="117" t="str">
        <f t="shared" si="429"/>
        <v>19044-88-3</v>
      </c>
      <c r="BN618" s="204" t="str">
        <f t="shared" si="430"/>
        <v>Oryzalin</v>
      </c>
      <c r="BO618" s="204"/>
      <c r="BP618" s="200">
        <f t="shared" si="442"/>
        <v>69.562764672025864</v>
      </c>
      <c r="BQ618" s="100" t="str">
        <f t="shared" si="446"/>
        <v>C</v>
      </c>
      <c r="BR618" s="205">
        <f t="shared" si="443"/>
        <v>838.56410256410243</v>
      </c>
      <c r="BS618" s="100" t="str">
        <f t="shared" si="447"/>
        <v>C</v>
      </c>
      <c r="BT618" s="200">
        <f t="shared" si="444"/>
        <v>452.22969817207604</v>
      </c>
      <c r="BU618" s="100" t="str">
        <f t="shared" si="448"/>
        <v>C</v>
      </c>
      <c r="BV618" s="200" t="str">
        <f t="shared" si="445"/>
        <v/>
      </c>
      <c r="BW618" s="100" t="str">
        <f t="shared" si="449"/>
        <v/>
      </c>
      <c r="BX618" s="200">
        <f t="shared" si="450"/>
        <v>9.9882330405275948</v>
      </c>
      <c r="BY618" s="100" t="str">
        <f t="shared" si="451"/>
        <v>C</v>
      </c>
      <c r="BZ618" s="200"/>
      <c r="CA618" s="200"/>
      <c r="CB618" s="200"/>
    </row>
    <row r="619" spans="1:80" s="96" customFormat="1" ht="23" x14ac:dyDescent="0.5">
      <c r="A619" s="206" t="s">
        <v>520</v>
      </c>
      <c r="B619" s="117" t="s">
        <v>521</v>
      </c>
      <c r="D619" s="201" t="s">
        <v>74</v>
      </c>
      <c r="E619" s="201">
        <v>5.0000000000000001E-3</v>
      </c>
      <c r="F619" s="203" t="s">
        <v>790</v>
      </c>
      <c r="G619" s="202"/>
      <c r="H619" s="100" t="s">
        <v>74</v>
      </c>
      <c r="I619" s="203"/>
      <c r="J619" s="203" t="s">
        <v>74</v>
      </c>
      <c r="K619" s="203"/>
      <c r="L619" s="113"/>
      <c r="M619" s="113">
        <v>1</v>
      </c>
      <c r="N619" s="111">
        <v>0.1</v>
      </c>
      <c r="P619" s="95">
        <v>345.23</v>
      </c>
      <c r="Q619" s="96" t="s">
        <v>47</v>
      </c>
      <c r="R619" s="96">
        <v>7.2699999999999996E-8</v>
      </c>
      <c r="S619" s="208">
        <v>2.9722000000000001E-6</v>
      </c>
      <c r="T619" s="96">
        <v>3.8608400000000001E-2</v>
      </c>
      <c r="U619" s="96">
        <v>4.5110999999999999E-6</v>
      </c>
      <c r="V619" s="96">
        <v>4996</v>
      </c>
      <c r="W619" s="96">
        <f t="shared" si="412"/>
        <v>29.975999999999999</v>
      </c>
      <c r="X619" s="96">
        <v>0.7</v>
      </c>
      <c r="Y619" s="99" t="str">
        <f t="shared" si="413"/>
        <v/>
      </c>
      <c r="Z619" s="96" t="str">
        <f t="shared" si="414"/>
        <v/>
      </c>
      <c r="AA619" s="96" t="str">
        <f t="shared" si="415"/>
        <v/>
      </c>
      <c r="AC619" s="96" t="str">
        <f t="shared" ref="AC619:AC682" si="452">IF(AND(L619="V",Z619=""),"",IF(G619="","",(TR*AT*365*24)/(ET_R*EF_R*IF(K619="M",ED_m,(ED_A+ED_C))*G619*1000/IF(L619="V",Z619,PEF))))</f>
        <v/>
      </c>
      <c r="AD619" s="96" t="str">
        <f t="shared" si="416"/>
        <v/>
      </c>
      <c r="AE619" s="96" t="str">
        <f t="shared" si="417"/>
        <v/>
      </c>
      <c r="AF619" s="96" t="str">
        <f t="shared" si="431"/>
        <v/>
      </c>
      <c r="AH619" s="101" t="str">
        <f t="shared" si="418"/>
        <v/>
      </c>
      <c r="AI619" s="101">
        <f t="shared" si="419"/>
        <v>1648.0043344771534</v>
      </c>
      <c r="AJ619" s="101">
        <f t="shared" ref="AJ619:AJ682" si="453">IF(E619="","",(THQ*BW_C*ED_C*365/((EF_R*ED_C*M619*((1/E619)*(IRS_CHILD*0.000001))))))</f>
        <v>391.07142857142861</v>
      </c>
      <c r="AK619" s="96">
        <f t="shared" si="432"/>
        <v>316.06839777857317</v>
      </c>
      <c r="AM619" s="96" t="str">
        <f t="shared" si="420"/>
        <v/>
      </c>
      <c r="AN619" s="96" t="str">
        <f t="shared" si="433"/>
        <v/>
      </c>
      <c r="AO619" s="96" t="str">
        <f t="shared" si="434"/>
        <v/>
      </c>
      <c r="AQ619" s="96" t="str">
        <f t="shared" si="421"/>
        <v/>
      </c>
      <c r="AR619" s="96">
        <f t="shared" si="435"/>
        <v>11680.000000000002</v>
      </c>
      <c r="AS619" s="96">
        <f t="shared" si="436"/>
        <v>11680.000000000002</v>
      </c>
      <c r="AU619" s="96" t="str">
        <f t="shared" si="422"/>
        <v/>
      </c>
      <c r="AV619" s="96" t="str">
        <f t="shared" si="437"/>
        <v/>
      </c>
      <c r="AW619" s="96" t="str">
        <f t="shared" si="438"/>
        <v/>
      </c>
      <c r="AX619" s="96" t="str">
        <f t="shared" si="439"/>
        <v/>
      </c>
      <c r="AZ619" s="101" t="str">
        <f t="shared" si="423"/>
        <v/>
      </c>
      <c r="BA619" s="101">
        <f t="shared" si="424"/>
        <v>15331.464154826785</v>
      </c>
      <c r="BB619" s="101">
        <f t="shared" si="440"/>
        <v>6488.8888888888896</v>
      </c>
      <c r="BC619" s="96">
        <f t="shared" si="441"/>
        <v>4559.237295810186</v>
      </c>
      <c r="BE619" s="96" t="str">
        <f t="shared" si="425"/>
        <v/>
      </c>
      <c r="BF619" s="96" t="str">
        <f t="shared" si="426"/>
        <v/>
      </c>
      <c r="BH619" s="118"/>
      <c r="BI619" s="96" t="s">
        <v>74</v>
      </c>
      <c r="BJ619" s="96" t="str">
        <f t="shared" si="427"/>
        <v/>
      </c>
      <c r="BK619" s="101">
        <f t="shared" si="428"/>
        <v>166.85714285714286</v>
      </c>
      <c r="BL619" s="101"/>
      <c r="BM619" s="117" t="str">
        <f t="shared" si="429"/>
        <v>19666-30-9</v>
      </c>
      <c r="BN619" s="204" t="str">
        <f t="shared" si="430"/>
        <v>Oxadiazon</v>
      </c>
      <c r="BO619" s="204"/>
      <c r="BP619" s="200">
        <f t="shared" si="442"/>
        <v>316.06839777857317</v>
      </c>
      <c r="BQ619" s="100" t="str">
        <f t="shared" si="446"/>
        <v>N</v>
      </c>
      <c r="BR619" s="205">
        <f t="shared" si="443"/>
        <v>11680.000000000002</v>
      </c>
      <c r="BS619" s="100" t="str">
        <f t="shared" si="447"/>
        <v>N</v>
      </c>
      <c r="BT619" s="200">
        <f t="shared" si="444"/>
        <v>4559.237295810186</v>
      </c>
      <c r="BU619" s="100" t="str">
        <f t="shared" si="448"/>
        <v>N</v>
      </c>
      <c r="BV619" s="200" t="str">
        <f t="shared" si="445"/>
        <v/>
      </c>
      <c r="BW619" s="100" t="str">
        <f t="shared" si="449"/>
        <v/>
      </c>
      <c r="BX619" s="200">
        <f t="shared" si="450"/>
        <v>166.85714285714286</v>
      </c>
      <c r="BY619" s="100" t="str">
        <f t="shared" si="451"/>
        <v>N</v>
      </c>
      <c r="BZ619" s="200"/>
      <c r="CA619" s="200"/>
      <c r="CB619" s="200"/>
    </row>
    <row r="620" spans="1:80" s="96" customFormat="1" ht="23" x14ac:dyDescent="0.5">
      <c r="A620" s="206" t="s">
        <v>522</v>
      </c>
      <c r="B620" s="117" t="s">
        <v>523</v>
      </c>
      <c r="C620" s="201"/>
      <c r="D620" s="201" t="s">
        <v>74</v>
      </c>
      <c r="E620" s="201">
        <v>2.5000000000000001E-2</v>
      </c>
      <c r="F620" s="203" t="s">
        <v>790</v>
      </c>
      <c r="G620" s="202"/>
      <c r="H620" s="100" t="s">
        <v>74</v>
      </c>
      <c r="I620" s="203"/>
      <c r="J620" s="203" t="s">
        <v>74</v>
      </c>
      <c r="K620" s="203"/>
      <c r="L620" s="113"/>
      <c r="M620" s="113">
        <v>1</v>
      </c>
      <c r="N620" s="111">
        <v>0.1</v>
      </c>
      <c r="P620" s="95">
        <v>219.26</v>
      </c>
      <c r="Q620" s="96" t="s">
        <v>47</v>
      </c>
      <c r="R620" s="96">
        <v>2.3700000000000001E-10</v>
      </c>
      <c r="S620" s="208">
        <v>9.6892999999999996E-9</v>
      </c>
      <c r="T620" s="96">
        <v>2.34696E-2</v>
      </c>
      <c r="U620" s="96">
        <v>5.8715999999999998E-6</v>
      </c>
      <c r="V620" s="96">
        <v>10</v>
      </c>
      <c r="W620" s="96">
        <f t="shared" si="412"/>
        <v>0.06</v>
      </c>
      <c r="X620" s="96">
        <v>280000</v>
      </c>
      <c r="Y620" s="99" t="str">
        <f t="shared" si="413"/>
        <v/>
      </c>
      <c r="Z620" s="96" t="str">
        <f t="shared" si="414"/>
        <v/>
      </c>
      <c r="AA620" s="96" t="str">
        <f t="shared" si="415"/>
        <v/>
      </c>
      <c r="AC620" s="96" t="str">
        <f t="shared" si="452"/>
        <v/>
      </c>
      <c r="AD620" s="96" t="str">
        <f t="shared" si="416"/>
        <v/>
      </c>
      <c r="AE620" s="96" t="str">
        <f t="shared" si="417"/>
        <v/>
      </c>
      <c r="AF620" s="96" t="str">
        <f t="shared" si="431"/>
        <v/>
      </c>
      <c r="AH620" s="101" t="str">
        <f t="shared" si="418"/>
        <v/>
      </c>
      <c r="AI620" s="101">
        <f t="shared" si="419"/>
        <v>8240.0216723857684</v>
      </c>
      <c r="AJ620" s="101">
        <f t="shared" si="453"/>
        <v>1955.3571428571427</v>
      </c>
      <c r="AK620" s="96">
        <f t="shared" si="432"/>
        <v>1580.3419888928656</v>
      </c>
      <c r="AM620" s="96" t="str">
        <f t="shared" si="420"/>
        <v/>
      </c>
      <c r="AN620" s="96" t="str">
        <f t="shared" si="433"/>
        <v/>
      </c>
      <c r="AO620" s="96" t="str">
        <f t="shared" si="434"/>
        <v/>
      </c>
      <c r="AQ620" s="96" t="str">
        <f t="shared" si="421"/>
        <v/>
      </c>
      <c r="AR620" s="96">
        <f t="shared" si="435"/>
        <v>58400</v>
      </c>
      <c r="AS620" s="96">
        <f t="shared" si="436"/>
        <v>58400.000000000007</v>
      </c>
      <c r="AU620" s="96" t="str">
        <f t="shared" si="422"/>
        <v/>
      </c>
      <c r="AV620" s="96" t="str">
        <f t="shared" si="437"/>
        <v/>
      </c>
      <c r="AW620" s="96" t="str">
        <f t="shared" si="438"/>
        <v/>
      </c>
      <c r="AX620" s="96" t="str">
        <f t="shared" si="439"/>
        <v/>
      </c>
      <c r="AZ620" s="101" t="str">
        <f t="shared" si="423"/>
        <v/>
      </c>
      <c r="BA620" s="101">
        <f t="shared" si="424"/>
        <v>76657.320774133928</v>
      </c>
      <c r="BB620" s="101">
        <f t="shared" si="440"/>
        <v>32444.444444444445</v>
      </c>
      <c r="BC620" s="96">
        <f t="shared" si="441"/>
        <v>22796.186479050928</v>
      </c>
      <c r="BE620" s="96" t="str">
        <f t="shared" si="425"/>
        <v/>
      </c>
      <c r="BF620" s="96" t="str">
        <f t="shared" si="426"/>
        <v/>
      </c>
      <c r="BH620" s="118"/>
      <c r="BI620" s="96">
        <v>200</v>
      </c>
      <c r="BJ620" s="96" t="str">
        <f t="shared" si="427"/>
        <v/>
      </c>
      <c r="BK620" s="101">
        <f t="shared" si="428"/>
        <v>834.28571428571433</v>
      </c>
      <c r="BL620" s="101"/>
      <c r="BM620" s="117" t="str">
        <f t="shared" si="429"/>
        <v>23135-22-0</v>
      </c>
      <c r="BN620" s="204" t="str">
        <f t="shared" si="430"/>
        <v>Oxamyl</v>
      </c>
      <c r="BO620" s="204"/>
      <c r="BP620" s="200">
        <f t="shared" si="442"/>
        <v>1580.3419888928656</v>
      </c>
      <c r="BQ620" s="100" t="str">
        <f t="shared" si="446"/>
        <v>N</v>
      </c>
      <c r="BR620" s="205">
        <f t="shared" si="443"/>
        <v>58400.000000000007</v>
      </c>
      <c r="BS620" s="100" t="str">
        <f t="shared" si="447"/>
        <v>N</v>
      </c>
      <c r="BT620" s="200">
        <f t="shared" si="444"/>
        <v>22796.186479050928</v>
      </c>
      <c r="BU620" s="100" t="str">
        <f t="shared" si="448"/>
        <v>N</v>
      </c>
      <c r="BV620" s="200" t="str">
        <f t="shared" si="445"/>
        <v/>
      </c>
      <c r="BW620" s="100" t="str">
        <f t="shared" si="449"/>
        <v/>
      </c>
      <c r="BX620" s="200">
        <f t="shared" si="450"/>
        <v>200</v>
      </c>
      <c r="BY620" s="100" t="str">
        <f t="shared" si="451"/>
        <v>mcl</v>
      </c>
      <c r="BZ620" s="200"/>
      <c r="CA620" s="200"/>
      <c r="CB620" s="200"/>
    </row>
    <row r="621" spans="1:80" s="96" customFormat="1" ht="23" x14ac:dyDescent="0.5">
      <c r="A621" s="206" t="s">
        <v>524</v>
      </c>
      <c r="B621" s="117" t="s">
        <v>525</v>
      </c>
      <c r="C621" s="96">
        <v>7.2999999999999995E-2</v>
      </c>
      <c r="D621" s="201" t="s">
        <v>1966</v>
      </c>
      <c r="E621" s="201">
        <v>0.04</v>
      </c>
      <c r="F621" s="203" t="s">
        <v>1966</v>
      </c>
      <c r="G621" s="202"/>
      <c r="H621" s="100" t="s">
        <v>74</v>
      </c>
      <c r="I621" s="203"/>
      <c r="J621" s="203" t="s">
        <v>74</v>
      </c>
      <c r="K621" s="203"/>
      <c r="L621" s="113"/>
      <c r="M621" s="113">
        <v>1</v>
      </c>
      <c r="N621" s="111">
        <v>0.1</v>
      </c>
      <c r="P621" s="95">
        <v>361.71</v>
      </c>
      <c r="Q621" s="96" t="s">
        <v>47</v>
      </c>
      <c r="R621" s="96">
        <v>8.1999999999999998E-7</v>
      </c>
      <c r="S621" s="208">
        <v>3.3500000000000001E-5</v>
      </c>
      <c r="T621" s="96">
        <v>2.1124199999999999E-2</v>
      </c>
      <c r="U621" s="96">
        <v>5.3021999999999998E-6</v>
      </c>
      <c r="V621" s="96">
        <v>39900</v>
      </c>
      <c r="W621" s="96">
        <f t="shared" si="412"/>
        <v>239.4</v>
      </c>
      <c r="X621" s="96">
        <v>0.11600000000000001</v>
      </c>
      <c r="Y621" s="99" t="str">
        <f t="shared" si="413"/>
        <v/>
      </c>
      <c r="Z621" s="96" t="str">
        <f t="shared" si="414"/>
        <v/>
      </c>
      <c r="AA621" s="96" t="str">
        <f t="shared" si="415"/>
        <v/>
      </c>
      <c r="AC621" s="96" t="str">
        <f t="shared" si="452"/>
        <v/>
      </c>
      <c r="AD621" s="96">
        <f t="shared" si="416"/>
        <v>33.852403520649958</v>
      </c>
      <c r="AE621" s="96">
        <f t="shared" si="417"/>
        <v>9.5238095238095237</v>
      </c>
      <c r="AF621" s="96">
        <f t="shared" si="431"/>
        <v>7.4327337594767355</v>
      </c>
      <c r="AH621" s="101" t="str">
        <f t="shared" si="418"/>
        <v/>
      </c>
      <c r="AI621" s="101">
        <f t="shared" si="419"/>
        <v>13184.034675817227</v>
      </c>
      <c r="AJ621" s="101">
        <f t="shared" si="453"/>
        <v>3128.5714285714289</v>
      </c>
      <c r="AK621" s="96">
        <f t="shared" si="432"/>
        <v>2528.5471822285854</v>
      </c>
      <c r="AM621" s="96" t="str">
        <f t="shared" si="420"/>
        <v/>
      </c>
      <c r="AN621" s="96">
        <f t="shared" si="433"/>
        <v>89.59999999999998</v>
      </c>
      <c r="AO621" s="96">
        <f t="shared" si="434"/>
        <v>89.59999999999998</v>
      </c>
      <c r="AQ621" s="96" t="str">
        <f t="shared" si="421"/>
        <v/>
      </c>
      <c r="AR621" s="96">
        <f t="shared" si="435"/>
        <v>93440.000000000015</v>
      </c>
      <c r="AS621" s="96">
        <f t="shared" si="436"/>
        <v>93440.000000000015</v>
      </c>
      <c r="AU621" s="96" t="str">
        <f t="shared" si="422"/>
        <v/>
      </c>
      <c r="AV621" s="96">
        <f t="shared" si="437"/>
        <v>1650.456822870616</v>
      </c>
      <c r="AW621" s="96">
        <f t="shared" si="438"/>
        <v>49.777777777777771</v>
      </c>
      <c r="AX621" s="96">
        <f t="shared" si="439"/>
        <v>48.320433503317716</v>
      </c>
      <c r="AZ621" s="101" t="str">
        <f t="shared" si="423"/>
        <v/>
      </c>
      <c r="BA621" s="101">
        <f t="shared" si="424"/>
        <v>122651.71323861428</v>
      </c>
      <c r="BB621" s="101">
        <f t="shared" si="440"/>
        <v>51911.111111111117</v>
      </c>
      <c r="BC621" s="96">
        <f t="shared" si="441"/>
        <v>36473.898366481488</v>
      </c>
      <c r="BE621" s="96" t="str">
        <f t="shared" si="425"/>
        <v/>
      </c>
      <c r="BF621" s="96" t="str">
        <f t="shared" si="426"/>
        <v/>
      </c>
      <c r="BH621" s="118"/>
      <c r="BI621" s="96" t="s">
        <v>74</v>
      </c>
      <c r="BJ621" s="96">
        <f t="shared" si="427"/>
        <v>1.0672358591248663</v>
      </c>
      <c r="BK621" s="101">
        <f t="shared" si="428"/>
        <v>1334.8571428571429</v>
      </c>
      <c r="BL621" s="101"/>
      <c r="BM621" s="117" t="str">
        <f t="shared" si="429"/>
        <v>42874-03-3</v>
      </c>
      <c r="BN621" s="204" t="str">
        <f t="shared" si="430"/>
        <v>Oxyfluorfen</v>
      </c>
      <c r="BO621" s="204"/>
      <c r="BP621" s="200">
        <f t="shared" si="442"/>
        <v>7.4327337594767355</v>
      </c>
      <c r="BQ621" s="100" t="str">
        <f t="shared" si="446"/>
        <v>C</v>
      </c>
      <c r="BR621" s="205">
        <f t="shared" si="443"/>
        <v>89.59999999999998</v>
      </c>
      <c r="BS621" s="100" t="str">
        <f t="shared" si="447"/>
        <v>C</v>
      </c>
      <c r="BT621" s="200">
        <f t="shared" si="444"/>
        <v>48.320433503317716</v>
      </c>
      <c r="BU621" s="100" t="str">
        <f t="shared" si="448"/>
        <v>C</v>
      </c>
      <c r="BV621" s="200" t="str">
        <f t="shared" si="445"/>
        <v/>
      </c>
      <c r="BW621" s="100" t="str">
        <f t="shared" si="449"/>
        <v/>
      </c>
      <c r="BX621" s="200">
        <f t="shared" si="450"/>
        <v>1.0672358591248663</v>
      </c>
      <c r="BY621" s="100" t="str">
        <f t="shared" si="451"/>
        <v>C</v>
      </c>
      <c r="BZ621" s="200"/>
      <c r="CA621" s="200"/>
      <c r="CB621" s="200"/>
    </row>
    <row r="622" spans="1:80" s="96" customFormat="1" ht="23" x14ac:dyDescent="0.5">
      <c r="A622" s="206" t="s">
        <v>1455</v>
      </c>
      <c r="B622" s="117" t="s">
        <v>1456</v>
      </c>
      <c r="D622" s="201" t="s">
        <v>74</v>
      </c>
      <c r="E622" s="201">
        <v>1.2999999999999999E-2</v>
      </c>
      <c r="F622" s="203" t="s">
        <v>790</v>
      </c>
      <c r="G622" s="202"/>
      <c r="H622" s="100" t="s">
        <v>74</v>
      </c>
      <c r="I622" s="203"/>
      <c r="J622" s="203" t="s">
        <v>74</v>
      </c>
      <c r="K622" s="203"/>
      <c r="L622" s="113"/>
      <c r="M622" s="113">
        <v>1</v>
      </c>
      <c r="N622" s="111">
        <v>0.1</v>
      </c>
      <c r="P622" s="95">
        <v>293.8</v>
      </c>
      <c r="Q622" s="96" t="s">
        <v>47</v>
      </c>
      <c r="R622" s="96">
        <v>8.2800000000000001E-11</v>
      </c>
      <c r="S622" s="208">
        <v>3.3850999999999998E-9</v>
      </c>
      <c r="T622" s="96">
        <v>2.24275E-2</v>
      </c>
      <c r="U622" s="96">
        <v>5.6527000000000001E-6</v>
      </c>
      <c r="V622" s="96">
        <v>922.9</v>
      </c>
      <c r="W622" s="96">
        <f t="shared" si="412"/>
        <v>5.5373999999999999</v>
      </c>
      <c r="X622" s="96">
        <v>26</v>
      </c>
      <c r="Y622" s="99" t="str">
        <f t="shared" si="413"/>
        <v/>
      </c>
      <c r="Z622" s="96" t="str">
        <f t="shared" si="414"/>
        <v/>
      </c>
      <c r="AA622" s="96" t="str">
        <f t="shared" si="415"/>
        <v/>
      </c>
      <c r="AC622" s="96" t="str">
        <f t="shared" si="452"/>
        <v/>
      </c>
      <c r="AD622" s="96" t="str">
        <f t="shared" si="416"/>
        <v/>
      </c>
      <c r="AE622" s="96" t="str">
        <f t="shared" si="417"/>
        <v/>
      </c>
      <c r="AF622" s="96" t="str">
        <f t="shared" si="431"/>
        <v/>
      </c>
      <c r="AH622" s="101" t="str">
        <f t="shared" si="418"/>
        <v/>
      </c>
      <c r="AI622" s="101">
        <f t="shared" si="419"/>
        <v>4284.8112696405988</v>
      </c>
      <c r="AJ622" s="101">
        <f t="shared" si="453"/>
        <v>1016.7857142857146</v>
      </c>
      <c r="AK622" s="96">
        <f t="shared" si="432"/>
        <v>821.77783422429036</v>
      </c>
      <c r="AM622" s="96" t="str">
        <f t="shared" si="420"/>
        <v/>
      </c>
      <c r="AN622" s="96" t="str">
        <f t="shared" si="433"/>
        <v/>
      </c>
      <c r="AO622" s="96" t="str">
        <f t="shared" si="434"/>
        <v/>
      </c>
      <c r="AQ622" s="96" t="str">
        <f t="shared" si="421"/>
        <v/>
      </c>
      <c r="AR622" s="96">
        <f t="shared" si="435"/>
        <v>30368.000000000007</v>
      </c>
      <c r="AS622" s="96">
        <f t="shared" si="436"/>
        <v>30368.000000000007</v>
      </c>
      <c r="AU622" s="96" t="str">
        <f t="shared" si="422"/>
        <v/>
      </c>
      <c r="AV622" s="96" t="str">
        <f t="shared" si="437"/>
        <v/>
      </c>
      <c r="AW622" s="96" t="str">
        <f t="shared" si="438"/>
        <v/>
      </c>
      <c r="AX622" s="96" t="str">
        <f t="shared" si="439"/>
        <v/>
      </c>
      <c r="AZ622" s="101" t="str">
        <f t="shared" si="423"/>
        <v/>
      </c>
      <c r="BA622" s="101">
        <f t="shared" si="424"/>
        <v>39861.80680254964</v>
      </c>
      <c r="BB622" s="101">
        <f t="shared" si="440"/>
        <v>16871.111111111113</v>
      </c>
      <c r="BC622" s="96">
        <f t="shared" si="441"/>
        <v>11854.016969106484</v>
      </c>
      <c r="BE622" s="96" t="str">
        <f t="shared" si="425"/>
        <v/>
      </c>
      <c r="BF622" s="96" t="str">
        <f t="shared" si="426"/>
        <v/>
      </c>
      <c r="BH622" s="118"/>
      <c r="BI622" s="96" t="s">
        <v>74</v>
      </c>
      <c r="BJ622" s="96" t="str">
        <f t="shared" si="427"/>
        <v/>
      </c>
      <c r="BK622" s="101">
        <f t="shared" si="428"/>
        <v>433.82857142857148</v>
      </c>
      <c r="BL622" s="101"/>
      <c r="BM622" s="117" t="str">
        <f t="shared" si="429"/>
        <v>76738-62-0</v>
      </c>
      <c r="BN622" s="204" t="str">
        <f t="shared" si="430"/>
        <v>Paclobutrazol</v>
      </c>
      <c r="BO622" s="204"/>
      <c r="BP622" s="200">
        <f t="shared" si="442"/>
        <v>821.77783422429036</v>
      </c>
      <c r="BQ622" s="100" t="str">
        <f t="shared" si="446"/>
        <v>N</v>
      </c>
      <c r="BR622" s="205">
        <f t="shared" si="443"/>
        <v>30368.000000000007</v>
      </c>
      <c r="BS622" s="100" t="str">
        <f t="shared" si="447"/>
        <v>N</v>
      </c>
      <c r="BT622" s="200">
        <f t="shared" si="444"/>
        <v>11854.016969106484</v>
      </c>
      <c r="BU622" s="100" t="str">
        <f t="shared" si="448"/>
        <v>N</v>
      </c>
      <c r="BV622" s="200" t="str">
        <f t="shared" si="445"/>
        <v/>
      </c>
      <c r="BW622" s="100" t="str">
        <f t="shared" si="449"/>
        <v/>
      </c>
      <c r="BX622" s="200">
        <f t="shared" si="450"/>
        <v>433.82857142857148</v>
      </c>
      <c r="BY622" s="100" t="str">
        <f t="shared" si="451"/>
        <v>N</v>
      </c>
      <c r="BZ622" s="200"/>
      <c r="CA622" s="200"/>
      <c r="CB622" s="200"/>
    </row>
    <row r="623" spans="1:80" s="96" customFormat="1" ht="23" x14ac:dyDescent="0.5">
      <c r="A623" s="206" t="s">
        <v>526</v>
      </c>
      <c r="B623" s="117" t="s">
        <v>527</v>
      </c>
      <c r="D623" s="201" t="s">
        <v>74</v>
      </c>
      <c r="E623" s="201">
        <v>4.5000000000000005E-3</v>
      </c>
      <c r="F623" s="203" t="s">
        <v>790</v>
      </c>
      <c r="G623" s="202"/>
      <c r="H623" s="100"/>
      <c r="I623" s="203"/>
      <c r="J623" s="203"/>
      <c r="K623" s="203"/>
      <c r="L623" s="113"/>
      <c r="M623" s="113">
        <v>1</v>
      </c>
      <c r="N623" s="111">
        <v>0.1</v>
      </c>
      <c r="P623" s="95"/>
      <c r="Q623" s="96" t="s">
        <v>47</v>
      </c>
      <c r="W623" s="96">
        <f t="shared" si="412"/>
        <v>0</v>
      </c>
      <c r="Y623" s="99" t="str">
        <f t="shared" si="413"/>
        <v/>
      </c>
      <c r="Z623" s="96" t="str">
        <f t="shared" si="414"/>
        <v/>
      </c>
      <c r="AA623" s="96" t="str">
        <f t="shared" si="415"/>
        <v/>
      </c>
      <c r="AC623" s="96" t="str">
        <f t="shared" si="452"/>
        <v/>
      </c>
      <c r="AD623" s="96" t="str">
        <f t="shared" si="416"/>
        <v/>
      </c>
      <c r="AE623" s="96" t="str">
        <f t="shared" si="417"/>
        <v/>
      </c>
      <c r="AF623" s="96" t="str">
        <f t="shared" si="431"/>
        <v/>
      </c>
      <c r="AH623" s="101" t="str">
        <f t="shared" si="418"/>
        <v/>
      </c>
      <c r="AI623" s="101">
        <f t="shared" si="419"/>
        <v>1483.2039010294382</v>
      </c>
      <c r="AJ623" s="101">
        <f t="shared" si="453"/>
        <v>351.96428571428572</v>
      </c>
      <c r="AK623" s="96">
        <f t="shared" si="432"/>
        <v>284.4615580007158</v>
      </c>
      <c r="AM623" s="96" t="str">
        <f t="shared" si="420"/>
        <v/>
      </c>
      <c r="AN623" s="96" t="str">
        <f t="shared" si="433"/>
        <v/>
      </c>
      <c r="AO623" s="96" t="str">
        <f t="shared" si="434"/>
        <v/>
      </c>
      <c r="AQ623" s="96" t="str">
        <f t="shared" si="421"/>
        <v/>
      </c>
      <c r="AR623" s="96">
        <f t="shared" si="435"/>
        <v>10512</v>
      </c>
      <c r="AS623" s="96">
        <f t="shared" si="436"/>
        <v>10512</v>
      </c>
      <c r="AU623" s="96" t="str">
        <f t="shared" si="422"/>
        <v/>
      </c>
      <c r="AV623" s="96" t="str">
        <f t="shared" si="437"/>
        <v/>
      </c>
      <c r="AW623" s="96" t="str">
        <f t="shared" si="438"/>
        <v/>
      </c>
      <c r="AX623" s="96" t="str">
        <f t="shared" si="439"/>
        <v/>
      </c>
      <c r="AZ623" s="101" t="str">
        <f t="shared" si="423"/>
        <v/>
      </c>
      <c r="BA623" s="101">
        <f t="shared" si="424"/>
        <v>13798.317739344107</v>
      </c>
      <c r="BB623" s="101">
        <f t="shared" si="440"/>
        <v>5840.0000000000009</v>
      </c>
      <c r="BC623" s="96">
        <f t="shared" si="441"/>
        <v>4103.3135662291679</v>
      </c>
      <c r="BE623" s="96" t="str">
        <f t="shared" si="425"/>
        <v/>
      </c>
      <c r="BF623" s="96" t="str">
        <f t="shared" si="426"/>
        <v/>
      </c>
      <c r="BH623" s="118"/>
      <c r="BJ623" s="96" t="str">
        <f t="shared" si="427"/>
        <v/>
      </c>
      <c r="BK623" s="101">
        <f t="shared" si="428"/>
        <v>150.17142857142858</v>
      </c>
      <c r="BL623" s="101"/>
      <c r="BM623" s="117" t="str">
        <f t="shared" si="429"/>
        <v>4685-14-7</v>
      </c>
      <c r="BN623" s="204" t="str">
        <f t="shared" si="430"/>
        <v>Paraquat</v>
      </c>
      <c r="BO623" s="204"/>
      <c r="BP623" s="200">
        <f t="shared" si="442"/>
        <v>284.4615580007158</v>
      </c>
      <c r="BQ623" s="100" t="str">
        <f>IF(BP623="","",IF(BP623=AA623,"sat", IF(BP623=AF623,"C", IF(BP623=AK623,"N", IF(BP623=100000,"max")))))</f>
        <v>N</v>
      </c>
      <c r="BR623" s="205">
        <f t="shared" si="443"/>
        <v>10512</v>
      </c>
      <c r="BS623" s="100" t="str">
        <f>IF(BR623="","",IF(BR623=AA623,"sat", IF(BR623=AO623,"C", IF(BR623=AS623,"N", IF(BR623=100000,"max")))))</f>
        <v>N</v>
      </c>
      <c r="BT623" s="200">
        <f t="shared" si="444"/>
        <v>4103.3135662291679</v>
      </c>
      <c r="BU623" s="100" t="str">
        <f>IF(BT623="","", IF(BT623=AA623,"sat", IF(BT623=AX623,"C", IF(BT623=BC623,"N", IF(BT623=100000,"max")))))</f>
        <v>N</v>
      </c>
      <c r="BV623" s="200" t="str">
        <f t="shared" si="445"/>
        <v/>
      </c>
      <c r="BW623" s="100" t="str">
        <f>IF(BV623="","", IF(BV623=BE623,"C", IF(BV623=BF623,"N")))</f>
        <v/>
      </c>
      <c r="BX623" s="200">
        <f>IF(BI623="",(IF(AND(BJ623="",BK623=""),"",MIN(BJ623,BK623))),BI623)</f>
        <v>150.17142857142858</v>
      </c>
      <c r="BY623" s="100" t="str">
        <f>IF(BX623="","", IF(BX623=BJ623,"C", IF(BX623=BK623,"N",IF(BX623=BI623,"mcl"))))</f>
        <v>N</v>
      </c>
      <c r="BZ623" s="200"/>
      <c r="CA623" s="200"/>
      <c r="CB623" s="200"/>
    </row>
    <row r="624" spans="1:80" s="96" customFormat="1" ht="23" x14ac:dyDescent="0.5">
      <c r="A624" s="206" t="s">
        <v>1457</v>
      </c>
      <c r="B624" s="117" t="s">
        <v>1458</v>
      </c>
      <c r="C624" s="201"/>
      <c r="D624" s="201" t="s">
        <v>74</v>
      </c>
      <c r="E624" s="201">
        <v>4.4999999999999997E-3</v>
      </c>
      <c r="F624" s="203" t="s">
        <v>790</v>
      </c>
      <c r="G624" s="202"/>
      <c r="H624" s="100" t="s">
        <v>74</v>
      </c>
      <c r="I624" s="203"/>
      <c r="J624" s="203" t="s">
        <v>74</v>
      </c>
      <c r="K624" s="203"/>
      <c r="L624" s="113"/>
      <c r="M624" s="113">
        <v>1</v>
      </c>
      <c r="N624" s="111">
        <v>0.1</v>
      </c>
      <c r="P624" s="95">
        <v>257.16000000000003</v>
      </c>
      <c r="Q624" s="96" t="s">
        <v>47</v>
      </c>
      <c r="R624" s="96">
        <v>3.2199999999999999E-13</v>
      </c>
      <c r="S624" s="208">
        <v>1.316E-11</v>
      </c>
      <c r="T624" s="96">
        <v>4.6984100000000001E-2</v>
      </c>
      <c r="U624" s="96">
        <v>5.4897000000000001E-6</v>
      </c>
      <c r="V624" s="96">
        <v>6780</v>
      </c>
      <c r="W624" s="96">
        <f t="shared" si="412"/>
        <v>40.68</v>
      </c>
      <c r="X624" s="96">
        <v>620000</v>
      </c>
      <c r="Y624" s="99" t="str">
        <f t="shared" si="413"/>
        <v/>
      </c>
      <c r="Z624" s="96" t="str">
        <f t="shared" si="414"/>
        <v/>
      </c>
      <c r="AA624" s="96" t="str">
        <f t="shared" si="415"/>
        <v/>
      </c>
      <c r="AC624" s="96" t="str">
        <f t="shared" si="452"/>
        <v/>
      </c>
      <c r="AD624" s="96" t="str">
        <f t="shared" si="416"/>
        <v/>
      </c>
      <c r="AE624" s="96" t="str">
        <f t="shared" si="417"/>
        <v/>
      </c>
      <c r="AF624" s="96" t="str">
        <f t="shared" si="431"/>
        <v/>
      </c>
      <c r="AH624" s="101" t="str">
        <f t="shared" si="418"/>
        <v/>
      </c>
      <c r="AI624" s="101">
        <f t="shared" si="419"/>
        <v>1483.2039010294382</v>
      </c>
      <c r="AJ624" s="101">
        <f t="shared" si="453"/>
        <v>351.96428571428572</v>
      </c>
      <c r="AK624" s="96">
        <f t="shared" si="432"/>
        <v>284.4615580007158</v>
      </c>
      <c r="AM624" s="96" t="str">
        <f t="shared" si="420"/>
        <v/>
      </c>
      <c r="AN624" s="96" t="str">
        <f t="shared" si="433"/>
        <v/>
      </c>
      <c r="AO624" s="96" t="str">
        <f t="shared" si="434"/>
        <v/>
      </c>
      <c r="AQ624" s="96" t="str">
        <f t="shared" si="421"/>
        <v/>
      </c>
      <c r="AR624" s="96">
        <f t="shared" si="435"/>
        <v>10512</v>
      </c>
      <c r="AS624" s="96">
        <f t="shared" si="436"/>
        <v>10512</v>
      </c>
      <c r="AU624" s="96" t="str">
        <f t="shared" si="422"/>
        <v/>
      </c>
      <c r="AV624" s="96" t="str">
        <f t="shared" si="437"/>
        <v/>
      </c>
      <c r="AW624" s="96" t="str">
        <f t="shared" si="438"/>
        <v/>
      </c>
      <c r="AX624" s="96" t="str">
        <f t="shared" si="439"/>
        <v/>
      </c>
      <c r="AZ624" s="101" t="str">
        <f t="shared" si="423"/>
        <v/>
      </c>
      <c r="BA624" s="101">
        <f t="shared" si="424"/>
        <v>13798.317739344106</v>
      </c>
      <c r="BB624" s="101">
        <f t="shared" si="440"/>
        <v>5840.0000000000009</v>
      </c>
      <c r="BC624" s="96">
        <f t="shared" si="441"/>
        <v>4103.313566229167</v>
      </c>
      <c r="BE624" s="96" t="str">
        <f t="shared" si="425"/>
        <v/>
      </c>
      <c r="BF624" s="96" t="str">
        <f t="shared" si="426"/>
        <v/>
      </c>
      <c r="BH624" s="118"/>
      <c r="BI624" s="96" t="s">
        <v>74</v>
      </c>
      <c r="BJ624" s="96" t="str">
        <f t="shared" si="427"/>
        <v/>
      </c>
      <c r="BK624" s="101">
        <f t="shared" si="428"/>
        <v>150.17142857142858</v>
      </c>
      <c r="BL624" s="101"/>
      <c r="BM624" s="117" t="str">
        <f t="shared" si="429"/>
        <v>1910-42-5</v>
      </c>
      <c r="BN624" s="204" t="str">
        <f t="shared" si="430"/>
        <v>Paraquat Dichloride</v>
      </c>
      <c r="BO624" s="204"/>
      <c r="BP624" s="200">
        <f t="shared" si="442"/>
        <v>284.4615580007158</v>
      </c>
      <c r="BQ624" s="100" t="str">
        <f t="shared" si="446"/>
        <v>N</v>
      </c>
      <c r="BR624" s="205">
        <f t="shared" si="443"/>
        <v>10512</v>
      </c>
      <c r="BS624" s="100" t="str">
        <f t="shared" si="447"/>
        <v>N</v>
      </c>
      <c r="BT624" s="200">
        <f t="shared" si="444"/>
        <v>4103.313566229167</v>
      </c>
      <c r="BU624" s="100" t="str">
        <f t="shared" si="448"/>
        <v>N</v>
      </c>
      <c r="BV624" s="200" t="str">
        <f t="shared" si="445"/>
        <v/>
      </c>
      <c r="BW624" s="100" t="str">
        <f t="shared" si="449"/>
        <v/>
      </c>
      <c r="BX624" s="200">
        <f t="shared" si="450"/>
        <v>150.17142857142858</v>
      </c>
      <c r="BY624" s="100" t="str">
        <f t="shared" si="451"/>
        <v>N</v>
      </c>
      <c r="BZ624" s="200"/>
      <c r="CA624" s="200"/>
      <c r="CB624" s="200"/>
    </row>
    <row r="625" spans="1:80" s="96" customFormat="1" ht="23" x14ac:dyDescent="0.5">
      <c r="A625" s="206" t="s">
        <v>528</v>
      </c>
      <c r="B625" s="117" t="s">
        <v>529</v>
      </c>
      <c r="C625" s="201"/>
      <c r="D625" s="201" t="s">
        <v>74</v>
      </c>
      <c r="E625" s="201">
        <v>6.0000000000000001E-3</v>
      </c>
      <c r="F625" s="203" t="s">
        <v>41</v>
      </c>
      <c r="G625" s="202"/>
      <c r="H625" s="100" t="s">
        <v>74</v>
      </c>
      <c r="I625" s="203"/>
      <c r="J625" s="203" t="s">
        <v>74</v>
      </c>
      <c r="K625" s="203"/>
      <c r="L625" s="113"/>
      <c r="M625" s="113">
        <v>1</v>
      </c>
      <c r="N625" s="111">
        <v>0.1</v>
      </c>
      <c r="P625" s="95">
        <v>291.26</v>
      </c>
      <c r="Q625" s="96" t="s">
        <v>47</v>
      </c>
      <c r="R625" s="96">
        <v>2.9799999999999999E-7</v>
      </c>
      <c r="S625" s="208">
        <v>1.22E-5</v>
      </c>
      <c r="T625" s="96">
        <v>2.2948900000000001E-2</v>
      </c>
      <c r="U625" s="96">
        <v>5.8155999999999999E-6</v>
      </c>
      <c r="V625" s="96">
        <v>2422</v>
      </c>
      <c r="W625" s="96">
        <f t="shared" si="412"/>
        <v>14.532</v>
      </c>
      <c r="X625" s="96">
        <v>11</v>
      </c>
      <c r="Y625" s="99" t="str">
        <f t="shared" si="413"/>
        <v/>
      </c>
      <c r="Z625" s="96" t="str">
        <f t="shared" si="414"/>
        <v/>
      </c>
      <c r="AA625" s="96" t="str">
        <f t="shared" si="415"/>
        <v/>
      </c>
      <c r="AC625" s="96" t="str">
        <f t="shared" si="452"/>
        <v/>
      </c>
      <c r="AD625" s="96" t="str">
        <f t="shared" si="416"/>
        <v/>
      </c>
      <c r="AE625" s="96" t="str">
        <f t="shared" si="417"/>
        <v/>
      </c>
      <c r="AF625" s="96" t="str">
        <f t="shared" si="431"/>
        <v/>
      </c>
      <c r="AH625" s="101" t="str">
        <f t="shared" si="418"/>
        <v/>
      </c>
      <c r="AI625" s="101">
        <f t="shared" si="419"/>
        <v>1977.6052013725844</v>
      </c>
      <c r="AJ625" s="101">
        <f t="shared" si="453"/>
        <v>469.28571428571439</v>
      </c>
      <c r="AK625" s="96">
        <f t="shared" si="432"/>
        <v>379.28207733428786</v>
      </c>
      <c r="AM625" s="96" t="str">
        <f t="shared" si="420"/>
        <v/>
      </c>
      <c r="AN625" s="96" t="str">
        <f t="shared" si="433"/>
        <v/>
      </c>
      <c r="AO625" s="96" t="str">
        <f t="shared" si="434"/>
        <v/>
      </c>
      <c r="AQ625" s="96" t="str">
        <f t="shared" si="421"/>
        <v/>
      </c>
      <c r="AR625" s="96">
        <f t="shared" si="435"/>
        <v>14016.000000000004</v>
      </c>
      <c r="AS625" s="96">
        <f t="shared" si="436"/>
        <v>14016.000000000004</v>
      </c>
      <c r="AU625" s="96" t="str">
        <f t="shared" si="422"/>
        <v/>
      </c>
      <c r="AV625" s="96" t="str">
        <f t="shared" si="437"/>
        <v/>
      </c>
      <c r="AW625" s="96" t="str">
        <f t="shared" si="438"/>
        <v/>
      </c>
      <c r="AX625" s="96" t="str">
        <f t="shared" si="439"/>
        <v/>
      </c>
      <c r="AZ625" s="101" t="str">
        <f t="shared" si="423"/>
        <v/>
      </c>
      <c r="BA625" s="101">
        <f t="shared" si="424"/>
        <v>18397.756985792144</v>
      </c>
      <c r="BB625" s="101">
        <f t="shared" si="440"/>
        <v>7786.6666666666679</v>
      </c>
      <c r="BC625" s="96">
        <f t="shared" si="441"/>
        <v>5471.0847549722239</v>
      </c>
      <c r="BE625" s="96" t="str">
        <f t="shared" si="425"/>
        <v/>
      </c>
      <c r="BF625" s="96" t="str">
        <f t="shared" si="426"/>
        <v/>
      </c>
      <c r="BH625" s="118"/>
      <c r="BI625" s="96" t="s">
        <v>74</v>
      </c>
      <c r="BJ625" s="96" t="str">
        <f t="shared" si="427"/>
        <v/>
      </c>
      <c r="BK625" s="101">
        <f t="shared" si="428"/>
        <v>200.22857142857143</v>
      </c>
      <c r="BL625" s="101"/>
      <c r="BM625" s="117" t="str">
        <f t="shared" si="429"/>
        <v>56-38-2</v>
      </c>
      <c r="BN625" s="204" t="str">
        <f t="shared" si="430"/>
        <v>Parathion</v>
      </c>
      <c r="BO625" s="204"/>
      <c r="BP625" s="200">
        <f t="shared" si="442"/>
        <v>379.28207733428786</v>
      </c>
      <c r="BQ625" s="100" t="str">
        <f t="shared" si="446"/>
        <v>N</v>
      </c>
      <c r="BR625" s="205">
        <f t="shared" si="443"/>
        <v>14016.000000000004</v>
      </c>
      <c r="BS625" s="100" t="str">
        <f t="shared" si="447"/>
        <v>N</v>
      </c>
      <c r="BT625" s="200">
        <f t="shared" si="444"/>
        <v>5471.0847549722239</v>
      </c>
      <c r="BU625" s="100" t="str">
        <f t="shared" si="448"/>
        <v>N</v>
      </c>
      <c r="BV625" s="200" t="str">
        <f t="shared" si="445"/>
        <v/>
      </c>
      <c r="BW625" s="100" t="str">
        <f t="shared" si="449"/>
        <v/>
      </c>
      <c r="BX625" s="200">
        <f t="shared" si="450"/>
        <v>200.22857142857143</v>
      </c>
      <c r="BY625" s="100" t="str">
        <f t="shared" si="451"/>
        <v>N</v>
      </c>
      <c r="BZ625" s="200"/>
      <c r="CA625" s="200"/>
      <c r="CB625" s="200"/>
    </row>
    <row r="626" spans="1:80" s="96" customFormat="1" ht="23" x14ac:dyDescent="0.5">
      <c r="A626" s="206" t="s">
        <v>1459</v>
      </c>
      <c r="B626" s="117" t="s">
        <v>1460</v>
      </c>
      <c r="C626" s="201"/>
      <c r="D626" s="201" t="s">
        <v>74</v>
      </c>
      <c r="E626" s="201">
        <v>0.05</v>
      </c>
      <c r="F626" s="203" t="s">
        <v>41</v>
      </c>
      <c r="G626" s="202"/>
      <c r="H626" s="100" t="s">
        <v>74</v>
      </c>
      <c r="I626" s="203"/>
      <c r="J626" s="203" t="s">
        <v>74</v>
      </c>
      <c r="K626" s="203"/>
      <c r="L626" s="113" t="s">
        <v>1199</v>
      </c>
      <c r="M626" s="113">
        <v>1</v>
      </c>
      <c r="N626" s="111"/>
      <c r="P626" s="95">
        <v>203.35</v>
      </c>
      <c r="R626" s="96">
        <v>2.3699999999999999E-4</v>
      </c>
      <c r="S626" s="208">
        <v>9.6892999999999996E-3</v>
      </c>
      <c r="T626" s="96">
        <v>2.4144200000000001E-2</v>
      </c>
      <c r="U626" s="96">
        <v>6.0507000000000004E-6</v>
      </c>
      <c r="V626" s="96">
        <v>299.10000000000002</v>
      </c>
      <c r="W626" s="96">
        <f t="shared" si="412"/>
        <v>1.7946000000000002</v>
      </c>
      <c r="X626" s="96">
        <v>100</v>
      </c>
      <c r="Y626" s="99">
        <f t="shared" si="413"/>
        <v>6.5924070707371798E-6</v>
      </c>
      <c r="Z626" s="96">
        <f t="shared" si="414"/>
        <v>44924.023702777376</v>
      </c>
      <c r="AA626" s="96">
        <f t="shared" si="415"/>
        <v>189.64342637106921</v>
      </c>
      <c r="AC626" s="96" t="str">
        <f t="shared" si="452"/>
        <v/>
      </c>
      <c r="AD626" s="96" t="str">
        <f t="shared" si="416"/>
        <v/>
      </c>
      <c r="AE626" s="96" t="str">
        <f t="shared" si="417"/>
        <v/>
      </c>
      <c r="AF626" s="96" t="str">
        <f t="shared" si="431"/>
        <v/>
      </c>
      <c r="AH626" s="101" t="str">
        <f t="shared" si="418"/>
        <v/>
      </c>
      <c r="AI626" s="101" t="str">
        <f t="shared" si="419"/>
        <v/>
      </c>
      <c r="AJ626" s="101">
        <f t="shared" si="453"/>
        <v>3910.7142857142853</v>
      </c>
      <c r="AK626" s="96">
        <f t="shared" si="432"/>
        <v>3910.7142857142858</v>
      </c>
      <c r="AM626" s="96" t="str">
        <f t="shared" si="420"/>
        <v/>
      </c>
      <c r="AN626" s="96" t="str">
        <f t="shared" si="433"/>
        <v/>
      </c>
      <c r="AO626" s="96" t="str">
        <f t="shared" si="434"/>
        <v/>
      </c>
      <c r="AQ626" s="96" t="str">
        <f t="shared" si="421"/>
        <v/>
      </c>
      <c r="AR626" s="96">
        <f t="shared" si="435"/>
        <v>116800</v>
      </c>
      <c r="AS626" s="96">
        <f t="shared" si="436"/>
        <v>116800.00000000001</v>
      </c>
      <c r="AU626" s="96" t="str">
        <f t="shared" si="422"/>
        <v/>
      </c>
      <c r="AV626" s="96" t="str">
        <f t="shared" si="437"/>
        <v/>
      </c>
      <c r="AW626" s="96" t="str">
        <f t="shared" si="438"/>
        <v/>
      </c>
      <c r="AX626" s="96" t="str">
        <f t="shared" si="439"/>
        <v/>
      </c>
      <c r="AZ626" s="101" t="str">
        <f t="shared" si="423"/>
        <v/>
      </c>
      <c r="BA626" s="101" t="str">
        <f t="shared" si="424"/>
        <v/>
      </c>
      <c r="BB626" s="101">
        <f t="shared" si="440"/>
        <v>64888.888888888891</v>
      </c>
      <c r="BC626" s="96">
        <f t="shared" si="441"/>
        <v>64888.888888888891</v>
      </c>
      <c r="BE626" s="96" t="str">
        <f t="shared" si="425"/>
        <v/>
      </c>
      <c r="BF626" s="96" t="str">
        <f t="shared" si="426"/>
        <v/>
      </c>
      <c r="BH626" s="118"/>
      <c r="BI626" s="96" t="s">
        <v>74</v>
      </c>
      <c r="BJ626" s="96" t="str">
        <f t="shared" si="427"/>
        <v/>
      </c>
      <c r="BK626" s="101">
        <f t="shared" si="428"/>
        <v>1668.5714285714287</v>
      </c>
      <c r="BL626" s="101"/>
      <c r="BM626" s="117" t="str">
        <f t="shared" si="429"/>
        <v>1114-71-2</v>
      </c>
      <c r="BN626" s="204" t="str">
        <f t="shared" si="430"/>
        <v>Pebulate</v>
      </c>
      <c r="BO626" s="204"/>
      <c r="BP626" s="200">
        <f t="shared" si="442"/>
        <v>189.64342637106921</v>
      </c>
      <c r="BQ626" s="100" t="str">
        <f t="shared" si="446"/>
        <v>sat</v>
      </c>
      <c r="BR626" s="205">
        <f t="shared" si="443"/>
        <v>189.64342637106921</v>
      </c>
      <c r="BS626" s="100" t="str">
        <f t="shared" si="447"/>
        <v>sat</v>
      </c>
      <c r="BT626" s="200">
        <f t="shared" si="444"/>
        <v>189.64342637106921</v>
      </c>
      <c r="BU626" s="100" t="str">
        <f t="shared" si="448"/>
        <v>sat</v>
      </c>
      <c r="BV626" s="200" t="str">
        <f t="shared" si="445"/>
        <v/>
      </c>
      <c r="BW626" s="100" t="str">
        <f t="shared" si="449"/>
        <v/>
      </c>
      <c r="BX626" s="200">
        <f t="shared" si="450"/>
        <v>1668.5714285714287</v>
      </c>
      <c r="BY626" s="100" t="str">
        <f t="shared" si="451"/>
        <v>N</v>
      </c>
      <c r="BZ626" s="200"/>
      <c r="CA626" s="200"/>
      <c r="CB626" s="200"/>
    </row>
    <row r="627" spans="1:80" s="96" customFormat="1" ht="23" x14ac:dyDescent="0.5">
      <c r="A627" s="206" t="s">
        <v>1461</v>
      </c>
      <c r="B627" s="117" t="s">
        <v>1462</v>
      </c>
      <c r="D627" s="201" t="s">
        <v>74</v>
      </c>
      <c r="E627" s="201">
        <v>0.3</v>
      </c>
      <c r="F627" s="203" t="s">
        <v>1966</v>
      </c>
      <c r="G627" s="202"/>
      <c r="H627" s="100" t="s">
        <v>74</v>
      </c>
      <c r="I627" s="203"/>
      <c r="J627" s="203" t="s">
        <v>74</v>
      </c>
      <c r="K627" s="203"/>
      <c r="L627" s="113"/>
      <c r="M627" s="113">
        <v>1</v>
      </c>
      <c r="N627" s="111">
        <v>0.1</v>
      </c>
      <c r="P627" s="208">
        <v>281.31</v>
      </c>
      <c r="Q627" s="96" t="s">
        <v>47</v>
      </c>
      <c r="R627" s="96">
        <v>8.5600000000000004E-7</v>
      </c>
      <c r="S627" s="208">
        <v>3.4999999999999997E-5</v>
      </c>
      <c r="T627" s="96">
        <v>2.26727E-2</v>
      </c>
      <c r="U627" s="96">
        <v>5.716E-6</v>
      </c>
      <c r="V627" s="96">
        <v>5615</v>
      </c>
      <c r="W627" s="96">
        <f t="shared" si="412"/>
        <v>33.69</v>
      </c>
      <c r="X627" s="96">
        <v>0.33</v>
      </c>
      <c r="Y627" s="99" t="str">
        <f t="shared" si="413"/>
        <v/>
      </c>
      <c r="Z627" s="96" t="str">
        <f t="shared" si="414"/>
        <v/>
      </c>
      <c r="AA627" s="96" t="str">
        <f t="shared" si="415"/>
        <v/>
      </c>
      <c r="AC627" s="96" t="str">
        <f t="shared" si="452"/>
        <v/>
      </c>
      <c r="AD627" s="96" t="str">
        <f t="shared" si="416"/>
        <v/>
      </c>
      <c r="AE627" s="96" t="str">
        <f t="shared" si="417"/>
        <v/>
      </c>
      <c r="AF627" s="96" t="str">
        <f t="shared" si="431"/>
        <v/>
      </c>
      <c r="AH627" s="101" t="str">
        <f t="shared" si="418"/>
        <v/>
      </c>
      <c r="AI627" s="101">
        <f t="shared" si="419"/>
        <v>98880.260068629184</v>
      </c>
      <c r="AJ627" s="101">
        <f t="shared" si="453"/>
        <v>23464.285714285717</v>
      </c>
      <c r="AK627" s="96">
        <f t="shared" si="432"/>
        <v>18964.103866714391</v>
      </c>
      <c r="AM627" s="96" t="str">
        <f t="shared" si="420"/>
        <v/>
      </c>
      <c r="AN627" s="96" t="str">
        <f t="shared" si="433"/>
        <v/>
      </c>
      <c r="AO627" s="96" t="str">
        <f t="shared" si="434"/>
        <v/>
      </c>
      <c r="AQ627" s="96" t="str">
        <f t="shared" si="421"/>
        <v/>
      </c>
      <c r="AR627" s="96">
        <f t="shared" si="435"/>
        <v>700800</v>
      </c>
      <c r="AS627" s="96">
        <f t="shared" si="436"/>
        <v>700800</v>
      </c>
      <c r="AU627" s="96" t="str">
        <f t="shared" si="422"/>
        <v/>
      </c>
      <c r="AV627" s="96" t="str">
        <f t="shared" si="437"/>
        <v/>
      </c>
      <c r="AW627" s="96" t="str">
        <f t="shared" si="438"/>
        <v/>
      </c>
      <c r="AX627" s="96" t="str">
        <f t="shared" si="439"/>
        <v/>
      </c>
      <c r="AZ627" s="101" t="str">
        <f t="shared" si="423"/>
        <v/>
      </c>
      <c r="BA627" s="101">
        <f t="shared" si="424"/>
        <v>919887.84928960702</v>
      </c>
      <c r="BB627" s="101">
        <f t="shared" si="440"/>
        <v>389333.33333333331</v>
      </c>
      <c r="BC627" s="96">
        <f t="shared" si="441"/>
        <v>273554.23774861114</v>
      </c>
      <c r="BE627" s="96" t="str">
        <f t="shared" si="425"/>
        <v/>
      </c>
      <c r="BF627" s="96" t="str">
        <f t="shared" si="426"/>
        <v/>
      </c>
      <c r="BH627" s="118"/>
      <c r="BI627" s="96" t="s">
        <v>74</v>
      </c>
      <c r="BJ627" s="96" t="str">
        <f t="shared" si="427"/>
        <v/>
      </c>
      <c r="BK627" s="101">
        <f t="shared" si="428"/>
        <v>10011.428571428571</v>
      </c>
      <c r="BL627" s="101"/>
      <c r="BM627" s="117" t="str">
        <f t="shared" si="429"/>
        <v>40487-42-1</v>
      </c>
      <c r="BN627" s="204" t="str">
        <f t="shared" si="430"/>
        <v>Pendimethalin</v>
      </c>
      <c r="BO627" s="204"/>
      <c r="BP627" s="200">
        <f t="shared" si="442"/>
        <v>18964.103866714391</v>
      </c>
      <c r="BQ627" s="100" t="str">
        <f t="shared" si="446"/>
        <v>N</v>
      </c>
      <c r="BR627" s="205">
        <f t="shared" si="443"/>
        <v>100000</v>
      </c>
      <c r="BS627" s="100" t="str">
        <f t="shared" si="447"/>
        <v>max</v>
      </c>
      <c r="BT627" s="200">
        <f t="shared" si="444"/>
        <v>100000</v>
      </c>
      <c r="BU627" s="100" t="str">
        <f t="shared" si="448"/>
        <v>max</v>
      </c>
      <c r="BV627" s="200" t="str">
        <f t="shared" si="445"/>
        <v/>
      </c>
      <c r="BW627" s="100" t="str">
        <f t="shared" si="449"/>
        <v/>
      </c>
      <c r="BX627" s="200">
        <f t="shared" si="450"/>
        <v>10011.428571428571</v>
      </c>
      <c r="BY627" s="100" t="str">
        <f t="shared" si="451"/>
        <v>N</v>
      </c>
      <c r="BZ627" s="200"/>
      <c r="CA627" s="200"/>
      <c r="CB627" s="200"/>
    </row>
    <row r="628" spans="1:80" s="96" customFormat="1" ht="23" x14ac:dyDescent="0.5">
      <c r="A628" s="206" t="s">
        <v>1463</v>
      </c>
      <c r="B628" s="117" t="s">
        <v>1464</v>
      </c>
      <c r="D628" s="201" t="s">
        <v>74</v>
      </c>
      <c r="E628" s="201">
        <v>2E-3</v>
      </c>
      <c r="F628" s="203" t="s">
        <v>790</v>
      </c>
      <c r="G628" s="202"/>
      <c r="H628" s="100" t="s">
        <v>74</v>
      </c>
      <c r="I628" s="203"/>
      <c r="J628" s="203" t="s">
        <v>74</v>
      </c>
      <c r="K628" s="203"/>
      <c r="L628" s="113" t="s">
        <v>1199</v>
      </c>
      <c r="M628" s="113">
        <v>1</v>
      </c>
      <c r="N628" s="111"/>
      <c r="P628" s="95">
        <v>564.69000000000005</v>
      </c>
      <c r="R628" s="96">
        <v>1.08E-4</v>
      </c>
      <c r="S628" s="208">
        <v>4.4153999999999999E-3</v>
      </c>
      <c r="T628" s="96">
        <v>2.78108E-2</v>
      </c>
      <c r="U628" s="96">
        <v>3.2495E-6</v>
      </c>
      <c r="V628" s="96">
        <v>21660</v>
      </c>
      <c r="W628" s="96">
        <f t="shared" si="412"/>
        <v>129.96</v>
      </c>
      <c r="X628" s="96">
        <v>2.3999999999999998E-3</v>
      </c>
      <c r="Y628" s="99">
        <f t="shared" si="413"/>
        <v>5.0459674907594862E-8</v>
      </c>
      <c r="Z628" s="96">
        <f t="shared" si="414"/>
        <v>513485.79267998354</v>
      </c>
      <c r="AA628" s="96">
        <f t="shared" si="415"/>
        <v>0.31214600609116983</v>
      </c>
      <c r="AC628" s="96" t="str">
        <f t="shared" si="452"/>
        <v/>
      </c>
      <c r="AD628" s="96" t="str">
        <f t="shared" si="416"/>
        <v/>
      </c>
      <c r="AE628" s="96" t="str">
        <f t="shared" si="417"/>
        <v/>
      </c>
      <c r="AF628" s="96" t="str">
        <f t="shared" si="431"/>
        <v/>
      </c>
      <c r="AH628" s="101" t="str">
        <f t="shared" si="418"/>
        <v/>
      </c>
      <c r="AI628" s="101" t="str">
        <f t="shared" si="419"/>
        <v/>
      </c>
      <c r="AJ628" s="101">
        <f t="shared" si="453"/>
        <v>156.42857142857144</v>
      </c>
      <c r="AK628" s="96">
        <f t="shared" si="432"/>
        <v>156.42857142857144</v>
      </c>
      <c r="AM628" s="96" t="str">
        <f t="shared" si="420"/>
        <v/>
      </c>
      <c r="AN628" s="96" t="str">
        <f t="shared" si="433"/>
        <v/>
      </c>
      <c r="AO628" s="96" t="str">
        <f t="shared" si="434"/>
        <v/>
      </c>
      <c r="AQ628" s="96" t="str">
        <f t="shared" si="421"/>
        <v/>
      </c>
      <c r="AR628" s="96">
        <f t="shared" si="435"/>
        <v>4672</v>
      </c>
      <c r="AS628" s="96">
        <f t="shared" si="436"/>
        <v>4672</v>
      </c>
      <c r="AU628" s="96" t="str">
        <f t="shared" si="422"/>
        <v/>
      </c>
      <c r="AV628" s="96" t="str">
        <f t="shared" si="437"/>
        <v/>
      </c>
      <c r="AW628" s="96" t="str">
        <f t="shared" si="438"/>
        <v/>
      </c>
      <c r="AX628" s="96" t="str">
        <f t="shared" si="439"/>
        <v/>
      </c>
      <c r="AZ628" s="101" t="str">
        <f t="shared" si="423"/>
        <v/>
      </c>
      <c r="BA628" s="101" t="str">
        <f t="shared" si="424"/>
        <v/>
      </c>
      <c r="BB628" s="101">
        <f t="shared" si="440"/>
        <v>2595.5555555555557</v>
      </c>
      <c r="BC628" s="96">
        <f t="shared" si="441"/>
        <v>2595.5555555555557</v>
      </c>
      <c r="BE628" s="96" t="str">
        <f t="shared" si="425"/>
        <v/>
      </c>
      <c r="BF628" s="96" t="str">
        <f t="shared" si="426"/>
        <v/>
      </c>
      <c r="BH628" s="118"/>
      <c r="BI628" s="96" t="s">
        <v>74</v>
      </c>
      <c r="BJ628" s="96" t="str">
        <f t="shared" si="427"/>
        <v/>
      </c>
      <c r="BK628" s="101">
        <f t="shared" si="428"/>
        <v>66.742857142857147</v>
      </c>
      <c r="BL628" s="101"/>
      <c r="BM628" s="117" t="str">
        <f t="shared" si="429"/>
        <v>32534-81-9</v>
      </c>
      <c r="BN628" s="204" t="str">
        <f t="shared" si="430"/>
        <v>Pentabromodiphenyl Ether</v>
      </c>
      <c r="BO628" s="204"/>
      <c r="BP628" s="200">
        <f t="shared" si="442"/>
        <v>0.31214600609116983</v>
      </c>
      <c r="BQ628" s="100" t="str">
        <f t="shared" si="446"/>
        <v>sat</v>
      </c>
      <c r="BR628" s="205">
        <f t="shared" si="443"/>
        <v>0.31214600609116983</v>
      </c>
      <c r="BS628" s="100" t="str">
        <f t="shared" si="447"/>
        <v>sat</v>
      </c>
      <c r="BT628" s="200">
        <f t="shared" si="444"/>
        <v>0.31214600609116983</v>
      </c>
      <c r="BU628" s="100" t="str">
        <f t="shared" si="448"/>
        <v>sat</v>
      </c>
      <c r="BV628" s="200" t="str">
        <f t="shared" si="445"/>
        <v/>
      </c>
      <c r="BW628" s="100" t="str">
        <f t="shared" si="449"/>
        <v/>
      </c>
      <c r="BX628" s="200">
        <f t="shared" si="450"/>
        <v>66.742857142857147</v>
      </c>
      <c r="BY628" s="100" t="str">
        <f t="shared" si="451"/>
        <v>N</v>
      </c>
      <c r="BZ628" s="200"/>
      <c r="CA628" s="200"/>
      <c r="CB628" s="200"/>
    </row>
    <row r="629" spans="1:80" s="96" customFormat="1" ht="23" x14ac:dyDescent="0.5">
      <c r="A629" s="206" t="s">
        <v>1465</v>
      </c>
      <c r="B629" s="117" t="s">
        <v>1466</v>
      </c>
      <c r="D629" s="201" t="s">
        <v>74</v>
      </c>
      <c r="E629" s="201">
        <v>1E-4</v>
      </c>
      <c r="F629" s="203" t="s">
        <v>790</v>
      </c>
      <c r="G629" s="202"/>
      <c r="H629" s="100" t="s">
        <v>74</v>
      </c>
      <c r="I629" s="203"/>
      <c r="J629" s="203" t="s">
        <v>74</v>
      </c>
      <c r="K629" s="203"/>
      <c r="L629" s="113"/>
      <c r="M629" s="113">
        <v>1</v>
      </c>
      <c r="N629" s="111">
        <v>0.1</v>
      </c>
      <c r="P629" s="95">
        <v>564.69000000000005</v>
      </c>
      <c r="Q629" s="96" t="s">
        <v>47</v>
      </c>
      <c r="R629" s="96">
        <v>1.1799999999999999E-6</v>
      </c>
      <c r="S629" s="208">
        <v>4.8199999999999999E-5</v>
      </c>
      <c r="T629" s="96">
        <v>2.164E-2</v>
      </c>
      <c r="U629" s="96">
        <v>5.5584E-6</v>
      </c>
      <c r="V629" s="96">
        <v>21660</v>
      </c>
      <c r="W629" s="96">
        <f t="shared" si="412"/>
        <v>129.96</v>
      </c>
      <c r="X629" s="96">
        <v>7.86E-5</v>
      </c>
      <c r="Y629" s="99" t="str">
        <f t="shared" si="413"/>
        <v/>
      </c>
      <c r="Z629" s="96" t="str">
        <f t="shared" si="414"/>
        <v/>
      </c>
      <c r="AA629" s="96" t="str">
        <f t="shared" si="415"/>
        <v/>
      </c>
      <c r="AC629" s="96" t="str">
        <f t="shared" si="452"/>
        <v/>
      </c>
      <c r="AD629" s="96" t="str">
        <f t="shared" si="416"/>
        <v/>
      </c>
      <c r="AE629" s="96" t="str">
        <f t="shared" si="417"/>
        <v/>
      </c>
      <c r="AF629" s="96" t="str">
        <f t="shared" si="431"/>
        <v/>
      </c>
      <c r="AH629" s="101" t="str">
        <f t="shared" si="418"/>
        <v/>
      </c>
      <c r="AI629" s="101">
        <f t="shared" si="419"/>
        <v>32.960086689543068</v>
      </c>
      <c r="AJ629" s="101">
        <f t="shared" si="453"/>
        <v>7.821428571428573</v>
      </c>
      <c r="AK629" s="96">
        <f t="shared" si="432"/>
        <v>6.3213679555714641</v>
      </c>
      <c r="AM629" s="96" t="str">
        <f t="shared" si="420"/>
        <v/>
      </c>
      <c r="AN629" s="96" t="str">
        <f t="shared" si="433"/>
        <v/>
      </c>
      <c r="AO629" s="96" t="str">
        <f t="shared" si="434"/>
        <v/>
      </c>
      <c r="AQ629" s="96" t="str">
        <f t="shared" si="421"/>
        <v/>
      </c>
      <c r="AR629" s="96">
        <f t="shared" si="435"/>
        <v>233.60000000000002</v>
      </c>
      <c r="AS629" s="96">
        <f t="shared" si="436"/>
        <v>233.60000000000002</v>
      </c>
      <c r="AU629" s="96" t="str">
        <f t="shared" si="422"/>
        <v/>
      </c>
      <c r="AV629" s="96" t="str">
        <f t="shared" si="437"/>
        <v/>
      </c>
      <c r="AW629" s="96" t="str">
        <f t="shared" si="438"/>
        <v/>
      </c>
      <c r="AX629" s="96" t="str">
        <f t="shared" si="439"/>
        <v/>
      </c>
      <c r="AZ629" s="101" t="str">
        <f t="shared" si="423"/>
        <v/>
      </c>
      <c r="BA629" s="101">
        <f t="shared" si="424"/>
        <v>306.62928309653569</v>
      </c>
      <c r="BB629" s="101">
        <f t="shared" si="440"/>
        <v>129.7777777777778</v>
      </c>
      <c r="BC629" s="96">
        <f t="shared" si="441"/>
        <v>91.184745916203724</v>
      </c>
      <c r="BE629" s="96" t="str">
        <f t="shared" si="425"/>
        <v/>
      </c>
      <c r="BF629" s="96" t="str">
        <f t="shared" si="426"/>
        <v/>
      </c>
      <c r="BH629" s="118"/>
      <c r="BI629" s="96" t="s">
        <v>74</v>
      </c>
      <c r="BJ629" s="96" t="str">
        <f t="shared" si="427"/>
        <v/>
      </c>
      <c r="BK629" s="101">
        <f t="shared" si="428"/>
        <v>3.3371428571428572</v>
      </c>
      <c r="BL629" s="101"/>
      <c r="BM629" s="117" t="str">
        <f t="shared" si="429"/>
        <v>60348-60-9</v>
      </c>
      <c r="BN629" s="204" t="str">
        <f t="shared" si="430"/>
        <v>Pentabromodiphenyl ether, 2,2',4,4',5- (BDE-99)</v>
      </c>
      <c r="BO629" s="204"/>
      <c r="BP629" s="200">
        <f t="shared" si="442"/>
        <v>6.3213679555714641</v>
      </c>
      <c r="BQ629" s="100" t="str">
        <f t="shared" si="446"/>
        <v>N</v>
      </c>
      <c r="BR629" s="205">
        <f t="shared" si="443"/>
        <v>233.60000000000002</v>
      </c>
      <c r="BS629" s="100" t="str">
        <f t="shared" si="447"/>
        <v>N</v>
      </c>
      <c r="BT629" s="200">
        <f t="shared" si="444"/>
        <v>91.184745916203724</v>
      </c>
      <c r="BU629" s="100" t="str">
        <f t="shared" si="448"/>
        <v>N</v>
      </c>
      <c r="BV629" s="200" t="str">
        <f t="shared" si="445"/>
        <v/>
      </c>
      <c r="BW629" s="100" t="str">
        <f t="shared" si="449"/>
        <v/>
      </c>
      <c r="BX629" s="200">
        <f t="shared" si="450"/>
        <v>3.3371428571428572</v>
      </c>
      <c r="BY629" s="100" t="str">
        <f t="shared" si="451"/>
        <v>N</v>
      </c>
      <c r="BZ629" s="200"/>
      <c r="CA629" s="200"/>
      <c r="CB629" s="200"/>
    </row>
    <row r="630" spans="1:80" s="96" customFormat="1" ht="23" x14ac:dyDescent="0.5">
      <c r="A630" s="206" t="s">
        <v>530</v>
      </c>
      <c r="B630" s="117" t="s">
        <v>531</v>
      </c>
      <c r="D630" s="201" t="s">
        <v>74</v>
      </c>
      <c r="E630" s="201">
        <v>8.0000000000000004E-4</v>
      </c>
      <c r="F630" s="203" t="s">
        <v>790</v>
      </c>
      <c r="G630" s="202"/>
      <c r="H630" s="100" t="s">
        <v>74</v>
      </c>
      <c r="I630" s="203"/>
      <c r="J630" s="203" t="s">
        <v>74</v>
      </c>
      <c r="K630" s="203"/>
      <c r="L630" s="113" t="s">
        <v>1199</v>
      </c>
      <c r="M630" s="113">
        <v>1</v>
      </c>
      <c r="N630" s="111"/>
      <c r="P630" s="95">
        <v>250.34</v>
      </c>
      <c r="R630" s="96">
        <v>7.0299999999999996E-4</v>
      </c>
      <c r="S630" s="208">
        <v>2.87408E-2</v>
      </c>
      <c r="T630" s="96">
        <v>2.94332E-2</v>
      </c>
      <c r="U630" s="96">
        <v>7.9472999999999993E-6</v>
      </c>
      <c r="V630" s="96">
        <v>3708</v>
      </c>
      <c r="W630" s="96">
        <f t="shared" si="412"/>
        <v>22.248000000000001</v>
      </c>
      <c r="X630" s="96">
        <v>0.83099999999999996</v>
      </c>
      <c r="Y630" s="99">
        <f t="shared" si="413"/>
        <v>2.0184503468115502E-6</v>
      </c>
      <c r="Z630" s="96">
        <f t="shared" si="414"/>
        <v>81187.958449225407</v>
      </c>
      <c r="AA630" s="96">
        <f t="shared" si="415"/>
        <v>18.575709361663396</v>
      </c>
      <c r="AC630" s="96" t="str">
        <f t="shared" si="452"/>
        <v/>
      </c>
      <c r="AD630" s="96" t="str">
        <f t="shared" si="416"/>
        <v/>
      </c>
      <c r="AE630" s="96" t="str">
        <f t="shared" si="417"/>
        <v/>
      </c>
      <c r="AF630" s="96" t="str">
        <f t="shared" si="431"/>
        <v/>
      </c>
      <c r="AH630" s="101" t="str">
        <f t="shared" si="418"/>
        <v/>
      </c>
      <c r="AI630" s="101" t="str">
        <f t="shared" si="419"/>
        <v/>
      </c>
      <c r="AJ630" s="101">
        <f t="shared" si="453"/>
        <v>62.571428571428584</v>
      </c>
      <c r="AK630" s="96">
        <f t="shared" si="432"/>
        <v>62.571428571428591</v>
      </c>
      <c r="AM630" s="96" t="str">
        <f t="shared" si="420"/>
        <v/>
      </c>
      <c r="AN630" s="96" t="str">
        <f t="shared" si="433"/>
        <v/>
      </c>
      <c r="AO630" s="96" t="str">
        <f t="shared" si="434"/>
        <v/>
      </c>
      <c r="AQ630" s="96" t="str">
        <f t="shared" si="421"/>
        <v/>
      </c>
      <c r="AR630" s="96">
        <f t="shared" si="435"/>
        <v>1868.8000000000002</v>
      </c>
      <c r="AS630" s="96">
        <f t="shared" si="436"/>
        <v>1868.8000000000002</v>
      </c>
      <c r="AU630" s="96" t="str">
        <f t="shared" si="422"/>
        <v/>
      </c>
      <c r="AV630" s="96" t="str">
        <f t="shared" si="437"/>
        <v/>
      </c>
      <c r="AW630" s="96" t="str">
        <f t="shared" si="438"/>
        <v/>
      </c>
      <c r="AX630" s="96" t="str">
        <f t="shared" si="439"/>
        <v/>
      </c>
      <c r="AZ630" s="101" t="str">
        <f t="shared" si="423"/>
        <v/>
      </c>
      <c r="BA630" s="101" t="str">
        <f t="shared" si="424"/>
        <v/>
      </c>
      <c r="BB630" s="101">
        <f t="shared" si="440"/>
        <v>1038.2222222222224</v>
      </c>
      <c r="BC630" s="96">
        <f t="shared" si="441"/>
        <v>1038.2222222222224</v>
      </c>
      <c r="BE630" s="96" t="str">
        <f t="shared" si="425"/>
        <v/>
      </c>
      <c r="BF630" s="96" t="str">
        <f t="shared" si="426"/>
        <v/>
      </c>
      <c r="BH630" s="118"/>
      <c r="BI630" s="96" t="s">
        <v>74</v>
      </c>
      <c r="BJ630" s="96" t="str">
        <f t="shared" si="427"/>
        <v/>
      </c>
      <c r="BK630" s="101">
        <f t="shared" si="428"/>
        <v>26.697142857142858</v>
      </c>
      <c r="BL630" s="101"/>
      <c r="BM630" s="117" t="str">
        <f t="shared" si="429"/>
        <v>608-93-5</v>
      </c>
      <c r="BN630" s="204" t="str">
        <f t="shared" si="430"/>
        <v>Pentachlorobenzene</v>
      </c>
      <c r="BO630" s="204"/>
      <c r="BP630" s="200">
        <f t="shared" si="442"/>
        <v>18.575709361663396</v>
      </c>
      <c r="BQ630" s="100" t="str">
        <f t="shared" si="446"/>
        <v>sat</v>
      </c>
      <c r="BR630" s="205">
        <f t="shared" si="443"/>
        <v>18.575709361663396</v>
      </c>
      <c r="BS630" s="100" t="str">
        <f t="shared" si="447"/>
        <v>sat</v>
      </c>
      <c r="BT630" s="200">
        <f t="shared" si="444"/>
        <v>18.575709361663396</v>
      </c>
      <c r="BU630" s="100" t="str">
        <f t="shared" si="448"/>
        <v>sat</v>
      </c>
      <c r="BV630" s="200" t="str">
        <f t="shared" si="445"/>
        <v/>
      </c>
      <c r="BW630" s="100" t="str">
        <f t="shared" si="449"/>
        <v/>
      </c>
      <c r="BX630" s="200">
        <f t="shared" si="450"/>
        <v>26.697142857142858</v>
      </c>
      <c r="BY630" s="100" t="str">
        <f t="shared" si="451"/>
        <v>N</v>
      </c>
      <c r="BZ630" s="200"/>
      <c r="CA630" s="200"/>
      <c r="CB630" s="200"/>
    </row>
    <row r="631" spans="1:80" s="96" customFormat="1" ht="23" x14ac:dyDescent="0.5">
      <c r="A631" s="206" t="s">
        <v>1467</v>
      </c>
      <c r="B631" s="117" t="s">
        <v>1468</v>
      </c>
      <c r="C631" s="201">
        <v>0.09</v>
      </c>
      <c r="D631" s="201" t="s">
        <v>791</v>
      </c>
      <c r="F631" s="203" t="s">
        <v>74</v>
      </c>
      <c r="G631" s="202"/>
      <c r="H631" s="100" t="s">
        <v>74</v>
      </c>
      <c r="I631" s="203"/>
      <c r="J631" s="203" t="s">
        <v>74</v>
      </c>
      <c r="K631" s="203"/>
      <c r="L631" s="113" t="s">
        <v>1199</v>
      </c>
      <c r="M631" s="113">
        <v>1</v>
      </c>
      <c r="N631" s="111"/>
      <c r="P631" s="95">
        <v>202.3</v>
      </c>
      <c r="R631" s="96">
        <v>1.9400000000000001E-3</v>
      </c>
      <c r="S631" s="208">
        <v>7.93132E-2</v>
      </c>
      <c r="T631" s="96">
        <v>3.1516700000000002E-2</v>
      </c>
      <c r="U631" s="96">
        <v>8.5663999999999998E-6</v>
      </c>
      <c r="V631" s="96">
        <v>136.19999999999999</v>
      </c>
      <c r="W631" s="96">
        <f t="shared" si="412"/>
        <v>0.81719999999999993</v>
      </c>
      <c r="X631" s="96">
        <v>490</v>
      </c>
      <c r="Y631" s="99">
        <f t="shared" si="413"/>
        <v>1.4291829796553955E-4</v>
      </c>
      <c r="Z631" s="96">
        <f t="shared" si="414"/>
        <v>9648.4319521910165</v>
      </c>
      <c r="AA631" s="96">
        <f t="shared" si="415"/>
        <v>456.78517224402515</v>
      </c>
      <c r="AC631" s="96" t="str">
        <f t="shared" si="452"/>
        <v/>
      </c>
      <c r="AD631" s="96" t="str">
        <f t="shared" si="416"/>
        <v/>
      </c>
      <c r="AE631" s="96">
        <f t="shared" si="417"/>
        <v>7.7248677248677247</v>
      </c>
      <c r="AF631" s="96">
        <f t="shared" si="431"/>
        <v>7.7248677248677255</v>
      </c>
      <c r="AH631" s="101" t="str">
        <f t="shared" si="418"/>
        <v/>
      </c>
      <c r="AI631" s="101" t="str">
        <f t="shared" si="419"/>
        <v/>
      </c>
      <c r="AJ631" s="101" t="str">
        <f t="shared" si="453"/>
        <v/>
      </c>
      <c r="AK631" s="96" t="str">
        <f t="shared" si="432"/>
        <v/>
      </c>
      <c r="AM631" s="96" t="str">
        <f t="shared" si="420"/>
        <v/>
      </c>
      <c r="AN631" s="96">
        <f t="shared" si="433"/>
        <v>72.675555555555547</v>
      </c>
      <c r="AO631" s="96">
        <f t="shared" si="434"/>
        <v>72.675555555555547</v>
      </c>
      <c r="AQ631" s="96" t="str">
        <f t="shared" si="421"/>
        <v/>
      </c>
      <c r="AR631" s="96" t="str">
        <f t="shared" si="435"/>
        <v/>
      </c>
      <c r="AS631" s="96" t="str">
        <f t="shared" si="436"/>
        <v/>
      </c>
      <c r="AU631" s="96" t="str">
        <f t="shared" si="422"/>
        <v/>
      </c>
      <c r="AV631" s="96" t="str">
        <f t="shared" si="437"/>
        <v/>
      </c>
      <c r="AW631" s="96">
        <f t="shared" si="438"/>
        <v>40.375308641975302</v>
      </c>
      <c r="AX631" s="96">
        <f t="shared" si="439"/>
        <v>40.375308641975302</v>
      </c>
      <c r="AZ631" s="101" t="str">
        <f t="shared" si="423"/>
        <v/>
      </c>
      <c r="BA631" s="101" t="str">
        <f t="shared" si="424"/>
        <v/>
      </c>
      <c r="BB631" s="101" t="str">
        <f t="shared" si="440"/>
        <v/>
      </c>
      <c r="BC631" s="96" t="str">
        <f t="shared" si="441"/>
        <v/>
      </c>
      <c r="BE631" s="96" t="str">
        <f t="shared" si="425"/>
        <v/>
      </c>
      <c r="BF631" s="96" t="str">
        <f t="shared" si="426"/>
        <v/>
      </c>
      <c r="BH631" s="118"/>
      <c r="BI631" s="96" t="s">
        <v>74</v>
      </c>
      <c r="BJ631" s="96">
        <f t="shared" si="427"/>
        <v>0.86564686351239162</v>
      </c>
      <c r="BK631" s="101" t="str">
        <f t="shared" si="428"/>
        <v/>
      </c>
      <c r="BL631" s="101"/>
      <c r="BM631" s="117" t="str">
        <f t="shared" si="429"/>
        <v>76-01-7</v>
      </c>
      <c r="BN631" s="204" t="str">
        <f t="shared" si="430"/>
        <v>Pentachloroethane</v>
      </c>
      <c r="BO631" s="204"/>
      <c r="BP631" s="200">
        <f t="shared" si="442"/>
        <v>7.7248677248677255</v>
      </c>
      <c r="BQ631" s="100" t="str">
        <f t="shared" si="446"/>
        <v>C</v>
      </c>
      <c r="BR631" s="205">
        <f t="shared" si="443"/>
        <v>72.675555555555547</v>
      </c>
      <c r="BS631" s="100" t="str">
        <f t="shared" si="447"/>
        <v>C</v>
      </c>
      <c r="BT631" s="200">
        <f t="shared" si="444"/>
        <v>40.375308641975302</v>
      </c>
      <c r="BU631" s="100" t="str">
        <f t="shared" si="448"/>
        <v>C</v>
      </c>
      <c r="BV631" s="200" t="str">
        <f t="shared" si="445"/>
        <v/>
      </c>
      <c r="BW631" s="100" t="str">
        <f t="shared" si="449"/>
        <v/>
      </c>
      <c r="BX631" s="200">
        <f t="shared" si="450"/>
        <v>0.86564686351239162</v>
      </c>
      <c r="BY631" s="100" t="str">
        <f t="shared" si="451"/>
        <v>C</v>
      </c>
      <c r="BZ631" s="200"/>
      <c r="CA631" s="200"/>
      <c r="CB631" s="200"/>
    </row>
    <row r="632" spans="1:80" s="96" customFormat="1" ht="23" x14ac:dyDescent="0.5">
      <c r="A632" s="206" t="s">
        <v>532</v>
      </c>
      <c r="B632" s="117" t="s">
        <v>533</v>
      </c>
      <c r="C632" s="201">
        <v>0.26</v>
      </c>
      <c r="D632" s="201" t="s">
        <v>41</v>
      </c>
      <c r="E632" s="201">
        <v>3.0000000000000001E-3</v>
      </c>
      <c r="F632" s="203" t="s">
        <v>790</v>
      </c>
      <c r="G632" s="202"/>
      <c r="H632" s="100" t="s">
        <v>74</v>
      </c>
      <c r="I632" s="203"/>
      <c r="J632" s="203" t="s">
        <v>74</v>
      </c>
      <c r="K632" s="203"/>
      <c r="L632" s="113" t="s">
        <v>1199</v>
      </c>
      <c r="M632" s="113">
        <v>1</v>
      </c>
      <c r="N632" s="111"/>
      <c r="P632" s="95">
        <v>295.33999999999997</v>
      </c>
      <c r="R632" s="96">
        <v>4.4199999999999997E-5</v>
      </c>
      <c r="S632" s="208">
        <v>1.807E-3</v>
      </c>
      <c r="T632" s="96">
        <v>2.6274200000000001E-2</v>
      </c>
      <c r="U632" s="96">
        <v>6.9198000000000002E-6</v>
      </c>
      <c r="V632" s="96">
        <v>5996</v>
      </c>
      <c r="W632" s="96">
        <f t="shared" si="412"/>
        <v>35.975999999999999</v>
      </c>
      <c r="X632" s="96">
        <v>0.44</v>
      </c>
      <c r="Y632" s="99">
        <f t="shared" si="413"/>
        <v>7.1331730417673713E-8</v>
      </c>
      <c r="Z632" s="96">
        <f t="shared" si="414"/>
        <v>431876.20471563749</v>
      </c>
      <c r="AA632" s="96">
        <f t="shared" si="415"/>
        <v>15.873590515144654</v>
      </c>
      <c r="AC632" s="96" t="str">
        <f t="shared" si="452"/>
        <v/>
      </c>
      <c r="AD632" s="96" t="str">
        <f t="shared" si="416"/>
        <v/>
      </c>
      <c r="AE632" s="96">
        <f t="shared" si="417"/>
        <v>2.6739926739926738</v>
      </c>
      <c r="AF632" s="96">
        <f t="shared" si="431"/>
        <v>2.6739926739926738</v>
      </c>
      <c r="AH632" s="101" t="str">
        <f t="shared" si="418"/>
        <v/>
      </c>
      <c r="AI632" s="101" t="str">
        <f t="shared" si="419"/>
        <v/>
      </c>
      <c r="AJ632" s="101">
        <f t="shared" si="453"/>
        <v>234.6428571428572</v>
      </c>
      <c r="AK632" s="96">
        <f t="shared" si="432"/>
        <v>234.6428571428572</v>
      </c>
      <c r="AM632" s="96" t="str">
        <f t="shared" si="420"/>
        <v/>
      </c>
      <c r="AN632" s="96">
        <f t="shared" si="433"/>
        <v>25.156923076923071</v>
      </c>
      <c r="AO632" s="96">
        <f t="shared" si="434"/>
        <v>25.156923076923071</v>
      </c>
      <c r="AQ632" s="96" t="str">
        <f t="shared" si="421"/>
        <v/>
      </c>
      <c r="AR632" s="96">
        <f t="shared" si="435"/>
        <v>7008.0000000000018</v>
      </c>
      <c r="AS632" s="96">
        <f t="shared" si="436"/>
        <v>7008.0000000000018</v>
      </c>
      <c r="AU632" s="96" t="str">
        <f t="shared" si="422"/>
        <v/>
      </c>
      <c r="AV632" s="96" t="str">
        <f t="shared" si="437"/>
        <v/>
      </c>
      <c r="AW632" s="96">
        <f t="shared" si="438"/>
        <v>13.976068376068374</v>
      </c>
      <c r="AX632" s="96">
        <f t="shared" si="439"/>
        <v>13.976068376068374</v>
      </c>
      <c r="AZ632" s="101" t="str">
        <f t="shared" si="423"/>
        <v/>
      </c>
      <c r="BA632" s="101" t="str">
        <f t="shared" si="424"/>
        <v/>
      </c>
      <c r="BB632" s="101">
        <f t="shared" si="440"/>
        <v>3893.3333333333339</v>
      </c>
      <c r="BC632" s="96">
        <f t="shared" si="441"/>
        <v>3893.3333333333339</v>
      </c>
      <c r="BE632" s="96" t="str">
        <f t="shared" si="425"/>
        <v/>
      </c>
      <c r="BF632" s="96" t="str">
        <f t="shared" si="426"/>
        <v/>
      </c>
      <c r="BH632" s="118"/>
      <c r="BI632" s="96" t="s">
        <v>74</v>
      </c>
      <c r="BJ632" s="96">
        <f t="shared" si="427"/>
        <v>0.29964699121582783</v>
      </c>
      <c r="BK632" s="101">
        <f t="shared" si="428"/>
        <v>100.11428571428571</v>
      </c>
      <c r="BL632" s="101"/>
      <c r="BM632" s="117" t="str">
        <f t="shared" si="429"/>
        <v>82-68-8</v>
      </c>
      <c r="BN632" s="204" t="str">
        <f t="shared" si="430"/>
        <v>Pentachloronitrobenzene</v>
      </c>
      <c r="BO632" s="204"/>
      <c r="BP632" s="200">
        <f t="shared" si="442"/>
        <v>2.6739926739926738</v>
      </c>
      <c r="BQ632" s="100" t="str">
        <f t="shared" si="446"/>
        <v>C</v>
      </c>
      <c r="BR632" s="205">
        <f t="shared" si="443"/>
        <v>15.873590515144654</v>
      </c>
      <c r="BS632" s="100" t="str">
        <f t="shared" si="447"/>
        <v>sat</v>
      </c>
      <c r="BT632" s="200">
        <f t="shared" si="444"/>
        <v>13.976068376068374</v>
      </c>
      <c r="BU632" s="100" t="str">
        <f t="shared" si="448"/>
        <v>C</v>
      </c>
      <c r="BV632" s="200" t="str">
        <f t="shared" si="445"/>
        <v/>
      </c>
      <c r="BW632" s="100" t="str">
        <f t="shared" si="449"/>
        <v/>
      </c>
      <c r="BX632" s="200">
        <f t="shared" si="450"/>
        <v>0.29964699121582783</v>
      </c>
      <c r="BY632" s="100" t="str">
        <f t="shared" si="451"/>
        <v>C</v>
      </c>
      <c r="BZ632" s="200"/>
      <c r="CA632" s="200"/>
      <c r="CB632" s="200"/>
    </row>
    <row r="633" spans="1:80" s="96" customFormat="1" ht="23" x14ac:dyDescent="0.5">
      <c r="A633" s="206" t="s">
        <v>534</v>
      </c>
      <c r="B633" s="117" t="s">
        <v>535</v>
      </c>
      <c r="C633" s="96">
        <v>0.4</v>
      </c>
      <c r="D633" s="201" t="s">
        <v>790</v>
      </c>
      <c r="E633" s="201">
        <v>5.0000000000000001E-3</v>
      </c>
      <c r="F633" s="203" t="s">
        <v>790</v>
      </c>
      <c r="G633" s="202">
        <v>5.1000000000000003E-6</v>
      </c>
      <c r="H633" s="100" t="s">
        <v>793</v>
      </c>
      <c r="I633" s="203"/>
      <c r="J633" s="203" t="s">
        <v>74</v>
      </c>
      <c r="K633" s="203"/>
      <c r="L633" s="113"/>
      <c r="M633" s="113">
        <v>1</v>
      </c>
      <c r="N633" s="111">
        <v>0.25</v>
      </c>
      <c r="P633" s="95">
        <v>266.33999999999997</v>
      </c>
      <c r="Q633" s="96" t="s">
        <v>47</v>
      </c>
      <c r="R633" s="96">
        <v>2.4500000000000001E-8</v>
      </c>
      <c r="S633" s="208">
        <v>1.0016000000000001E-6</v>
      </c>
      <c r="T633" s="96">
        <v>2.9519699999999999E-2</v>
      </c>
      <c r="U633" s="96">
        <v>8.0121000000000008E-6</v>
      </c>
      <c r="V633" s="96">
        <v>592</v>
      </c>
      <c r="W633" s="96">
        <f t="shared" si="412"/>
        <v>3.552</v>
      </c>
      <c r="X633" s="96">
        <v>14</v>
      </c>
      <c r="Y633" s="99" t="str">
        <f t="shared" si="413"/>
        <v/>
      </c>
      <c r="Z633" s="96" t="str">
        <f t="shared" si="414"/>
        <v/>
      </c>
      <c r="AA633" s="96" t="str">
        <f t="shared" si="415"/>
        <v/>
      </c>
      <c r="AC633" s="96">
        <f t="shared" si="452"/>
        <v>660633.48416289582</v>
      </c>
      <c r="AD633" s="96">
        <f t="shared" si="416"/>
        <v>2.471225457007447</v>
      </c>
      <c r="AE633" s="96">
        <f t="shared" si="417"/>
        <v>1.7380952380952379</v>
      </c>
      <c r="AF633" s="96">
        <f t="shared" si="431"/>
        <v>1.0204065871550476</v>
      </c>
      <c r="AH633" s="101" t="str">
        <f t="shared" si="418"/>
        <v/>
      </c>
      <c r="AI633" s="101">
        <f t="shared" si="419"/>
        <v>659.20173379086145</v>
      </c>
      <c r="AJ633" s="101">
        <f t="shared" si="453"/>
        <v>391.07142857142861</v>
      </c>
      <c r="AK633" s="96">
        <f t="shared" si="432"/>
        <v>245.45515679989242</v>
      </c>
      <c r="AM633" s="96">
        <f t="shared" si="420"/>
        <v>2885647.0588235292</v>
      </c>
      <c r="AN633" s="96">
        <f t="shared" si="433"/>
        <v>16.351999999999997</v>
      </c>
      <c r="AO633" s="96">
        <f t="shared" si="434"/>
        <v>16.35190733919174</v>
      </c>
      <c r="AQ633" s="96" t="str">
        <f t="shared" si="421"/>
        <v/>
      </c>
      <c r="AR633" s="96">
        <f t="shared" si="435"/>
        <v>11680.000000000002</v>
      </c>
      <c r="AS633" s="96">
        <f t="shared" si="436"/>
        <v>11680.000000000002</v>
      </c>
      <c r="AU633" s="96">
        <f t="shared" si="422"/>
        <v>3206274.5098039214</v>
      </c>
      <c r="AV633" s="96">
        <f t="shared" si="437"/>
        <v>120.48334806955495</v>
      </c>
      <c r="AW633" s="96">
        <f t="shared" si="438"/>
        <v>9.0844444444444434</v>
      </c>
      <c r="AX633" s="96">
        <f t="shared" si="439"/>
        <v>8.4474804816035078</v>
      </c>
      <c r="AZ633" s="101" t="str">
        <f t="shared" si="423"/>
        <v/>
      </c>
      <c r="BA633" s="101">
        <f t="shared" si="424"/>
        <v>6132.5856619307151</v>
      </c>
      <c r="BB633" s="101">
        <f t="shared" si="440"/>
        <v>6488.8888888888896</v>
      </c>
      <c r="BC633" s="96">
        <f t="shared" si="441"/>
        <v>3152.8540347353819</v>
      </c>
      <c r="BE633" s="96">
        <f t="shared" si="425"/>
        <v>0.55052790346907987</v>
      </c>
      <c r="BF633" s="96" t="str">
        <f t="shared" si="426"/>
        <v/>
      </c>
      <c r="BH633" s="118"/>
      <c r="BI633" s="96">
        <v>1</v>
      </c>
      <c r="BJ633" s="96">
        <f t="shared" si="427"/>
        <v>0.19477054429028814</v>
      </c>
      <c r="BK633" s="101">
        <f t="shared" si="428"/>
        <v>166.85714285714286</v>
      </c>
      <c r="BL633" s="101"/>
      <c r="BM633" s="117" t="str">
        <f t="shared" si="429"/>
        <v>87-86-5</v>
      </c>
      <c r="BN633" s="204" t="str">
        <f t="shared" si="430"/>
        <v>Pentachlorophenol</v>
      </c>
      <c r="BO633" s="204"/>
      <c r="BP633" s="200">
        <f t="shared" si="442"/>
        <v>1.0204065871550476</v>
      </c>
      <c r="BQ633" s="100" t="str">
        <f t="shared" si="446"/>
        <v>C</v>
      </c>
      <c r="BR633" s="205">
        <f t="shared" si="443"/>
        <v>16.35190733919174</v>
      </c>
      <c r="BS633" s="100" t="str">
        <f t="shared" si="447"/>
        <v>C</v>
      </c>
      <c r="BT633" s="200">
        <f t="shared" si="444"/>
        <v>8.4474804816035078</v>
      </c>
      <c r="BU633" s="100" t="str">
        <f t="shared" si="448"/>
        <v>C</v>
      </c>
      <c r="BV633" s="200">
        <f t="shared" si="445"/>
        <v>0.55052790346907987</v>
      </c>
      <c r="BW633" s="100" t="str">
        <f t="shared" si="449"/>
        <v>C</v>
      </c>
      <c r="BX633" s="200">
        <f t="shared" si="450"/>
        <v>1</v>
      </c>
      <c r="BY633" s="100" t="str">
        <f t="shared" si="451"/>
        <v>mcl</v>
      </c>
      <c r="BZ633" s="200">
        <v>1E-3</v>
      </c>
      <c r="CA633" s="200"/>
      <c r="CB633" s="200">
        <f>BZ633*20</f>
        <v>0.02</v>
      </c>
    </row>
    <row r="634" spans="1:80" s="96" customFormat="1" ht="23" x14ac:dyDescent="0.5">
      <c r="A634" s="206" t="s">
        <v>1469</v>
      </c>
      <c r="B634" s="117" t="s">
        <v>1470</v>
      </c>
      <c r="C634" s="201">
        <v>4.3E-3</v>
      </c>
      <c r="D634" s="201" t="s">
        <v>1198</v>
      </c>
      <c r="E634" s="201">
        <v>8.9999999999999993E-3</v>
      </c>
      <c r="F634" s="203" t="s">
        <v>791</v>
      </c>
      <c r="G634" s="202"/>
      <c r="H634" s="100" t="s">
        <v>74</v>
      </c>
      <c r="I634" s="203"/>
      <c r="J634" s="203" t="s">
        <v>74</v>
      </c>
      <c r="K634" s="203"/>
      <c r="L634" s="113"/>
      <c r="M634" s="113">
        <v>1</v>
      </c>
      <c r="N634" s="111">
        <v>0.1</v>
      </c>
      <c r="P634" s="95">
        <v>316.14</v>
      </c>
      <c r="Q634" s="96" t="s">
        <v>47</v>
      </c>
      <c r="R634" s="96">
        <v>1.32E-9</v>
      </c>
      <c r="S634" s="208">
        <v>5.3966000000000002E-8</v>
      </c>
      <c r="T634" s="96">
        <v>2.5756000000000001E-2</v>
      </c>
      <c r="U634" s="96">
        <v>6.7696999999999997E-6</v>
      </c>
      <c r="V634" s="96">
        <v>647.9</v>
      </c>
      <c r="W634" s="96">
        <f t="shared" si="412"/>
        <v>3.8874</v>
      </c>
      <c r="X634" s="96">
        <v>43</v>
      </c>
      <c r="Y634" s="99" t="str">
        <f t="shared" si="413"/>
        <v/>
      </c>
      <c r="Z634" s="96" t="str">
        <f t="shared" si="414"/>
        <v/>
      </c>
      <c r="AA634" s="96" t="str">
        <f t="shared" si="415"/>
        <v/>
      </c>
      <c r="AC634" s="96" t="str">
        <f t="shared" si="452"/>
        <v/>
      </c>
      <c r="AD634" s="96">
        <f t="shared" si="416"/>
        <v>574.70359465289459</v>
      </c>
      <c r="AE634" s="96">
        <f t="shared" si="417"/>
        <v>161.68327796234769</v>
      </c>
      <c r="AF634" s="96">
        <f t="shared" si="431"/>
        <v>126.18361963762828</v>
      </c>
      <c r="AH634" s="101" t="str">
        <f t="shared" si="418"/>
        <v/>
      </c>
      <c r="AI634" s="101">
        <f t="shared" si="419"/>
        <v>2966.4078020588763</v>
      </c>
      <c r="AJ634" s="101">
        <f t="shared" si="453"/>
        <v>703.92857142857144</v>
      </c>
      <c r="AK634" s="96">
        <f t="shared" si="432"/>
        <v>568.92311600143159</v>
      </c>
      <c r="AM634" s="96" t="str">
        <f t="shared" si="420"/>
        <v/>
      </c>
      <c r="AN634" s="96">
        <f t="shared" si="433"/>
        <v>1521.1162790697672</v>
      </c>
      <c r="AO634" s="96">
        <f t="shared" si="434"/>
        <v>1521.1162790697672</v>
      </c>
      <c r="AQ634" s="96" t="str">
        <f t="shared" si="421"/>
        <v/>
      </c>
      <c r="AR634" s="96">
        <f t="shared" si="435"/>
        <v>21024</v>
      </c>
      <c r="AS634" s="96">
        <f t="shared" si="436"/>
        <v>21024</v>
      </c>
      <c r="AU634" s="96" t="str">
        <f t="shared" si="422"/>
        <v/>
      </c>
      <c r="AV634" s="96">
        <f t="shared" si="437"/>
        <v>28019.383271989525</v>
      </c>
      <c r="AW634" s="96">
        <f t="shared" si="438"/>
        <v>845.06459948320401</v>
      </c>
      <c r="AX634" s="96">
        <f t="shared" si="439"/>
        <v>820.32363854469588</v>
      </c>
      <c r="AZ634" s="101" t="str">
        <f t="shared" si="423"/>
        <v/>
      </c>
      <c r="BA634" s="101">
        <f t="shared" si="424"/>
        <v>27596.635478688211</v>
      </c>
      <c r="BB634" s="101">
        <f t="shared" si="440"/>
        <v>11680.000000000002</v>
      </c>
      <c r="BC634" s="96">
        <f t="shared" si="441"/>
        <v>8206.627132458334</v>
      </c>
      <c r="BE634" s="96" t="str">
        <f t="shared" si="425"/>
        <v/>
      </c>
      <c r="BF634" s="96" t="str">
        <f t="shared" si="426"/>
        <v/>
      </c>
      <c r="BH634" s="118"/>
      <c r="BI634" s="96" t="s">
        <v>74</v>
      </c>
      <c r="BJ634" s="96">
        <f t="shared" si="427"/>
        <v>18.11819016653843</v>
      </c>
      <c r="BK634" s="101">
        <f t="shared" si="428"/>
        <v>300.34285714285716</v>
      </c>
      <c r="BL634" s="101"/>
      <c r="BM634" s="117" t="str">
        <f t="shared" si="429"/>
        <v>78-11-5</v>
      </c>
      <c r="BN634" s="204" t="str">
        <f t="shared" si="430"/>
        <v>Pentaerythritol tetranitrate (PETN)</v>
      </c>
      <c r="BO634" s="204"/>
      <c r="BP634" s="200">
        <f t="shared" si="442"/>
        <v>126.18361963762828</v>
      </c>
      <c r="BQ634" s="100" t="str">
        <f t="shared" si="446"/>
        <v>C</v>
      </c>
      <c r="BR634" s="205">
        <f t="shared" si="443"/>
        <v>1521.1162790697672</v>
      </c>
      <c r="BS634" s="100" t="str">
        <f t="shared" si="447"/>
        <v>C</v>
      </c>
      <c r="BT634" s="200">
        <f t="shared" si="444"/>
        <v>820.32363854469588</v>
      </c>
      <c r="BU634" s="100" t="str">
        <f t="shared" si="448"/>
        <v>C</v>
      </c>
      <c r="BV634" s="200" t="str">
        <f t="shared" si="445"/>
        <v/>
      </c>
      <c r="BW634" s="100" t="str">
        <f t="shared" si="449"/>
        <v/>
      </c>
      <c r="BX634" s="200">
        <f t="shared" si="450"/>
        <v>18.11819016653843</v>
      </c>
      <c r="BY634" s="100" t="str">
        <f t="shared" si="451"/>
        <v>C</v>
      </c>
      <c r="BZ634" s="200"/>
      <c r="CA634" s="200"/>
      <c r="CB634" s="200"/>
    </row>
    <row r="635" spans="1:80" s="96" customFormat="1" ht="23" x14ac:dyDescent="0.5">
      <c r="A635" s="206" t="s">
        <v>1471</v>
      </c>
      <c r="B635" s="117" t="s">
        <v>1472</v>
      </c>
      <c r="C635" s="201"/>
      <c r="D635" s="201" t="s">
        <v>74</v>
      </c>
      <c r="E635" s="201"/>
      <c r="F635" s="203" t="s">
        <v>74</v>
      </c>
      <c r="G635" s="202"/>
      <c r="H635" s="100" t="s">
        <v>74</v>
      </c>
      <c r="I635" s="203">
        <v>1</v>
      </c>
      <c r="J635" s="203" t="s">
        <v>791</v>
      </c>
      <c r="K635" s="203"/>
      <c r="L635" s="113" t="s">
        <v>1199</v>
      </c>
      <c r="M635" s="113">
        <v>1</v>
      </c>
      <c r="N635" s="111"/>
      <c r="P635" s="95">
        <v>72.150999999999996</v>
      </c>
      <c r="R635" s="96">
        <v>1.25</v>
      </c>
      <c r="S635" s="208">
        <v>51.103842999999998</v>
      </c>
      <c r="T635" s="96">
        <v>8.2129300000000002E-2</v>
      </c>
      <c r="U635" s="96">
        <v>8.7973999999999998E-6</v>
      </c>
      <c r="V635" s="96">
        <v>72.17</v>
      </c>
      <c r="W635" s="96">
        <f t="shared" si="412"/>
        <v>0.43302000000000002</v>
      </c>
      <c r="X635" s="96">
        <v>38</v>
      </c>
      <c r="Y635" s="99">
        <f t="shared" si="413"/>
        <v>2.1906706924990561E-2</v>
      </c>
      <c r="Z635" s="96">
        <f t="shared" si="414"/>
        <v>779.31333371889707</v>
      </c>
      <c r="AA635" s="96">
        <f t="shared" si="415"/>
        <v>387.88102178238989</v>
      </c>
      <c r="AC635" s="96" t="str">
        <f t="shared" si="452"/>
        <v/>
      </c>
      <c r="AD635" s="96" t="str">
        <f t="shared" si="416"/>
        <v/>
      </c>
      <c r="AE635" s="96" t="str">
        <f t="shared" si="417"/>
        <v/>
      </c>
      <c r="AF635" s="96" t="str">
        <f t="shared" si="431"/>
        <v/>
      </c>
      <c r="AH635" s="101">
        <f t="shared" si="418"/>
        <v>812.71247659256403</v>
      </c>
      <c r="AI635" s="101" t="str">
        <f t="shared" si="419"/>
        <v/>
      </c>
      <c r="AJ635" s="101" t="str">
        <f t="shared" si="453"/>
        <v/>
      </c>
      <c r="AK635" s="96">
        <f t="shared" si="432"/>
        <v>812.71247659256403</v>
      </c>
      <c r="AM635" s="96" t="str">
        <f t="shared" si="420"/>
        <v/>
      </c>
      <c r="AN635" s="96" t="str">
        <f t="shared" si="433"/>
        <v/>
      </c>
      <c r="AO635" s="96" t="str">
        <f t="shared" si="434"/>
        <v/>
      </c>
      <c r="AQ635" s="96">
        <f t="shared" si="421"/>
        <v>3413.392401688769</v>
      </c>
      <c r="AR635" s="96" t="str">
        <f t="shared" si="435"/>
        <v/>
      </c>
      <c r="AS635" s="96">
        <f t="shared" si="436"/>
        <v>3413.3924016887686</v>
      </c>
      <c r="AU635" s="96" t="str">
        <f t="shared" si="422"/>
        <v/>
      </c>
      <c r="AV635" s="96" t="str">
        <f t="shared" si="437"/>
        <v/>
      </c>
      <c r="AW635" s="96" t="str">
        <f t="shared" si="438"/>
        <v/>
      </c>
      <c r="AX635" s="96" t="str">
        <f t="shared" si="439"/>
        <v/>
      </c>
      <c r="AZ635" s="101">
        <f t="shared" si="423"/>
        <v>3792.6582240986322</v>
      </c>
      <c r="BA635" s="101" t="str">
        <f t="shared" si="424"/>
        <v/>
      </c>
      <c r="BB635" s="101" t="str">
        <f t="shared" si="440"/>
        <v/>
      </c>
      <c r="BC635" s="96">
        <f t="shared" si="441"/>
        <v>3792.6582240986318</v>
      </c>
      <c r="BE635" s="96" t="str">
        <f t="shared" si="425"/>
        <v/>
      </c>
      <c r="BF635" s="96">
        <f t="shared" si="426"/>
        <v>1042.8571428571429</v>
      </c>
      <c r="BH635" s="118"/>
      <c r="BI635" s="96" t="s">
        <v>74</v>
      </c>
      <c r="BJ635" s="96" t="str">
        <f t="shared" si="427"/>
        <v/>
      </c>
      <c r="BK635" s="101">
        <f t="shared" si="428"/>
        <v>2085.7142857142858</v>
      </c>
      <c r="BL635" s="101"/>
      <c r="BM635" s="117" t="str">
        <f t="shared" si="429"/>
        <v>109-66-0</v>
      </c>
      <c r="BN635" s="204" t="str">
        <f t="shared" si="430"/>
        <v>Pentane, n-</v>
      </c>
      <c r="BO635" s="204"/>
      <c r="BP635" s="200">
        <f t="shared" si="442"/>
        <v>387.88102178238989</v>
      </c>
      <c r="BQ635" s="100" t="str">
        <f t="shared" si="446"/>
        <v>sat</v>
      </c>
      <c r="BR635" s="205">
        <f t="shared" si="443"/>
        <v>387.88102178238989</v>
      </c>
      <c r="BS635" s="100" t="str">
        <f t="shared" si="447"/>
        <v>sat</v>
      </c>
      <c r="BT635" s="200">
        <f t="shared" si="444"/>
        <v>387.88102178238989</v>
      </c>
      <c r="BU635" s="100" t="str">
        <f t="shared" si="448"/>
        <v>sat</v>
      </c>
      <c r="BV635" s="200">
        <f t="shared" si="445"/>
        <v>1042.8571428571429</v>
      </c>
      <c r="BW635" s="100" t="str">
        <f t="shared" si="449"/>
        <v>N</v>
      </c>
      <c r="BX635" s="200">
        <f t="shared" si="450"/>
        <v>2085.7142857142858</v>
      </c>
      <c r="BY635" s="100" t="str">
        <f t="shared" si="451"/>
        <v>N</v>
      </c>
      <c r="BZ635" s="200"/>
      <c r="CA635" s="200"/>
      <c r="CB635" s="200"/>
    </row>
    <row r="636" spans="1:80" s="96" customFormat="1" ht="23" x14ac:dyDescent="0.5">
      <c r="A636" s="206" t="s">
        <v>1473</v>
      </c>
      <c r="B636" s="117" t="s">
        <v>74</v>
      </c>
      <c r="C636" s="201"/>
      <c r="D636" s="201" t="s">
        <v>74</v>
      </c>
      <c r="E636" s="201"/>
      <c r="F636" s="203" t="s">
        <v>74</v>
      </c>
      <c r="G636" s="202"/>
      <c r="H636" s="100" t="s">
        <v>74</v>
      </c>
      <c r="I636" s="203"/>
      <c r="J636" s="203" t="s">
        <v>74</v>
      </c>
      <c r="K636" s="203"/>
      <c r="L636" s="113"/>
      <c r="M636" s="113">
        <v>1</v>
      </c>
      <c r="N636" s="111"/>
      <c r="P636" s="95" t="s">
        <v>1197</v>
      </c>
      <c r="Q636" s="96" t="s">
        <v>47</v>
      </c>
      <c r="R636" s="96" t="s">
        <v>1197</v>
      </c>
      <c r="S636" s="208" t="s">
        <v>1197</v>
      </c>
      <c r="T636" s="96" t="s">
        <v>1197</v>
      </c>
      <c r="U636" s="96" t="s">
        <v>1197</v>
      </c>
      <c r="W636" s="96">
        <f t="shared" si="412"/>
        <v>0</v>
      </c>
      <c r="X636" s="96" t="s">
        <v>1197</v>
      </c>
      <c r="Y636" s="99" t="str">
        <f t="shared" si="413"/>
        <v/>
      </c>
      <c r="Z636" s="96" t="str">
        <f t="shared" si="414"/>
        <v/>
      </c>
      <c r="AA636" s="96" t="str">
        <f t="shared" si="415"/>
        <v/>
      </c>
      <c r="AC636" s="96" t="str">
        <f t="shared" si="452"/>
        <v/>
      </c>
      <c r="AD636" s="96" t="str">
        <f t="shared" si="416"/>
        <v/>
      </c>
      <c r="AE636" s="96" t="str">
        <f t="shared" si="417"/>
        <v/>
      </c>
      <c r="AF636" s="96" t="str">
        <f t="shared" si="431"/>
        <v/>
      </c>
      <c r="AH636" s="101" t="str">
        <f t="shared" si="418"/>
        <v/>
      </c>
      <c r="AI636" s="101" t="str">
        <f t="shared" si="419"/>
        <v/>
      </c>
      <c r="AJ636" s="101" t="str">
        <f t="shared" si="453"/>
        <v/>
      </c>
      <c r="AK636" s="96" t="str">
        <f t="shared" si="432"/>
        <v/>
      </c>
      <c r="AM636" s="96" t="str">
        <f t="shared" si="420"/>
        <v/>
      </c>
      <c r="AN636" s="96" t="str">
        <f t="shared" si="433"/>
        <v/>
      </c>
      <c r="AO636" s="96" t="str">
        <f t="shared" si="434"/>
        <v/>
      </c>
      <c r="AQ636" s="96" t="str">
        <f t="shared" si="421"/>
        <v/>
      </c>
      <c r="AR636" s="96" t="str">
        <f t="shared" si="435"/>
        <v/>
      </c>
      <c r="AS636" s="96" t="str">
        <f t="shared" si="436"/>
        <v/>
      </c>
      <c r="AU636" s="96" t="str">
        <f t="shared" si="422"/>
        <v/>
      </c>
      <c r="AV636" s="96" t="str">
        <f t="shared" si="437"/>
        <v/>
      </c>
      <c r="AW636" s="96" t="str">
        <f t="shared" si="438"/>
        <v/>
      </c>
      <c r="AX636" s="96" t="str">
        <f t="shared" si="439"/>
        <v/>
      </c>
      <c r="AZ636" s="101" t="str">
        <f t="shared" si="423"/>
        <v/>
      </c>
      <c r="BA636" s="101" t="str">
        <f t="shared" si="424"/>
        <v/>
      </c>
      <c r="BB636" s="101" t="str">
        <f t="shared" si="440"/>
        <v/>
      </c>
      <c r="BC636" s="96" t="str">
        <f t="shared" si="441"/>
        <v/>
      </c>
      <c r="BE636" s="96" t="str">
        <f t="shared" si="425"/>
        <v/>
      </c>
      <c r="BF636" s="96" t="str">
        <f t="shared" si="426"/>
        <v/>
      </c>
      <c r="BH636" s="118"/>
      <c r="BI636" s="96" t="s">
        <v>74</v>
      </c>
      <c r="BJ636" s="96" t="str">
        <f t="shared" si="427"/>
        <v/>
      </c>
      <c r="BK636" s="101" t="str">
        <f t="shared" si="428"/>
        <v/>
      </c>
      <c r="BL636" s="101"/>
      <c r="BM636" s="117" t="str">
        <f t="shared" si="429"/>
        <v/>
      </c>
      <c r="BN636" s="204" t="str">
        <f t="shared" si="430"/>
        <v>Perchlorates</v>
      </c>
      <c r="BO636" s="204"/>
      <c r="BP636" s="200" t="str">
        <f t="shared" si="442"/>
        <v/>
      </c>
      <c r="BQ636" s="100" t="str">
        <f t="shared" si="446"/>
        <v/>
      </c>
      <c r="BR636" s="205" t="str">
        <f t="shared" si="443"/>
        <v/>
      </c>
      <c r="BS636" s="100" t="str">
        <f t="shared" si="447"/>
        <v/>
      </c>
      <c r="BT636" s="200" t="str">
        <f t="shared" si="444"/>
        <v/>
      </c>
      <c r="BU636" s="100" t="str">
        <f t="shared" si="448"/>
        <v/>
      </c>
      <c r="BV636" s="200" t="str">
        <f t="shared" si="445"/>
        <v/>
      </c>
      <c r="BW636" s="100" t="str">
        <f t="shared" si="449"/>
        <v/>
      </c>
      <c r="BX636" s="200" t="str">
        <f t="shared" si="450"/>
        <v/>
      </c>
      <c r="BY636" s="100" t="str">
        <f t="shared" si="451"/>
        <v/>
      </c>
      <c r="BZ636" s="200"/>
      <c r="CA636" s="200"/>
      <c r="CB636" s="200"/>
    </row>
    <row r="637" spans="1:80" s="96" customFormat="1" ht="23" x14ac:dyDescent="0.5">
      <c r="A637" s="255" t="s">
        <v>1788</v>
      </c>
      <c r="B637" s="117" t="s">
        <v>1474</v>
      </c>
      <c r="D637" s="201" t="s">
        <v>74</v>
      </c>
      <c r="E637" s="201">
        <v>6.9999999999999999E-4</v>
      </c>
      <c r="F637" s="203" t="s">
        <v>790</v>
      </c>
      <c r="G637" s="202"/>
      <c r="H637" s="100" t="s">
        <v>74</v>
      </c>
      <c r="I637" s="203"/>
      <c r="J637" s="203" t="s">
        <v>74</v>
      </c>
      <c r="K637" s="203"/>
      <c r="L637" s="113"/>
      <c r="M637" s="113">
        <v>1</v>
      </c>
      <c r="N637" s="111"/>
      <c r="P637" s="95">
        <v>117.49</v>
      </c>
      <c r="Q637" s="96" t="s">
        <v>47</v>
      </c>
      <c r="R637" s="96" t="s">
        <v>1197</v>
      </c>
      <c r="S637" s="208" t="s">
        <v>1197</v>
      </c>
      <c r="T637" s="96" t="s">
        <v>1197</v>
      </c>
      <c r="U637" s="96" t="s">
        <v>1197</v>
      </c>
      <c r="W637" s="96">
        <f t="shared" si="412"/>
        <v>0</v>
      </c>
      <c r="X637" s="96">
        <v>245000</v>
      </c>
      <c r="Y637" s="99" t="str">
        <f t="shared" si="413"/>
        <v/>
      </c>
      <c r="Z637" s="96" t="str">
        <f t="shared" si="414"/>
        <v/>
      </c>
      <c r="AA637" s="96" t="str">
        <f t="shared" si="415"/>
        <v/>
      </c>
      <c r="AC637" s="96" t="str">
        <f t="shared" si="452"/>
        <v/>
      </c>
      <c r="AD637" s="96" t="str">
        <f t="shared" si="416"/>
        <v/>
      </c>
      <c r="AE637" s="96" t="str">
        <f t="shared" si="417"/>
        <v/>
      </c>
      <c r="AF637" s="96" t="str">
        <f t="shared" si="431"/>
        <v/>
      </c>
      <c r="AH637" s="101" t="str">
        <f t="shared" si="418"/>
        <v/>
      </c>
      <c r="AI637" s="101" t="str">
        <f t="shared" si="419"/>
        <v/>
      </c>
      <c r="AJ637" s="101">
        <f t="shared" si="453"/>
        <v>54.75</v>
      </c>
      <c r="AK637" s="96">
        <f t="shared" si="432"/>
        <v>54.75</v>
      </c>
      <c r="AM637" s="96" t="str">
        <f t="shared" si="420"/>
        <v/>
      </c>
      <c r="AN637" s="96" t="str">
        <f t="shared" si="433"/>
        <v/>
      </c>
      <c r="AO637" s="96" t="str">
        <f t="shared" si="434"/>
        <v/>
      </c>
      <c r="AQ637" s="96" t="str">
        <f t="shared" si="421"/>
        <v/>
      </c>
      <c r="AR637" s="96">
        <f t="shared" si="435"/>
        <v>1635.2</v>
      </c>
      <c r="AS637" s="96">
        <f t="shared" si="436"/>
        <v>1635.2</v>
      </c>
      <c r="AU637" s="96" t="str">
        <f t="shared" si="422"/>
        <v/>
      </c>
      <c r="AV637" s="96" t="str">
        <f t="shared" si="437"/>
        <v/>
      </c>
      <c r="AW637" s="96" t="str">
        <f t="shared" si="438"/>
        <v/>
      </c>
      <c r="AX637" s="96" t="str">
        <f t="shared" si="439"/>
        <v/>
      </c>
      <c r="AZ637" s="101" t="str">
        <f t="shared" si="423"/>
        <v/>
      </c>
      <c r="BA637" s="101" t="str">
        <f t="shared" si="424"/>
        <v/>
      </c>
      <c r="BB637" s="101">
        <f t="shared" si="440"/>
        <v>908.44444444444446</v>
      </c>
      <c r="BC637" s="96">
        <f t="shared" si="441"/>
        <v>908.44444444444446</v>
      </c>
      <c r="BE637" s="96" t="str">
        <f t="shared" si="425"/>
        <v/>
      </c>
      <c r="BF637" s="96" t="str">
        <f t="shared" si="426"/>
        <v/>
      </c>
      <c r="BH637" s="118"/>
      <c r="BI637" s="96" t="s">
        <v>74</v>
      </c>
      <c r="BJ637" s="96" t="str">
        <f t="shared" si="427"/>
        <v/>
      </c>
      <c r="BK637" s="101">
        <v>18</v>
      </c>
      <c r="BL637" s="101"/>
      <c r="BM637" s="117" t="str">
        <f t="shared" si="429"/>
        <v>7790-98-9</v>
      </c>
      <c r="BN637" s="204" t="str">
        <f t="shared" si="430"/>
        <v>Ammonium Perchlorate</v>
      </c>
      <c r="BO637" s="204"/>
      <c r="BP637" s="200">
        <f t="shared" si="442"/>
        <v>54.75</v>
      </c>
      <c r="BQ637" s="100" t="str">
        <f t="shared" si="446"/>
        <v>N</v>
      </c>
      <c r="BR637" s="205">
        <f t="shared" si="443"/>
        <v>1635.2</v>
      </c>
      <c r="BS637" s="100" t="str">
        <f t="shared" si="447"/>
        <v>N</v>
      </c>
      <c r="BT637" s="200">
        <f t="shared" si="444"/>
        <v>908.44444444444446</v>
      </c>
      <c r="BU637" s="100" t="str">
        <f t="shared" si="448"/>
        <v>N</v>
      </c>
      <c r="BV637" s="200" t="str">
        <f t="shared" si="445"/>
        <v/>
      </c>
      <c r="BW637" s="100" t="str">
        <f t="shared" si="449"/>
        <v/>
      </c>
      <c r="BX637" s="200">
        <f t="shared" si="450"/>
        <v>18</v>
      </c>
      <c r="BY637" s="100" t="str">
        <f t="shared" si="451"/>
        <v>N</v>
      </c>
      <c r="BZ637" s="200"/>
      <c r="CA637" s="200"/>
      <c r="CB637" s="200"/>
    </row>
    <row r="638" spans="1:80" s="96" customFormat="1" ht="23" x14ac:dyDescent="0.5">
      <c r="A638" s="255" t="s">
        <v>1789</v>
      </c>
      <c r="B638" s="117" t="s">
        <v>1475</v>
      </c>
      <c r="D638" s="201" t="s">
        <v>74</v>
      </c>
      <c r="E638" s="201">
        <v>6.9999999999999999E-4</v>
      </c>
      <c r="F638" s="203" t="s">
        <v>790</v>
      </c>
      <c r="G638" s="202"/>
      <c r="H638" s="100" t="s">
        <v>74</v>
      </c>
      <c r="I638" s="203"/>
      <c r="J638" s="203" t="s">
        <v>74</v>
      </c>
      <c r="K638" s="203"/>
      <c r="L638" s="113"/>
      <c r="M638" s="113">
        <v>1</v>
      </c>
      <c r="N638" s="111"/>
      <c r="P638" s="95">
        <v>106.392</v>
      </c>
      <c r="Q638" s="96" t="s">
        <v>47</v>
      </c>
      <c r="R638" s="96" t="s">
        <v>1197</v>
      </c>
      <c r="S638" s="208" t="s">
        <v>1197</v>
      </c>
      <c r="T638" s="96" t="s">
        <v>1197</v>
      </c>
      <c r="U638" s="96" t="s">
        <v>1197</v>
      </c>
      <c r="W638" s="96">
        <f t="shared" si="412"/>
        <v>0</v>
      </c>
      <c r="X638" s="96">
        <v>587000</v>
      </c>
      <c r="Y638" s="99" t="str">
        <f t="shared" si="413"/>
        <v/>
      </c>
      <c r="Z638" s="96" t="str">
        <f t="shared" si="414"/>
        <v/>
      </c>
      <c r="AA638" s="96" t="str">
        <f t="shared" si="415"/>
        <v/>
      </c>
      <c r="AC638" s="96" t="str">
        <f t="shared" si="452"/>
        <v/>
      </c>
      <c r="AD638" s="96" t="str">
        <f t="shared" si="416"/>
        <v/>
      </c>
      <c r="AE638" s="96" t="str">
        <f t="shared" si="417"/>
        <v/>
      </c>
      <c r="AF638" s="96" t="str">
        <f t="shared" si="431"/>
        <v/>
      </c>
      <c r="AH638" s="101" t="str">
        <f t="shared" si="418"/>
        <v/>
      </c>
      <c r="AI638" s="101" t="str">
        <f t="shared" si="419"/>
        <v/>
      </c>
      <c r="AJ638" s="101">
        <f t="shared" si="453"/>
        <v>54.75</v>
      </c>
      <c r="AK638" s="96">
        <f t="shared" si="432"/>
        <v>54.75</v>
      </c>
      <c r="AM638" s="96" t="str">
        <f t="shared" si="420"/>
        <v/>
      </c>
      <c r="AN638" s="96" t="str">
        <f t="shared" si="433"/>
        <v/>
      </c>
      <c r="AO638" s="96" t="str">
        <f t="shared" si="434"/>
        <v/>
      </c>
      <c r="AQ638" s="96" t="str">
        <f t="shared" si="421"/>
        <v/>
      </c>
      <c r="AR638" s="96">
        <f t="shared" si="435"/>
        <v>1635.2</v>
      </c>
      <c r="AS638" s="96">
        <f t="shared" si="436"/>
        <v>1635.2</v>
      </c>
      <c r="AU638" s="96" t="str">
        <f t="shared" si="422"/>
        <v/>
      </c>
      <c r="AV638" s="96" t="str">
        <f t="shared" si="437"/>
        <v/>
      </c>
      <c r="AW638" s="96" t="str">
        <f t="shared" si="438"/>
        <v/>
      </c>
      <c r="AX638" s="96" t="str">
        <f t="shared" si="439"/>
        <v/>
      </c>
      <c r="AZ638" s="101" t="str">
        <f t="shared" si="423"/>
        <v/>
      </c>
      <c r="BA638" s="101" t="str">
        <f t="shared" si="424"/>
        <v/>
      </c>
      <c r="BB638" s="101">
        <f t="shared" si="440"/>
        <v>908.44444444444446</v>
      </c>
      <c r="BC638" s="96">
        <f t="shared" si="441"/>
        <v>908.44444444444446</v>
      </c>
      <c r="BE638" s="96" t="str">
        <f t="shared" si="425"/>
        <v/>
      </c>
      <c r="BF638" s="96" t="str">
        <f t="shared" si="426"/>
        <v/>
      </c>
      <c r="BH638" s="118"/>
      <c r="BI638" s="96" t="s">
        <v>74</v>
      </c>
      <c r="BJ638" s="96" t="str">
        <f t="shared" si="427"/>
        <v/>
      </c>
      <c r="BK638" s="101">
        <v>18</v>
      </c>
      <c r="BL638" s="101"/>
      <c r="BM638" s="117" t="str">
        <f t="shared" si="429"/>
        <v>7791-03-9</v>
      </c>
      <c r="BN638" s="204" t="str">
        <f t="shared" si="430"/>
        <v>Lithium Perchlorate</v>
      </c>
      <c r="BO638" s="204"/>
      <c r="BP638" s="200">
        <f t="shared" si="442"/>
        <v>54.75</v>
      </c>
      <c r="BQ638" s="100" t="str">
        <f t="shared" si="446"/>
        <v>N</v>
      </c>
      <c r="BR638" s="205">
        <f t="shared" si="443"/>
        <v>1635.2</v>
      </c>
      <c r="BS638" s="100" t="str">
        <f t="shared" si="447"/>
        <v>N</v>
      </c>
      <c r="BT638" s="200">
        <f t="shared" si="444"/>
        <v>908.44444444444446</v>
      </c>
      <c r="BU638" s="100" t="str">
        <f t="shared" si="448"/>
        <v>N</v>
      </c>
      <c r="BV638" s="200" t="str">
        <f t="shared" si="445"/>
        <v/>
      </c>
      <c r="BW638" s="100" t="str">
        <f t="shared" si="449"/>
        <v/>
      </c>
      <c r="BX638" s="200">
        <f t="shared" si="450"/>
        <v>18</v>
      </c>
      <c r="BY638" s="100" t="str">
        <f t="shared" si="451"/>
        <v>N</v>
      </c>
      <c r="BZ638" s="200"/>
      <c r="CA638" s="200"/>
      <c r="CB638" s="200"/>
    </row>
    <row r="639" spans="1:80" s="96" customFormat="1" ht="23" x14ac:dyDescent="0.5">
      <c r="A639" s="255" t="s">
        <v>1790</v>
      </c>
      <c r="B639" s="117" t="s">
        <v>1476</v>
      </c>
      <c r="D639" s="201" t="s">
        <v>74</v>
      </c>
      <c r="E639" s="201">
        <v>6.9999999999999999E-4</v>
      </c>
      <c r="F639" s="203" t="s">
        <v>790</v>
      </c>
      <c r="G639" s="202"/>
      <c r="H639" s="100" t="s">
        <v>74</v>
      </c>
      <c r="I639" s="203"/>
      <c r="J639" s="203" t="s">
        <v>74</v>
      </c>
      <c r="K639" s="203"/>
      <c r="L639" s="113"/>
      <c r="M639" s="113">
        <v>1</v>
      </c>
      <c r="N639" s="111"/>
      <c r="P639" s="95">
        <v>117.49</v>
      </c>
      <c r="Q639" s="96" t="s">
        <v>47</v>
      </c>
      <c r="R639" s="96" t="s">
        <v>1197</v>
      </c>
      <c r="S639" s="208" t="s">
        <v>1197</v>
      </c>
      <c r="T639" s="96" t="s">
        <v>1197</v>
      </c>
      <c r="U639" s="96" t="s">
        <v>1197</v>
      </c>
      <c r="W639" s="96">
        <f t="shared" si="412"/>
        <v>0</v>
      </c>
      <c r="X639" s="96">
        <v>245000</v>
      </c>
      <c r="Y639" s="99" t="str">
        <f t="shared" si="413"/>
        <v/>
      </c>
      <c r="Z639" s="96" t="str">
        <f t="shared" si="414"/>
        <v/>
      </c>
      <c r="AA639" s="96" t="str">
        <f t="shared" si="415"/>
        <v/>
      </c>
      <c r="AC639" s="96" t="str">
        <f t="shared" si="452"/>
        <v/>
      </c>
      <c r="AD639" s="96" t="str">
        <f t="shared" si="416"/>
        <v/>
      </c>
      <c r="AE639" s="96" t="str">
        <f t="shared" si="417"/>
        <v/>
      </c>
      <c r="AF639" s="96" t="str">
        <f t="shared" si="431"/>
        <v/>
      </c>
      <c r="AH639" s="101" t="str">
        <f t="shared" si="418"/>
        <v/>
      </c>
      <c r="AI639" s="101" t="str">
        <f t="shared" si="419"/>
        <v/>
      </c>
      <c r="AJ639" s="101">
        <f t="shared" si="453"/>
        <v>54.75</v>
      </c>
      <c r="AK639" s="96">
        <f t="shared" si="432"/>
        <v>54.75</v>
      </c>
      <c r="AM639" s="96" t="str">
        <f t="shared" si="420"/>
        <v/>
      </c>
      <c r="AN639" s="96" t="str">
        <f t="shared" si="433"/>
        <v/>
      </c>
      <c r="AO639" s="96" t="str">
        <f t="shared" si="434"/>
        <v/>
      </c>
      <c r="AQ639" s="96" t="str">
        <f t="shared" si="421"/>
        <v/>
      </c>
      <c r="AR639" s="96">
        <f t="shared" si="435"/>
        <v>1635.2</v>
      </c>
      <c r="AS639" s="96">
        <f t="shared" si="436"/>
        <v>1635.2</v>
      </c>
      <c r="AU639" s="96" t="str">
        <f t="shared" si="422"/>
        <v/>
      </c>
      <c r="AV639" s="96" t="str">
        <f t="shared" si="437"/>
        <v/>
      </c>
      <c r="AW639" s="96" t="str">
        <f t="shared" si="438"/>
        <v/>
      </c>
      <c r="AX639" s="96" t="str">
        <f t="shared" si="439"/>
        <v/>
      </c>
      <c r="AZ639" s="101" t="str">
        <f t="shared" si="423"/>
        <v/>
      </c>
      <c r="BA639" s="101" t="str">
        <f t="shared" si="424"/>
        <v/>
      </c>
      <c r="BB639" s="101">
        <f t="shared" si="440"/>
        <v>908.44444444444446</v>
      </c>
      <c r="BC639" s="96">
        <f t="shared" si="441"/>
        <v>908.44444444444446</v>
      </c>
      <c r="BE639" s="96" t="str">
        <f t="shared" si="425"/>
        <v/>
      </c>
      <c r="BF639" s="96" t="str">
        <f t="shared" si="426"/>
        <v/>
      </c>
      <c r="BH639" s="118"/>
      <c r="BI639" s="96">
        <v>18</v>
      </c>
      <c r="BJ639" s="96" t="str">
        <f t="shared" si="427"/>
        <v/>
      </c>
      <c r="BK639" s="101">
        <v>18</v>
      </c>
      <c r="BL639" s="101"/>
      <c r="BM639" s="117" t="str">
        <f t="shared" si="429"/>
        <v>14797-73-0</v>
      </c>
      <c r="BN639" s="204" t="str">
        <f t="shared" si="430"/>
        <v>Perchlorate and Perchlorate Salts</v>
      </c>
      <c r="BO639" s="204"/>
      <c r="BP639" s="200">
        <f t="shared" si="442"/>
        <v>54.75</v>
      </c>
      <c r="BQ639" s="100" t="str">
        <f t="shared" si="446"/>
        <v>N</v>
      </c>
      <c r="BR639" s="205">
        <f t="shared" si="443"/>
        <v>1635.2</v>
      </c>
      <c r="BS639" s="100" t="str">
        <f t="shared" si="447"/>
        <v>N</v>
      </c>
      <c r="BT639" s="200">
        <f t="shared" si="444"/>
        <v>908.44444444444446</v>
      </c>
      <c r="BU639" s="100" t="str">
        <f t="shared" si="448"/>
        <v>N</v>
      </c>
      <c r="BV639" s="200" t="str">
        <f t="shared" si="445"/>
        <v/>
      </c>
      <c r="BW639" s="100" t="str">
        <f t="shared" si="449"/>
        <v/>
      </c>
      <c r="BX639" s="200">
        <f t="shared" si="450"/>
        <v>18</v>
      </c>
      <c r="BY639" s="100" t="str">
        <f t="shared" si="451"/>
        <v>N</v>
      </c>
      <c r="BZ639" s="200">
        <f>'Table D1'!I21</f>
        <v>1.8539999999999997E-2</v>
      </c>
      <c r="CA639" s="200"/>
      <c r="CB639" s="200">
        <f>'Table D1'!J21</f>
        <v>0.37080000000000002</v>
      </c>
    </row>
    <row r="640" spans="1:80" s="96" customFormat="1" ht="23" x14ac:dyDescent="0.5">
      <c r="A640" s="255" t="s">
        <v>1791</v>
      </c>
      <c r="B640" s="117" t="s">
        <v>1477</v>
      </c>
      <c r="D640" s="201" t="s">
        <v>74</v>
      </c>
      <c r="E640" s="201">
        <v>6.9999999999999999E-4</v>
      </c>
      <c r="F640" s="203" t="s">
        <v>790</v>
      </c>
      <c r="G640" s="202"/>
      <c r="H640" s="100" t="s">
        <v>74</v>
      </c>
      <c r="I640" s="203"/>
      <c r="J640" s="203" t="s">
        <v>74</v>
      </c>
      <c r="K640" s="203"/>
      <c r="L640" s="113"/>
      <c r="M640" s="113">
        <v>1</v>
      </c>
      <c r="N640" s="111"/>
      <c r="P640" s="95">
        <v>138.55000000000001</v>
      </c>
      <c r="Q640" s="96" t="s">
        <v>47</v>
      </c>
      <c r="R640" s="96" t="s">
        <v>1197</v>
      </c>
      <c r="S640" s="208" t="s">
        <v>1197</v>
      </c>
      <c r="T640" s="96" t="s">
        <v>1197</v>
      </c>
      <c r="U640" s="96" t="s">
        <v>1197</v>
      </c>
      <c r="W640" s="96">
        <f t="shared" si="412"/>
        <v>0</v>
      </c>
      <c r="X640" s="96">
        <v>15000</v>
      </c>
      <c r="Y640" s="99" t="str">
        <f t="shared" si="413"/>
        <v/>
      </c>
      <c r="Z640" s="96" t="str">
        <f t="shared" si="414"/>
        <v/>
      </c>
      <c r="AA640" s="96" t="str">
        <f t="shared" si="415"/>
        <v/>
      </c>
      <c r="AC640" s="96" t="str">
        <f t="shared" si="452"/>
        <v/>
      </c>
      <c r="AD640" s="96" t="str">
        <f t="shared" si="416"/>
        <v/>
      </c>
      <c r="AE640" s="96" t="str">
        <f t="shared" si="417"/>
        <v/>
      </c>
      <c r="AF640" s="96" t="str">
        <f t="shared" si="431"/>
        <v/>
      </c>
      <c r="AH640" s="101" t="str">
        <f t="shared" si="418"/>
        <v/>
      </c>
      <c r="AI640" s="101" t="str">
        <f t="shared" si="419"/>
        <v/>
      </c>
      <c r="AJ640" s="101">
        <f t="shared" si="453"/>
        <v>54.75</v>
      </c>
      <c r="AK640" s="96">
        <f t="shared" si="432"/>
        <v>54.75</v>
      </c>
      <c r="AM640" s="96" t="str">
        <f t="shared" si="420"/>
        <v/>
      </c>
      <c r="AN640" s="96" t="str">
        <f t="shared" si="433"/>
        <v/>
      </c>
      <c r="AO640" s="96" t="str">
        <f t="shared" si="434"/>
        <v/>
      </c>
      <c r="AQ640" s="96" t="str">
        <f t="shared" si="421"/>
        <v/>
      </c>
      <c r="AR640" s="96">
        <f t="shared" si="435"/>
        <v>1635.2</v>
      </c>
      <c r="AS640" s="96">
        <f t="shared" si="436"/>
        <v>1635.2</v>
      </c>
      <c r="AU640" s="96" t="str">
        <f t="shared" si="422"/>
        <v/>
      </c>
      <c r="AV640" s="96" t="str">
        <f t="shared" si="437"/>
        <v/>
      </c>
      <c r="AW640" s="96" t="str">
        <f t="shared" si="438"/>
        <v/>
      </c>
      <c r="AX640" s="96" t="str">
        <f t="shared" si="439"/>
        <v/>
      </c>
      <c r="AZ640" s="101" t="str">
        <f t="shared" si="423"/>
        <v/>
      </c>
      <c r="BA640" s="101" t="str">
        <f t="shared" si="424"/>
        <v/>
      </c>
      <c r="BB640" s="101">
        <f t="shared" si="440"/>
        <v>908.44444444444446</v>
      </c>
      <c r="BC640" s="96">
        <f t="shared" si="441"/>
        <v>908.44444444444446</v>
      </c>
      <c r="BE640" s="96" t="str">
        <f t="shared" si="425"/>
        <v/>
      </c>
      <c r="BF640" s="96" t="str">
        <f t="shared" si="426"/>
        <v/>
      </c>
      <c r="BH640" s="118"/>
      <c r="BI640" s="96" t="s">
        <v>74</v>
      </c>
      <c r="BJ640" s="96" t="str">
        <f t="shared" si="427"/>
        <v/>
      </c>
      <c r="BK640" s="101">
        <v>18</v>
      </c>
      <c r="BL640" s="101"/>
      <c r="BM640" s="117" t="str">
        <f t="shared" si="429"/>
        <v>7778-74-7</v>
      </c>
      <c r="BN640" s="204" t="str">
        <f t="shared" si="430"/>
        <v>Potassium Perchlorate</v>
      </c>
      <c r="BO640" s="204"/>
      <c r="BP640" s="200">
        <f t="shared" si="442"/>
        <v>54.75</v>
      </c>
      <c r="BQ640" s="100" t="str">
        <f t="shared" si="446"/>
        <v>N</v>
      </c>
      <c r="BR640" s="205">
        <f t="shared" si="443"/>
        <v>1635.2</v>
      </c>
      <c r="BS640" s="100" t="str">
        <f t="shared" si="447"/>
        <v>N</v>
      </c>
      <c r="BT640" s="200">
        <f t="shared" si="444"/>
        <v>908.44444444444446</v>
      </c>
      <c r="BU640" s="100" t="str">
        <f t="shared" si="448"/>
        <v>N</v>
      </c>
      <c r="BV640" s="200" t="str">
        <f t="shared" si="445"/>
        <v/>
      </c>
      <c r="BW640" s="100" t="str">
        <f t="shared" si="449"/>
        <v/>
      </c>
      <c r="BX640" s="200">
        <f t="shared" si="450"/>
        <v>18</v>
      </c>
      <c r="BY640" s="100" t="str">
        <f t="shared" si="451"/>
        <v>N</v>
      </c>
      <c r="BZ640" s="200"/>
      <c r="CA640" s="200"/>
      <c r="CB640" s="200"/>
    </row>
    <row r="641" spans="1:80" s="96" customFormat="1" ht="23" x14ac:dyDescent="0.5">
      <c r="A641" s="255" t="s">
        <v>1792</v>
      </c>
      <c r="B641" s="117" t="s">
        <v>1478</v>
      </c>
      <c r="C641" s="201"/>
      <c r="D641" s="201" t="s">
        <v>74</v>
      </c>
      <c r="E641" s="201">
        <v>6.9999999999999999E-4</v>
      </c>
      <c r="F641" s="203" t="s">
        <v>790</v>
      </c>
      <c r="G641" s="202"/>
      <c r="H641" s="100" t="s">
        <v>74</v>
      </c>
      <c r="I641" s="203"/>
      <c r="J641" s="203" t="s">
        <v>74</v>
      </c>
      <c r="K641" s="203"/>
      <c r="L641" s="113"/>
      <c r="M641" s="113">
        <v>1</v>
      </c>
      <c r="N641" s="111"/>
      <c r="P641" s="95">
        <v>122.44</v>
      </c>
      <c r="Q641" s="96" t="s">
        <v>47</v>
      </c>
      <c r="R641" s="96" t="s">
        <v>1197</v>
      </c>
      <c r="S641" s="208" t="s">
        <v>1197</v>
      </c>
      <c r="T641" s="96" t="s">
        <v>1197</v>
      </c>
      <c r="U641" s="96" t="s">
        <v>1197</v>
      </c>
      <c r="W641" s="96">
        <f t="shared" si="412"/>
        <v>0</v>
      </c>
      <c r="X641" s="96">
        <v>2100000</v>
      </c>
      <c r="Y641" s="99" t="str">
        <f t="shared" si="413"/>
        <v/>
      </c>
      <c r="Z641" s="96" t="str">
        <f t="shared" si="414"/>
        <v/>
      </c>
      <c r="AA641" s="96" t="str">
        <f t="shared" si="415"/>
        <v/>
      </c>
      <c r="AC641" s="96" t="str">
        <f t="shared" si="452"/>
        <v/>
      </c>
      <c r="AD641" s="96" t="str">
        <f t="shared" si="416"/>
        <v/>
      </c>
      <c r="AE641" s="96" t="str">
        <f t="shared" si="417"/>
        <v/>
      </c>
      <c r="AF641" s="96" t="str">
        <f t="shared" si="431"/>
        <v/>
      </c>
      <c r="AH641" s="101" t="str">
        <f t="shared" si="418"/>
        <v/>
      </c>
      <c r="AI641" s="101" t="str">
        <f t="shared" si="419"/>
        <v/>
      </c>
      <c r="AJ641" s="101">
        <f t="shared" si="453"/>
        <v>54.75</v>
      </c>
      <c r="AK641" s="96">
        <f t="shared" si="432"/>
        <v>54.75</v>
      </c>
      <c r="AM641" s="96" t="str">
        <f t="shared" si="420"/>
        <v/>
      </c>
      <c r="AN641" s="96" t="str">
        <f t="shared" si="433"/>
        <v/>
      </c>
      <c r="AO641" s="96" t="str">
        <f t="shared" si="434"/>
        <v/>
      </c>
      <c r="AQ641" s="96" t="str">
        <f t="shared" si="421"/>
        <v/>
      </c>
      <c r="AR641" s="96">
        <f t="shared" si="435"/>
        <v>1635.2</v>
      </c>
      <c r="AS641" s="96">
        <f t="shared" si="436"/>
        <v>1635.2</v>
      </c>
      <c r="AU641" s="96" t="str">
        <f t="shared" si="422"/>
        <v/>
      </c>
      <c r="AV641" s="96" t="str">
        <f t="shared" si="437"/>
        <v/>
      </c>
      <c r="AW641" s="96" t="str">
        <f t="shared" si="438"/>
        <v/>
      </c>
      <c r="AX641" s="96" t="str">
        <f t="shared" si="439"/>
        <v/>
      </c>
      <c r="AZ641" s="101" t="str">
        <f t="shared" si="423"/>
        <v/>
      </c>
      <c r="BA641" s="101" t="str">
        <f t="shared" si="424"/>
        <v/>
      </c>
      <c r="BB641" s="101">
        <f t="shared" si="440"/>
        <v>908.44444444444446</v>
      </c>
      <c r="BC641" s="96">
        <f t="shared" si="441"/>
        <v>908.44444444444446</v>
      </c>
      <c r="BE641" s="96" t="str">
        <f t="shared" si="425"/>
        <v/>
      </c>
      <c r="BF641" s="96" t="str">
        <f t="shared" si="426"/>
        <v/>
      </c>
      <c r="BH641" s="118"/>
      <c r="BI641" s="96" t="s">
        <v>74</v>
      </c>
      <c r="BJ641" s="96" t="str">
        <f t="shared" si="427"/>
        <v/>
      </c>
      <c r="BK641" s="101">
        <v>18</v>
      </c>
      <c r="BL641" s="101"/>
      <c r="BM641" s="117" t="str">
        <f t="shared" si="429"/>
        <v>7601-89-0</v>
      </c>
      <c r="BN641" s="204" t="str">
        <f t="shared" si="430"/>
        <v>Sodium Perchlorate</v>
      </c>
      <c r="BO641" s="204"/>
      <c r="BP641" s="200">
        <f t="shared" si="442"/>
        <v>54.75</v>
      </c>
      <c r="BQ641" s="100" t="str">
        <f t="shared" si="446"/>
        <v>N</v>
      </c>
      <c r="BR641" s="205">
        <f t="shared" si="443"/>
        <v>1635.2</v>
      </c>
      <c r="BS641" s="100" t="str">
        <f t="shared" si="447"/>
        <v>N</v>
      </c>
      <c r="BT641" s="200">
        <f t="shared" si="444"/>
        <v>908.44444444444446</v>
      </c>
      <c r="BU641" s="100" t="str">
        <f t="shared" si="448"/>
        <v>N</v>
      </c>
      <c r="BV641" s="200" t="str">
        <f t="shared" si="445"/>
        <v/>
      </c>
      <c r="BW641" s="100" t="str">
        <f t="shared" si="449"/>
        <v/>
      </c>
      <c r="BX641" s="200">
        <f t="shared" si="450"/>
        <v>18</v>
      </c>
      <c r="BY641" s="100" t="str">
        <f t="shared" si="451"/>
        <v>N</v>
      </c>
      <c r="BZ641" s="200"/>
      <c r="CA641" s="200"/>
      <c r="CB641" s="200"/>
    </row>
    <row r="642" spans="1:80" s="96" customFormat="1" ht="23" x14ac:dyDescent="0.5">
      <c r="A642" s="206" t="s">
        <v>1479</v>
      </c>
      <c r="B642" s="117" t="s">
        <v>1480</v>
      </c>
      <c r="C642" s="201"/>
      <c r="D642" s="201" t="s">
        <v>74</v>
      </c>
      <c r="E642" s="201">
        <v>2.9999999999999997E-4</v>
      </c>
      <c r="F642" s="203" t="s">
        <v>791</v>
      </c>
      <c r="G642" s="202"/>
      <c r="H642" s="100" t="s">
        <v>74</v>
      </c>
      <c r="I642" s="203"/>
      <c r="J642" s="203" t="s">
        <v>74</v>
      </c>
      <c r="K642" s="203"/>
      <c r="L642" s="113"/>
      <c r="M642" s="113">
        <v>1</v>
      </c>
      <c r="N642" s="111">
        <v>0.1</v>
      </c>
      <c r="P642" s="95">
        <v>300.10000000000002</v>
      </c>
      <c r="R642" s="96">
        <v>1.4399999999999999E-5</v>
      </c>
      <c r="S642" s="208">
        <v>5.8870000000000005E-4</v>
      </c>
      <c r="T642" s="96">
        <v>2.6954100000000002E-2</v>
      </c>
      <c r="U642" s="96">
        <v>7.1602999999999999E-6</v>
      </c>
      <c r="V642" s="96">
        <v>177.4</v>
      </c>
      <c r="W642" s="96">
        <f t="shared" si="412"/>
        <v>1.0644</v>
      </c>
      <c r="X642" s="96">
        <v>107</v>
      </c>
      <c r="Y642" s="99" t="str">
        <f t="shared" si="413"/>
        <v/>
      </c>
      <c r="Z642" s="96" t="str">
        <f t="shared" si="414"/>
        <v/>
      </c>
      <c r="AA642" s="96" t="str">
        <f t="shared" si="415"/>
        <v/>
      </c>
      <c r="AC642" s="96" t="str">
        <f t="shared" si="452"/>
        <v/>
      </c>
      <c r="AD642" s="96" t="str">
        <f t="shared" si="416"/>
        <v/>
      </c>
      <c r="AE642" s="96" t="str">
        <f t="shared" si="417"/>
        <v/>
      </c>
      <c r="AF642" s="96" t="str">
        <f t="shared" si="431"/>
        <v/>
      </c>
      <c r="AH642" s="101" t="str">
        <f t="shared" si="418"/>
        <v/>
      </c>
      <c r="AI642" s="101">
        <f t="shared" si="419"/>
        <v>98.880260068629198</v>
      </c>
      <c r="AJ642" s="101">
        <f t="shared" si="453"/>
        <v>23.464285714285715</v>
      </c>
      <c r="AK642" s="96">
        <f t="shared" si="432"/>
        <v>18.964103866714389</v>
      </c>
      <c r="AM642" s="96" t="str">
        <f t="shared" si="420"/>
        <v/>
      </c>
      <c r="AN642" s="96" t="str">
        <f t="shared" si="433"/>
        <v/>
      </c>
      <c r="AO642" s="96" t="str">
        <f t="shared" si="434"/>
        <v/>
      </c>
      <c r="AQ642" s="96" t="str">
        <f t="shared" si="421"/>
        <v/>
      </c>
      <c r="AR642" s="96">
        <f t="shared" si="435"/>
        <v>700.80000000000007</v>
      </c>
      <c r="AS642" s="96">
        <f t="shared" si="436"/>
        <v>700.80000000000007</v>
      </c>
      <c r="AU642" s="96" t="str">
        <f t="shared" si="422"/>
        <v/>
      </c>
      <c r="AV642" s="96" t="str">
        <f t="shared" si="437"/>
        <v/>
      </c>
      <c r="AW642" s="96" t="str">
        <f t="shared" si="438"/>
        <v/>
      </c>
      <c r="AX642" s="96" t="str">
        <f t="shared" si="439"/>
        <v/>
      </c>
      <c r="AZ642" s="101" t="str">
        <f t="shared" si="423"/>
        <v/>
      </c>
      <c r="BA642" s="101">
        <f t="shared" si="424"/>
        <v>919.88784928960706</v>
      </c>
      <c r="BB642" s="101">
        <f t="shared" si="440"/>
        <v>389.33333333333331</v>
      </c>
      <c r="BC642" s="96">
        <f t="shared" si="441"/>
        <v>273.55423774861111</v>
      </c>
      <c r="BE642" s="96" t="str">
        <f t="shared" si="425"/>
        <v/>
      </c>
      <c r="BF642" s="96" t="str">
        <f t="shared" si="426"/>
        <v/>
      </c>
      <c r="BH642" s="118"/>
      <c r="BI642" s="96" t="s">
        <v>74</v>
      </c>
      <c r="BJ642" s="96" t="str">
        <f t="shared" si="427"/>
        <v/>
      </c>
      <c r="BK642" s="101">
        <f t="shared" si="428"/>
        <v>10.011428571428571</v>
      </c>
      <c r="BL642" s="101"/>
      <c r="BM642" s="117" t="str">
        <f t="shared" si="429"/>
        <v>375-73-5</v>
      </c>
      <c r="BN642" s="204" t="str">
        <f t="shared" si="430"/>
        <v>Perfluorobutane Sulfonate</v>
      </c>
      <c r="BO642" s="204"/>
      <c r="BP642" s="200">
        <f t="shared" si="442"/>
        <v>18.964103866714389</v>
      </c>
      <c r="BQ642" s="100" t="str">
        <f t="shared" si="446"/>
        <v>N</v>
      </c>
      <c r="BR642" s="205">
        <f t="shared" si="443"/>
        <v>700.80000000000007</v>
      </c>
      <c r="BS642" s="100" t="str">
        <f t="shared" si="447"/>
        <v>N</v>
      </c>
      <c r="BT642" s="200">
        <f t="shared" si="444"/>
        <v>273.55423774861111</v>
      </c>
      <c r="BU642" s="100" t="str">
        <f t="shared" si="448"/>
        <v>N</v>
      </c>
      <c r="BV642" s="200" t="str">
        <f t="shared" si="445"/>
        <v/>
      </c>
      <c r="BW642" s="100" t="str">
        <f t="shared" si="449"/>
        <v/>
      </c>
      <c r="BX642" s="200">
        <f t="shared" si="450"/>
        <v>10.011428571428571</v>
      </c>
      <c r="BY642" s="100" t="str">
        <f t="shared" si="451"/>
        <v>N</v>
      </c>
      <c r="BZ642" s="200"/>
      <c r="CA642" s="200"/>
      <c r="CB642" s="200"/>
    </row>
    <row r="643" spans="1:80" s="96" customFormat="1" ht="23" x14ac:dyDescent="0.5">
      <c r="A643" s="206" t="s">
        <v>1590</v>
      </c>
      <c r="B643" s="117" t="s">
        <v>1591</v>
      </c>
      <c r="C643" s="201">
        <v>7.0000000000000007E-2</v>
      </c>
      <c r="D643" s="201" t="s">
        <v>792</v>
      </c>
      <c r="E643" s="201">
        <v>3.0000000000000001E-6</v>
      </c>
      <c r="F643" s="203" t="s">
        <v>109</v>
      </c>
      <c r="G643" s="202"/>
      <c r="H643" s="100"/>
      <c r="I643" s="203"/>
      <c r="J643" s="203"/>
      <c r="K643" s="203"/>
      <c r="L643" s="113"/>
      <c r="M643" s="259">
        <v>0.1</v>
      </c>
      <c r="N643" s="111"/>
      <c r="P643" s="95"/>
      <c r="Q643" s="96" t="s">
        <v>47</v>
      </c>
      <c r="S643" s="208"/>
      <c r="W643" s="96">
        <f t="shared" si="412"/>
        <v>0</v>
      </c>
      <c r="Y643" s="99" t="str">
        <f t="shared" si="413"/>
        <v/>
      </c>
      <c r="Z643" s="96" t="str">
        <f t="shared" si="414"/>
        <v/>
      </c>
      <c r="AA643" s="96" t="str">
        <f t="shared" si="415"/>
        <v/>
      </c>
      <c r="AC643" s="96" t="str">
        <f t="shared" si="452"/>
        <v/>
      </c>
      <c r="AD643" s="96" t="str">
        <f t="shared" si="416"/>
        <v/>
      </c>
      <c r="AE643" s="96">
        <f t="shared" si="417"/>
        <v>99.319727891156447</v>
      </c>
      <c r="AF643" s="96">
        <f t="shared" si="431"/>
        <v>99.319727891156447</v>
      </c>
      <c r="AH643" s="101" t="str">
        <f t="shared" si="418"/>
        <v/>
      </c>
      <c r="AI643" s="101" t="str">
        <f t="shared" si="419"/>
        <v/>
      </c>
      <c r="AJ643" s="101">
        <f t="shared" si="453"/>
        <v>2.3464285714285715</v>
      </c>
      <c r="AK643" s="96">
        <f t="shared" si="432"/>
        <v>2.3464285714285715</v>
      </c>
      <c r="AM643" s="96" t="str">
        <f t="shared" si="420"/>
        <v/>
      </c>
      <c r="AN643" s="96">
        <f t="shared" si="433"/>
        <v>934.39999999999986</v>
      </c>
      <c r="AO643" s="96">
        <f t="shared" si="434"/>
        <v>934.39999999999986</v>
      </c>
      <c r="AQ643" s="96" t="str">
        <f t="shared" si="421"/>
        <v/>
      </c>
      <c r="AR643" s="96">
        <f t="shared" si="435"/>
        <v>70.08</v>
      </c>
      <c r="AS643" s="96">
        <f t="shared" si="436"/>
        <v>70.08</v>
      </c>
      <c r="AU643" s="96" t="str">
        <f t="shared" si="422"/>
        <v/>
      </c>
      <c r="AV643" s="96" t="str">
        <f t="shared" si="437"/>
        <v/>
      </c>
      <c r="AW643" s="96">
        <f t="shared" si="438"/>
        <v>519.11111111111097</v>
      </c>
      <c r="AX643" s="96">
        <f t="shared" si="439"/>
        <v>519.11111111111097</v>
      </c>
      <c r="AZ643" s="101" t="str">
        <f t="shared" si="423"/>
        <v/>
      </c>
      <c r="BA643" s="101" t="str">
        <f t="shared" si="424"/>
        <v/>
      </c>
      <c r="BB643" s="101">
        <f t="shared" si="440"/>
        <v>38.933333333333344</v>
      </c>
      <c r="BC643" s="96">
        <f t="shared" si="441"/>
        <v>38.933333333333344</v>
      </c>
      <c r="BE643" s="96" t="str">
        <f t="shared" si="425"/>
        <v/>
      </c>
      <c r="BF643" s="96" t="str">
        <f t="shared" si="426"/>
        <v/>
      </c>
      <c r="BH643" s="118"/>
      <c r="BJ643" s="96">
        <f t="shared" si="427"/>
        <v>1.1129745388016461</v>
      </c>
      <c r="BK643" s="101">
        <f t="shared" si="428"/>
        <v>0.10011428571428573</v>
      </c>
      <c r="BL643" s="101"/>
      <c r="BM643" s="117" t="str">
        <f t="shared" si="429"/>
        <v>335-67-1</v>
      </c>
      <c r="BN643" s="204" t="str">
        <f t="shared" si="430"/>
        <v>Perfluorooctanoic Acid</v>
      </c>
      <c r="BO643" s="204"/>
      <c r="BP643" s="200">
        <f t="shared" si="442"/>
        <v>2.3464285714285715</v>
      </c>
      <c r="BQ643" s="100" t="str">
        <f>IF(BP643="","",IF(BP643=AA643,"sat", IF(BP643=AF643,"C", IF(BP643=AK643,"N", IF(BP643=100000,"max")))))</f>
        <v>N</v>
      </c>
      <c r="BR643" s="205">
        <f t="shared" si="443"/>
        <v>70.08</v>
      </c>
      <c r="BS643" s="100" t="str">
        <f>IF(BR643="","",IF(BR643=AA643,"sat", IF(BR643=AO643,"C", IF(BR643=AS643,"N", IF(BR643=100000,"max")))))</f>
        <v>N</v>
      </c>
      <c r="BT643" s="200">
        <f t="shared" si="444"/>
        <v>38.933333333333344</v>
      </c>
      <c r="BU643" s="100" t="str">
        <f>IF(BT643="","", IF(BT643=AA643,"sat", IF(BT643=AX643,"C", IF(BT643=BC643,"N", IF(BT643=100000,"max")))))</f>
        <v>N</v>
      </c>
      <c r="BV643" s="200" t="str">
        <f t="shared" si="445"/>
        <v/>
      </c>
      <c r="BW643" s="100" t="str">
        <f>IF(BV643="","", IF(BV643=BE643,"C", IF(BV643=BF643,"N")))</f>
        <v/>
      </c>
      <c r="BX643" s="200">
        <f>IF(BI643="",(IF(AND(BJ643="",BK643=""),"",MIN(BJ643,BK643))),BI643)</f>
        <v>0.10011428571428573</v>
      </c>
      <c r="BY643" s="100" t="str">
        <f>IF(BX643="","", IF(BX643=BJ643,"C", IF(BX643=BK643,"N",IF(BX643=BI643,"mcl"))))</f>
        <v>N</v>
      </c>
      <c r="BZ643" s="200"/>
      <c r="CA643" s="200"/>
      <c r="CB643" s="200"/>
    </row>
    <row r="644" spans="1:80" s="96" customFormat="1" ht="23" x14ac:dyDescent="0.5">
      <c r="A644" s="206" t="s">
        <v>1594</v>
      </c>
      <c r="B644" s="117" t="s">
        <v>1592</v>
      </c>
      <c r="C644" s="201"/>
      <c r="D644" s="201"/>
      <c r="E644" s="201">
        <v>1.9999999999999999E-6</v>
      </c>
      <c r="F644" s="203" t="s">
        <v>109</v>
      </c>
      <c r="G644" s="202"/>
      <c r="H644" s="100"/>
      <c r="I644" s="203"/>
      <c r="J644" s="203"/>
      <c r="K644" s="203"/>
      <c r="L644" s="113"/>
      <c r="M644" s="259">
        <v>0.1</v>
      </c>
      <c r="N644" s="111"/>
      <c r="P644" s="95"/>
      <c r="Q644" s="96" t="s">
        <v>47</v>
      </c>
      <c r="S644" s="208"/>
      <c r="W644" s="96">
        <f t="shared" si="412"/>
        <v>0</v>
      </c>
      <c r="Y644" s="99" t="str">
        <f t="shared" si="413"/>
        <v/>
      </c>
      <c r="Z644" s="96" t="str">
        <f t="shared" si="414"/>
        <v/>
      </c>
      <c r="AA644" s="96" t="str">
        <f t="shared" si="415"/>
        <v/>
      </c>
      <c r="AC644" s="96" t="str">
        <f t="shared" si="452"/>
        <v/>
      </c>
      <c r="AD644" s="96" t="str">
        <f t="shared" si="416"/>
        <v/>
      </c>
      <c r="AE644" s="96" t="str">
        <f t="shared" si="417"/>
        <v/>
      </c>
      <c r="AF644" s="96" t="str">
        <f t="shared" si="431"/>
        <v/>
      </c>
      <c r="AH644" s="101" t="str">
        <f t="shared" si="418"/>
        <v/>
      </c>
      <c r="AI644" s="101" t="str">
        <f t="shared" si="419"/>
        <v/>
      </c>
      <c r="AJ644" s="101">
        <f t="shared" si="453"/>
        <v>1.5642857142857145</v>
      </c>
      <c r="AK644" s="96">
        <f t="shared" si="432"/>
        <v>1.5642857142857143</v>
      </c>
      <c r="AM644" s="96" t="str">
        <f t="shared" si="420"/>
        <v/>
      </c>
      <c r="AN644" s="96" t="str">
        <f t="shared" si="433"/>
        <v/>
      </c>
      <c r="AO644" s="96" t="str">
        <f t="shared" si="434"/>
        <v/>
      </c>
      <c r="AQ644" s="96" t="str">
        <f t="shared" si="421"/>
        <v/>
      </c>
      <c r="AR644" s="96">
        <f t="shared" si="435"/>
        <v>46.720000000000006</v>
      </c>
      <c r="AS644" s="96">
        <f t="shared" si="436"/>
        <v>46.720000000000006</v>
      </c>
      <c r="AU644" s="96" t="str">
        <f t="shared" si="422"/>
        <v/>
      </c>
      <c r="AV644" s="96" t="str">
        <f t="shared" si="437"/>
        <v/>
      </c>
      <c r="AW644" s="96" t="str">
        <f t="shared" si="438"/>
        <v/>
      </c>
      <c r="AX644" s="96" t="str">
        <f t="shared" si="439"/>
        <v/>
      </c>
      <c r="AZ644" s="101" t="str">
        <f t="shared" si="423"/>
        <v/>
      </c>
      <c r="BA644" s="101" t="str">
        <f t="shared" si="424"/>
        <v/>
      </c>
      <c r="BB644" s="101">
        <f t="shared" si="440"/>
        <v>25.955555555555559</v>
      </c>
      <c r="BC644" s="96">
        <f t="shared" si="441"/>
        <v>25.955555555555559</v>
      </c>
      <c r="BE644" s="96" t="str">
        <f t="shared" si="425"/>
        <v/>
      </c>
      <c r="BF644" s="96" t="str">
        <f t="shared" si="426"/>
        <v/>
      </c>
      <c r="BH644" s="118"/>
      <c r="BJ644" s="96" t="str">
        <f t="shared" si="427"/>
        <v/>
      </c>
      <c r="BK644" s="101">
        <f t="shared" si="428"/>
        <v>6.6742857142857132E-2</v>
      </c>
      <c r="BL644" s="101"/>
      <c r="BM644" s="117" t="str">
        <f t="shared" si="429"/>
        <v>1763-23-1</v>
      </c>
      <c r="BN644" s="204" t="str">
        <f t="shared" si="430"/>
        <v>Perfluorosulfonic Acid</v>
      </c>
      <c r="BO644" s="204"/>
      <c r="BP644" s="200">
        <f t="shared" si="442"/>
        <v>1.5642857142857143</v>
      </c>
      <c r="BQ644" s="100" t="str">
        <f>IF(BP644="","",IF(BP644=AA644,"sat", IF(BP644=AF644,"C", IF(BP644=AK644,"N", IF(BP644=100000,"max")))))</f>
        <v>N</v>
      </c>
      <c r="BR644" s="205">
        <f t="shared" si="443"/>
        <v>46.720000000000006</v>
      </c>
      <c r="BS644" s="100" t="str">
        <f>IF(BR644="","",IF(BR644=AA644,"sat", IF(BR644=AO644,"C", IF(BR644=AS644,"N", IF(BR644=100000,"max")))))</f>
        <v>N</v>
      </c>
      <c r="BT644" s="200">
        <f t="shared" si="444"/>
        <v>25.955555555555559</v>
      </c>
      <c r="BU644" s="100" t="str">
        <f>IF(BT644="","", IF(BT644=AA644,"sat", IF(BT644=AX644,"C", IF(BT644=BC644,"N", IF(BT644=100000,"max")))))</f>
        <v>N</v>
      </c>
      <c r="BV644" s="200" t="str">
        <f t="shared" si="445"/>
        <v/>
      </c>
      <c r="BW644" s="100" t="str">
        <f>IF(BV644="","", IF(BV644=BE644,"C", IF(BV644=BF644,"N")))</f>
        <v/>
      </c>
      <c r="BX644" s="200">
        <f>IF(BI644="",(IF(AND(BJ644="",BK644=""),"",MIN(BJ644,BK644))),BI644)</f>
        <v>6.6742857142857132E-2</v>
      </c>
      <c r="BY644" s="100" t="str">
        <f>IF(BX644="","", IF(BX644=BJ644,"C", IF(BX644=BK644,"N",IF(BX644=BI644,"mcl"))))</f>
        <v>N</v>
      </c>
      <c r="BZ644" s="200"/>
      <c r="CA644" s="200"/>
      <c r="CB644" s="200"/>
    </row>
    <row r="645" spans="1:80" s="96" customFormat="1" ht="23" x14ac:dyDescent="0.5">
      <c r="A645" s="206" t="s">
        <v>538</v>
      </c>
      <c r="B645" s="117" t="s">
        <v>539</v>
      </c>
      <c r="C645" s="201"/>
      <c r="D645" s="201" t="s">
        <v>74</v>
      </c>
      <c r="E645" s="201">
        <v>0.05</v>
      </c>
      <c r="F645" s="203" t="s">
        <v>790</v>
      </c>
      <c r="G645" s="202"/>
      <c r="H645" s="100" t="s">
        <v>74</v>
      </c>
      <c r="I645" s="203"/>
      <c r="J645" s="203" t="s">
        <v>74</v>
      </c>
      <c r="K645" s="203"/>
      <c r="L645" s="113"/>
      <c r="M645" s="113">
        <v>1</v>
      </c>
      <c r="N645" s="111">
        <v>0.1</v>
      </c>
      <c r="P645" s="95">
        <v>391.3</v>
      </c>
      <c r="Q645" s="96" t="s">
        <v>47</v>
      </c>
      <c r="R645" s="96">
        <v>1.8700000000000001E-6</v>
      </c>
      <c r="S645" s="208">
        <v>7.6500000000000003E-5</v>
      </c>
      <c r="T645" s="96">
        <v>1.9375699999999999E-2</v>
      </c>
      <c r="U645" s="96">
        <v>4.7831E-6</v>
      </c>
      <c r="V645" s="96">
        <v>118800</v>
      </c>
      <c r="W645" s="96">
        <f t="shared" si="412"/>
        <v>712.80000000000007</v>
      </c>
      <c r="X645" s="96">
        <v>6.0000000000000001E-3</v>
      </c>
      <c r="Y645" s="99" t="str">
        <f t="shared" si="413"/>
        <v/>
      </c>
      <c r="Z645" s="96" t="str">
        <f t="shared" si="414"/>
        <v/>
      </c>
      <c r="AA645" s="96" t="str">
        <f t="shared" si="415"/>
        <v/>
      </c>
      <c r="AC645" s="96" t="str">
        <f t="shared" si="452"/>
        <v/>
      </c>
      <c r="AD645" s="96" t="str">
        <f t="shared" si="416"/>
        <v/>
      </c>
      <c r="AE645" s="96" t="str">
        <f t="shared" si="417"/>
        <v/>
      </c>
      <c r="AF645" s="96" t="str">
        <f t="shared" si="431"/>
        <v/>
      </c>
      <c r="AH645" s="101" t="str">
        <f t="shared" si="418"/>
        <v/>
      </c>
      <c r="AI645" s="101">
        <f t="shared" si="419"/>
        <v>16480.043344771537</v>
      </c>
      <c r="AJ645" s="101">
        <f t="shared" si="453"/>
        <v>3910.7142857142853</v>
      </c>
      <c r="AK645" s="96">
        <f t="shared" si="432"/>
        <v>3160.6839777857313</v>
      </c>
      <c r="AM645" s="96" t="str">
        <f t="shared" si="420"/>
        <v/>
      </c>
      <c r="AN645" s="96" t="str">
        <f t="shared" si="433"/>
        <v/>
      </c>
      <c r="AO645" s="96" t="str">
        <f t="shared" si="434"/>
        <v/>
      </c>
      <c r="AQ645" s="96" t="str">
        <f t="shared" si="421"/>
        <v/>
      </c>
      <c r="AR645" s="96">
        <f t="shared" si="435"/>
        <v>116800</v>
      </c>
      <c r="AS645" s="96">
        <f t="shared" si="436"/>
        <v>116800.00000000001</v>
      </c>
      <c r="AU645" s="96" t="str">
        <f t="shared" si="422"/>
        <v/>
      </c>
      <c r="AV645" s="96" t="str">
        <f t="shared" si="437"/>
        <v/>
      </c>
      <c r="AW645" s="96" t="str">
        <f t="shared" si="438"/>
        <v/>
      </c>
      <c r="AX645" s="96" t="str">
        <f t="shared" si="439"/>
        <v/>
      </c>
      <c r="AZ645" s="101" t="str">
        <f t="shared" si="423"/>
        <v/>
      </c>
      <c r="BA645" s="101">
        <f t="shared" si="424"/>
        <v>153314.64154826786</v>
      </c>
      <c r="BB645" s="101">
        <f t="shared" si="440"/>
        <v>64888.888888888891</v>
      </c>
      <c r="BC645" s="96">
        <f t="shared" si="441"/>
        <v>45592.372958101856</v>
      </c>
      <c r="BE645" s="96" t="str">
        <f t="shared" si="425"/>
        <v/>
      </c>
      <c r="BF645" s="96" t="str">
        <f t="shared" si="426"/>
        <v/>
      </c>
      <c r="BH645" s="118"/>
      <c r="BI645" s="96" t="s">
        <v>74</v>
      </c>
      <c r="BJ645" s="96" t="str">
        <f t="shared" si="427"/>
        <v/>
      </c>
      <c r="BK645" s="101">
        <f t="shared" si="428"/>
        <v>1668.5714285714287</v>
      </c>
      <c r="BL645" s="101"/>
      <c r="BM645" s="117" t="str">
        <f t="shared" si="429"/>
        <v>52645-53-1</v>
      </c>
      <c r="BN645" s="204" t="str">
        <f t="shared" si="430"/>
        <v>Permethrin</v>
      </c>
      <c r="BO645" s="204"/>
      <c r="BP645" s="200">
        <f t="shared" si="442"/>
        <v>3160.6839777857313</v>
      </c>
      <c r="BQ645" s="100" t="str">
        <f t="shared" si="446"/>
        <v>N</v>
      </c>
      <c r="BR645" s="205">
        <f t="shared" si="443"/>
        <v>100000</v>
      </c>
      <c r="BS645" s="100" t="str">
        <f t="shared" si="447"/>
        <v>max</v>
      </c>
      <c r="BT645" s="200">
        <f t="shared" si="444"/>
        <v>45592.372958101856</v>
      </c>
      <c r="BU645" s="100" t="str">
        <f t="shared" si="448"/>
        <v>N</v>
      </c>
      <c r="BV645" s="200" t="str">
        <f t="shared" si="445"/>
        <v/>
      </c>
      <c r="BW645" s="100" t="str">
        <f t="shared" si="449"/>
        <v/>
      </c>
      <c r="BX645" s="200">
        <f t="shared" si="450"/>
        <v>1668.5714285714287</v>
      </c>
      <c r="BY645" s="100" t="str">
        <f t="shared" si="451"/>
        <v>N</v>
      </c>
      <c r="BZ645" s="200"/>
      <c r="CA645" s="200"/>
      <c r="CB645" s="200"/>
    </row>
    <row r="646" spans="1:80" s="96" customFormat="1" ht="23" x14ac:dyDescent="0.5">
      <c r="A646" s="206" t="s">
        <v>1481</v>
      </c>
      <c r="B646" s="117" t="s">
        <v>1482</v>
      </c>
      <c r="C646" s="201">
        <v>2.2000000000000001E-3</v>
      </c>
      <c r="D646" s="201" t="s">
        <v>793</v>
      </c>
      <c r="E646" s="201"/>
      <c r="F646" s="203" t="s">
        <v>74</v>
      </c>
      <c r="G646" s="202">
        <v>6.3E-7</v>
      </c>
      <c r="H646" s="100" t="s">
        <v>793</v>
      </c>
      <c r="I646" s="203"/>
      <c r="J646" s="203" t="s">
        <v>74</v>
      </c>
      <c r="K646" s="203"/>
      <c r="L646" s="113"/>
      <c r="M646" s="113">
        <v>1</v>
      </c>
      <c r="N646" s="111">
        <v>0.1</v>
      </c>
      <c r="P646" s="95">
        <v>179.22</v>
      </c>
      <c r="Q646" s="96" t="s">
        <v>47</v>
      </c>
      <c r="R646" s="96">
        <v>2.1299999999999999E-10</v>
      </c>
      <c r="S646" s="208">
        <v>8.7080999999999997E-9</v>
      </c>
      <c r="T646" s="96">
        <v>5.9771699999999997E-2</v>
      </c>
      <c r="U646" s="96">
        <v>6.9839000000000002E-6</v>
      </c>
      <c r="V646" s="96">
        <v>40.99</v>
      </c>
      <c r="W646" s="96">
        <f t="shared" si="412"/>
        <v>0.24594000000000002</v>
      </c>
      <c r="X646" s="96">
        <v>766</v>
      </c>
      <c r="Y646" s="99" t="str">
        <f t="shared" si="413"/>
        <v/>
      </c>
      <c r="Z646" s="96" t="str">
        <f t="shared" si="414"/>
        <v/>
      </c>
      <c r="AA646" s="96" t="str">
        <f t="shared" si="415"/>
        <v/>
      </c>
      <c r="AC646" s="96">
        <f t="shared" si="452"/>
        <v>5347985.3479853487</v>
      </c>
      <c r="AD646" s="96">
        <f t="shared" si="416"/>
        <v>1123.2842986397484</v>
      </c>
      <c r="AE646" s="96">
        <f t="shared" si="417"/>
        <v>316.01731601731598</v>
      </c>
      <c r="AF646" s="96">
        <f t="shared" si="431"/>
        <v>246.62024688038051</v>
      </c>
      <c r="AH646" s="101" t="str">
        <f t="shared" si="418"/>
        <v/>
      </c>
      <c r="AI646" s="101" t="str">
        <f t="shared" si="419"/>
        <v/>
      </c>
      <c r="AJ646" s="101" t="str">
        <f t="shared" si="453"/>
        <v/>
      </c>
      <c r="AK646" s="96" t="str">
        <f t="shared" si="432"/>
        <v/>
      </c>
      <c r="AM646" s="96">
        <f t="shared" si="420"/>
        <v>23360000</v>
      </c>
      <c r="AN646" s="96">
        <f t="shared" si="433"/>
        <v>2973.0909090909086</v>
      </c>
      <c r="AO646" s="96">
        <f t="shared" si="434"/>
        <v>2972.712563855509</v>
      </c>
      <c r="AQ646" s="96" t="str">
        <f t="shared" si="421"/>
        <v/>
      </c>
      <c r="AR646" s="96" t="str">
        <f t="shared" si="435"/>
        <v/>
      </c>
      <c r="AS646" s="96" t="str">
        <f t="shared" si="436"/>
        <v/>
      </c>
      <c r="AU646" s="96">
        <f t="shared" si="422"/>
        <v>25955555.555555552</v>
      </c>
      <c r="AV646" s="96">
        <f t="shared" si="437"/>
        <v>54765.158213434064</v>
      </c>
      <c r="AW646" s="96">
        <f t="shared" si="438"/>
        <v>1651.7171717171716</v>
      </c>
      <c r="AX646" s="96">
        <f t="shared" si="439"/>
        <v>1603.2608002930419</v>
      </c>
      <c r="AZ646" s="101" t="str">
        <f t="shared" si="423"/>
        <v/>
      </c>
      <c r="BA646" s="101" t="str">
        <f t="shared" si="424"/>
        <v/>
      </c>
      <c r="BB646" s="101" t="str">
        <f t="shared" si="440"/>
        <v/>
      </c>
      <c r="BC646" s="96" t="str">
        <f t="shared" si="441"/>
        <v/>
      </c>
      <c r="BE646" s="96">
        <f t="shared" si="425"/>
        <v>4.4566544566544568</v>
      </c>
      <c r="BF646" s="96" t="str">
        <f t="shared" si="426"/>
        <v/>
      </c>
      <c r="BH646" s="118"/>
      <c r="BI646" s="96" t="s">
        <v>74</v>
      </c>
      <c r="BJ646" s="96">
        <f t="shared" si="427"/>
        <v>35.412826234597837</v>
      </c>
      <c r="BK646" s="101" t="str">
        <f t="shared" si="428"/>
        <v/>
      </c>
      <c r="BL646" s="101"/>
      <c r="BM646" s="117" t="str">
        <f t="shared" si="429"/>
        <v>62-44-2</v>
      </c>
      <c r="BN646" s="204" t="str">
        <f t="shared" si="430"/>
        <v>Phenacetin</v>
      </c>
      <c r="BO646" s="204"/>
      <c r="BP646" s="200">
        <f t="shared" si="442"/>
        <v>246.62024688038051</v>
      </c>
      <c r="BQ646" s="100" t="str">
        <f t="shared" si="446"/>
        <v>C</v>
      </c>
      <c r="BR646" s="205">
        <f t="shared" si="443"/>
        <v>2972.712563855509</v>
      </c>
      <c r="BS646" s="100" t="str">
        <f t="shared" si="447"/>
        <v>C</v>
      </c>
      <c r="BT646" s="200">
        <f t="shared" si="444"/>
        <v>1603.2608002930419</v>
      </c>
      <c r="BU646" s="100" t="str">
        <f t="shared" si="448"/>
        <v>C</v>
      </c>
      <c r="BV646" s="200">
        <f t="shared" si="445"/>
        <v>4.4566544566544568</v>
      </c>
      <c r="BW646" s="100" t="str">
        <f t="shared" si="449"/>
        <v>C</v>
      </c>
      <c r="BX646" s="200">
        <f t="shared" si="450"/>
        <v>35.412826234597837</v>
      </c>
      <c r="BY646" s="100" t="str">
        <f t="shared" si="451"/>
        <v>C</v>
      </c>
      <c r="BZ646" s="200"/>
      <c r="CA646" s="200"/>
      <c r="CB646" s="200"/>
    </row>
    <row r="647" spans="1:80" s="96" customFormat="1" ht="23" x14ac:dyDescent="0.5">
      <c r="A647" s="206" t="s">
        <v>1483</v>
      </c>
      <c r="B647" s="117" t="s">
        <v>1484</v>
      </c>
      <c r="D647" s="201" t="s">
        <v>74</v>
      </c>
      <c r="E647" s="201">
        <v>0.24</v>
      </c>
      <c r="F647" s="203" t="s">
        <v>1966</v>
      </c>
      <c r="G647" s="202"/>
      <c r="H647" s="100" t="s">
        <v>74</v>
      </c>
      <c r="I647" s="203"/>
      <c r="J647" s="203" t="s">
        <v>74</v>
      </c>
      <c r="K647" s="203"/>
      <c r="L647" s="113"/>
      <c r="M647" s="113">
        <v>1</v>
      </c>
      <c r="N647" s="111">
        <v>0.1</v>
      </c>
      <c r="P647" s="95">
        <v>300.32</v>
      </c>
      <c r="Q647" s="96" t="s">
        <v>47</v>
      </c>
      <c r="R647" s="96">
        <v>8.4099999999999995E-13</v>
      </c>
      <c r="S647" s="208">
        <v>3.4380000000000002E-11</v>
      </c>
      <c r="T647" s="96">
        <v>4.2367299999999997E-2</v>
      </c>
      <c r="U647" s="96">
        <v>4.9502999999999999E-6</v>
      </c>
      <c r="V647" s="96">
        <v>2594</v>
      </c>
      <c r="W647" s="96">
        <f t="shared" si="412"/>
        <v>15.564</v>
      </c>
      <c r="X647" s="96">
        <v>4.7</v>
      </c>
      <c r="Y647" s="99" t="str">
        <f t="shared" si="413"/>
        <v/>
      </c>
      <c r="Z647" s="96" t="str">
        <f t="shared" si="414"/>
        <v/>
      </c>
      <c r="AA647" s="96" t="str">
        <f t="shared" si="415"/>
        <v/>
      </c>
      <c r="AC647" s="96" t="str">
        <f t="shared" si="452"/>
        <v/>
      </c>
      <c r="AD647" s="96" t="str">
        <f t="shared" si="416"/>
        <v/>
      </c>
      <c r="AE647" s="96" t="str">
        <f t="shared" si="417"/>
        <v/>
      </c>
      <c r="AF647" s="96" t="str">
        <f t="shared" si="431"/>
        <v/>
      </c>
      <c r="AH647" s="101" t="str">
        <f t="shared" si="418"/>
        <v/>
      </c>
      <c r="AI647" s="101">
        <f t="shared" si="419"/>
        <v>79104.208054903371</v>
      </c>
      <c r="AJ647" s="101">
        <f t="shared" si="453"/>
        <v>18771.428571428572</v>
      </c>
      <c r="AK647" s="96">
        <f t="shared" si="432"/>
        <v>15171.28309337151</v>
      </c>
      <c r="AM647" s="96" t="str">
        <f t="shared" si="420"/>
        <v/>
      </c>
      <c r="AN647" s="96" t="str">
        <f t="shared" si="433"/>
        <v/>
      </c>
      <c r="AO647" s="96" t="str">
        <f t="shared" si="434"/>
        <v/>
      </c>
      <c r="AQ647" s="96" t="str">
        <f t="shared" si="421"/>
        <v/>
      </c>
      <c r="AR647" s="96">
        <f t="shared" si="435"/>
        <v>560640</v>
      </c>
      <c r="AS647" s="96">
        <f t="shared" si="436"/>
        <v>560640</v>
      </c>
      <c r="AU647" s="96" t="str">
        <f t="shared" si="422"/>
        <v/>
      </c>
      <c r="AV647" s="96" t="str">
        <f t="shared" si="437"/>
        <v/>
      </c>
      <c r="AW647" s="96" t="str">
        <f t="shared" si="438"/>
        <v/>
      </c>
      <c r="AX647" s="96" t="str">
        <f t="shared" si="439"/>
        <v/>
      </c>
      <c r="AZ647" s="101" t="str">
        <f t="shared" si="423"/>
        <v/>
      </c>
      <c r="BA647" s="101">
        <f t="shared" si="424"/>
        <v>735910.27943168557</v>
      </c>
      <c r="BB647" s="101">
        <f t="shared" si="440"/>
        <v>311466.66666666669</v>
      </c>
      <c r="BC647" s="96">
        <f t="shared" si="441"/>
        <v>218843.39019888893</v>
      </c>
      <c r="BE647" s="96" t="str">
        <f t="shared" si="425"/>
        <v/>
      </c>
      <c r="BF647" s="96" t="str">
        <f t="shared" si="426"/>
        <v/>
      </c>
      <c r="BH647" s="118"/>
      <c r="BI647" s="96" t="s">
        <v>74</v>
      </c>
      <c r="BJ647" s="96" t="str">
        <f t="shared" si="427"/>
        <v/>
      </c>
      <c r="BK647" s="101">
        <f t="shared" si="428"/>
        <v>8009.1428571428569</v>
      </c>
      <c r="BL647" s="101"/>
      <c r="BM647" s="117" t="str">
        <f t="shared" si="429"/>
        <v>13684-63-4</v>
      </c>
      <c r="BN647" s="204" t="str">
        <f t="shared" si="430"/>
        <v>Phenmedipham</v>
      </c>
      <c r="BO647" s="204"/>
      <c r="BP647" s="200">
        <f t="shared" si="442"/>
        <v>15171.28309337151</v>
      </c>
      <c r="BQ647" s="100" t="str">
        <f t="shared" si="446"/>
        <v>N</v>
      </c>
      <c r="BR647" s="205">
        <f t="shared" si="443"/>
        <v>100000</v>
      </c>
      <c r="BS647" s="100" t="str">
        <f t="shared" si="447"/>
        <v>max</v>
      </c>
      <c r="BT647" s="200">
        <f t="shared" si="444"/>
        <v>100000</v>
      </c>
      <c r="BU647" s="100" t="str">
        <f t="shared" si="448"/>
        <v>max</v>
      </c>
      <c r="BV647" s="200" t="str">
        <f t="shared" si="445"/>
        <v/>
      </c>
      <c r="BW647" s="100" t="str">
        <f t="shared" si="449"/>
        <v/>
      </c>
      <c r="BX647" s="200">
        <f t="shared" si="450"/>
        <v>8009.1428571428569</v>
      </c>
      <c r="BY647" s="100" t="str">
        <f t="shared" si="451"/>
        <v>N</v>
      </c>
      <c r="BZ647" s="200"/>
      <c r="CA647" s="200"/>
      <c r="CB647" s="200"/>
    </row>
    <row r="648" spans="1:80" s="96" customFormat="1" ht="23" x14ac:dyDescent="0.5">
      <c r="A648" s="206" t="s">
        <v>540</v>
      </c>
      <c r="B648" s="117" t="s">
        <v>541</v>
      </c>
      <c r="C648" s="201"/>
      <c r="D648" s="201" t="s">
        <v>74</v>
      </c>
      <c r="E648" s="201">
        <v>0.3</v>
      </c>
      <c r="F648" s="203" t="s">
        <v>790</v>
      </c>
      <c r="G648" s="202"/>
      <c r="H648" s="100" t="s">
        <v>74</v>
      </c>
      <c r="I648" s="203">
        <v>0.2</v>
      </c>
      <c r="J648" s="203" t="s">
        <v>793</v>
      </c>
      <c r="K648" s="203"/>
      <c r="L648" s="113"/>
      <c r="M648" s="113">
        <v>1</v>
      </c>
      <c r="N648" s="111">
        <v>0.1</v>
      </c>
      <c r="P648" s="95">
        <v>94.114000000000004</v>
      </c>
      <c r="Q648" s="96" t="s">
        <v>47</v>
      </c>
      <c r="R648" s="96">
        <v>3.3299999999999998E-7</v>
      </c>
      <c r="S648" s="208">
        <v>1.36E-5</v>
      </c>
      <c r="T648" s="96">
        <v>8.3398299999999995E-2</v>
      </c>
      <c r="U648" s="96">
        <v>1.03E-5</v>
      </c>
      <c r="V648" s="96">
        <v>187.2</v>
      </c>
      <c r="W648" s="96">
        <f t="shared" si="412"/>
        <v>1.1232</v>
      </c>
      <c r="X648" s="96">
        <v>82800</v>
      </c>
      <c r="Y648" s="99" t="str">
        <f t="shared" si="413"/>
        <v/>
      </c>
      <c r="Z648" s="96" t="str">
        <f t="shared" si="414"/>
        <v/>
      </c>
      <c r="AA648" s="96" t="str">
        <f t="shared" si="415"/>
        <v/>
      </c>
      <c r="AC648" s="96" t="str">
        <f t="shared" si="452"/>
        <v/>
      </c>
      <c r="AD648" s="96" t="str">
        <f t="shared" si="416"/>
        <v/>
      </c>
      <c r="AE648" s="96" t="str">
        <f t="shared" si="417"/>
        <v/>
      </c>
      <c r="AF648" s="96" t="str">
        <f t="shared" si="431"/>
        <v/>
      </c>
      <c r="AH648" s="101">
        <f t="shared" si="418"/>
        <v>250285714.28571427</v>
      </c>
      <c r="AI648" s="101">
        <f t="shared" si="419"/>
        <v>98880.260068629184</v>
      </c>
      <c r="AJ648" s="101">
        <f t="shared" si="453"/>
        <v>23464.285714285717</v>
      </c>
      <c r="AK648" s="96">
        <f t="shared" si="432"/>
        <v>18962.667068817598</v>
      </c>
      <c r="AM648" s="96" t="str">
        <f t="shared" si="420"/>
        <v/>
      </c>
      <c r="AN648" s="96" t="str">
        <f t="shared" si="433"/>
        <v/>
      </c>
      <c r="AO648" s="96" t="str">
        <f t="shared" si="434"/>
        <v/>
      </c>
      <c r="AQ648" s="96">
        <f t="shared" si="421"/>
        <v>1051199999.9999999</v>
      </c>
      <c r="AR648" s="96">
        <f t="shared" si="435"/>
        <v>700800</v>
      </c>
      <c r="AS648" s="96">
        <f t="shared" si="436"/>
        <v>700333.11125916056</v>
      </c>
      <c r="AU648" s="96" t="str">
        <f t="shared" si="422"/>
        <v/>
      </c>
      <c r="AV648" s="96" t="str">
        <f t="shared" si="437"/>
        <v/>
      </c>
      <c r="AW648" s="96" t="str">
        <f t="shared" si="438"/>
        <v/>
      </c>
      <c r="AX648" s="96" t="str">
        <f t="shared" si="439"/>
        <v/>
      </c>
      <c r="AZ648" s="101">
        <f t="shared" si="423"/>
        <v>1168000000</v>
      </c>
      <c r="BA648" s="101">
        <f t="shared" si="424"/>
        <v>919887.84928960702</v>
      </c>
      <c r="BB648" s="101">
        <f t="shared" si="440"/>
        <v>389333.33333333331</v>
      </c>
      <c r="BC648" s="96">
        <f t="shared" si="441"/>
        <v>273490.18432489136</v>
      </c>
      <c r="BE648" s="96" t="str">
        <f t="shared" si="425"/>
        <v/>
      </c>
      <c r="BF648" s="96">
        <f t="shared" si="426"/>
        <v>208.57142857142858</v>
      </c>
      <c r="BH648" s="118"/>
      <c r="BI648" s="96" t="s">
        <v>74</v>
      </c>
      <c r="BJ648" s="96" t="str">
        <f t="shared" si="427"/>
        <v/>
      </c>
      <c r="BK648" s="101">
        <f t="shared" si="428"/>
        <v>10011.428571428571</v>
      </c>
      <c r="BL648" s="101"/>
      <c r="BM648" s="117" t="str">
        <f t="shared" si="429"/>
        <v>108-95-2</v>
      </c>
      <c r="BN648" s="204" t="str">
        <f t="shared" si="430"/>
        <v>Phenol</v>
      </c>
      <c r="BO648" s="204"/>
      <c r="BP648" s="200">
        <f t="shared" si="442"/>
        <v>18962.667068817598</v>
      </c>
      <c r="BQ648" s="100" t="str">
        <f t="shared" si="446"/>
        <v>N</v>
      </c>
      <c r="BR648" s="205">
        <f t="shared" si="443"/>
        <v>100000</v>
      </c>
      <c r="BS648" s="100" t="str">
        <f t="shared" si="447"/>
        <v>max</v>
      </c>
      <c r="BT648" s="200">
        <f t="shared" si="444"/>
        <v>100000</v>
      </c>
      <c r="BU648" s="100" t="str">
        <f t="shared" si="448"/>
        <v>max</v>
      </c>
      <c r="BV648" s="200">
        <f t="shared" si="445"/>
        <v>208.57142857142858</v>
      </c>
      <c r="BW648" s="100" t="str">
        <f t="shared" si="449"/>
        <v>N</v>
      </c>
      <c r="BX648" s="200">
        <f t="shared" si="450"/>
        <v>10011.428571428571</v>
      </c>
      <c r="BY648" s="100" t="str">
        <f t="shared" si="451"/>
        <v>N</v>
      </c>
      <c r="BZ648" s="200">
        <v>5</v>
      </c>
      <c r="CA648" s="200"/>
      <c r="CB648" s="200">
        <f>BZ648*20</f>
        <v>100</v>
      </c>
    </row>
    <row r="649" spans="1:80" s="96" customFormat="1" ht="23" x14ac:dyDescent="0.5">
      <c r="A649" s="206" t="s">
        <v>1485</v>
      </c>
      <c r="B649" s="117" t="s">
        <v>118</v>
      </c>
      <c r="D649" s="201" t="s">
        <v>74</v>
      </c>
      <c r="E649" s="201">
        <v>4.0000000000000001E-3</v>
      </c>
      <c r="F649" s="203" t="s">
        <v>790</v>
      </c>
      <c r="G649" s="202"/>
      <c r="H649" s="100" t="s">
        <v>74</v>
      </c>
      <c r="I649" s="203"/>
      <c r="J649" s="203" t="s">
        <v>74</v>
      </c>
      <c r="K649" s="203"/>
      <c r="L649" s="113"/>
      <c r="M649" s="113">
        <v>1</v>
      </c>
      <c r="N649" s="111">
        <v>0.1</v>
      </c>
      <c r="P649" s="95">
        <v>209.25</v>
      </c>
      <c r="Q649" s="96" t="s">
        <v>47</v>
      </c>
      <c r="R649" s="96">
        <v>1.43E-9</v>
      </c>
      <c r="S649" s="208">
        <v>5.8462999999999999E-8</v>
      </c>
      <c r="T649" s="96">
        <v>2.57445E-2</v>
      </c>
      <c r="U649" s="96">
        <v>6.5826999999999997E-6</v>
      </c>
      <c r="V649" s="96">
        <v>59.95</v>
      </c>
      <c r="W649" s="96">
        <f t="shared" ref="W649:W712" si="454">IF(V649="",,V649*Foc)</f>
        <v>0.35970000000000002</v>
      </c>
      <c r="X649" s="96">
        <v>1860</v>
      </c>
      <c r="Y649" s="99" t="str">
        <f t="shared" ref="Y649:Y712" si="455">IF(ISBLANK(L649),"",((THETA_AIR^(10/3)*T649*S649+THETA_WATER^(10/3)*U649)/(n^2))/(Pb*W649+THETA_WATER+THETA_AIR*S649))</f>
        <v/>
      </c>
      <c r="Z649" s="96" t="str">
        <f t="shared" ref="Z649:Z712" si="456">IF(Y649="","",(QC*(PI()*Y649*T)^0.5*0.0001)/(2*Pb*Y649))</f>
        <v/>
      </c>
      <c r="AA649" s="96" t="str">
        <f t="shared" ref="AA649:AA712" si="457">IF(Y649="","",X649/Pb*(W649*Pb+THETA_WATER+S649*THETA_AIR))</f>
        <v/>
      </c>
      <c r="AC649" s="96" t="str">
        <f t="shared" si="452"/>
        <v/>
      </c>
      <c r="AD649" s="96" t="str">
        <f t="shared" ref="AD649:AD712" si="458">IF(C649="","",IF(N649="","",(TR*AT*365)/(EF_R*IF(K649="M",SFS_MADJ,SFS_ADJ)*N649*C649*0.000001)))</f>
        <v/>
      </c>
      <c r="AE649" s="96" t="str">
        <f t="shared" ref="AE649:AE712" si="459">IF(C649="","",(TR*AT*365)/(EF_R*IF(K649="M",IFS_MADJ,IFS_ADJ)*M649*C649*0.000001))</f>
        <v/>
      </c>
      <c r="AF649" s="96" t="str">
        <f t="shared" si="431"/>
        <v/>
      </c>
      <c r="AH649" s="101" t="str">
        <f t="shared" ref="AH649:AH712" si="460">IF(L649="n/a","",IF(AND(L649=1,Z649=""),"",IF(I649="","",(THQ*ED_C*365*24/((24*EF_R*ED_C*((1/I649)*(1/IF(L649="V",Z649,PEF)))))))))</f>
        <v/>
      </c>
      <c r="AI649" s="101">
        <f t="shared" ref="AI649:AI712" si="461">IF(E649="","",IF(N649="","",(THQ*BW_C*ED_C*365/((EF_R*ED_C*((1/E649)*(SA_CHILD*AF_CHILD*N649)*0.000001))))))</f>
        <v>1318.4034675817229</v>
      </c>
      <c r="AJ649" s="101">
        <f t="shared" si="453"/>
        <v>312.85714285714289</v>
      </c>
      <c r="AK649" s="96">
        <f t="shared" si="432"/>
        <v>252.85471822285854</v>
      </c>
      <c r="AM649" s="96" t="str">
        <f t="shared" ref="AM649:AM712" si="462">IF(AND(L649=1,Z649=""),"",IF(G649="","",(TR*AT*365*24)/(ET_I*EF_O*ED_O*G649*1000/IF(L649="V",Z649,PEF))))</f>
        <v/>
      </c>
      <c r="AN649" s="96" t="str">
        <f t="shared" si="433"/>
        <v/>
      </c>
      <c r="AO649" s="96" t="str">
        <f t="shared" si="434"/>
        <v/>
      </c>
      <c r="AQ649" s="96" t="str">
        <f t="shared" ref="AQ649:AQ712" si="463">IF(AND(L649=1,Z649=""),"",IF(I649="","",(THQ*ED_O*365*24/((ET_I*EF_O*ED_O*((1/I649)*(1/IF(L649="V",Z649,PEF))))))))</f>
        <v/>
      </c>
      <c r="AR649" s="96">
        <f t="shared" si="435"/>
        <v>9344</v>
      </c>
      <c r="AS649" s="96">
        <f t="shared" si="436"/>
        <v>9344</v>
      </c>
      <c r="AU649" s="96" t="str">
        <f t="shared" ref="AU649:AU712" si="464">IF(AND(L649=1,Z649=""),"",IF(G649="","",(TR*AT*24*365)/(ET_I*EF_OUT*ED_O*G649*1000/IF(L649="V",Z649,PEF))))</f>
        <v/>
      </c>
      <c r="AV649" s="96" t="str">
        <f t="shared" si="437"/>
        <v/>
      </c>
      <c r="AW649" s="96" t="str">
        <f t="shared" si="438"/>
        <v/>
      </c>
      <c r="AX649" s="96" t="str">
        <f t="shared" si="439"/>
        <v/>
      </c>
      <c r="AZ649" s="101" t="str">
        <f t="shared" ref="AZ649:AZ712" si="465">IF(AND(L649=1,Z649=""),"",IF(I649="","",(THQ*ED_O*365*24)/((ET_I*EF_OUT*ED_O*((1/I649)*(1/IF(L649="V",Z649,PEF)))))))</f>
        <v/>
      </c>
      <c r="BA649" s="101">
        <f t="shared" ref="BA649:BA712" si="466">IF(E649="","",IF(N649="","",(THQ*BW_A*ED_O*365/((EF_OUT*ED_O*((1/E649)*(SA_WORK*AF_WORK*N649*0.000001)))))))</f>
        <v>12265.171323861428</v>
      </c>
      <c r="BB649" s="101">
        <f t="shared" si="440"/>
        <v>5191.1111111111113</v>
      </c>
      <c r="BC649" s="96">
        <f t="shared" si="441"/>
        <v>3647.3898366481485</v>
      </c>
      <c r="BE649" s="96" t="str">
        <f t="shared" ref="BE649:BE712" si="467">IF(G649="","",TR*AT*365*24/(24*EF_R*IF(K649="M",ED_m,(ED_A+ED_C))*G649))</f>
        <v/>
      </c>
      <c r="BF649" s="96" t="str">
        <f t="shared" ref="BF649:BF712" si="468">IF(I649="","",(THQ*I649*365*24*ED_C*1000)/(24*EF_R*ED_C))</f>
        <v/>
      </c>
      <c r="BH649" s="118"/>
      <c r="BI649" s="96" t="s">
        <v>74</v>
      </c>
      <c r="BJ649" s="96" t="str">
        <f t="shared" ref="BJ649:BJ712" si="469">IF(C649="",IF(G649="","",IF(L649=0,"",(TR*AT*365)/(EF_R*IF(K649="M",ED_m,(ED_A+ED_C))*(IF(L649=0,0,(VF_W*G649)))))),(TR*AT*365)/(EF_R*((IF(K649="M",IFW_MADJ,IFW_ADJ)*C649*0.001)+(IF(OR(L649=0,G649=""),0,(IF(K649="M",ED_m,(ED_A+ED_C))*VF_W*G649))))))</f>
        <v/>
      </c>
      <c r="BK649" s="101">
        <f t="shared" ref="BK649:BK712" si="470">IF(E649="",IF(I649="","",IF(L649=0,"",(THQ*ED_A*365*1000)/(EF_R*ED_A*((IF(L649=0,0,(VF_W/I649))))))),(THQ*ED_A*365*1000)/(EF_R*ED_A*((IRW_ADULT/(BW_A*E649))+IF(OR(L649=0,I649=""),0,(VF_W/I649)))))</f>
        <v>133.48571428571429</v>
      </c>
      <c r="BL649" s="101"/>
      <c r="BM649" s="117" t="str">
        <f t="shared" ref="BM649:BM712" si="471">B649</f>
        <v>114-26-1</v>
      </c>
      <c r="BN649" s="204" t="str">
        <f t="shared" ref="BN649:BN712" si="472">A649</f>
        <v>Phenol, 2-(1-methylethoxy)-, methylcarbamate</v>
      </c>
      <c r="BO649" s="204"/>
      <c r="BP649" s="200">
        <f t="shared" si="442"/>
        <v>252.85471822285854</v>
      </c>
      <c r="BQ649" s="100" t="str">
        <f t="shared" si="446"/>
        <v>N</v>
      </c>
      <c r="BR649" s="205">
        <f t="shared" si="443"/>
        <v>9344</v>
      </c>
      <c r="BS649" s="100" t="str">
        <f t="shared" si="447"/>
        <v>N</v>
      </c>
      <c r="BT649" s="200">
        <f t="shared" si="444"/>
        <v>3647.3898366481485</v>
      </c>
      <c r="BU649" s="100" t="str">
        <f t="shared" si="448"/>
        <v>N</v>
      </c>
      <c r="BV649" s="200" t="str">
        <f t="shared" si="445"/>
        <v/>
      </c>
      <c r="BW649" s="100" t="str">
        <f t="shared" si="449"/>
        <v/>
      </c>
      <c r="BX649" s="200">
        <f t="shared" si="450"/>
        <v>133.48571428571429</v>
      </c>
      <c r="BY649" s="100" t="str">
        <f t="shared" si="451"/>
        <v>N</v>
      </c>
      <c r="BZ649" s="200"/>
      <c r="CA649" s="200"/>
      <c r="CB649" s="200"/>
    </row>
    <row r="650" spans="1:80" s="96" customFormat="1" ht="23" x14ac:dyDescent="0.5">
      <c r="A650" s="206" t="s">
        <v>542</v>
      </c>
      <c r="B650" s="117" t="s">
        <v>543</v>
      </c>
      <c r="D650" s="201" t="s">
        <v>74</v>
      </c>
      <c r="E650" s="201">
        <v>5.0000000000000001E-4</v>
      </c>
      <c r="F650" s="203" t="s">
        <v>1198</v>
      </c>
      <c r="G650" s="202"/>
      <c r="H650" s="100" t="s">
        <v>74</v>
      </c>
      <c r="I650" s="203"/>
      <c r="J650" s="203" t="s">
        <v>74</v>
      </c>
      <c r="K650" s="203"/>
      <c r="L650" s="113"/>
      <c r="M650" s="113">
        <v>1</v>
      </c>
      <c r="N650" s="111">
        <v>0.1</v>
      </c>
      <c r="P650" s="95">
        <v>199.28</v>
      </c>
      <c r="Q650" s="96" t="s">
        <v>47</v>
      </c>
      <c r="R650" s="96">
        <v>2.7999999999999999E-8</v>
      </c>
      <c r="S650" s="208">
        <v>1.1447E-6</v>
      </c>
      <c r="T650" s="96">
        <v>2.8997499999999999E-2</v>
      </c>
      <c r="U650" s="96">
        <v>7.5483999999999996E-6</v>
      </c>
      <c r="V650" s="96">
        <v>1475</v>
      </c>
      <c r="W650" s="96">
        <f t="shared" si="454"/>
        <v>8.85</v>
      </c>
      <c r="X650" s="96">
        <v>1.59</v>
      </c>
      <c r="Y650" s="99" t="str">
        <f t="shared" si="455"/>
        <v/>
      </c>
      <c r="Z650" s="96" t="str">
        <f t="shared" si="456"/>
        <v/>
      </c>
      <c r="AA650" s="96" t="str">
        <f t="shared" si="457"/>
        <v/>
      </c>
      <c r="AC650" s="96" t="str">
        <f t="shared" si="452"/>
        <v/>
      </c>
      <c r="AD650" s="96" t="str">
        <f t="shared" si="458"/>
        <v/>
      </c>
      <c r="AE650" s="96" t="str">
        <f t="shared" si="459"/>
        <v/>
      </c>
      <c r="AF650" s="96" t="str">
        <f t="shared" ref="AF650:AF713" si="473">IF(AND(G650="",C650=""),"",(1/(IF(AC650="",0,(1/AC650))+IF(AD650="",0,(1/AD650))+IF(AE650="",0,(1/AE650)))))</f>
        <v/>
      </c>
      <c r="AH650" s="101" t="str">
        <f t="shared" si="460"/>
        <v/>
      </c>
      <c r="AI650" s="101">
        <f t="shared" si="461"/>
        <v>164.80043344771536</v>
      </c>
      <c r="AJ650" s="101">
        <f t="shared" si="453"/>
        <v>39.107142857142861</v>
      </c>
      <c r="AK650" s="96">
        <f t="shared" ref="AK650:AK713" si="474">IF(AND(E650="",I650=""),"",IF(AND(AH650="",AI650="",AJ650=""),"",(1/(IF(AH650="",0,(1/AH650))+IF(AI650="",0,(1/AI650))+IF(AJ650="",0,(1/AJ650))))))</f>
        <v>31.606839777857317</v>
      </c>
      <c r="AM650" s="96" t="str">
        <f t="shared" si="462"/>
        <v/>
      </c>
      <c r="AN650" s="96" t="str">
        <f t="shared" ref="AN650:AN713" si="475">IF(C650="","",(TR*BW_A*AT*365)/(EF_O*ED_O*IRS_WORK*M650*C650*0.000001))</f>
        <v/>
      </c>
      <c r="AO650" s="96" t="str">
        <f t="shared" ref="AO650:AO713" si="476">IF(AND(AM650="",AN650=""),"",IF(AND(G650="",C650=""),"",(1/(IF(AM650="",0,(1/AM650))+IF(AN650="",0,(1/AN650))))))</f>
        <v/>
      </c>
      <c r="AQ650" s="96" t="str">
        <f t="shared" si="463"/>
        <v/>
      </c>
      <c r="AR650" s="96">
        <f t="shared" ref="AR650:AR713" si="477">IF(E650="","",(THQ*BW_A*ED_O*365)/((EF_O*ED_O*M650*((1/E650)*(IRS_WORK*0.000001)))))</f>
        <v>1168</v>
      </c>
      <c r="AS650" s="96">
        <f t="shared" ref="AS650:AS713" si="478">IF(AND(AQ650="",AR650=""),"",IF(AND(E650="",I650=""),"",(1/(IF(AQ650="",0,(1/AQ650))+IF(AR650="",0,(1/AR650))))))</f>
        <v>1168</v>
      </c>
      <c r="AU650" s="96" t="str">
        <f t="shared" si="464"/>
        <v/>
      </c>
      <c r="AV650" s="96" t="str">
        <f t="shared" ref="AV650:AV713" si="479">IF(C650="","",IF(N650="","",(TR*BW_A*AT*365*24)/(EF_OUT*ED_O*SA_ADULT*AF_WORK*N650*C650*0.000001)))</f>
        <v/>
      </c>
      <c r="AW650" s="96" t="str">
        <f t="shared" ref="AW650:AW713" si="480">IF(C650="","",(TR*BW_A*AT*365)/(EF_OUT*ED_O*IRS_ADULT*M650*C650*0.000001))</f>
        <v/>
      </c>
      <c r="AX650" s="96" t="str">
        <f t="shared" ref="AX650:AX713" si="481">IF(AND(AU650="",AV650="",AW650=""),"",IF(AND(G650="",C650=""),"",(1/(IF(AU650="",0,(1/AU650))+IF(AV650="",0,(1/AV650))+IF(AW650="",0,(1/AW650))))))</f>
        <v/>
      </c>
      <c r="AZ650" s="101" t="str">
        <f t="shared" si="465"/>
        <v/>
      </c>
      <c r="BA650" s="101">
        <f t="shared" si="466"/>
        <v>1533.1464154826785</v>
      </c>
      <c r="BB650" s="101">
        <f t="shared" ref="BB650:BB713" si="482">IF(E650="","",(THQ*BW_A*ED_O*365)/((EF_OUT*ED_O*M650*((1/E650)*(IRS_ADULT*0.000001)))))</f>
        <v>648.88888888888891</v>
      </c>
      <c r="BC650" s="96">
        <f t="shared" ref="BC650:BC713" si="483">IF(AND(E650="",I650=""),"",IF(AND(AZ650="",BA650="",BB650=""),"",(1/(IF(AZ650="",0,(1/AZ650))+IF(BA650="",0,(1/BA650))+IF(BB650="",0,(1/BB650))))))</f>
        <v>455.92372958101856</v>
      </c>
      <c r="BE650" s="96" t="str">
        <f t="shared" si="467"/>
        <v/>
      </c>
      <c r="BF650" s="96" t="str">
        <f t="shared" si="468"/>
        <v/>
      </c>
      <c r="BH650" s="118"/>
      <c r="BI650" s="96" t="s">
        <v>74</v>
      </c>
      <c r="BJ650" s="96" t="str">
        <f t="shared" si="469"/>
        <v/>
      </c>
      <c r="BK650" s="101">
        <f t="shared" si="470"/>
        <v>16.685714285714287</v>
      </c>
      <c r="BL650" s="101"/>
      <c r="BM650" s="117" t="str">
        <f t="shared" si="471"/>
        <v>92-84-2</v>
      </c>
      <c r="BN650" s="204" t="str">
        <f t="shared" si="472"/>
        <v>Phenothiazine</v>
      </c>
      <c r="BO650" s="204"/>
      <c r="BP650" s="200">
        <f t="shared" si="442"/>
        <v>31.606839777857317</v>
      </c>
      <c r="BQ650" s="100" t="str">
        <f t="shared" si="446"/>
        <v>N</v>
      </c>
      <c r="BR650" s="205">
        <f t="shared" si="443"/>
        <v>1168</v>
      </c>
      <c r="BS650" s="100" t="str">
        <f t="shared" si="447"/>
        <v>N</v>
      </c>
      <c r="BT650" s="200">
        <f t="shared" si="444"/>
        <v>455.92372958101856</v>
      </c>
      <c r="BU650" s="100" t="str">
        <f t="shared" si="448"/>
        <v>N</v>
      </c>
      <c r="BV650" s="200" t="str">
        <f t="shared" si="445"/>
        <v/>
      </c>
      <c r="BW650" s="100" t="str">
        <f t="shared" si="449"/>
        <v/>
      </c>
      <c r="BX650" s="200">
        <f t="shared" si="450"/>
        <v>16.685714285714287</v>
      </c>
      <c r="BY650" s="100" t="str">
        <f t="shared" si="451"/>
        <v>N</v>
      </c>
      <c r="BZ650" s="200"/>
      <c r="CA650" s="200"/>
      <c r="CB650" s="200"/>
    </row>
    <row r="651" spans="1:80" s="96" customFormat="1" ht="23" x14ac:dyDescent="0.5">
      <c r="A651" s="206" t="s">
        <v>1486</v>
      </c>
      <c r="B651" s="117" t="s">
        <v>544</v>
      </c>
      <c r="C651" s="201"/>
      <c r="D651" s="201" t="s">
        <v>74</v>
      </c>
      <c r="E651" s="201">
        <v>6.0000000000000001E-3</v>
      </c>
      <c r="F651" s="203" t="s">
        <v>790</v>
      </c>
      <c r="G651" s="202"/>
      <c r="H651" s="100" t="s">
        <v>74</v>
      </c>
      <c r="I651" s="203"/>
      <c r="J651" s="203" t="s">
        <v>74</v>
      </c>
      <c r="K651" s="203"/>
      <c r="L651" s="113"/>
      <c r="M651" s="113">
        <v>1</v>
      </c>
      <c r="N651" s="111">
        <v>0.1</v>
      </c>
      <c r="P651" s="95">
        <v>108.14</v>
      </c>
      <c r="Q651" s="96" t="s">
        <v>47</v>
      </c>
      <c r="R651" s="96">
        <v>1.25E-9</v>
      </c>
      <c r="S651" s="208">
        <v>5.1103999999999999E-8</v>
      </c>
      <c r="T651" s="96">
        <v>7.2115200000000004E-2</v>
      </c>
      <c r="U651" s="96">
        <v>9.1911000000000008E-6</v>
      </c>
      <c r="V651" s="96">
        <v>33.83</v>
      </c>
      <c r="W651" s="96">
        <f t="shared" si="454"/>
        <v>0.20297999999999999</v>
      </c>
      <c r="X651" s="96">
        <v>238000</v>
      </c>
      <c r="Y651" s="99" t="str">
        <f t="shared" si="455"/>
        <v/>
      </c>
      <c r="Z651" s="96" t="str">
        <f t="shared" si="456"/>
        <v/>
      </c>
      <c r="AA651" s="96" t="str">
        <f t="shared" si="457"/>
        <v/>
      </c>
      <c r="AC651" s="96" t="str">
        <f t="shared" si="452"/>
        <v/>
      </c>
      <c r="AD651" s="96" t="str">
        <f t="shared" si="458"/>
        <v/>
      </c>
      <c r="AE651" s="96" t="str">
        <f t="shared" si="459"/>
        <v/>
      </c>
      <c r="AF651" s="96" t="str">
        <f t="shared" si="473"/>
        <v/>
      </c>
      <c r="AH651" s="101" t="str">
        <f t="shared" si="460"/>
        <v/>
      </c>
      <c r="AI651" s="101">
        <f t="shared" si="461"/>
        <v>1977.6052013725844</v>
      </c>
      <c r="AJ651" s="101">
        <f t="shared" si="453"/>
        <v>469.28571428571439</v>
      </c>
      <c r="AK651" s="96">
        <f t="shared" si="474"/>
        <v>379.28207733428786</v>
      </c>
      <c r="AM651" s="96" t="str">
        <f t="shared" si="462"/>
        <v/>
      </c>
      <c r="AN651" s="96" t="str">
        <f t="shared" si="475"/>
        <v/>
      </c>
      <c r="AO651" s="96" t="str">
        <f t="shared" si="476"/>
        <v/>
      </c>
      <c r="AQ651" s="96" t="str">
        <f t="shared" si="463"/>
        <v/>
      </c>
      <c r="AR651" s="96">
        <f t="shared" si="477"/>
        <v>14016.000000000004</v>
      </c>
      <c r="AS651" s="96">
        <f t="shared" si="478"/>
        <v>14016.000000000004</v>
      </c>
      <c r="AU651" s="96" t="str">
        <f t="shared" si="464"/>
        <v/>
      </c>
      <c r="AV651" s="96" t="str">
        <f t="shared" si="479"/>
        <v/>
      </c>
      <c r="AW651" s="96" t="str">
        <f t="shared" si="480"/>
        <v/>
      </c>
      <c r="AX651" s="96" t="str">
        <f t="shared" si="481"/>
        <v/>
      </c>
      <c r="AZ651" s="101" t="str">
        <f t="shared" si="465"/>
        <v/>
      </c>
      <c r="BA651" s="101">
        <f t="shared" si="466"/>
        <v>18397.756985792144</v>
      </c>
      <c r="BB651" s="101">
        <f t="shared" si="482"/>
        <v>7786.6666666666679</v>
      </c>
      <c r="BC651" s="96">
        <f t="shared" si="483"/>
        <v>5471.0847549722239</v>
      </c>
      <c r="BE651" s="96" t="str">
        <f t="shared" si="467"/>
        <v/>
      </c>
      <c r="BF651" s="96" t="str">
        <f t="shared" si="468"/>
        <v/>
      </c>
      <c r="BH651" s="118"/>
      <c r="BI651" s="96" t="s">
        <v>74</v>
      </c>
      <c r="BJ651" s="96" t="str">
        <f t="shared" si="469"/>
        <v/>
      </c>
      <c r="BK651" s="101">
        <f t="shared" si="470"/>
        <v>200.22857142857143</v>
      </c>
      <c r="BL651" s="101"/>
      <c r="BM651" s="117" t="str">
        <f t="shared" si="471"/>
        <v>108-45-2</v>
      </c>
      <c r="BN651" s="204" t="str">
        <f t="shared" si="472"/>
        <v>Phenylenediamine, m-</v>
      </c>
      <c r="BO651" s="204"/>
      <c r="BP651" s="200">
        <f t="shared" si="442"/>
        <v>379.28207733428786</v>
      </c>
      <c r="BQ651" s="100" t="str">
        <f t="shared" si="446"/>
        <v>N</v>
      </c>
      <c r="BR651" s="205">
        <f t="shared" si="443"/>
        <v>14016.000000000004</v>
      </c>
      <c r="BS651" s="100" t="str">
        <f t="shared" si="447"/>
        <v>N</v>
      </c>
      <c r="BT651" s="200">
        <f t="shared" si="444"/>
        <v>5471.0847549722239</v>
      </c>
      <c r="BU651" s="100" t="str">
        <f t="shared" si="448"/>
        <v>N</v>
      </c>
      <c r="BV651" s="200" t="str">
        <f t="shared" si="445"/>
        <v/>
      </c>
      <c r="BW651" s="100" t="str">
        <f t="shared" si="449"/>
        <v/>
      </c>
      <c r="BX651" s="200">
        <f t="shared" si="450"/>
        <v>200.22857142857143</v>
      </c>
      <c r="BY651" s="100" t="str">
        <f t="shared" si="451"/>
        <v>N</v>
      </c>
      <c r="BZ651" s="200"/>
      <c r="CA651" s="200"/>
      <c r="CB651" s="200"/>
    </row>
    <row r="652" spans="1:80" s="96" customFormat="1" ht="23" x14ac:dyDescent="0.5">
      <c r="A652" s="206" t="s">
        <v>1487</v>
      </c>
      <c r="B652" s="117" t="s">
        <v>1488</v>
      </c>
      <c r="C652" s="201">
        <v>0.12</v>
      </c>
      <c r="D652" s="201" t="s">
        <v>791</v>
      </c>
      <c r="E652" s="96">
        <v>4.0000000000000001E-3</v>
      </c>
      <c r="F652" s="203" t="s">
        <v>791</v>
      </c>
      <c r="G652" s="202"/>
      <c r="H652" s="100" t="s">
        <v>74</v>
      </c>
      <c r="I652" s="203"/>
      <c r="J652" s="203" t="s">
        <v>74</v>
      </c>
      <c r="K652" s="203"/>
      <c r="L652" s="113"/>
      <c r="M652" s="113">
        <v>1</v>
      </c>
      <c r="N652" s="111">
        <v>0.1</v>
      </c>
      <c r="P652" s="95">
        <v>108.14</v>
      </c>
      <c r="Q652" s="96" t="s">
        <v>47</v>
      </c>
      <c r="R652" s="96">
        <v>7.2E-9</v>
      </c>
      <c r="S652" s="208">
        <v>2.9436E-7</v>
      </c>
      <c r="T652" s="96">
        <v>8.3707199999999995E-2</v>
      </c>
      <c r="U652" s="96">
        <v>9.7805000000000006E-6</v>
      </c>
      <c r="V652" s="96">
        <v>34.520000000000003</v>
      </c>
      <c r="W652" s="96">
        <f t="shared" si="454"/>
        <v>0.20712000000000003</v>
      </c>
      <c r="X652" s="96">
        <v>40400</v>
      </c>
      <c r="Y652" s="99" t="str">
        <f t="shared" si="455"/>
        <v/>
      </c>
      <c r="Z652" s="96" t="str">
        <f t="shared" si="456"/>
        <v/>
      </c>
      <c r="AA652" s="96" t="str">
        <f t="shared" si="457"/>
        <v/>
      </c>
      <c r="AC652" s="96" t="str">
        <f t="shared" si="452"/>
        <v/>
      </c>
      <c r="AD652" s="96">
        <f t="shared" si="458"/>
        <v>20.593545475062058</v>
      </c>
      <c r="AE652" s="96">
        <f t="shared" si="459"/>
        <v>5.7936507936507926</v>
      </c>
      <c r="AF652" s="96">
        <f t="shared" si="473"/>
        <v>4.5215797036816801</v>
      </c>
      <c r="AH652" s="101" t="str">
        <f t="shared" si="460"/>
        <v/>
      </c>
      <c r="AI652" s="101">
        <f t="shared" si="461"/>
        <v>1318.4034675817229</v>
      </c>
      <c r="AJ652" s="101">
        <f t="shared" si="453"/>
        <v>312.85714285714289</v>
      </c>
      <c r="AK652" s="96">
        <f t="shared" si="474"/>
        <v>252.85471822285854</v>
      </c>
      <c r="AM652" s="96" t="str">
        <f t="shared" si="462"/>
        <v/>
      </c>
      <c r="AN652" s="96">
        <f t="shared" si="475"/>
        <v>54.506666666666661</v>
      </c>
      <c r="AO652" s="96">
        <f t="shared" si="476"/>
        <v>54.506666666666661</v>
      </c>
      <c r="AQ652" s="96" t="str">
        <f t="shared" si="463"/>
        <v/>
      </c>
      <c r="AR652" s="96">
        <f t="shared" si="477"/>
        <v>9344</v>
      </c>
      <c r="AS652" s="96">
        <f t="shared" si="478"/>
        <v>9344</v>
      </c>
      <c r="AU652" s="96" t="str">
        <f t="shared" si="464"/>
        <v/>
      </c>
      <c r="AV652" s="96">
        <f t="shared" si="479"/>
        <v>1004.0279005796247</v>
      </c>
      <c r="AW652" s="96">
        <f t="shared" si="480"/>
        <v>30.281481481481478</v>
      </c>
      <c r="AX652" s="96">
        <f t="shared" si="481"/>
        <v>29.394930381184942</v>
      </c>
      <c r="AZ652" s="101" t="str">
        <f t="shared" si="465"/>
        <v/>
      </c>
      <c r="BA652" s="101">
        <f t="shared" si="466"/>
        <v>12265.171323861428</v>
      </c>
      <c r="BB652" s="101">
        <f t="shared" si="482"/>
        <v>5191.1111111111113</v>
      </c>
      <c r="BC652" s="96">
        <f t="shared" si="483"/>
        <v>3647.3898366481485</v>
      </c>
      <c r="BE652" s="96" t="str">
        <f t="shared" si="467"/>
        <v/>
      </c>
      <c r="BF652" s="96" t="str">
        <f t="shared" si="468"/>
        <v/>
      </c>
      <c r="BH652" s="118"/>
      <c r="BI652" s="96" t="s">
        <v>74</v>
      </c>
      <c r="BJ652" s="96">
        <f t="shared" si="469"/>
        <v>0.6492351476342938</v>
      </c>
      <c r="BK652" s="101">
        <f t="shared" si="470"/>
        <v>133.48571428571429</v>
      </c>
      <c r="BL652" s="101"/>
      <c r="BM652" s="117" t="str">
        <f t="shared" si="471"/>
        <v>95-54-5</v>
      </c>
      <c r="BN652" s="204" t="str">
        <f t="shared" si="472"/>
        <v>Phenylenediamine, o-</v>
      </c>
      <c r="BO652" s="204"/>
      <c r="BP652" s="200">
        <f t="shared" si="442"/>
        <v>4.5215797036816801</v>
      </c>
      <c r="BQ652" s="100" t="str">
        <f t="shared" si="446"/>
        <v>C</v>
      </c>
      <c r="BR652" s="205">
        <f t="shared" si="443"/>
        <v>54.506666666666661</v>
      </c>
      <c r="BS652" s="100" t="str">
        <f t="shared" si="447"/>
        <v>C</v>
      </c>
      <c r="BT652" s="200">
        <f t="shared" si="444"/>
        <v>29.394930381184942</v>
      </c>
      <c r="BU652" s="100" t="str">
        <f t="shared" si="448"/>
        <v>C</v>
      </c>
      <c r="BV652" s="200" t="str">
        <f t="shared" si="445"/>
        <v/>
      </c>
      <c r="BW652" s="100" t="str">
        <f t="shared" si="449"/>
        <v/>
      </c>
      <c r="BX652" s="200">
        <f t="shared" si="450"/>
        <v>0.6492351476342938</v>
      </c>
      <c r="BY652" s="100" t="str">
        <f t="shared" si="451"/>
        <v>C</v>
      </c>
      <c r="BZ652" s="200"/>
      <c r="CA652" s="200"/>
      <c r="CB652" s="200"/>
    </row>
    <row r="653" spans="1:80" s="96" customFormat="1" ht="23" x14ac:dyDescent="0.5">
      <c r="A653" s="206" t="s">
        <v>1489</v>
      </c>
      <c r="B653" s="117" t="s">
        <v>545</v>
      </c>
      <c r="C653" s="201"/>
      <c r="D653" s="201" t="s">
        <v>74</v>
      </c>
      <c r="E653" s="201">
        <v>1E-3</v>
      </c>
      <c r="F653" s="203" t="s">
        <v>791</v>
      </c>
      <c r="G653" s="202"/>
      <c r="H653" s="100" t="s">
        <v>74</v>
      </c>
      <c r="I653" s="203"/>
      <c r="J653" s="203" t="s">
        <v>74</v>
      </c>
      <c r="K653" s="203"/>
      <c r="L653" s="113"/>
      <c r="M653" s="113">
        <v>1</v>
      </c>
      <c r="N653" s="111">
        <v>0.1</v>
      </c>
      <c r="P653" s="95">
        <v>108.14</v>
      </c>
      <c r="Q653" s="96" t="s">
        <v>47</v>
      </c>
      <c r="R653" s="96">
        <v>6.7299999999999995E-10</v>
      </c>
      <c r="S653" s="208">
        <v>2.7514000000000001E-8</v>
      </c>
      <c r="T653" s="96">
        <v>8.3707199999999995E-2</v>
      </c>
      <c r="U653" s="96">
        <v>9.7805000000000006E-6</v>
      </c>
      <c r="V653" s="96">
        <v>33.83</v>
      </c>
      <c r="W653" s="96">
        <f t="shared" si="454"/>
        <v>0.20297999999999999</v>
      </c>
      <c r="X653" s="96">
        <v>37000</v>
      </c>
      <c r="Y653" s="99" t="str">
        <f t="shared" si="455"/>
        <v/>
      </c>
      <c r="Z653" s="96" t="str">
        <f t="shared" si="456"/>
        <v/>
      </c>
      <c r="AA653" s="96" t="str">
        <f t="shared" si="457"/>
        <v/>
      </c>
      <c r="AC653" s="96" t="str">
        <f t="shared" si="452"/>
        <v/>
      </c>
      <c r="AD653" s="96" t="str">
        <f t="shared" si="458"/>
        <v/>
      </c>
      <c r="AE653" s="96" t="str">
        <f t="shared" si="459"/>
        <v/>
      </c>
      <c r="AF653" s="96" t="str">
        <f t="shared" si="473"/>
        <v/>
      </c>
      <c r="AH653" s="101" t="str">
        <f t="shared" si="460"/>
        <v/>
      </c>
      <c r="AI653" s="101">
        <f t="shared" si="461"/>
        <v>329.60086689543073</v>
      </c>
      <c r="AJ653" s="101">
        <f t="shared" si="453"/>
        <v>78.214285714285722</v>
      </c>
      <c r="AK653" s="96">
        <f t="shared" si="474"/>
        <v>63.213679555714634</v>
      </c>
      <c r="AM653" s="96" t="str">
        <f t="shared" si="462"/>
        <v/>
      </c>
      <c r="AN653" s="96" t="str">
        <f t="shared" si="475"/>
        <v/>
      </c>
      <c r="AO653" s="96" t="str">
        <f t="shared" si="476"/>
        <v/>
      </c>
      <c r="AQ653" s="96" t="str">
        <f t="shared" si="463"/>
        <v/>
      </c>
      <c r="AR653" s="96">
        <f t="shared" si="477"/>
        <v>2336</v>
      </c>
      <c r="AS653" s="96">
        <f t="shared" si="478"/>
        <v>2336</v>
      </c>
      <c r="AU653" s="96" t="str">
        <f t="shared" si="464"/>
        <v/>
      </c>
      <c r="AV653" s="96" t="str">
        <f t="shared" si="479"/>
        <v/>
      </c>
      <c r="AW653" s="96" t="str">
        <f t="shared" si="480"/>
        <v/>
      </c>
      <c r="AX653" s="96" t="str">
        <f t="shared" si="481"/>
        <v/>
      </c>
      <c r="AZ653" s="101" t="str">
        <f t="shared" si="465"/>
        <v/>
      </c>
      <c r="BA653" s="101">
        <f t="shared" si="466"/>
        <v>3066.2928309653571</v>
      </c>
      <c r="BB653" s="101">
        <f t="shared" si="482"/>
        <v>1297.7777777777778</v>
      </c>
      <c r="BC653" s="96">
        <f t="shared" si="483"/>
        <v>911.84745916203713</v>
      </c>
      <c r="BE653" s="96" t="str">
        <f t="shared" si="467"/>
        <v/>
      </c>
      <c r="BF653" s="96" t="str">
        <f t="shared" si="468"/>
        <v/>
      </c>
      <c r="BH653" s="118"/>
      <c r="BI653" s="96" t="s">
        <v>74</v>
      </c>
      <c r="BJ653" s="96" t="str">
        <f t="shared" si="469"/>
        <v/>
      </c>
      <c r="BK653" s="101">
        <f t="shared" si="470"/>
        <v>33.371428571428574</v>
      </c>
      <c r="BL653" s="101"/>
      <c r="BM653" s="117" t="str">
        <f t="shared" si="471"/>
        <v>106-50-3</v>
      </c>
      <c r="BN653" s="204" t="str">
        <f t="shared" si="472"/>
        <v>Phenylenediamine, p-</v>
      </c>
      <c r="BO653" s="204"/>
      <c r="BP653" s="200">
        <f t="shared" ref="BP653:BP717" si="484">IF(AND(AA653="",AF653="",AK653=""),"",IF(Q653="S", MIN(AF653,AK653,100000),MIN(AA653,AF653,AK653,100000)))</f>
        <v>63.213679555714634</v>
      </c>
      <c r="BQ653" s="100" t="str">
        <f t="shared" si="446"/>
        <v>N</v>
      </c>
      <c r="BR653" s="205">
        <f t="shared" ref="BR653:BR717" si="485">IF(AND(AA653="",AO653="",AS653=""),"",IF(Q653="S", MIN(AO653,AS653,100000),MIN(AA653,AO653,AS653,100000)))</f>
        <v>2336</v>
      </c>
      <c r="BS653" s="100" t="str">
        <f t="shared" si="447"/>
        <v>N</v>
      </c>
      <c r="BT653" s="200">
        <f t="shared" ref="BT653:BT717" si="486">IF(AND(AA653="",AX653="",BC653=""),"",IF(Q653="S",MIN(AX653,BC653,100000),MIN(AA653,AX653,BC653,100000)))</f>
        <v>911.84745916203713</v>
      </c>
      <c r="BU653" s="100" t="str">
        <f t="shared" si="448"/>
        <v>N</v>
      </c>
      <c r="BV653" s="200" t="str">
        <f t="shared" ref="BV653:BV717" si="487">IF(AND(G653="",I653=""),"",MIN(BE653,BF653))</f>
        <v/>
      </c>
      <c r="BW653" s="100" t="str">
        <f t="shared" si="449"/>
        <v/>
      </c>
      <c r="BX653" s="200">
        <f t="shared" si="450"/>
        <v>33.371428571428574</v>
      </c>
      <c r="BY653" s="100" t="str">
        <f t="shared" si="451"/>
        <v>N</v>
      </c>
      <c r="BZ653" s="200"/>
      <c r="CA653" s="200"/>
      <c r="CB653" s="200"/>
    </row>
    <row r="654" spans="1:80" s="96" customFormat="1" ht="23" x14ac:dyDescent="0.5">
      <c r="A654" s="206" t="s">
        <v>1490</v>
      </c>
      <c r="B654" s="117" t="s">
        <v>547</v>
      </c>
      <c r="C654" s="201">
        <v>1.9E-3</v>
      </c>
      <c r="D654" s="201" t="s">
        <v>41</v>
      </c>
      <c r="E654" s="201"/>
      <c r="F654" s="203" t="s">
        <v>74</v>
      </c>
      <c r="G654" s="202"/>
      <c r="H654" s="100" t="s">
        <v>74</v>
      </c>
      <c r="I654" s="203"/>
      <c r="J654" s="203" t="s">
        <v>74</v>
      </c>
      <c r="K654" s="203"/>
      <c r="L654" s="113"/>
      <c r="M654" s="113">
        <v>1</v>
      </c>
      <c r="N654" s="111">
        <v>0.1</v>
      </c>
      <c r="P654" s="95">
        <v>170.21</v>
      </c>
      <c r="Q654" s="96" t="s">
        <v>47</v>
      </c>
      <c r="R654" s="96">
        <v>1.0499999999999999E-6</v>
      </c>
      <c r="S654" s="208">
        <v>4.2899999999999999E-5</v>
      </c>
      <c r="T654" s="96">
        <v>4.2092200000000003E-2</v>
      </c>
      <c r="U654" s="96">
        <v>7.8161999999999998E-6</v>
      </c>
      <c r="V654" s="96">
        <v>6722</v>
      </c>
      <c r="W654" s="96">
        <f t="shared" si="454"/>
        <v>40.332000000000001</v>
      </c>
      <c r="X654" s="96">
        <v>700</v>
      </c>
      <c r="Y654" s="99" t="str">
        <f t="shared" si="455"/>
        <v/>
      </c>
      <c r="Z654" s="96" t="str">
        <f t="shared" si="456"/>
        <v/>
      </c>
      <c r="AA654" s="96" t="str">
        <f t="shared" si="457"/>
        <v/>
      </c>
      <c r="AC654" s="96" t="str">
        <f t="shared" si="452"/>
        <v/>
      </c>
      <c r="AD654" s="96">
        <f t="shared" si="458"/>
        <v>1300.6449773723407</v>
      </c>
      <c r="AE654" s="96">
        <f t="shared" si="459"/>
        <v>365.91478696741848</v>
      </c>
      <c r="AF654" s="96">
        <f t="shared" si="473"/>
        <v>285.57345496936927</v>
      </c>
      <c r="AH654" s="101" t="str">
        <f t="shared" si="460"/>
        <v/>
      </c>
      <c r="AI654" s="101" t="str">
        <f t="shared" si="461"/>
        <v/>
      </c>
      <c r="AJ654" s="101" t="str">
        <f t="shared" si="453"/>
        <v/>
      </c>
      <c r="AK654" s="96" t="str">
        <f t="shared" si="474"/>
        <v/>
      </c>
      <c r="AM654" s="96" t="str">
        <f t="shared" si="462"/>
        <v/>
      </c>
      <c r="AN654" s="96">
        <f t="shared" si="475"/>
        <v>3442.5263157894733</v>
      </c>
      <c r="AO654" s="96">
        <f t="shared" si="476"/>
        <v>3442.5263157894733</v>
      </c>
      <c r="AQ654" s="96" t="str">
        <f t="shared" si="463"/>
        <v/>
      </c>
      <c r="AR654" s="96" t="str">
        <f t="shared" si="477"/>
        <v/>
      </c>
      <c r="AS654" s="96" t="str">
        <f t="shared" si="478"/>
        <v/>
      </c>
      <c r="AU654" s="96" t="str">
        <f t="shared" si="464"/>
        <v/>
      </c>
      <c r="AV654" s="96">
        <f t="shared" si="479"/>
        <v>63412.288457660499</v>
      </c>
      <c r="AW654" s="96">
        <f t="shared" si="480"/>
        <v>1912.5146198830405</v>
      </c>
      <c r="AX654" s="96">
        <f t="shared" si="481"/>
        <v>1856.5219188116801</v>
      </c>
      <c r="AZ654" s="101" t="str">
        <f t="shared" si="465"/>
        <v/>
      </c>
      <c r="BA654" s="101" t="str">
        <f t="shared" si="466"/>
        <v/>
      </c>
      <c r="BB654" s="101" t="str">
        <f t="shared" si="482"/>
        <v/>
      </c>
      <c r="BC654" s="96" t="str">
        <f t="shared" si="483"/>
        <v/>
      </c>
      <c r="BE654" s="96" t="str">
        <f t="shared" si="467"/>
        <v/>
      </c>
      <c r="BF654" s="96" t="str">
        <f t="shared" si="468"/>
        <v/>
      </c>
      <c r="BH654" s="118"/>
      <c r="BI654" s="96" t="s">
        <v>74</v>
      </c>
      <c r="BJ654" s="96">
        <f t="shared" si="469"/>
        <v>41.004325113744862</v>
      </c>
      <c r="BK654" s="101" t="str">
        <f t="shared" si="470"/>
        <v/>
      </c>
      <c r="BL654" s="101"/>
      <c r="BM654" s="117" t="str">
        <f t="shared" si="471"/>
        <v>90-43-7</v>
      </c>
      <c r="BN654" s="204" t="str">
        <f t="shared" si="472"/>
        <v>Phenylphenol, 2-</v>
      </c>
      <c r="BO654" s="204"/>
      <c r="BP654" s="200">
        <f t="shared" si="484"/>
        <v>285.57345496936927</v>
      </c>
      <c r="BQ654" s="100" t="str">
        <f t="shared" si="446"/>
        <v>C</v>
      </c>
      <c r="BR654" s="205">
        <f t="shared" si="485"/>
        <v>3442.5263157894733</v>
      </c>
      <c r="BS654" s="100" t="str">
        <f t="shared" si="447"/>
        <v>C</v>
      </c>
      <c r="BT654" s="200">
        <f t="shared" si="486"/>
        <v>1856.5219188116801</v>
      </c>
      <c r="BU654" s="100" t="str">
        <f t="shared" si="448"/>
        <v>C</v>
      </c>
      <c r="BV654" s="200" t="str">
        <f t="shared" si="487"/>
        <v/>
      </c>
      <c r="BW654" s="100" t="str">
        <f t="shared" si="449"/>
        <v/>
      </c>
      <c r="BX654" s="200">
        <f t="shared" si="450"/>
        <v>41.004325113744862</v>
      </c>
      <c r="BY654" s="100" t="str">
        <f t="shared" si="451"/>
        <v>C</v>
      </c>
      <c r="BZ654" s="200"/>
      <c r="CA654" s="200"/>
      <c r="CB654" s="200"/>
    </row>
    <row r="655" spans="1:80" s="96" customFormat="1" ht="23" x14ac:dyDescent="0.5">
      <c r="A655" s="206" t="s">
        <v>1491</v>
      </c>
      <c r="B655" s="117" t="s">
        <v>1492</v>
      </c>
      <c r="C655" s="201"/>
      <c r="D655" s="201" t="s">
        <v>74</v>
      </c>
      <c r="E655" s="201">
        <v>2.0000000000000001E-4</v>
      </c>
      <c r="F655" s="203" t="s">
        <v>41</v>
      </c>
      <c r="G655" s="202"/>
      <c r="H655" s="100" t="s">
        <v>74</v>
      </c>
      <c r="I655" s="203"/>
      <c r="J655" s="203" t="s">
        <v>74</v>
      </c>
      <c r="K655" s="203"/>
      <c r="L655" s="113"/>
      <c r="M655" s="113">
        <v>1</v>
      </c>
      <c r="N655" s="111">
        <v>0.1</v>
      </c>
      <c r="P655" s="95">
        <v>260.38</v>
      </c>
      <c r="Q655" s="96" t="s">
        <v>47</v>
      </c>
      <c r="R655" s="96">
        <v>4.3699999999999997E-6</v>
      </c>
      <c r="S655" s="208">
        <v>1.7870000000000001E-4</v>
      </c>
      <c r="T655" s="96">
        <v>2.3326800000000002E-2</v>
      </c>
      <c r="U655" s="96">
        <v>5.8962999999999998E-6</v>
      </c>
      <c r="V655" s="96">
        <v>459.8</v>
      </c>
      <c r="W655" s="96">
        <f t="shared" si="454"/>
        <v>2.7587999999999999</v>
      </c>
      <c r="X655" s="96">
        <v>50</v>
      </c>
      <c r="Y655" s="99" t="str">
        <f t="shared" si="455"/>
        <v/>
      </c>
      <c r="Z655" s="96" t="str">
        <f t="shared" si="456"/>
        <v/>
      </c>
      <c r="AA655" s="96" t="str">
        <f t="shared" si="457"/>
        <v/>
      </c>
      <c r="AC655" s="96" t="str">
        <f t="shared" si="452"/>
        <v/>
      </c>
      <c r="AD655" s="96" t="str">
        <f t="shared" si="458"/>
        <v/>
      </c>
      <c r="AE655" s="96" t="str">
        <f t="shared" si="459"/>
        <v/>
      </c>
      <c r="AF655" s="96" t="str">
        <f t="shared" si="473"/>
        <v/>
      </c>
      <c r="AH655" s="101" t="str">
        <f t="shared" si="460"/>
        <v/>
      </c>
      <c r="AI655" s="101">
        <f t="shared" si="461"/>
        <v>65.920173379086137</v>
      </c>
      <c r="AJ655" s="101">
        <f t="shared" si="453"/>
        <v>15.642857142857146</v>
      </c>
      <c r="AK655" s="96">
        <f t="shared" si="474"/>
        <v>12.642735911142928</v>
      </c>
      <c r="AM655" s="96" t="str">
        <f t="shared" si="462"/>
        <v/>
      </c>
      <c r="AN655" s="96" t="str">
        <f t="shared" si="475"/>
        <v/>
      </c>
      <c r="AO655" s="96" t="str">
        <f t="shared" si="476"/>
        <v/>
      </c>
      <c r="AQ655" s="96" t="str">
        <f t="shared" si="463"/>
        <v/>
      </c>
      <c r="AR655" s="96">
        <f t="shared" si="477"/>
        <v>467.20000000000005</v>
      </c>
      <c r="AS655" s="96">
        <f t="shared" si="478"/>
        <v>467.20000000000005</v>
      </c>
      <c r="AU655" s="96" t="str">
        <f t="shared" si="464"/>
        <v/>
      </c>
      <c r="AV655" s="96" t="str">
        <f t="shared" si="479"/>
        <v/>
      </c>
      <c r="AW655" s="96" t="str">
        <f t="shared" si="480"/>
        <v/>
      </c>
      <c r="AX655" s="96" t="str">
        <f t="shared" si="481"/>
        <v/>
      </c>
      <c r="AZ655" s="101" t="str">
        <f t="shared" si="465"/>
        <v/>
      </c>
      <c r="BA655" s="101">
        <f t="shared" si="466"/>
        <v>613.25856619307137</v>
      </c>
      <c r="BB655" s="101">
        <f t="shared" si="482"/>
        <v>259.5555555555556</v>
      </c>
      <c r="BC655" s="96">
        <f t="shared" si="483"/>
        <v>182.36949183240745</v>
      </c>
      <c r="BE655" s="96" t="str">
        <f t="shared" si="467"/>
        <v/>
      </c>
      <c r="BF655" s="96" t="str">
        <f t="shared" si="468"/>
        <v/>
      </c>
      <c r="BH655" s="118"/>
      <c r="BI655" s="96" t="s">
        <v>74</v>
      </c>
      <c r="BJ655" s="96" t="str">
        <f t="shared" si="469"/>
        <v/>
      </c>
      <c r="BK655" s="101">
        <f t="shared" si="470"/>
        <v>6.6742857142857144</v>
      </c>
      <c r="BL655" s="101"/>
      <c r="BM655" s="117" t="str">
        <f t="shared" si="471"/>
        <v>298-02-2</v>
      </c>
      <c r="BN655" s="204" t="str">
        <f t="shared" si="472"/>
        <v>Phorate</v>
      </c>
      <c r="BO655" s="204"/>
      <c r="BP655" s="200">
        <f t="shared" si="484"/>
        <v>12.642735911142928</v>
      </c>
      <c r="BQ655" s="100" t="str">
        <f t="shared" si="446"/>
        <v>N</v>
      </c>
      <c r="BR655" s="205">
        <f t="shared" si="485"/>
        <v>467.20000000000005</v>
      </c>
      <c r="BS655" s="100" t="str">
        <f t="shared" si="447"/>
        <v>N</v>
      </c>
      <c r="BT655" s="200">
        <f t="shared" si="486"/>
        <v>182.36949183240745</v>
      </c>
      <c r="BU655" s="100" t="str">
        <f t="shared" si="448"/>
        <v>N</v>
      </c>
      <c r="BV655" s="200" t="str">
        <f t="shared" si="487"/>
        <v/>
      </c>
      <c r="BW655" s="100" t="str">
        <f t="shared" si="449"/>
        <v/>
      </c>
      <c r="BX655" s="200">
        <f t="shared" si="450"/>
        <v>6.6742857142857144</v>
      </c>
      <c r="BY655" s="100" t="str">
        <f t="shared" si="451"/>
        <v>N</v>
      </c>
      <c r="BZ655" s="200"/>
      <c r="CA655" s="200"/>
      <c r="CB655" s="200"/>
    </row>
    <row r="656" spans="1:80" s="96" customFormat="1" ht="23" x14ac:dyDescent="0.5">
      <c r="A656" s="206" t="s">
        <v>1493</v>
      </c>
      <c r="B656" s="117" t="s">
        <v>1494</v>
      </c>
      <c r="C656" s="201"/>
      <c r="D656" s="201" t="s">
        <v>74</v>
      </c>
      <c r="E656" s="201"/>
      <c r="F656" s="203" t="s">
        <v>74</v>
      </c>
      <c r="G656" s="202"/>
      <c r="H656" s="100" t="s">
        <v>74</v>
      </c>
      <c r="I656" s="203">
        <v>2.9999999999999997E-4</v>
      </c>
      <c r="J656" s="203" t="s">
        <v>790</v>
      </c>
      <c r="K656" s="203"/>
      <c r="L656" s="113" t="s">
        <v>1199</v>
      </c>
      <c r="M656" s="113">
        <v>1</v>
      </c>
      <c r="N656" s="111"/>
      <c r="P656" s="95">
        <v>98.917000000000002</v>
      </c>
      <c r="R656" s="96">
        <v>1.67E-2</v>
      </c>
      <c r="S656" s="208">
        <v>0.68274729999999995</v>
      </c>
      <c r="T656" s="96">
        <v>8.9328199999999996E-2</v>
      </c>
      <c r="U656" s="96">
        <v>1.17E-5</v>
      </c>
      <c r="V656" s="96">
        <v>1</v>
      </c>
      <c r="W656" s="96">
        <f t="shared" si="454"/>
        <v>6.0000000000000001E-3</v>
      </c>
      <c r="X656" s="96">
        <v>6825.5</v>
      </c>
      <c r="Y656" s="99">
        <f t="shared" si="455"/>
        <v>1.381241966140675E-2</v>
      </c>
      <c r="Z656" s="96">
        <f t="shared" si="456"/>
        <v>981.44456302671449</v>
      </c>
      <c r="AA656" s="96">
        <f t="shared" si="457"/>
        <v>1605.6964594598423</v>
      </c>
      <c r="AC656" s="96" t="str">
        <f t="shared" si="452"/>
        <v/>
      </c>
      <c r="AD656" s="96" t="str">
        <f t="shared" si="458"/>
        <v/>
      </c>
      <c r="AE656" s="96" t="str">
        <f t="shared" si="459"/>
        <v/>
      </c>
      <c r="AF656" s="96" t="str">
        <f t="shared" si="473"/>
        <v/>
      </c>
      <c r="AH656" s="101">
        <f t="shared" si="460"/>
        <v>0.30705194186121493</v>
      </c>
      <c r="AI656" s="101" t="str">
        <f t="shared" si="461"/>
        <v/>
      </c>
      <c r="AJ656" s="101" t="str">
        <f t="shared" si="453"/>
        <v/>
      </c>
      <c r="AK656" s="96">
        <f t="shared" si="474"/>
        <v>0.30705194186121493</v>
      </c>
      <c r="AM656" s="96" t="str">
        <f t="shared" si="462"/>
        <v/>
      </c>
      <c r="AN656" s="96" t="str">
        <f t="shared" si="475"/>
        <v/>
      </c>
      <c r="AO656" s="96" t="str">
        <f t="shared" si="476"/>
        <v/>
      </c>
      <c r="AQ656" s="96">
        <f t="shared" si="463"/>
        <v>1.2896181558171027</v>
      </c>
      <c r="AR656" s="96" t="str">
        <f t="shared" si="477"/>
        <v/>
      </c>
      <c r="AS656" s="96">
        <f t="shared" si="478"/>
        <v>1.2896181558171027</v>
      </c>
      <c r="AU656" s="96" t="str">
        <f t="shared" si="464"/>
        <v/>
      </c>
      <c r="AV656" s="96" t="str">
        <f t="shared" si="479"/>
        <v/>
      </c>
      <c r="AW656" s="96" t="str">
        <f t="shared" si="480"/>
        <v/>
      </c>
      <c r="AX656" s="96" t="str">
        <f t="shared" si="481"/>
        <v/>
      </c>
      <c r="AZ656" s="101">
        <f t="shared" si="465"/>
        <v>1.4329090620190028</v>
      </c>
      <c r="BA656" s="101" t="str">
        <f t="shared" si="466"/>
        <v/>
      </c>
      <c r="BB656" s="101" t="str">
        <f t="shared" si="482"/>
        <v/>
      </c>
      <c r="BC656" s="96">
        <f t="shared" si="483"/>
        <v>1.4329090620190028</v>
      </c>
      <c r="BE656" s="96" t="str">
        <f t="shared" si="467"/>
        <v/>
      </c>
      <c r="BF656" s="96">
        <f t="shared" si="468"/>
        <v>0.31285714285714278</v>
      </c>
      <c r="BH656" s="118"/>
      <c r="BI656" s="96" t="s">
        <v>74</v>
      </c>
      <c r="BJ656" s="96" t="str">
        <f t="shared" si="469"/>
        <v/>
      </c>
      <c r="BK656" s="101">
        <f t="shared" si="470"/>
        <v>0.62571428571428567</v>
      </c>
      <c r="BL656" s="101"/>
      <c r="BM656" s="117" t="str">
        <f t="shared" si="471"/>
        <v>75-44-5</v>
      </c>
      <c r="BN656" s="204" t="str">
        <f t="shared" si="472"/>
        <v>Phosgene</v>
      </c>
      <c r="BO656" s="204"/>
      <c r="BP656" s="200">
        <f t="shared" si="484"/>
        <v>0.30705194186121493</v>
      </c>
      <c r="BQ656" s="100" t="str">
        <f t="shared" si="446"/>
        <v>N</v>
      </c>
      <c r="BR656" s="205">
        <f t="shared" si="485"/>
        <v>1.2896181558171027</v>
      </c>
      <c r="BS656" s="100" t="str">
        <f t="shared" si="447"/>
        <v>N</v>
      </c>
      <c r="BT656" s="200">
        <f t="shared" si="486"/>
        <v>1.4329090620190028</v>
      </c>
      <c r="BU656" s="100" t="str">
        <f t="shared" si="448"/>
        <v>N</v>
      </c>
      <c r="BV656" s="200">
        <f t="shared" si="487"/>
        <v>0.31285714285714278</v>
      </c>
      <c r="BW656" s="100" t="str">
        <f t="shared" si="449"/>
        <v>N</v>
      </c>
      <c r="BX656" s="200">
        <f t="shared" si="450"/>
        <v>0.62571428571428567</v>
      </c>
      <c r="BY656" s="100" t="str">
        <f t="shared" si="451"/>
        <v>N</v>
      </c>
      <c r="BZ656" s="200"/>
      <c r="CA656" s="200"/>
      <c r="CB656" s="200"/>
    </row>
    <row r="657" spans="1:80" s="96" customFormat="1" ht="23" x14ac:dyDescent="0.5">
      <c r="A657" s="206" t="s">
        <v>1495</v>
      </c>
      <c r="B657" s="117" t="s">
        <v>1496</v>
      </c>
      <c r="C657" s="201"/>
      <c r="D657" s="201" t="s">
        <v>74</v>
      </c>
      <c r="E657" s="201">
        <v>0.02</v>
      </c>
      <c r="F657" s="203" t="s">
        <v>790</v>
      </c>
      <c r="G657" s="202"/>
      <c r="H657" s="100" t="s">
        <v>74</v>
      </c>
      <c r="I657" s="203"/>
      <c r="J657" s="203" t="s">
        <v>74</v>
      </c>
      <c r="K657" s="203"/>
      <c r="L657" s="113"/>
      <c r="M657" s="113">
        <v>1</v>
      </c>
      <c r="N657" s="111">
        <v>0.1</v>
      </c>
      <c r="P657" s="95">
        <v>317.32</v>
      </c>
      <c r="Q657" s="96" t="s">
        <v>47</v>
      </c>
      <c r="R657" s="96">
        <v>8.3799999999999996E-9</v>
      </c>
      <c r="S657" s="208">
        <v>3.4260000000000001E-7</v>
      </c>
      <c r="T657" s="96">
        <v>4.0840300000000003E-2</v>
      </c>
      <c r="U657" s="96">
        <v>4.7719E-6</v>
      </c>
      <c r="V657" s="96">
        <v>10</v>
      </c>
      <c r="W657" s="96">
        <f t="shared" si="454"/>
        <v>0.06</v>
      </c>
      <c r="X657" s="96">
        <v>24.4</v>
      </c>
      <c r="Y657" s="99" t="str">
        <f t="shared" si="455"/>
        <v/>
      </c>
      <c r="Z657" s="96" t="str">
        <f t="shared" si="456"/>
        <v/>
      </c>
      <c r="AA657" s="96" t="str">
        <f t="shared" si="457"/>
        <v/>
      </c>
      <c r="AC657" s="96" t="str">
        <f t="shared" si="452"/>
        <v/>
      </c>
      <c r="AD657" s="96" t="str">
        <f t="shared" si="458"/>
        <v/>
      </c>
      <c r="AE657" s="96" t="str">
        <f t="shared" si="459"/>
        <v/>
      </c>
      <c r="AF657" s="96" t="str">
        <f t="shared" si="473"/>
        <v/>
      </c>
      <c r="AH657" s="101" t="str">
        <f t="shared" si="460"/>
        <v/>
      </c>
      <c r="AI657" s="101">
        <f t="shared" si="461"/>
        <v>6592.0173379086136</v>
      </c>
      <c r="AJ657" s="101">
        <f t="shared" si="453"/>
        <v>1564.2857142857144</v>
      </c>
      <c r="AK657" s="96">
        <f t="shared" si="474"/>
        <v>1264.2735911142927</v>
      </c>
      <c r="AM657" s="96" t="str">
        <f t="shared" si="462"/>
        <v/>
      </c>
      <c r="AN657" s="96" t="str">
        <f t="shared" si="475"/>
        <v/>
      </c>
      <c r="AO657" s="96" t="str">
        <f t="shared" si="476"/>
        <v/>
      </c>
      <c r="AQ657" s="96" t="str">
        <f t="shared" si="463"/>
        <v/>
      </c>
      <c r="AR657" s="96">
        <f t="shared" si="477"/>
        <v>46720.000000000007</v>
      </c>
      <c r="AS657" s="96">
        <f t="shared" si="478"/>
        <v>46720.000000000007</v>
      </c>
      <c r="AU657" s="96" t="str">
        <f t="shared" si="464"/>
        <v/>
      </c>
      <c r="AV657" s="96" t="str">
        <f t="shared" si="479"/>
        <v/>
      </c>
      <c r="AW657" s="96" t="str">
        <f t="shared" si="480"/>
        <v/>
      </c>
      <c r="AX657" s="96" t="str">
        <f t="shared" si="481"/>
        <v/>
      </c>
      <c r="AZ657" s="101" t="str">
        <f t="shared" si="465"/>
        <v/>
      </c>
      <c r="BA657" s="101">
        <f t="shared" si="466"/>
        <v>61325.856619307138</v>
      </c>
      <c r="BB657" s="101">
        <f t="shared" si="482"/>
        <v>25955.555555555558</v>
      </c>
      <c r="BC657" s="96">
        <f t="shared" si="483"/>
        <v>18236.949183240744</v>
      </c>
      <c r="BE657" s="96" t="str">
        <f t="shared" si="467"/>
        <v/>
      </c>
      <c r="BF657" s="96" t="str">
        <f t="shared" si="468"/>
        <v/>
      </c>
      <c r="BH657" s="118"/>
      <c r="BI657" s="96" t="s">
        <v>74</v>
      </c>
      <c r="BJ657" s="96" t="str">
        <f t="shared" si="469"/>
        <v/>
      </c>
      <c r="BK657" s="101">
        <f t="shared" si="470"/>
        <v>667.42857142857144</v>
      </c>
      <c r="BL657" s="101"/>
      <c r="BM657" s="117" t="str">
        <f t="shared" si="471"/>
        <v>732-11-6</v>
      </c>
      <c r="BN657" s="204" t="str">
        <f t="shared" si="472"/>
        <v>Phosmet</v>
      </c>
      <c r="BO657" s="204"/>
      <c r="BP657" s="200">
        <f t="shared" si="484"/>
        <v>1264.2735911142927</v>
      </c>
      <c r="BQ657" s="100" t="str">
        <f t="shared" si="446"/>
        <v>N</v>
      </c>
      <c r="BR657" s="205">
        <f t="shared" si="485"/>
        <v>46720.000000000007</v>
      </c>
      <c r="BS657" s="100" t="str">
        <f t="shared" si="447"/>
        <v>N</v>
      </c>
      <c r="BT657" s="200">
        <f t="shared" si="486"/>
        <v>18236.949183240744</v>
      </c>
      <c r="BU657" s="100" t="str">
        <f t="shared" si="448"/>
        <v>N</v>
      </c>
      <c r="BV657" s="200" t="str">
        <f t="shared" si="487"/>
        <v/>
      </c>
      <c r="BW657" s="100" t="str">
        <f t="shared" si="449"/>
        <v/>
      </c>
      <c r="BX657" s="200">
        <f t="shared" si="450"/>
        <v>667.42857142857144</v>
      </c>
      <c r="BY657" s="100" t="str">
        <f t="shared" si="451"/>
        <v>N</v>
      </c>
      <c r="BZ657" s="200"/>
      <c r="CA657" s="200"/>
      <c r="CB657" s="200"/>
    </row>
    <row r="658" spans="1:80" s="96" customFormat="1" ht="23" x14ac:dyDescent="0.5">
      <c r="A658" s="206" t="s">
        <v>1497</v>
      </c>
      <c r="B658" s="117" t="s">
        <v>74</v>
      </c>
      <c r="C658" s="201"/>
      <c r="D658" s="201" t="s">
        <v>74</v>
      </c>
      <c r="F658" s="203" t="s">
        <v>74</v>
      </c>
      <c r="G658" s="202"/>
      <c r="H658" s="100" t="s">
        <v>74</v>
      </c>
      <c r="I658" s="203"/>
      <c r="J658" s="203" t="s">
        <v>74</v>
      </c>
      <c r="K658" s="203"/>
      <c r="L658" s="113"/>
      <c r="M658" s="113">
        <v>1</v>
      </c>
      <c r="N658" s="111"/>
      <c r="P658" s="95" t="s">
        <v>1197</v>
      </c>
      <c r="Q658" s="96" t="s">
        <v>47</v>
      </c>
      <c r="R658" s="96" t="s">
        <v>1197</v>
      </c>
      <c r="S658" s="208" t="s">
        <v>1197</v>
      </c>
      <c r="T658" s="96" t="s">
        <v>1197</v>
      </c>
      <c r="U658" s="96" t="s">
        <v>1197</v>
      </c>
      <c r="W658" s="96">
        <f t="shared" si="454"/>
        <v>0</v>
      </c>
      <c r="X658" s="96" t="s">
        <v>1197</v>
      </c>
      <c r="Y658" s="99" t="str">
        <f t="shared" si="455"/>
        <v/>
      </c>
      <c r="Z658" s="96" t="str">
        <f t="shared" si="456"/>
        <v/>
      </c>
      <c r="AA658" s="96" t="str">
        <f t="shared" si="457"/>
        <v/>
      </c>
      <c r="AC658" s="96" t="str">
        <f t="shared" si="452"/>
        <v/>
      </c>
      <c r="AD658" s="96" t="str">
        <f t="shared" si="458"/>
        <v/>
      </c>
      <c r="AE658" s="96" t="str">
        <f t="shared" si="459"/>
        <v/>
      </c>
      <c r="AF658" s="96" t="str">
        <f t="shared" si="473"/>
        <v/>
      </c>
      <c r="AH658" s="101" t="str">
        <f t="shared" si="460"/>
        <v/>
      </c>
      <c r="AI658" s="101" t="str">
        <f t="shared" si="461"/>
        <v/>
      </c>
      <c r="AJ658" s="101" t="str">
        <f t="shared" si="453"/>
        <v/>
      </c>
      <c r="AK658" s="96" t="str">
        <f t="shared" si="474"/>
        <v/>
      </c>
      <c r="AM658" s="96" t="str">
        <f t="shared" si="462"/>
        <v/>
      </c>
      <c r="AN658" s="96" t="str">
        <f t="shared" si="475"/>
        <v/>
      </c>
      <c r="AO658" s="96" t="str">
        <f t="shared" si="476"/>
        <v/>
      </c>
      <c r="AQ658" s="96" t="str">
        <f t="shared" si="463"/>
        <v/>
      </c>
      <c r="AR658" s="96" t="str">
        <f t="shared" si="477"/>
        <v/>
      </c>
      <c r="AS658" s="96" t="str">
        <f t="shared" si="478"/>
        <v/>
      </c>
      <c r="AU658" s="96" t="str">
        <f t="shared" si="464"/>
        <v/>
      </c>
      <c r="AV658" s="96" t="str">
        <f t="shared" si="479"/>
        <v/>
      </c>
      <c r="AW658" s="96" t="str">
        <f t="shared" si="480"/>
        <v/>
      </c>
      <c r="AX658" s="96" t="str">
        <f t="shared" si="481"/>
        <v/>
      </c>
      <c r="AZ658" s="101" t="str">
        <f t="shared" si="465"/>
        <v/>
      </c>
      <c r="BA658" s="101" t="str">
        <f t="shared" si="466"/>
        <v/>
      </c>
      <c r="BB658" s="101" t="str">
        <f t="shared" si="482"/>
        <v/>
      </c>
      <c r="BC658" s="96" t="str">
        <f t="shared" si="483"/>
        <v/>
      </c>
      <c r="BE658" s="96" t="str">
        <f t="shared" si="467"/>
        <v/>
      </c>
      <c r="BF658" s="96" t="str">
        <f t="shared" si="468"/>
        <v/>
      </c>
      <c r="BH658" s="118"/>
      <c r="BI658" s="96" t="s">
        <v>74</v>
      </c>
      <c r="BJ658" s="96" t="str">
        <f t="shared" si="469"/>
        <v/>
      </c>
      <c r="BK658" s="101" t="str">
        <f t="shared" si="470"/>
        <v/>
      </c>
      <c r="BL658" s="101"/>
      <c r="BM658" s="117" t="str">
        <f t="shared" si="471"/>
        <v/>
      </c>
      <c r="BN658" s="204" t="str">
        <f t="shared" si="472"/>
        <v>Phosphates, Inorganic</v>
      </c>
      <c r="BO658" s="204"/>
      <c r="BP658" s="200" t="str">
        <f t="shared" si="484"/>
        <v/>
      </c>
      <c r="BQ658" s="100" t="str">
        <f t="shared" si="446"/>
        <v/>
      </c>
      <c r="BR658" s="205" t="str">
        <f t="shared" si="485"/>
        <v/>
      </c>
      <c r="BS658" s="100" t="str">
        <f t="shared" si="447"/>
        <v/>
      </c>
      <c r="BT658" s="200" t="str">
        <f t="shared" si="486"/>
        <v/>
      </c>
      <c r="BU658" s="100" t="str">
        <f t="shared" si="448"/>
        <v/>
      </c>
      <c r="BV658" s="200" t="str">
        <f t="shared" si="487"/>
        <v/>
      </c>
      <c r="BW658" s="100" t="str">
        <f t="shared" si="449"/>
        <v/>
      </c>
      <c r="BX658" s="200" t="str">
        <f t="shared" si="450"/>
        <v/>
      </c>
      <c r="BY658" s="100" t="str">
        <f t="shared" si="451"/>
        <v/>
      </c>
      <c r="BZ658" s="200"/>
      <c r="CA658" s="200"/>
      <c r="CB658" s="200"/>
    </row>
    <row r="659" spans="1:80" s="96" customFormat="1" ht="23" x14ac:dyDescent="0.5">
      <c r="A659" s="255" t="s">
        <v>1793</v>
      </c>
      <c r="B659" s="117" t="s">
        <v>1498</v>
      </c>
      <c r="C659" s="201"/>
      <c r="D659" s="201" t="s">
        <v>74</v>
      </c>
      <c r="E659" s="201">
        <v>49</v>
      </c>
      <c r="F659" s="203" t="s">
        <v>791</v>
      </c>
      <c r="G659" s="202"/>
      <c r="H659" s="100" t="s">
        <v>74</v>
      </c>
      <c r="I659" s="203"/>
      <c r="J659" s="203" t="s">
        <v>74</v>
      </c>
      <c r="K659" s="203"/>
      <c r="L659" s="113"/>
      <c r="M659" s="113">
        <v>1</v>
      </c>
      <c r="N659" s="111"/>
      <c r="P659" s="95">
        <v>263.89999999999998</v>
      </c>
      <c r="Q659" s="96" t="s">
        <v>47</v>
      </c>
      <c r="R659" s="96" t="s">
        <v>1197</v>
      </c>
      <c r="S659" s="208" t="s">
        <v>1197</v>
      </c>
      <c r="T659" s="96" t="s">
        <v>1197</v>
      </c>
      <c r="U659" s="96" t="s">
        <v>1197</v>
      </c>
      <c r="W659" s="96">
        <f t="shared" si="454"/>
        <v>0</v>
      </c>
      <c r="X659" s="96" t="s">
        <v>1197</v>
      </c>
      <c r="Y659" s="99" t="str">
        <f t="shared" si="455"/>
        <v/>
      </c>
      <c r="Z659" s="96" t="str">
        <f t="shared" si="456"/>
        <v/>
      </c>
      <c r="AA659" s="96" t="str">
        <f t="shared" si="457"/>
        <v/>
      </c>
      <c r="AC659" s="96" t="str">
        <f t="shared" si="452"/>
        <v/>
      </c>
      <c r="AD659" s="96" t="str">
        <f t="shared" si="458"/>
        <v/>
      </c>
      <c r="AE659" s="96" t="str">
        <f t="shared" si="459"/>
        <v/>
      </c>
      <c r="AF659" s="96" t="str">
        <f t="shared" si="473"/>
        <v/>
      </c>
      <c r="AH659" s="101" t="str">
        <f t="shared" si="460"/>
        <v/>
      </c>
      <c r="AI659" s="101" t="str">
        <f t="shared" si="461"/>
        <v/>
      </c>
      <c r="AJ659" s="101">
        <f t="shared" si="453"/>
        <v>3832500.0000000005</v>
      </c>
      <c r="AK659" s="96">
        <f t="shared" si="474"/>
        <v>3832500.0000000005</v>
      </c>
      <c r="AM659" s="96" t="str">
        <f t="shared" si="462"/>
        <v/>
      </c>
      <c r="AN659" s="96" t="str">
        <f t="shared" si="475"/>
        <v/>
      </c>
      <c r="AO659" s="96" t="str">
        <f t="shared" si="476"/>
        <v/>
      </c>
      <c r="AQ659" s="96" t="str">
        <f t="shared" si="463"/>
        <v/>
      </c>
      <c r="AR659" s="96">
        <f t="shared" si="477"/>
        <v>114464000.00000001</v>
      </c>
      <c r="AS659" s="96">
        <f t="shared" si="478"/>
        <v>114464000.00000001</v>
      </c>
      <c r="AU659" s="96" t="str">
        <f t="shared" si="464"/>
        <v/>
      </c>
      <c r="AV659" s="96" t="str">
        <f t="shared" si="479"/>
        <v/>
      </c>
      <c r="AW659" s="96" t="str">
        <f t="shared" si="480"/>
        <v/>
      </c>
      <c r="AX659" s="96" t="str">
        <f t="shared" si="481"/>
        <v/>
      </c>
      <c r="AZ659" s="101" t="str">
        <f t="shared" si="465"/>
        <v/>
      </c>
      <c r="BA659" s="101" t="str">
        <f t="shared" si="466"/>
        <v/>
      </c>
      <c r="BB659" s="101">
        <f t="shared" si="482"/>
        <v>63591111.111111119</v>
      </c>
      <c r="BC659" s="96">
        <f t="shared" si="483"/>
        <v>63591111.111111112</v>
      </c>
      <c r="BE659" s="96" t="str">
        <f t="shared" si="467"/>
        <v/>
      </c>
      <c r="BF659" s="96" t="str">
        <f t="shared" si="468"/>
        <v/>
      </c>
      <c r="BH659" s="118"/>
      <c r="BI659" s="96" t="s">
        <v>74</v>
      </c>
      <c r="BJ659" s="96" t="str">
        <f t="shared" si="469"/>
        <v/>
      </c>
      <c r="BK659" s="101">
        <f t="shared" si="470"/>
        <v>1635200.0000000002</v>
      </c>
      <c r="BL659" s="101"/>
      <c r="BM659" s="117" t="str">
        <f t="shared" si="471"/>
        <v>13776-88-0</v>
      </c>
      <c r="BN659" s="204" t="str">
        <f t="shared" si="472"/>
        <v>Aluminum metaphosphate</v>
      </c>
      <c r="BO659" s="204"/>
      <c r="BP659" s="200">
        <f t="shared" si="484"/>
        <v>100000</v>
      </c>
      <c r="BQ659" s="100" t="str">
        <f t="shared" si="446"/>
        <v>max</v>
      </c>
      <c r="BR659" s="205">
        <f t="shared" si="485"/>
        <v>100000</v>
      </c>
      <c r="BS659" s="100" t="str">
        <f t="shared" si="447"/>
        <v>max</v>
      </c>
      <c r="BT659" s="200">
        <f t="shared" si="486"/>
        <v>100000</v>
      </c>
      <c r="BU659" s="100" t="str">
        <f t="shared" si="448"/>
        <v>max</v>
      </c>
      <c r="BV659" s="200" t="str">
        <f t="shared" si="487"/>
        <v/>
      </c>
      <c r="BW659" s="100" t="str">
        <f t="shared" si="449"/>
        <v/>
      </c>
      <c r="BX659" s="200">
        <f t="shared" si="450"/>
        <v>1635200.0000000002</v>
      </c>
      <c r="BY659" s="100" t="str">
        <f t="shared" si="451"/>
        <v>N</v>
      </c>
      <c r="BZ659" s="200"/>
      <c r="CA659" s="200"/>
      <c r="CB659" s="200"/>
    </row>
    <row r="660" spans="1:80" s="96" customFormat="1" ht="23" x14ac:dyDescent="0.5">
      <c r="A660" s="255" t="s">
        <v>1794</v>
      </c>
      <c r="B660" s="117" t="s">
        <v>1499</v>
      </c>
      <c r="C660" s="201"/>
      <c r="D660" s="201" t="s">
        <v>74</v>
      </c>
      <c r="E660" s="96">
        <v>49</v>
      </c>
      <c r="F660" s="203" t="s">
        <v>791</v>
      </c>
      <c r="G660" s="202"/>
      <c r="H660" s="100" t="s">
        <v>74</v>
      </c>
      <c r="I660" s="203"/>
      <c r="J660" s="203" t="s">
        <v>74</v>
      </c>
      <c r="K660" s="203"/>
      <c r="L660" s="113"/>
      <c r="M660" s="113">
        <v>1</v>
      </c>
      <c r="N660" s="111"/>
      <c r="P660" s="95" t="s">
        <v>1197</v>
      </c>
      <c r="Q660" s="96" t="s">
        <v>47</v>
      </c>
      <c r="R660" s="96" t="s">
        <v>1197</v>
      </c>
      <c r="S660" s="208" t="s">
        <v>1197</v>
      </c>
      <c r="T660" s="96" t="s">
        <v>1197</v>
      </c>
      <c r="U660" s="96" t="s">
        <v>1197</v>
      </c>
      <c r="W660" s="96">
        <f t="shared" si="454"/>
        <v>0</v>
      </c>
      <c r="X660" s="96" t="s">
        <v>1197</v>
      </c>
      <c r="Y660" s="99" t="str">
        <f t="shared" si="455"/>
        <v/>
      </c>
      <c r="Z660" s="96" t="str">
        <f t="shared" si="456"/>
        <v/>
      </c>
      <c r="AA660" s="96" t="str">
        <f t="shared" si="457"/>
        <v/>
      </c>
      <c r="AC660" s="96" t="str">
        <f t="shared" si="452"/>
        <v/>
      </c>
      <c r="AD660" s="96" t="str">
        <f t="shared" si="458"/>
        <v/>
      </c>
      <c r="AE660" s="96" t="str">
        <f t="shared" si="459"/>
        <v/>
      </c>
      <c r="AF660" s="96" t="str">
        <f t="shared" si="473"/>
        <v/>
      </c>
      <c r="AH660" s="101" t="str">
        <f t="shared" si="460"/>
        <v/>
      </c>
      <c r="AI660" s="101" t="str">
        <f t="shared" si="461"/>
        <v/>
      </c>
      <c r="AJ660" s="101">
        <f t="shared" si="453"/>
        <v>3832500.0000000005</v>
      </c>
      <c r="AK660" s="96">
        <f t="shared" si="474"/>
        <v>3832500.0000000005</v>
      </c>
      <c r="AM660" s="96" t="str">
        <f t="shared" si="462"/>
        <v/>
      </c>
      <c r="AN660" s="96" t="str">
        <f t="shared" si="475"/>
        <v/>
      </c>
      <c r="AO660" s="96" t="str">
        <f t="shared" si="476"/>
        <v/>
      </c>
      <c r="AQ660" s="96" t="str">
        <f t="shared" si="463"/>
        <v/>
      </c>
      <c r="AR660" s="96">
        <f t="shared" si="477"/>
        <v>114464000.00000001</v>
      </c>
      <c r="AS660" s="96">
        <f t="shared" si="478"/>
        <v>114464000.00000001</v>
      </c>
      <c r="AU660" s="96" t="str">
        <f t="shared" si="464"/>
        <v/>
      </c>
      <c r="AV660" s="96" t="str">
        <f t="shared" si="479"/>
        <v/>
      </c>
      <c r="AW660" s="96" t="str">
        <f t="shared" si="480"/>
        <v/>
      </c>
      <c r="AX660" s="96" t="str">
        <f t="shared" si="481"/>
        <v/>
      </c>
      <c r="AZ660" s="101" t="str">
        <f t="shared" si="465"/>
        <v/>
      </c>
      <c r="BA660" s="101" t="str">
        <f t="shared" si="466"/>
        <v/>
      </c>
      <c r="BB660" s="101">
        <f t="shared" si="482"/>
        <v>63591111.111111119</v>
      </c>
      <c r="BC660" s="96">
        <f t="shared" si="483"/>
        <v>63591111.111111112</v>
      </c>
      <c r="BE660" s="96" t="str">
        <f t="shared" si="467"/>
        <v/>
      </c>
      <c r="BF660" s="96" t="str">
        <f t="shared" si="468"/>
        <v/>
      </c>
      <c r="BH660" s="118"/>
      <c r="BI660" s="96" t="s">
        <v>74</v>
      </c>
      <c r="BJ660" s="96" t="str">
        <f t="shared" si="469"/>
        <v/>
      </c>
      <c r="BK660" s="101">
        <f t="shared" si="470"/>
        <v>1635200.0000000002</v>
      </c>
      <c r="BL660" s="101"/>
      <c r="BM660" s="117" t="str">
        <f t="shared" si="471"/>
        <v>68333-79-9</v>
      </c>
      <c r="BN660" s="204" t="str">
        <f t="shared" si="472"/>
        <v>Ammonium polyphosphate</v>
      </c>
      <c r="BO660" s="204"/>
      <c r="BP660" s="200">
        <f t="shared" si="484"/>
        <v>100000</v>
      </c>
      <c r="BQ660" s="100" t="str">
        <f t="shared" si="446"/>
        <v>max</v>
      </c>
      <c r="BR660" s="205">
        <f t="shared" si="485"/>
        <v>100000</v>
      </c>
      <c r="BS660" s="100" t="str">
        <f t="shared" si="447"/>
        <v>max</v>
      </c>
      <c r="BT660" s="200">
        <f t="shared" si="486"/>
        <v>100000</v>
      </c>
      <c r="BU660" s="100" t="str">
        <f t="shared" si="448"/>
        <v>max</v>
      </c>
      <c r="BV660" s="200" t="str">
        <f t="shared" si="487"/>
        <v/>
      </c>
      <c r="BW660" s="100" t="str">
        <f t="shared" si="449"/>
        <v/>
      </c>
      <c r="BX660" s="200">
        <f t="shared" si="450"/>
        <v>1635200.0000000002</v>
      </c>
      <c r="BY660" s="100" t="str">
        <f t="shared" si="451"/>
        <v>N</v>
      </c>
      <c r="BZ660" s="200"/>
      <c r="CA660" s="200"/>
      <c r="CB660" s="200"/>
    </row>
    <row r="661" spans="1:80" s="96" customFormat="1" ht="23" x14ac:dyDescent="0.5">
      <c r="A661" s="255" t="s">
        <v>1795</v>
      </c>
      <c r="B661" s="117" t="s">
        <v>1500</v>
      </c>
      <c r="D661" s="201" t="s">
        <v>74</v>
      </c>
      <c r="E661" s="201">
        <v>49</v>
      </c>
      <c r="F661" s="203" t="s">
        <v>791</v>
      </c>
      <c r="G661" s="202"/>
      <c r="H661" s="100" t="s">
        <v>74</v>
      </c>
      <c r="I661" s="203"/>
      <c r="J661" s="203" t="s">
        <v>74</v>
      </c>
      <c r="K661" s="203"/>
      <c r="L661" s="113"/>
      <c r="M661" s="113">
        <v>1</v>
      </c>
      <c r="N661" s="111"/>
      <c r="P661" s="95">
        <v>254.1</v>
      </c>
      <c r="Q661" s="96" t="s">
        <v>47</v>
      </c>
      <c r="R661" s="96" t="s">
        <v>1197</v>
      </c>
      <c r="S661" s="208" t="s">
        <v>1197</v>
      </c>
      <c r="T661" s="96" t="s">
        <v>1197</v>
      </c>
      <c r="U661" s="96" t="s">
        <v>1197</v>
      </c>
      <c r="W661" s="96">
        <f t="shared" si="454"/>
        <v>0</v>
      </c>
      <c r="X661" s="96" t="s">
        <v>1197</v>
      </c>
      <c r="Y661" s="99" t="str">
        <f t="shared" si="455"/>
        <v/>
      </c>
      <c r="Z661" s="96" t="str">
        <f t="shared" si="456"/>
        <v/>
      </c>
      <c r="AA661" s="96" t="str">
        <f t="shared" si="457"/>
        <v/>
      </c>
      <c r="AC661" s="96" t="str">
        <f t="shared" si="452"/>
        <v/>
      </c>
      <c r="AD661" s="96" t="str">
        <f t="shared" si="458"/>
        <v/>
      </c>
      <c r="AE661" s="96" t="str">
        <f t="shared" si="459"/>
        <v/>
      </c>
      <c r="AF661" s="96" t="str">
        <f t="shared" si="473"/>
        <v/>
      </c>
      <c r="AH661" s="101" t="str">
        <f t="shared" si="460"/>
        <v/>
      </c>
      <c r="AI661" s="101" t="str">
        <f t="shared" si="461"/>
        <v/>
      </c>
      <c r="AJ661" s="101">
        <f t="shared" si="453"/>
        <v>3832500.0000000005</v>
      </c>
      <c r="AK661" s="96">
        <f t="shared" si="474"/>
        <v>3832500.0000000005</v>
      </c>
      <c r="AM661" s="96" t="str">
        <f t="shared" si="462"/>
        <v/>
      </c>
      <c r="AN661" s="96" t="str">
        <f t="shared" si="475"/>
        <v/>
      </c>
      <c r="AO661" s="96" t="str">
        <f t="shared" si="476"/>
        <v/>
      </c>
      <c r="AQ661" s="96" t="str">
        <f t="shared" si="463"/>
        <v/>
      </c>
      <c r="AR661" s="96">
        <f t="shared" si="477"/>
        <v>114464000.00000001</v>
      </c>
      <c r="AS661" s="96">
        <f t="shared" si="478"/>
        <v>114464000.00000001</v>
      </c>
      <c r="AU661" s="96" t="str">
        <f t="shared" si="464"/>
        <v/>
      </c>
      <c r="AV661" s="96" t="str">
        <f t="shared" si="479"/>
        <v/>
      </c>
      <c r="AW661" s="96" t="str">
        <f t="shared" si="480"/>
        <v/>
      </c>
      <c r="AX661" s="96" t="str">
        <f t="shared" si="481"/>
        <v/>
      </c>
      <c r="AZ661" s="101" t="str">
        <f t="shared" si="465"/>
        <v/>
      </c>
      <c r="BA661" s="101" t="str">
        <f t="shared" si="466"/>
        <v/>
      </c>
      <c r="BB661" s="101">
        <f t="shared" si="482"/>
        <v>63591111.111111119</v>
      </c>
      <c r="BC661" s="96">
        <f t="shared" si="483"/>
        <v>63591111.111111112</v>
      </c>
      <c r="BE661" s="96" t="str">
        <f t="shared" si="467"/>
        <v/>
      </c>
      <c r="BF661" s="96" t="str">
        <f t="shared" si="468"/>
        <v/>
      </c>
      <c r="BH661" s="118"/>
      <c r="BI661" s="96" t="s">
        <v>74</v>
      </c>
      <c r="BJ661" s="96" t="str">
        <f t="shared" si="469"/>
        <v/>
      </c>
      <c r="BK661" s="101">
        <f t="shared" si="470"/>
        <v>1635200.0000000002</v>
      </c>
      <c r="BL661" s="101"/>
      <c r="BM661" s="117" t="str">
        <f t="shared" si="471"/>
        <v>7790-76-3</v>
      </c>
      <c r="BN661" s="204" t="str">
        <f t="shared" si="472"/>
        <v>Calcium pyrophosphate</v>
      </c>
      <c r="BO661" s="204"/>
      <c r="BP661" s="200">
        <f t="shared" si="484"/>
        <v>100000</v>
      </c>
      <c r="BQ661" s="100" t="str">
        <f t="shared" si="446"/>
        <v>max</v>
      </c>
      <c r="BR661" s="205">
        <f t="shared" si="485"/>
        <v>100000</v>
      </c>
      <c r="BS661" s="100" t="str">
        <f t="shared" si="447"/>
        <v>max</v>
      </c>
      <c r="BT661" s="200">
        <f t="shared" si="486"/>
        <v>100000</v>
      </c>
      <c r="BU661" s="100" t="str">
        <f t="shared" si="448"/>
        <v>max</v>
      </c>
      <c r="BV661" s="200" t="str">
        <f t="shared" si="487"/>
        <v/>
      </c>
      <c r="BW661" s="100" t="str">
        <f t="shared" si="449"/>
        <v/>
      </c>
      <c r="BX661" s="200">
        <f t="shared" si="450"/>
        <v>1635200.0000000002</v>
      </c>
      <c r="BY661" s="100" t="str">
        <f t="shared" si="451"/>
        <v>N</v>
      </c>
      <c r="BZ661" s="200"/>
      <c r="CA661" s="200"/>
      <c r="CB661" s="200"/>
    </row>
    <row r="662" spans="1:80" s="96" customFormat="1" ht="23" x14ac:dyDescent="0.5">
      <c r="A662" s="255" t="s">
        <v>1796</v>
      </c>
      <c r="B662" s="117" t="s">
        <v>1501</v>
      </c>
      <c r="D662" s="201" t="s">
        <v>74</v>
      </c>
      <c r="E662" s="201">
        <v>49</v>
      </c>
      <c r="F662" s="203" t="s">
        <v>791</v>
      </c>
      <c r="G662" s="202"/>
      <c r="H662" s="100" t="s">
        <v>74</v>
      </c>
      <c r="I662" s="203"/>
      <c r="J662" s="203" t="s">
        <v>74</v>
      </c>
      <c r="K662" s="203"/>
      <c r="L662" s="113"/>
      <c r="M662" s="113">
        <v>1</v>
      </c>
      <c r="N662" s="111"/>
      <c r="P662" s="95">
        <v>132.06</v>
      </c>
      <c r="Q662" s="96" t="s">
        <v>47</v>
      </c>
      <c r="R662" s="96" t="s">
        <v>1197</v>
      </c>
      <c r="S662" s="208" t="s">
        <v>1197</v>
      </c>
      <c r="T662" s="96" t="s">
        <v>1197</v>
      </c>
      <c r="U662" s="96" t="s">
        <v>1197</v>
      </c>
      <c r="W662" s="96">
        <f t="shared" si="454"/>
        <v>0</v>
      </c>
      <c r="X662" s="96" t="s">
        <v>1197</v>
      </c>
      <c r="Y662" s="99" t="str">
        <f t="shared" si="455"/>
        <v/>
      </c>
      <c r="Z662" s="96" t="str">
        <f t="shared" si="456"/>
        <v/>
      </c>
      <c r="AA662" s="96" t="str">
        <f t="shared" si="457"/>
        <v/>
      </c>
      <c r="AC662" s="96" t="str">
        <f t="shared" si="452"/>
        <v/>
      </c>
      <c r="AD662" s="96" t="str">
        <f t="shared" si="458"/>
        <v/>
      </c>
      <c r="AE662" s="96" t="str">
        <f t="shared" si="459"/>
        <v/>
      </c>
      <c r="AF662" s="96" t="str">
        <f t="shared" si="473"/>
        <v/>
      </c>
      <c r="AH662" s="101" t="str">
        <f t="shared" si="460"/>
        <v/>
      </c>
      <c r="AI662" s="101" t="str">
        <f t="shared" si="461"/>
        <v/>
      </c>
      <c r="AJ662" s="101">
        <f t="shared" si="453"/>
        <v>3832500.0000000005</v>
      </c>
      <c r="AK662" s="96">
        <f t="shared" si="474"/>
        <v>3832500.0000000005</v>
      </c>
      <c r="AM662" s="96" t="str">
        <f t="shared" si="462"/>
        <v/>
      </c>
      <c r="AN662" s="96" t="str">
        <f t="shared" si="475"/>
        <v/>
      </c>
      <c r="AO662" s="96" t="str">
        <f t="shared" si="476"/>
        <v/>
      </c>
      <c r="AQ662" s="96" t="str">
        <f t="shared" si="463"/>
        <v/>
      </c>
      <c r="AR662" s="96">
        <f t="shared" si="477"/>
        <v>114464000.00000001</v>
      </c>
      <c r="AS662" s="96">
        <f t="shared" si="478"/>
        <v>114464000.00000001</v>
      </c>
      <c r="AU662" s="96" t="str">
        <f t="shared" si="464"/>
        <v/>
      </c>
      <c r="AV662" s="96" t="str">
        <f t="shared" si="479"/>
        <v/>
      </c>
      <c r="AW662" s="96" t="str">
        <f t="shared" si="480"/>
        <v/>
      </c>
      <c r="AX662" s="96" t="str">
        <f t="shared" si="481"/>
        <v/>
      </c>
      <c r="AZ662" s="101" t="str">
        <f t="shared" si="465"/>
        <v/>
      </c>
      <c r="BA662" s="101" t="str">
        <f t="shared" si="466"/>
        <v/>
      </c>
      <c r="BB662" s="101">
        <f t="shared" si="482"/>
        <v>63591111.111111119</v>
      </c>
      <c r="BC662" s="96">
        <f t="shared" si="483"/>
        <v>63591111.111111112</v>
      </c>
      <c r="BE662" s="96" t="str">
        <f t="shared" si="467"/>
        <v/>
      </c>
      <c r="BF662" s="96" t="str">
        <f t="shared" si="468"/>
        <v/>
      </c>
      <c r="BH662" s="118"/>
      <c r="BI662" s="96" t="s">
        <v>74</v>
      </c>
      <c r="BJ662" s="96" t="str">
        <f t="shared" si="469"/>
        <v/>
      </c>
      <c r="BK662" s="101">
        <f t="shared" si="470"/>
        <v>1635200.0000000002</v>
      </c>
      <c r="BL662" s="101"/>
      <c r="BM662" s="117" t="str">
        <f t="shared" si="471"/>
        <v>7783-28-0</v>
      </c>
      <c r="BN662" s="204" t="str">
        <f t="shared" si="472"/>
        <v>Diammonium phosphate</v>
      </c>
      <c r="BO662" s="204"/>
      <c r="BP662" s="200">
        <f t="shared" si="484"/>
        <v>100000</v>
      </c>
      <c r="BQ662" s="100" t="str">
        <f t="shared" si="446"/>
        <v>max</v>
      </c>
      <c r="BR662" s="205">
        <f t="shared" si="485"/>
        <v>100000</v>
      </c>
      <c r="BS662" s="100" t="str">
        <f t="shared" si="447"/>
        <v>max</v>
      </c>
      <c r="BT662" s="200">
        <f t="shared" si="486"/>
        <v>100000</v>
      </c>
      <c r="BU662" s="100" t="str">
        <f t="shared" si="448"/>
        <v>max</v>
      </c>
      <c r="BV662" s="200" t="str">
        <f t="shared" si="487"/>
        <v/>
      </c>
      <c r="BW662" s="100" t="str">
        <f t="shared" si="449"/>
        <v/>
      </c>
      <c r="BX662" s="200">
        <f t="shared" si="450"/>
        <v>1635200.0000000002</v>
      </c>
      <c r="BY662" s="100" t="str">
        <f t="shared" si="451"/>
        <v>N</v>
      </c>
      <c r="BZ662" s="200"/>
      <c r="CA662" s="200"/>
      <c r="CB662" s="200"/>
    </row>
    <row r="663" spans="1:80" s="96" customFormat="1" ht="23" x14ac:dyDescent="0.5">
      <c r="A663" s="255" t="s">
        <v>1797</v>
      </c>
      <c r="B663" s="117" t="s">
        <v>1502</v>
      </c>
      <c r="D663" s="201" t="s">
        <v>74</v>
      </c>
      <c r="E663" s="201">
        <v>49</v>
      </c>
      <c r="F663" s="203" t="s">
        <v>791</v>
      </c>
      <c r="G663" s="202"/>
      <c r="H663" s="100" t="s">
        <v>74</v>
      </c>
      <c r="I663" s="203"/>
      <c r="J663" s="203" t="s">
        <v>74</v>
      </c>
      <c r="K663" s="203"/>
      <c r="L663" s="113"/>
      <c r="M663" s="113">
        <v>1</v>
      </c>
      <c r="N663" s="111"/>
      <c r="P663" s="95">
        <v>136.06</v>
      </c>
      <c r="Q663" s="96" t="s">
        <v>47</v>
      </c>
      <c r="R663" s="96" t="s">
        <v>1197</v>
      </c>
      <c r="S663" s="208" t="s">
        <v>1197</v>
      </c>
      <c r="T663" s="96" t="s">
        <v>1197</v>
      </c>
      <c r="U663" s="96" t="s">
        <v>1197</v>
      </c>
      <c r="W663" s="96">
        <f t="shared" si="454"/>
        <v>0</v>
      </c>
      <c r="X663" s="96" t="s">
        <v>1197</v>
      </c>
      <c r="Y663" s="99" t="str">
        <f t="shared" si="455"/>
        <v/>
      </c>
      <c r="Z663" s="96" t="str">
        <f t="shared" si="456"/>
        <v/>
      </c>
      <c r="AA663" s="96" t="str">
        <f t="shared" si="457"/>
        <v/>
      </c>
      <c r="AC663" s="96" t="str">
        <f t="shared" si="452"/>
        <v/>
      </c>
      <c r="AD663" s="96" t="str">
        <f t="shared" si="458"/>
        <v/>
      </c>
      <c r="AE663" s="96" t="str">
        <f t="shared" si="459"/>
        <v/>
      </c>
      <c r="AF663" s="96" t="str">
        <f t="shared" si="473"/>
        <v/>
      </c>
      <c r="AH663" s="101" t="str">
        <f t="shared" si="460"/>
        <v/>
      </c>
      <c r="AI663" s="101" t="str">
        <f t="shared" si="461"/>
        <v/>
      </c>
      <c r="AJ663" s="101">
        <f t="shared" si="453"/>
        <v>3832500.0000000005</v>
      </c>
      <c r="AK663" s="96">
        <f t="shared" si="474"/>
        <v>3832500.0000000005</v>
      </c>
      <c r="AM663" s="96" t="str">
        <f t="shared" si="462"/>
        <v/>
      </c>
      <c r="AN663" s="96" t="str">
        <f t="shared" si="475"/>
        <v/>
      </c>
      <c r="AO663" s="96" t="str">
        <f t="shared" si="476"/>
        <v/>
      </c>
      <c r="AQ663" s="96" t="str">
        <f t="shared" si="463"/>
        <v/>
      </c>
      <c r="AR663" s="96">
        <f t="shared" si="477"/>
        <v>114464000.00000001</v>
      </c>
      <c r="AS663" s="96">
        <f t="shared" si="478"/>
        <v>114464000.00000001</v>
      </c>
      <c r="AU663" s="96" t="str">
        <f t="shared" si="464"/>
        <v/>
      </c>
      <c r="AV663" s="96" t="str">
        <f t="shared" si="479"/>
        <v/>
      </c>
      <c r="AW663" s="96" t="str">
        <f t="shared" si="480"/>
        <v/>
      </c>
      <c r="AX663" s="96" t="str">
        <f t="shared" si="481"/>
        <v/>
      </c>
      <c r="AZ663" s="101" t="str">
        <f t="shared" si="465"/>
        <v/>
      </c>
      <c r="BA663" s="101" t="str">
        <f t="shared" si="466"/>
        <v/>
      </c>
      <c r="BB663" s="101">
        <f t="shared" si="482"/>
        <v>63591111.111111119</v>
      </c>
      <c r="BC663" s="96">
        <f t="shared" si="483"/>
        <v>63591111.111111112</v>
      </c>
      <c r="BE663" s="96" t="str">
        <f t="shared" si="467"/>
        <v/>
      </c>
      <c r="BF663" s="96" t="str">
        <f t="shared" si="468"/>
        <v/>
      </c>
      <c r="BH663" s="118"/>
      <c r="BI663" s="96" t="s">
        <v>74</v>
      </c>
      <c r="BJ663" s="96" t="str">
        <f t="shared" si="469"/>
        <v/>
      </c>
      <c r="BK663" s="101">
        <f t="shared" si="470"/>
        <v>1635200.0000000002</v>
      </c>
      <c r="BL663" s="101"/>
      <c r="BM663" s="117" t="str">
        <f t="shared" si="471"/>
        <v>7757-93-9</v>
      </c>
      <c r="BN663" s="204" t="str">
        <f t="shared" si="472"/>
        <v>Dicalcium phosphate</v>
      </c>
      <c r="BO663" s="204"/>
      <c r="BP663" s="200">
        <f t="shared" si="484"/>
        <v>100000</v>
      </c>
      <c r="BQ663" s="100" t="str">
        <f t="shared" si="446"/>
        <v>max</v>
      </c>
      <c r="BR663" s="205">
        <f t="shared" si="485"/>
        <v>100000</v>
      </c>
      <c r="BS663" s="100" t="str">
        <f t="shared" si="447"/>
        <v>max</v>
      </c>
      <c r="BT663" s="200">
        <f t="shared" si="486"/>
        <v>100000</v>
      </c>
      <c r="BU663" s="100" t="str">
        <f t="shared" si="448"/>
        <v>max</v>
      </c>
      <c r="BV663" s="200" t="str">
        <f t="shared" si="487"/>
        <v/>
      </c>
      <c r="BW663" s="100" t="str">
        <f t="shared" si="449"/>
        <v/>
      </c>
      <c r="BX663" s="200">
        <f t="shared" si="450"/>
        <v>1635200.0000000002</v>
      </c>
      <c r="BY663" s="100" t="str">
        <f t="shared" si="451"/>
        <v>N</v>
      </c>
      <c r="BZ663" s="200"/>
      <c r="CA663" s="200"/>
      <c r="CB663" s="200"/>
    </row>
    <row r="664" spans="1:80" s="96" customFormat="1" ht="23" x14ac:dyDescent="0.5">
      <c r="A664" s="255" t="s">
        <v>1798</v>
      </c>
      <c r="B664" s="117" t="s">
        <v>1503</v>
      </c>
      <c r="D664" s="201" t="s">
        <v>74</v>
      </c>
      <c r="E664" s="201">
        <v>1</v>
      </c>
      <c r="F664" s="203" t="s">
        <v>791</v>
      </c>
      <c r="G664" s="202"/>
      <c r="H664" s="100" t="s">
        <v>74</v>
      </c>
      <c r="I664" s="203"/>
      <c r="J664" s="203" t="s">
        <v>74</v>
      </c>
      <c r="K664" s="203"/>
      <c r="L664" s="113"/>
      <c r="M664" s="113">
        <v>1</v>
      </c>
      <c r="N664" s="111"/>
      <c r="P664" s="95">
        <v>174.33</v>
      </c>
      <c r="Q664" s="96" t="s">
        <v>47</v>
      </c>
      <c r="R664" s="96" t="s">
        <v>1197</v>
      </c>
      <c r="S664" s="208" t="s">
        <v>1197</v>
      </c>
      <c r="T664" s="96" t="s">
        <v>1197</v>
      </c>
      <c r="U664" s="96" t="s">
        <v>1197</v>
      </c>
      <c r="W664" s="96">
        <f t="shared" si="454"/>
        <v>0</v>
      </c>
      <c r="X664" s="96" t="s">
        <v>1197</v>
      </c>
      <c r="Y664" s="99" t="str">
        <f t="shared" si="455"/>
        <v/>
      </c>
      <c r="Z664" s="96" t="str">
        <f t="shared" si="456"/>
        <v/>
      </c>
      <c r="AA664" s="96" t="str">
        <f t="shared" si="457"/>
        <v/>
      </c>
      <c r="AC664" s="96" t="str">
        <f t="shared" si="452"/>
        <v/>
      </c>
      <c r="AD664" s="96" t="str">
        <f t="shared" si="458"/>
        <v/>
      </c>
      <c r="AE664" s="96" t="str">
        <f t="shared" si="459"/>
        <v/>
      </c>
      <c r="AF664" s="96" t="str">
        <f t="shared" si="473"/>
        <v/>
      </c>
      <c r="AH664" s="101" t="str">
        <f t="shared" si="460"/>
        <v/>
      </c>
      <c r="AI664" s="101" t="str">
        <f t="shared" si="461"/>
        <v/>
      </c>
      <c r="AJ664" s="101">
        <f t="shared" si="453"/>
        <v>78214.28571428571</v>
      </c>
      <c r="AK664" s="96">
        <f t="shared" si="474"/>
        <v>78214.28571428571</v>
      </c>
      <c r="AM664" s="96" t="str">
        <f t="shared" si="462"/>
        <v/>
      </c>
      <c r="AN664" s="96" t="str">
        <f t="shared" si="475"/>
        <v/>
      </c>
      <c r="AO664" s="96" t="str">
        <f t="shared" si="476"/>
        <v/>
      </c>
      <c r="AQ664" s="96" t="str">
        <f t="shared" si="463"/>
        <v/>
      </c>
      <c r="AR664" s="96">
        <f t="shared" si="477"/>
        <v>2336000</v>
      </c>
      <c r="AS664" s="96">
        <f t="shared" si="478"/>
        <v>2336000</v>
      </c>
      <c r="AU664" s="96" t="str">
        <f t="shared" si="464"/>
        <v/>
      </c>
      <c r="AV664" s="96" t="str">
        <f t="shared" si="479"/>
        <v/>
      </c>
      <c r="AW664" s="96" t="str">
        <f t="shared" si="480"/>
        <v/>
      </c>
      <c r="AX664" s="96" t="str">
        <f t="shared" si="481"/>
        <v/>
      </c>
      <c r="AZ664" s="101" t="str">
        <f t="shared" si="465"/>
        <v/>
      </c>
      <c r="BA664" s="101" t="str">
        <f t="shared" si="466"/>
        <v/>
      </c>
      <c r="BB664" s="101">
        <f t="shared" si="482"/>
        <v>1297777.7777777778</v>
      </c>
      <c r="BC664" s="96">
        <f t="shared" si="483"/>
        <v>1297777.7777777778</v>
      </c>
      <c r="BE664" s="96" t="str">
        <f t="shared" si="467"/>
        <v/>
      </c>
      <c r="BF664" s="96" t="str">
        <f t="shared" si="468"/>
        <v/>
      </c>
      <c r="BH664" s="118"/>
      <c r="BI664" s="96" t="s">
        <v>74</v>
      </c>
      <c r="BJ664" s="96" t="str">
        <f t="shared" si="469"/>
        <v/>
      </c>
      <c r="BK664" s="101">
        <f t="shared" si="470"/>
        <v>33371.428571428572</v>
      </c>
      <c r="BL664" s="101"/>
      <c r="BM664" s="117" t="str">
        <f t="shared" si="471"/>
        <v>7782-75-4</v>
      </c>
      <c r="BN664" s="204" t="str">
        <f t="shared" si="472"/>
        <v>Dimagnesium phosphate</v>
      </c>
      <c r="BO664" s="204"/>
      <c r="BP664" s="200">
        <f t="shared" si="484"/>
        <v>78214.28571428571</v>
      </c>
      <c r="BQ664" s="100" t="str">
        <f t="shared" si="446"/>
        <v>N</v>
      </c>
      <c r="BR664" s="205">
        <f t="shared" si="485"/>
        <v>100000</v>
      </c>
      <c r="BS664" s="100" t="str">
        <f t="shared" si="447"/>
        <v>max</v>
      </c>
      <c r="BT664" s="200">
        <f t="shared" si="486"/>
        <v>100000</v>
      </c>
      <c r="BU664" s="100" t="str">
        <f t="shared" si="448"/>
        <v>max</v>
      </c>
      <c r="BV664" s="200" t="str">
        <f t="shared" si="487"/>
        <v/>
      </c>
      <c r="BW664" s="100" t="str">
        <f t="shared" si="449"/>
        <v/>
      </c>
      <c r="BX664" s="200">
        <f t="shared" si="450"/>
        <v>33371.428571428572</v>
      </c>
      <c r="BY664" s="100" t="str">
        <f t="shared" si="451"/>
        <v>N</v>
      </c>
      <c r="BZ664" s="200"/>
      <c r="CA664" s="200"/>
      <c r="CB664" s="200"/>
    </row>
    <row r="665" spans="1:80" s="96" customFormat="1" ht="23" x14ac:dyDescent="0.5">
      <c r="A665" s="255" t="s">
        <v>1799</v>
      </c>
      <c r="B665" s="117" t="s">
        <v>1504</v>
      </c>
      <c r="D665" s="201" t="s">
        <v>74</v>
      </c>
      <c r="E665" s="201">
        <v>1</v>
      </c>
      <c r="F665" s="203" t="s">
        <v>791</v>
      </c>
      <c r="G665" s="202"/>
      <c r="H665" s="100" t="s">
        <v>74</v>
      </c>
      <c r="I665" s="203"/>
      <c r="J665" s="203" t="s">
        <v>74</v>
      </c>
      <c r="K665" s="203"/>
      <c r="L665" s="113"/>
      <c r="M665" s="113">
        <v>1</v>
      </c>
      <c r="N665" s="111"/>
      <c r="P665" s="95">
        <v>174.18</v>
      </c>
      <c r="Q665" s="96" t="s">
        <v>47</v>
      </c>
      <c r="R665" s="96" t="s">
        <v>1197</v>
      </c>
      <c r="S665" s="208" t="s">
        <v>1197</v>
      </c>
      <c r="T665" s="96" t="s">
        <v>1197</v>
      </c>
      <c r="U665" s="96" t="s">
        <v>1197</v>
      </c>
      <c r="W665" s="96">
        <f t="shared" si="454"/>
        <v>0</v>
      </c>
      <c r="X665" s="96" t="s">
        <v>1197</v>
      </c>
      <c r="Y665" s="99" t="str">
        <f t="shared" si="455"/>
        <v/>
      </c>
      <c r="Z665" s="96" t="str">
        <f t="shared" si="456"/>
        <v/>
      </c>
      <c r="AA665" s="96" t="str">
        <f t="shared" si="457"/>
        <v/>
      </c>
      <c r="AC665" s="96" t="str">
        <f t="shared" si="452"/>
        <v/>
      </c>
      <c r="AD665" s="96" t="str">
        <f t="shared" si="458"/>
        <v/>
      </c>
      <c r="AE665" s="96" t="str">
        <f t="shared" si="459"/>
        <v/>
      </c>
      <c r="AF665" s="96" t="str">
        <f t="shared" si="473"/>
        <v/>
      </c>
      <c r="AH665" s="101" t="str">
        <f t="shared" si="460"/>
        <v/>
      </c>
      <c r="AI665" s="101" t="str">
        <f t="shared" si="461"/>
        <v/>
      </c>
      <c r="AJ665" s="101">
        <f t="shared" si="453"/>
        <v>78214.28571428571</v>
      </c>
      <c r="AK665" s="96">
        <f t="shared" si="474"/>
        <v>78214.28571428571</v>
      </c>
      <c r="AM665" s="96" t="str">
        <f t="shared" si="462"/>
        <v/>
      </c>
      <c r="AN665" s="96" t="str">
        <f t="shared" si="475"/>
        <v/>
      </c>
      <c r="AO665" s="96" t="str">
        <f t="shared" si="476"/>
        <v/>
      </c>
      <c r="AQ665" s="96" t="str">
        <f t="shared" si="463"/>
        <v/>
      </c>
      <c r="AR665" s="96">
        <f t="shared" si="477"/>
        <v>2336000</v>
      </c>
      <c r="AS665" s="96">
        <f t="shared" si="478"/>
        <v>2336000</v>
      </c>
      <c r="AU665" s="96" t="str">
        <f t="shared" si="464"/>
        <v/>
      </c>
      <c r="AV665" s="96" t="str">
        <f t="shared" si="479"/>
        <v/>
      </c>
      <c r="AW665" s="96" t="str">
        <f t="shared" si="480"/>
        <v/>
      </c>
      <c r="AX665" s="96" t="str">
        <f t="shared" si="481"/>
        <v/>
      </c>
      <c r="AZ665" s="101" t="str">
        <f t="shared" si="465"/>
        <v/>
      </c>
      <c r="BA665" s="101" t="str">
        <f t="shared" si="466"/>
        <v/>
      </c>
      <c r="BB665" s="101">
        <f t="shared" si="482"/>
        <v>1297777.7777777778</v>
      </c>
      <c r="BC665" s="96">
        <f t="shared" si="483"/>
        <v>1297777.7777777778</v>
      </c>
      <c r="BE665" s="96" t="str">
        <f t="shared" si="467"/>
        <v/>
      </c>
      <c r="BF665" s="96" t="str">
        <f t="shared" si="468"/>
        <v/>
      </c>
      <c r="BH665" s="118"/>
      <c r="BI665" s="96" t="s">
        <v>74</v>
      </c>
      <c r="BJ665" s="96" t="str">
        <f t="shared" si="469"/>
        <v/>
      </c>
      <c r="BK665" s="101">
        <f t="shared" si="470"/>
        <v>33371.428571428572</v>
      </c>
      <c r="BL665" s="101"/>
      <c r="BM665" s="117" t="str">
        <f t="shared" si="471"/>
        <v>7758-11-4</v>
      </c>
      <c r="BN665" s="204" t="str">
        <f t="shared" si="472"/>
        <v>Dipotassium phosphate</v>
      </c>
      <c r="BO665" s="204"/>
      <c r="BP665" s="200">
        <f t="shared" si="484"/>
        <v>78214.28571428571</v>
      </c>
      <c r="BQ665" s="100" t="str">
        <f t="shared" si="446"/>
        <v>N</v>
      </c>
      <c r="BR665" s="205">
        <f t="shared" si="485"/>
        <v>100000</v>
      </c>
      <c r="BS665" s="100" t="str">
        <f t="shared" si="447"/>
        <v>max</v>
      </c>
      <c r="BT665" s="200">
        <f t="shared" si="486"/>
        <v>100000</v>
      </c>
      <c r="BU665" s="100" t="str">
        <f t="shared" si="448"/>
        <v>max</v>
      </c>
      <c r="BV665" s="200" t="str">
        <f t="shared" si="487"/>
        <v/>
      </c>
      <c r="BW665" s="100" t="str">
        <f t="shared" si="449"/>
        <v/>
      </c>
      <c r="BX665" s="200">
        <f t="shared" si="450"/>
        <v>33371.428571428572</v>
      </c>
      <c r="BY665" s="100" t="str">
        <f t="shared" si="451"/>
        <v>N</v>
      </c>
      <c r="BZ665" s="200"/>
      <c r="CA665" s="200"/>
      <c r="CB665" s="200"/>
    </row>
    <row r="666" spans="1:80" s="96" customFormat="1" ht="23" x14ac:dyDescent="0.5">
      <c r="A666" s="255" t="s">
        <v>1800</v>
      </c>
      <c r="B666" s="117" t="s">
        <v>1505</v>
      </c>
      <c r="D666" s="201" t="s">
        <v>74</v>
      </c>
      <c r="E666" s="201">
        <v>1</v>
      </c>
      <c r="F666" s="203" t="s">
        <v>791</v>
      </c>
      <c r="G666" s="202"/>
      <c r="H666" s="100" t="s">
        <v>74</v>
      </c>
      <c r="I666" s="203"/>
      <c r="J666" s="203" t="s">
        <v>74</v>
      </c>
      <c r="K666" s="203"/>
      <c r="L666" s="113"/>
      <c r="M666" s="113">
        <v>1</v>
      </c>
      <c r="N666" s="111"/>
      <c r="P666" s="95">
        <v>141.96</v>
      </c>
      <c r="Q666" s="96" t="s">
        <v>47</v>
      </c>
      <c r="R666" s="96" t="s">
        <v>1197</v>
      </c>
      <c r="S666" s="208" t="s">
        <v>1197</v>
      </c>
      <c r="T666" s="96" t="s">
        <v>1197</v>
      </c>
      <c r="U666" s="96" t="s">
        <v>1197</v>
      </c>
      <c r="W666" s="96">
        <f t="shared" si="454"/>
        <v>0</v>
      </c>
      <c r="X666" s="96" t="s">
        <v>1197</v>
      </c>
      <c r="Y666" s="99" t="str">
        <f t="shared" si="455"/>
        <v/>
      </c>
      <c r="Z666" s="96" t="str">
        <f t="shared" si="456"/>
        <v/>
      </c>
      <c r="AA666" s="96" t="str">
        <f t="shared" si="457"/>
        <v/>
      </c>
      <c r="AC666" s="96" t="str">
        <f t="shared" si="452"/>
        <v/>
      </c>
      <c r="AD666" s="96" t="str">
        <f t="shared" si="458"/>
        <v/>
      </c>
      <c r="AE666" s="96" t="str">
        <f t="shared" si="459"/>
        <v/>
      </c>
      <c r="AF666" s="96" t="str">
        <f t="shared" si="473"/>
        <v/>
      </c>
      <c r="AH666" s="101" t="str">
        <f t="shared" si="460"/>
        <v/>
      </c>
      <c r="AI666" s="101" t="str">
        <f t="shared" si="461"/>
        <v/>
      </c>
      <c r="AJ666" s="101">
        <f t="shared" si="453"/>
        <v>78214.28571428571</v>
      </c>
      <c r="AK666" s="96">
        <f t="shared" si="474"/>
        <v>78214.28571428571</v>
      </c>
      <c r="AM666" s="96" t="str">
        <f t="shared" si="462"/>
        <v/>
      </c>
      <c r="AN666" s="96" t="str">
        <f t="shared" si="475"/>
        <v/>
      </c>
      <c r="AO666" s="96" t="str">
        <f t="shared" si="476"/>
        <v/>
      </c>
      <c r="AQ666" s="96" t="str">
        <f t="shared" si="463"/>
        <v/>
      </c>
      <c r="AR666" s="96">
        <f t="shared" si="477"/>
        <v>2336000</v>
      </c>
      <c r="AS666" s="96">
        <f t="shared" si="478"/>
        <v>2336000</v>
      </c>
      <c r="AU666" s="96" t="str">
        <f t="shared" si="464"/>
        <v/>
      </c>
      <c r="AV666" s="96" t="str">
        <f t="shared" si="479"/>
        <v/>
      </c>
      <c r="AW666" s="96" t="str">
        <f t="shared" si="480"/>
        <v/>
      </c>
      <c r="AX666" s="96" t="str">
        <f t="shared" si="481"/>
        <v/>
      </c>
      <c r="AZ666" s="101" t="str">
        <f t="shared" si="465"/>
        <v/>
      </c>
      <c r="BA666" s="101" t="str">
        <f t="shared" si="466"/>
        <v/>
      </c>
      <c r="BB666" s="101">
        <f t="shared" si="482"/>
        <v>1297777.7777777778</v>
      </c>
      <c r="BC666" s="96">
        <f t="shared" si="483"/>
        <v>1297777.7777777778</v>
      </c>
      <c r="BE666" s="96" t="str">
        <f t="shared" si="467"/>
        <v/>
      </c>
      <c r="BF666" s="96" t="str">
        <f t="shared" si="468"/>
        <v/>
      </c>
      <c r="BH666" s="118"/>
      <c r="BI666" s="96" t="s">
        <v>74</v>
      </c>
      <c r="BJ666" s="96" t="str">
        <f t="shared" si="469"/>
        <v/>
      </c>
      <c r="BK666" s="101">
        <f t="shared" si="470"/>
        <v>33371.428571428572</v>
      </c>
      <c r="BL666" s="101"/>
      <c r="BM666" s="117" t="str">
        <f t="shared" si="471"/>
        <v>7558-79-4</v>
      </c>
      <c r="BN666" s="204" t="str">
        <f t="shared" si="472"/>
        <v>Disodium phosphate</v>
      </c>
      <c r="BO666" s="204"/>
      <c r="BP666" s="200">
        <f t="shared" si="484"/>
        <v>78214.28571428571</v>
      </c>
      <c r="BQ666" s="100" t="str">
        <f t="shared" si="446"/>
        <v>N</v>
      </c>
      <c r="BR666" s="205">
        <f t="shared" si="485"/>
        <v>100000</v>
      </c>
      <c r="BS666" s="100" t="str">
        <f t="shared" si="447"/>
        <v>max</v>
      </c>
      <c r="BT666" s="200">
        <f t="shared" si="486"/>
        <v>100000</v>
      </c>
      <c r="BU666" s="100" t="str">
        <f t="shared" si="448"/>
        <v>max</v>
      </c>
      <c r="BV666" s="200" t="str">
        <f t="shared" si="487"/>
        <v/>
      </c>
      <c r="BW666" s="100" t="str">
        <f t="shared" si="449"/>
        <v/>
      </c>
      <c r="BX666" s="200">
        <f t="shared" si="450"/>
        <v>33371.428571428572</v>
      </c>
      <c r="BY666" s="100" t="str">
        <f t="shared" si="451"/>
        <v>N</v>
      </c>
      <c r="BZ666" s="200"/>
      <c r="CA666" s="200"/>
      <c r="CB666" s="200"/>
    </row>
    <row r="667" spans="1:80" s="96" customFormat="1" ht="23" x14ac:dyDescent="0.5">
      <c r="A667" s="255" t="s">
        <v>1801</v>
      </c>
      <c r="B667" s="117" t="s">
        <v>1506</v>
      </c>
      <c r="D667" s="201" t="s">
        <v>74</v>
      </c>
      <c r="E667" s="201">
        <v>49</v>
      </c>
      <c r="F667" s="203" t="s">
        <v>791</v>
      </c>
      <c r="G667" s="202"/>
      <c r="H667" s="100" t="s">
        <v>74</v>
      </c>
      <c r="I667" s="203"/>
      <c r="J667" s="203" t="s">
        <v>74</v>
      </c>
      <c r="K667" s="203"/>
      <c r="L667" s="113"/>
      <c r="M667" s="113">
        <v>1</v>
      </c>
      <c r="N667" s="111"/>
      <c r="P667" s="95">
        <v>317.94</v>
      </c>
      <c r="Q667" s="96" t="s">
        <v>47</v>
      </c>
      <c r="R667" s="96" t="s">
        <v>1197</v>
      </c>
      <c r="S667" s="208" t="s">
        <v>1197</v>
      </c>
      <c r="T667" s="96" t="s">
        <v>1197</v>
      </c>
      <c r="U667" s="96" t="s">
        <v>1197</v>
      </c>
      <c r="W667" s="96">
        <f t="shared" si="454"/>
        <v>0</v>
      </c>
      <c r="X667" s="96" t="s">
        <v>1197</v>
      </c>
      <c r="Y667" s="99" t="str">
        <f t="shared" si="455"/>
        <v/>
      </c>
      <c r="Z667" s="96" t="str">
        <f t="shared" si="456"/>
        <v/>
      </c>
      <c r="AA667" s="96" t="str">
        <f t="shared" si="457"/>
        <v/>
      </c>
      <c r="AC667" s="96" t="str">
        <f t="shared" si="452"/>
        <v/>
      </c>
      <c r="AD667" s="96" t="str">
        <f t="shared" si="458"/>
        <v/>
      </c>
      <c r="AE667" s="96" t="str">
        <f t="shared" si="459"/>
        <v/>
      </c>
      <c r="AF667" s="96" t="str">
        <f t="shared" si="473"/>
        <v/>
      </c>
      <c r="AH667" s="101" t="str">
        <f t="shared" si="460"/>
        <v/>
      </c>
      <c r="AI667" s="101" t="str">
        <f t="shared" si="461"/>
        <v/>
      </c>
      <c r="AJ667" s="101">
        <f t="shared" si="453"/>
        <v>3832500.0000000005</v>
      </c>
      <c r="AK667" s="96">
        <f t="shared" si="474"/>
        <v>3832500.0000000005</v>
      </c>
      <c r="AM667" s="96" t="str">
        <f t="shared" si="462"/>
        <v/>
      </c>
      <c r="AN667" s="96" t="str">
        <f t="shared" si="475"/>
        <v/>
      </c>
      <c r="AO667" s="96" t="str">
        <f t="shared" si="476"/>
        <v/>
      </c>
      <c r="AQ667" s="96" t="str">
        <f t="shared" si="463"/>
        <v/>
      </c>
      <c r="AR667" s="96">
        <f t="shared" si="477"/>
        <v>114464000.00000001</v>
      </c>
      <c r="AS667" s="96">
        <f t="shared" si="478"/>
        <v>114464000.00000001</v>
      </c>
      <c r="AU667" s="96" t="str">
        <f t="shared" si="464"/>
        <v/>
      </c>
      <c r="AV667" s="96" t="str">
        <f t="shared" si="479"/>
        <v/>
      </c>
      <c r="AW667" s="96" t="str">
        <f t="shared" si="480"/>
        <v/>
      </c>
      <c r="AX667" s="96" t="str">
        <f t="shared" si="481"/>
        <v/>
      </c>
      <c r="AZ667" s="101" t="str">
        <f t="shared" si="465"/>
        <v/>
      </c>
      <c r="BA667" s="101" t="str">
        <f t="shared" si="466"/>
        <v/>
      </c>
      <c r="BB667" s="101">
        <f t="shared" si="482"/>
        <v>63591111.111111119</v>
      </c>
      <c r="BC667" s="96">
        <f t="shared" si="483"/>
        <v>63591111.111111112</v>
      </c>
      <c r="BE667" s="96" t="str">
        <f t="shared" si="467"/>
        <v/>
      </c>
      <c r="BF667" s="96" t="str">
        <f t="shared" si="468"/>
        <v/>
      </c>
      <c r="BH667" s="118"/>
      <c r="BI667" s="96" t="s">
        <v>74</v>
      </c>
      <c r="BJ667" s="96" t="str">
        <f t="shared" si="469"/>
        <v/>
      </c>
      <c r="BK667" s="101">
        <f t="shared" si="470"/>
        <v>1635200.0000000002</v>
      </c>
      <c r="BL667" s="101"/>
      <c r="BM667" s="117" t="str">
        <f t="shared" si="471"/>
        <v>13530-50-2</v>
      </c>
      <c r="BN667" s="204" t="str">
        <f t="shared" si="472"/>
        <v>Monoaluminum phosphate</v>
      </c>
      <c r="BO667" s="204"/>
      <c r="BP667" s="200">
        <f t="shared" si="484"/>
        <v>100000</v>
      </c>
      <c r="BQ667" s="100" t="str">
        <f t="shared" si="446"/>
        <v>max</v>
      </c>
      <c r="BR667" s="205">
        <f t="shared" si="485"/>
        <v>100000</v>
      </c>
      <c r="BS667" s="100" t="str">
        <f t="shared" si="447"/>
        <v>max</v>
      </c>
      <c r="BT667" s="200">
        <f t="shared" si="486"/>
        <v>100000</v>
      </c>
      <c r="BU667" s="100" t="str">
        <f t="shared" si="448"/>
        <v>max</v>
      </c>
      <c r="BV667" s="200" t="str">
        <f t="shared" si="487"/>
        <v/>
      </c>
      <c r="BW667" s="100" t="str">
        <f t="shared" si="449"/>
        <v/>
      </c>
      <c r="BX667" s="200">
        <f t="shared" si="450"/>
        <v>1635200.0000000002</v>
      </c>
      <c r="BY667" s="100" t="str">
        <f t="shared" si="451"/>
        <v>N</v>
      </c>
      <c r="BZ667" s="200"/>
      <c r="CA667" s="200"/>
      <c r="CB667" s="200"/>
    </row>
    <row r="668" spans="1:80" s="96" customFormat="1" ht="23" x14ac:dyDescent="0.5">
      <c r="A668" s="255" t="s">
        <v>1802</v>
      </c>
      <c r="B668" s="117" t="s">
        <v>1507</v>
      </c>
      <c r="D668" s="201" t="s">
        <v>74</v>
      </c>
      <c r="E668" s="201">
        <v>49</v>
      </c>
      <c r="F668" s="203" t="s">
        <v>791</v>
      </c>
      <c r="G668" s="202"/>
      <c r="H668" s="100" t="s">
        <v>74</v>
      </c>
      <c r="I668" s="203"/>
      <c r="J668" s="203" t="s">
        <v>74</v>
      </c>
      <c r="K668" s="203"/>
      <c r="L668" s="113"/>
      <c r="M668" s="113">
        <v>1</v>
      </c>
      <c r="N668" s="111"/>
      <c r="P668" s="95">
        <v>115.03</v>
      </c>
      <c r="Q668" s="96" t="s">
        <v>47</v>
      </c>
      <c r="R668" s="96" t="s">
        <v>1197</v>
      </c>
      <c r="S668" s="208" t="s">
        <v>1197</v>
      </c>
      <c r="T668" s="96" t="s">
        <v>1197</v>
      </c>
      <c r="U668" s="96" t="s">
        <v>1197</v>
      </c>
      <c r="W668" s="96">
        <f t="shared" si="454"/>
        <v>0</v>
      </c>
      <c r="X668" s="96" t="s">
        <v>1197</v>
      </c>
      <c r="Y668" s="99" t="str">
        <f t="shared" si="455"/>
        <v/>
      </c>
      <c r="Z668" s="96" t="str">
        <f t="shared" si="456"/>
        <v/>
      </c>
      <c r="AA668" s="96" t="str">
        <f t="shared" si="457"/>
        <v/>
      </c>
      <c r="AC668" s="96" t="str">
        <f t="shared" si="452"/>
        <v/>
      </c>
      <c r="AD668" s="96" t="str">
        <f t="shared" si="458"/>
        <v/>
      </c>
      <c r="AE668" s="96" t="str">
        <f t="shared" si="459"/>
        <v/>
      </c>
      <c r="AF668" s="96" t="str">
        <f t="shared" si="473"/>
        <v/>
      </c>
      <c r="AH668" s="101" t="str">
        <f t="shared" si="460"/>
        <v/>
      </c>
      <c r="AI668" s="101" t="str">
        <f t="shared" si="461"/>
        <v/>
      </c>
      <c r="AJ668" s="101">
        <f t="shared" si="453"/>
        <v>3832500.0000000005</v>
      </c>
      <c r="AK668" s="96">
        <f t="shared" si="474"/>
        <v>3832500.0000000005</v>
      </c>
      <c r="AM668" s="96" t="str">
        <f t="shared" si="462"/>
        <v/>
      </c>
      <c r="AN668" s="96" t="str">
        <f t="shared" si="475"/>
        <v/>
      </c>
      <c r="AO668" s="96" t="str">
        <f t="shared" si="476"/>
        <v/>
      </c>
      <c r="AQ668" s="96" t="str">
        <f t="shared" si="463"/>
        <v/>
      </c>
      <c r="AR668" s="96">
        <f t="shared" si="477"/>
        <v>114464000.00000001</v>
      </c>
      <c r="AS668" s="96">
        <f t="shared" si="478"/>
        <v>114464000.00000001</v>
      </c>
      <c r="AU668" s="96" t="str">
        <f t="shared" si="464"/>
        <v/>
      </c>
      <c r="AV668" s="96" t="str">
        <f t="shared" si="479"/>
        <v/>
      </c>
      <c r="AW668" s="96" t="str">
        <f t="shared" si="480"/>
        <v/>
      </c>
      <c r="AX668" s="96" t="str">
        <f t="shared" si="481"/>
        <v/>
      </c>
      <c r="AZ668" s="101" t="str">
        <f t="shared" si="465"/>
        <v/>
      </c>
      <c r="BA668" s="101" t="str">
        <f t="shared" si="466"/>
        <v/>
      </c>
      <c r="BB668" s="101">
        <f t="shared" si="482"/>
        <v>63591111.111111119</v>
      </c>
      <c r="BC668" s="96">
        <f t="shared" si="483"/>
        <v>63591111.111111112</v>
      </c>
      <c r="BE668" s="96" t="str">
        <f t="shared" si="467"/>
        <v/>
      </c>
      <c r="BF668" s="96" t="str">
        <f t="shared" si="468"/>
        <v/>
      </c>
      <c r="BH668" s="118"/>
      <c r="BI668" s="96" t="s">
        <v>74</v>
      </c>
      <c r="BJ668" s="96" t="str">
        <f t="shared" si="469"/>
        <v/>
      </c>
      <c r="BK668" s="101">
        <f t="shared" si="470"/>
        <v>1635200.0000000002</v>
      </c>
      <c r="BL668" s="101"/>
      <c r="BM668" s="117" t="str">
        <f t="shared" si="471"/>
        <v>7722-76-1</v>
      </c>
      <c r="BN668" s="204" t="str">
        <f t="shared" si="472"/>
        <v>Monoammonium phosphate</v>
      </c>
      <c r="BO668" s="204"/>
      <c r="BP668" s="200">
        <f t="shared" si="484"/>
        <v>100000</v>
      </c>
      <c r="BQ668" s="100" t="str">
        <f t="shared" si="446"/>
        <v>max</v>
      </c>
      <c r="BR668" s="205">
        <f t="shared" si="485"/>
        <v>100000</v>
      </c>
      <c r="BS668" s="100" t="str">
        <f t="shared" si="447"/>
        <v>max</v>
      </c>
      <c r="BT668" s="200">
        <f t="shared" si="486"/>
        <v>100000</v>
      </c>
      <c r="BU668" s="100" t="str">
        <f t="shared" si="448"/>
        <v>max</v>
      </c>
      <c r="BV668" s="200" t="str">
        <f t="shared" si="487"/>
        <v/>
      </c>
      <c r="BW668" s="100" t="str">
        <f t="shared" si="449"/>
        <v/>
      </c>
      <c r="BX668" s="200">
        <f t="shared" si="450"/>
        <v>1635200.0000000002</v>
      </c>
      <c r="BY668" s="100" t="str">
        <f t="shared" si="451"/>
        <v>N</v>
      </c>
      <c r="BZ668" s="200"/>
      <c r="CA668" s="200"/>
      <c r="CB668" s="200"/>
    </row>
    <row r="669" spans="1:80" s="96" customFormat="1" ht="23" x14ac:dyDescent="0.5">
      <c r="A669" s="255" t="s">
        <v>1803</v>
      </c>
      <c r="B669" s="117" t="s">
        <v>1508</v>
      </c>
      <c r="D669" s="201" t="s">
        <v>74</v>
      </c>
      <c r="E669" s="201">
        <v>49</v>
      </c>
      <c r="F669" s="203" t="s">
        <v>791</v>
      </c>
      <c r="G669" s="202"/>
      <c r="H669" s="100" t="s">
        <v>74</v>
      </c>
      <c r="I669" s="203"/>
      <c r="J669" s="203" t="s">
        <v>74</v>
      </c>
      <c r="K669" s="203"/>
      <c r="L669" s="113"/>
      <c r="M669" s="113">
        <v>1</v>
      </c>
      <c r="N669" s="111"/>
      <c r="P669" s="95">
        <v>234.05</v>
      </c>
      <c r="Q669" s="96" t="s">
        <v>47</v>
      </c>
      <c r="R669" s="96" t="s">
        <v>1197</v>
      </c>
      <c r="S669" s="208" t="s">
        <v>1197</v>
      </c>
      <c r="T669" s="96" t="s">
        <v>1197</v>
      </c>
      <c r="U669" s="96" t="s">
        <v>1197</v>
      </c>
      <c r="W669" s="96">
        <f t="shared" si="454"/>
        <v>0</v>
      </c>
      <c r="X669" s="96" t="s">
        <v>1197</v>
      </c>
      <c r="Y669" s="99" t="str">
        <f t="shared" si="455"/>
        <v/>
      </c>
      <c r="Z669" s="96" t="str">
        <f t="shared" si="456"/>
        <v/>
      </c>
      <c r="AA669" s="96" t="str">
        <f t="shared" si="457"/>
        <v/>
      </c>
      <c r="AC669" s="96" t="str">
        <f t="shared" si="452"/>
        <v/>
      </c>
      <c r="AD669" s="96" t="str">
        <f t="shared" si="458"/>
        <v/>
      </c>
      <c r="AE669" s="96" t="str">
        <f t="shared" si="459"/>
        <v/>
      </c>
      <c r="AF669" s="96" t="str">
        <f t="shared" si="473"/>
        <v/>
      </c>
      <c r="AH669" s="101" t="str">
        <f t="shared" si="460"/>
        <v/>
      </c>
      <c r="AI669" s="101" t="str">
        <f t="shared" si="461"/>
        <v/>
      </c>
      <c r="AJ669" s="101">
        <f t="shared" si="453"/>
        <v>3832500.0000000005</v>
      </c>
      <c r="AK669" s="96">
        <f t="shared" si="474"/>
        <v>3832500.0000000005</v>
      </c>
      <c r="AM669" s="96" t="str">
        <f t="shared" si="462"/>
        <v/>
      </c>
      <c r="AN669" s="96" t="str">
        <f t="shared" si="475"/>
        <v/>
      </c>
      <c r="AO669" s="96" t="str">
        <f t="shared" si="476"/>
        <v/>
      </c>
      <c r="AQ669" s="96" t="str">
        <f t="shared" si="463"/>
        <v/>
      </c>
      <c r="AR669" s="96">
        <f t="shared" si="477"/>
        <v>114464000.00000001</v>
      </c>
      <c r="AS669" s="96">
        <f t="shared" si="478"/>
        <v>114464000.00000001</v>
      </c>
      <c r="AU669" s="96" t="str">
        <f t="shared" si="464"/>
        <v/>
      </c>
      <c r="AV669" s="96" t="str">
        <f t="shared" si="479"/>
        <v/>
      </c>
      <c r="AW669" s="96" t="str">
        <f t="shared" si="480"/>
        <v/>
      </c>
      <c r="AX669" s="96" t="str">
        <f t="shared" si="481"/>
        <v/>
      </c>
      <c r="AZ669" s="101" t="str">
        <f t="shared" si="465"/>
        <v/>
      </c>
      <c r="BA669" s="101" t="str">
        <f t="shared" si="466"/>
        <v/>
      </c>
      <c r="BB669" s="101">
        <f t="shared" si="482"/>
        <v>63591111.111111119</v>
      </c>
      <c r="BC669" s="96">
        <f t="shared" si="483"/>
        <v>63591111.111111112</v>
      </c>
      <c r="BE669" s="96" t="str">
        <f t="shared" si="467"/>
        <v/>
      </c>
      <c r="BF669" s="96" t="str">
        <f t="shared" si="468"/>
        <v/>
      </c>
      <c r="BH669" s="118"/>
      <c r="BI669" s="96" t="s">
        <v>74</v>
      </c>
      <c r="BJ669" s="96" t="str">
        <f t="shared" si="469"/>
        <v/>
      </c>
      <c r="BK669" s="101">
        <f t="shared" si="470"/>
        <v>1635200.0000000002</v>
      </c>
      <c r="BL669" s="101"/>
      <c r="BM669" s="117" t="str">
        <f t="shared" si="471"/>
        <v>7758-23-8</v>
      </c>
      <c r="BN669" s="204" t="str">
        <f t="shared" si="472"/>
        <v>Monocalcium phosphate</v>
      </c>
      <c r="BO669" s="204"/>
      <c r="BP669" s="200">
        <f t="shared" si="484"/>
        <v>100000</v>
      </c>
      <c r="BQ669" s="100" t="str">
        <f t="shared" si="446"/>
        <v>max</v>
      </c>
      <c r="BR669" s="205">
        <f t="shared" si="485"/>
        <v>100000</v>
      </c>
      <c r="BS669" s="100" t="str">
        <f t="shared" si="447"/>
        <v>max</v>
      </c>
      <c r="BT669" s="200">
        <f t="shared" si="486"/>
        <v>100000</v>
      </c>
      <c r="BU669" s="100" t="str">
        <f t="shared" si="448"/>
        <v>max</v>
      </c>
      <c r="BV669" s="200" t="str">
        <f t="shared" si="487"/>
        <v/>
      </c>
      <c r="BW669" s="100" t="str">
        <f t="shared" si="449"/>
        <v/>
      </c>
      <c r="BX669" s="200">
        <f t="shared" si="450"/>
        <v>1635200.0000000002</v>
      </c>
      <c r="BY669" s="100" t="str">
        <f t="shared" si="451"/>
        <v>N</v>
      </c>
      <c r="BZ669" s="200"/>
      <c r="CA669" s="200"/>
      <c r="CB669" s="200"/>
    </row>
    <row r="670" spans="1:80" s="96" customFormat="1" ht="23" x14ac:dyDescent="0.5">
      <c r="A670" s="255" t="s">
        <v>1804</v>
      </c>
      <c r="B670" s="117" t="s">
        <v>1509</v>
      </c>
      <c r="D670" s="201" t="s">
        <v>74</v>
      </c>
      <c r="E670" s="201">
        <v>49</v>
      </c>
      <c r="F670" s="203" t="s">
        <v>791</v>
      </c>
      <c r="G670" s="202"/>
      <c r="H670" s="100" t="s">
        <v>74</v>
      </c>
      <c r="I670" s="203"/>
      <c r="J670" s="203" t="s">
        <v>74</v>
      </c>
      <c r="K670" s="203"/>
      <c r="L670" s="113"/>
      <c r="M670" s="113">
        <v>1</v>
      </c>
      <c r="N670" s="111"/>
      <c r="P670" s="95">
        <v>120.28</v>
      </c>
      <c r="Q670" s="96" t="s">
        <v>47</v>
      </c>
      <c r="R670" s="96" t="s">
        <v>1197</v>
      </c>
      <c r="S670" s="208" t="s">
        <v>1197</v>
      </c>
      <c r="T670" s="96" t="s">
        <v>1197</v>
      </c>
      <c r="U670" s="96" t="s">
        <v>1197</v>
      </c>
      <c r="W670" s="96">
        <f t="shared" si="454"/>
        <v>0</v>
      </c>
      <c r="X670" s="96" t="s">
        <v>1197</v>
      </c>
      <c r="Y670" s="99" t="str">
        <f t="shared" si="455"/>
        <v/>
      </c>
      <c r="Z670" s="96" t="str">
        <f t="shared" si="456"/>
        <v/>
      </c>
      <c r="AA670" s="96" t="str">
        <f t="shared" si="457"/>
        <v/>
      </c>
      <c r="AC670" s="96" t="str">
        <f t="shared" si="452"/>
        <v/>
      </c>
      <c r="AD670" s="96" t="str">
        <f t="shared" si="458"/>
        <v/>
      </c>
      <c r="AE670" s="96" t="str">
        <f t="shared" si="459"/>
        <v/>
      </c>
      <c r="AF670" s="96" t="str">
        <f t="shared" si="473"/>
        <v/>
      </c>
      <c r="AH670" s="101" t="str">
        <f t="shared" si="460"/>
        <v/>
      </c>
      <c r="AI670" s="101" t="str">
        <f t="shared" si="461"/>
        <v/>
      </c>
      <c r="AJ670" s="101">
        <f t="shared" si="453"/>
        <v>3832500.0000000005</v>
      </c>
      <c r="AK670" s="96">
        <f t="shared" si="474"/>
        <v>3832500.0000000005</v>
      </c>
      <c r="AM670" s="96" t="str">
        <f t="shared" si="462"/>
        <v/>
      </c>
      <c r="AN670" s="96" t="str">
        <f t="shared" si="475"/>
        <v/>
      </c>
      <c r="AO670" s="96" t="str">
        <f t="shared" si="476"/>
        <v/>
      </c>
      <c r="AQ670" s="96" t="str">
        <f t="shared" si="463"/>
        <v/>
      </c>
      <c r="AR670" s="96">
        <f t="shared" si="477"/>
        <v>114464000.00000001</v>
      </c>
      <c r="AS670" s="96">
        <f t="shared" si="478"/>
        <v>114464000.00000001</v>
      </c>
      <c r="AU670" s="96" t="str">
        <f t="shared" si="464"/>
        <v/>
      </c>
      <c r="AV670" s="96" t="str">
        <f t="shared" si="479"/>
        <v/>
      </c>
      <c r="AW670" s="96" t="str">
        <f t="shared" si="480"/>
        <v/>
      </c>
      <c r="AX670" s="96" t="str">
        <f t="shared" si="481"/>
        <v/>
      </c>
      <c r="AZ670" s="101" t="str">
        <f t="shared" si="465"/>
        <v/>
      </c>
      <c r="BA670" s="101" t="str">
        <f t="shared" si="466"/>
        <v/>
      </c>
      <c r="BB670" s="101">
        <f t="shared" si="482"/>
        <v>63591111.111111119</v>
      </c>
      <c r="BC670" s="96">
        <f t="shared" si="483"/>
        <v>63591111.111111112</v>
      </c>
      <c r="BE670" s="96" t="str">
        <f t="shared" si="467"/>
        <v/>
      </c>
      <c r="BF670" s="96" t="str">
        <f t="shared" si="468"/>
        <v/>
      </c>
      <c r="BH670" s="118"/>
      <c r="BI670" s="96" t="s">
        <v>74</v>
      </c>
      <c r="BJ670" s="96" t="str">
        <f t="shared" si="469"/>
        <v/>
      </c>
      <c r="BK670" s="101">
        <f t="shared" si="470"/>
        <v>1635200.0000000002</v>
      </c>
      <c r="BL670" s="101"/>
      <c r="BM670" s="117" t="str">
        <f t="shared" si="471"/>
        <v>7757-86-0</v>
      </c>
      <c r="BN670" s="204" t="str">
        <f t="shared" si="472"/>
        <v>Monomagnesium phosphate</v>
      </c>
      <c r="BO670" s="204"/>
      <c r="BP670" s="200">
        <f t="shared" si="484"/>
        <v>100000</v>
      </c>
      <c r="BQ670" s="100" t="str">
        <f t="shared" si="446"/>
        <v>max</v>
      </c>
      <c r="BR670" s="205">
        <f t="shared" si="485"/>
        <v>100000</v>
      </c>
      <c r="BS670" s="100" t="str">
        <f t="shared" si="447"/>
        <v>max</v>
      </c>
      <c r="BT670" s="200">
        <f t="shared" si="486"/>
        <v>100000</v>
      </c>
      <c r="BU670" s="100" t="str">
        <f t="shared" si="448"/>
        <v>max</v>
      </c>
      <c r="BV670" s="200" t="str">
        <f t="shared" si="487"/>
        <v/>
      </c>
      <c r="BW670" s="100" t="str">
        <f t="shared" si="449"/>
        <v/>
      </c>
      <c r="BX670" s="200">
        <f t="shared" si="450"/>
        <v>1635200.0000000002</v>
      </c>
      <c r="BY670" s="100" t="str">
        <f t="shared" si="451"/>
        <v>N</v>
      </c>
      <c r="BZ670" s="200"/>
      <c r="CA670" s="200"/>
      <c r="CB670" s="200"/>
    </row>
    <row r="671" spans="1:80" s="96" customFormat="1" ht="23" x14ac:dyDescent="0.5">
      <c r="A671" s="255" t="s">
        <v>1805</v>
      </c>
      <c r="B671" s="117" t="s">
        <v>1510</v>
      </c>
      <c r="C671" s="201"/>
      <c r="D671" s="201" t="s">
        <v>74</v>
      </c>
      <c r="E671" s="201">
        <v>1</v>
      </c>
      <c r="F671" s="203" t="s">
        <v>791</v>
      </c>
      <c r="G671" s="202"/>
      <c r="H671" s="100" t="s">
        <v>74</v>
      </c>
      <c r="I671" s="203"/>
      <c r="J671" s="203" t="s">
        <v>74</v>
      </c>
      <c r="K671" s="203"/>
      <c r="L671" s="113"/>
      <c r="M671" s="113">
        <v>1</v>
      </c>
      <c r="N671" s="111"/>
      <c r="P671" s="95">
        <v>136.09</v>
      </c>
      <c r="Q671" s="96" t="s">
        <v>47</v>
      </c>
      <c r="R671" s="96" t="s">
        <v>1197</v>
      </c>
      <c r="S671" s="208" t="s">
        <v>1197</v>
      </c>
      <c r="T671" s="96" t="s">
        <v>1197</v>
      </c>
      <c r="U671" s="96" t="s">
        <v>1197</v>
      </c>
      <c r="W671" s="96">
        <f t="shared" si="454"/>
        <v>0</v>
      </c>
      <c r="X671" s="96" t="s">
        <v>1197</v>
      </c>
      <c r="Y671" s="99" t="str">
        <f t="shared" si="455"/>
        <v/>
      </c>
      <c r="Z671" s="96" t="str">
        <f t="shared" si="456"/>
        <v/>
      </c>
      <c r="AA671" s="96" t="str">
        <f t="shared" si="457"/>
        <v/>
      </c>
      <c r="AC671" s="96" t="str">
        <f t="shared" si="452"/>
        <v/>
      </c>
      <c r="AD671" s="96" t="str">
        <f t="shared" si="458"/>
        <v/>
      </c>
      <c r="AE671" s="96" t="str">
        <f t="shared" si="459"/>
        <v/>
      </c>
      <c r="AF671" s="96" t="str">
        <f t="shared" si="473"/>
        <v/>
      </c>
      <c r="AH671" s="101" t="str">
        <f t="shared" si="460"/>
        <v/>
      </c>
      <c r="AI671" s="101" t="str">
        <f t="shared" si="461"/>
        <v/>
      </c>
      <c r="AJ671" s="101">
        <f t="shared" si="453"/>
        <v>78214.28571428571</v>
      </c>
      <c r="AK671" s="96">
        <f t="shared" si="474"/>
        <v>78214.28571428571</v>
      </c>
      <c r="AM671" s="96" t="str">
        <f t="shared" si="462"/>
        <v/>
      </c>
      <c r="AN671" s="96" t="str">
        <f t="shared" si="475"/>
        <v/>
      </c>
      <c r="AO671" s="96" t="str">
        <f t="shared" si="476"/>
        <v/>
      </c>
      <c r="AQ671" s="96" t="str">
        <f t="shared" si="463"/>
        <v/>
      </c>
      <c r="AR671" s="96">
        <f t="shared" si="477"/>
        <v>2336000</v>
      </c>
      <c r="AS671" s="96">
        <f t="shared" si="478"/>
        <v>2336000</v>
      </c>
      <c r="AU671" s="96" t="str">
        <f t="shared" si="464"/>
        <v/>
      </c>
      <c r="AV671" s="96" t="str">
        <f t="shared" si="479"/>
        <v/>
      </c>
      <c r="AW671" s="96" t="str">
        <f t="shared" si="480"/>
        <v/>
      </c>
      <c r="AX671" s="96" t="str">
        <f t="shared" si="481"/>
        <v/>
      </c>
      <c r="AZ671" s="101" t="str">
        <f t="shared" si="465"/>
        <v/>
      </c>
      <c r="BA671" s="101" t="str">
        <f t="shared" si="466"/>
        <v/>
      </c>
      <c r="BB671" s="101">
        <f t="shared" si="482"/>
        <v>1297777.7777777778</v>
      </c>
      <c r="BC671" s="96">
        <f t="shared" si="483"/>
        <v>1297777.7777777778</v>
      </c>
      <c r="BE671" s="96" t="str">
        <f t="shared" si="467"/>
        <v/>
      </c>
      <c r="BF671" s="96" t="str">
        <f t="shared" si="468"/>
        <v/>
      </c>
      <c r="BH671" s="118"/>
      <c r="BI671" s="96" t="s">
        <v>74</v>
      </c>
      <c r="BJ671" s="96" t="str">
        <f t="shared" si="469"/>
        <v/>
      </c>
      <c r="BK671" s="101">
        <f t="shared" si="470"/>
        <v>33371.428571428572</v>
      </c>
      <c r="BL671" s="101"/>
      <c r="BM671" s="117" t="str">
        <f t="shared" si="471"/>
        <v>7778-77-0</v>
      </c>
      <c r="BN671" s="204" t="str">
        <f t="shared" si="472"/>
        <v>Monopotassium phosphate</v>
      </c>
      <c r="BO671" s="204"/>
      <c r="BP671" s="200">
        <f t="shared" si="484"/>
        <v>78214.28571428571</v>
      </c>
      <c r="BQ671" s="100" t="str">
        <f t="shared" si="446"/>
        <v>N</v>
      </c>
      <c r="BR671" s="205">
        <f t="shared" si="485"/>
        <v>100000</v>
      </c>
      <c r="BS671" s="100" t="str">
        <f t="shared" si="447"/>
        <v>max</v>
      </c>
      <c r="BT671" s="200">
        <f t="shared" si="486"/>
        <v>100000</v>
      </c>
      <c r="BU671" s="100" t="str">
        <f t="shared" si="448"/>
        <v>max</v>
      </c>
      <c r="BV671" s="200" t="str">
        <f t="shared" si="487"/>
        <v/>
      </c>
      <c r="BW671" s="100" t="str">
        <f t="shared" si="449"/>
        <v/>
      </c>
      <c r="BX671" s="200">
        <f t="shared" si="450"/>
        <v>33371.428571428572</v>
      </c>
      <c r="BY671" s="100" t="str">
        <f t="shared" si="451"/>
        <v>N</v>
      </c>
      <c r="BZ671" s="200"/>
      <c r="CA671" s="200"/>
      <c r="CB671" s="200"/>
    </row>
    <row r="672" spans="1:80" s="96" customFormat="1" ht="23" x14ac:dyDescent="0.5">
      <c r="A672" s="255" t="s">
        <v>1806</v>
      </c>
      <c r="B672" s="117" t="s">
        <v>1511</v>
      </c>
      <c r="C672" s="201"/>
      <c r="D672" s="201" t="s">
        <v>74</v>
      </c>
      <c r="E672" s="201">
        <v>1</v>
      </c>
      <c r="F672" s="203" t="s">
        <v>791</v>
      </c>
      <c r="G672" s="202"/>
      <c r="H672" s="100" t="s">
        <v>74</v>
      </c>
      <c r="I672" s="203"/>
      <c r="J672" s="203" t="s">
        <v>74</v>
      </c>
      <c r="K672" s="203"/>
      <c r="L672" s="113"/>
      <c r="M672" s="113">
        <v>1</v>
      </c>
      <c r="N672" s="111"/>
      <c r="P672" s="95">
        <v>119.98</v>
      </c>
      <c r="Q672" s="96" t="s">
        <v>47</v>
      </c>
      <c r="R672" s="96" t="s">
        <v>1197</v>
      </c>
      <c r="S672" s="208" t="s">
        <v>1197</v>
      </c>
      <c r="T672" s="96" t="s">
        <v>1197</v>
      </c>
      <c r="U672" s="96" t="s">
        <v>1197</v>
      </c>
      <c r="W672" s="96">
        <f t="shared" si="454"/>
        <v>0</v>
      </c>
      <c r="X672" s="96">
        <v>486900</v>
      </c>
      <c r="Y672" s="99" t="str">
        <f t="shared" si="455"/>
        <v/>
      </c>
      <c r="Z672" s="96" t="str">
        <f t="shared" si="456"/>
        <v/>
      </c>
      <c r="AA672" s="96" t="str">
        <f t="shared" si="457"/>
        <v/>
      </c>
      <c r="AC672" s="96" t="str">
        <f t="shared" si="452"/>
        <v/>
      </c>
      <c r="AD672" s="96" t="str">
        <f t="shared" si="458"/>
        <v/>
      </c>
      <c r="AE672" s="96" t="str">
        <f t="shared" si="459"/>
        <v/>
      </c>
      <c r="AF672" s="96" t="str">
        <f t="shared" si="473"/>
        <v/>
      </c>
      <c r="AH672" s="101" t="str">
        <f t="shared" si="460"/>
        <v/>
      </c>
      <c r="AI672" s="101" t="str">
        <f t="shared" si="461"/>
        <v/>
      </c>
      <c r="AJ672" s="101">
        <f t="shared" si="453"/>
        <v>78214.28571428571</v>
      </c>
      <c r="AK672" s="96">
        <f t="shared" si="474"/>
        <v>78214.28571428571</v>
      </c>
      <c r="AM672" s="96" t="str">
        <f t="shared" si="462"/>
        <v/>
      </c>
      <c r="AN672" s="96" t="str">
        <f t="shared" si="475"/>
        <v/>
      </c>
      <c r="AO672" s="96" t="str">
        <f t="shared" si="476"/>
        <v/>
      </c>
      <c r="AQ672" s="96" t="str">
        <f t="shared" si="463"/>
        <v/>
      </c>
      <c r="AR672" s="96">
        <f t="shared" si="477"/>
        <v>2336000</v>
      </c>
      <c r="AS672" s="96">
        <f t="shared" si="478"/>
        <v>2336000</v>
      </c>
      <c r="AU672" s="96" t="str">
        <f t="shared" si="464"/>
        <v/>
      </c>
      <c r="AV672" s="96" t="str">
        <f t="shared" si="479"/>
        <v/>
      </c>
      <c r="AW672" s="96" t="str">
        <f t="shared" si="480"/>
        <v/>
      </c>
      <c r="AX672" s="96" t="str">
        <f t="shared" si="481"/>
        <v/>
      </c>
      <c r="AZ672" s="101" t="str">
        <f t="shared" si="465"/>
        <v/>
      </c>
      <c r="BA672" s="101" t="str">
        <f t="shared" si="466"/>
        <v/>
      </c>
      <c r="BB672" s="101">
        <f t="shared" si="482"/>
        <v>1297777.7777777778</v>
      </c>
      <c r="BC672" s="96">
        <f t="shared" si="483"/>
        <v>1297777.7777777778</v>
      </c>
      <c r="BE672" s="96" t="str">
        <f t="shared" si="467"/>
        <v/>
      </c>
      <c r="BF672" s="96" t="str">
        <f t="shared" si="468"/>
        <v/>
      </c>
      <c r="BH672" s="118"/>
      <c r="BI672" s="96" t="s">
        <v>74</v>
      </c>
      <c r="BJ672" s="96" t="str">
        <f t="shared" si="469"/>
        <v/>
      </c>
      <c r="BK672" s="101">
        <f t="shared" si="470"/>
        <v>33371.428571428572</v>
      </c>
      <c r="BL672" s="101"/>
      <c r="BM672" s="117" t="str">
        <f t="shared" si="471"/>
        <v>7558-80-7</v>
      </c>
      <c r="BN672" s="204" t="str">
        <f t="shared" si="472"/>
        <v>Monosodium phosphate</v>
      </c>
      <c r="BO672" s="204"/>
      <c r="BP672" s="200">
        <f t="shared" si="484"/>
        <v>78214.28571428571</v>
      </c>
      <c r="BQ672" s="100" t="str">
        <f t="shared" si="446"/>
        <v>N</v>
      </c>
      <c r="BR672" s="205">
        <f t="shared" si="485"/>
        <v>100000</v>
      </c>
      <c r="BS672" s="100" t="str">
        <f t="shared" si="447"/>
        <v>max</v>
      </c>
      <c r="BT672" s="200">
        <f t="shared" si="486"/>
        <v>100000</v>
      </c>
      <c r="BU672" s="100" t="str">
        <f t="shared" si="448"/>
        <v>max</v>
      </c>
      <c r="BV672" s="200" t="str">
        <f t="shared" si="487"/>
        <v/>
      </c>
      <c r="BW672" s="100" t="str">
        <f t="shared" si="449"/>
        <v/>
      </c>
      <c r="BX672" s="200">
        <f t="shared" si="450"/>
        <v>33371.428571428572</v>
      </c>
      <c r="BY672" s="100" t="str">
        <f t="shared" si="451"/>
        <v>N</v>
      </c>
      <c r="BZ672" s="200"/>
      <c r="CA672" s="200"/>
      <c r="CB672" s="200"/>
    </row>
    <row r="673" spans="1:80" s="96" customFormat="1" ht="23" x14ac:dyDescent="0.5">
      <c r="A673" s="255" t="s">
        <v>1807</v>
      </c>
      <c r="B673" s="117" t="s">
        <v>1512</v>
      </c>
      <c r="D673" s="201" t="s">
        <v>74</v>
      </c>
      <c r="E673" s="201">
        <v>1</v>
      </c>
      <c r="F673" s="203" t="s">
        <v>791</v>
      </c>
      <c r="G673" s="202"/>
      <c r="H673" s="100" t="s">
        <v>74</v>
      </c>
      <c r="I673" s="203"/>
      <c r="J673" s="203" t="s">
        <v>74</v>
      </c>
      <c r="K673" s="203"/>
      <c r="L673" s="113"/>
      <c r="M673" s="113">
        <v>1</v>
      </c>
      <c r="N673" s="111"/>
      <c r="P673" s="95">
        <v>257.95999999999998</v>
      </c>
      <c r="Q673" s="96" t="s">
        <v>47</v>
      </c>
      <c r="R673" s="96" t="s">
        <v>1197</v>
      </c>
      <c r="S673" s="208" t="s">
        <v>1197</v>
      </c>
      <c r="T673" s="96" t="s">
        <v>1197</v>
      </c>
      <c r="U673" s="96" t="s">
        <v>1197</v>
      </c>
      <c r="W673" s="96">
        <f t="shared" si="454"/>
        <v>0</v>
      </c>
      <c r="X673" s="96" t="s">
        <v>1197</v>
      </c>
      <c r="Y673" s="99" t="str">
        <f t="shared" si="455"/>
        <v/>
      </c>
      <c r="Z673" s="96" t="str">
        <f t="shared" si="456"/>
        <v/>
      </c>
      <c r="AA673" s="96" t="str">
        <f t="shared" si="457"/>
        <v/>
      </c>
      <c r="AC673" s="96" t="str">
        <f t="shared" si="452"/>
        <v/>
      </c>
      <c r="AD673" s="96" t="str">
        <f t="shared" si="458"/>
        <v/>
      </c>
      <c r="AE673" s="96" t="str">
        <f t="shared" si="459"/>
        <v/>
      </c>
      <c r="AF673" s="96" t="str">
        <f t="shared" si="473"/>
        <v/>
      </c>
      <c r="AH673" s="101" t="str">
        <f t="shared" si="460"/>
        <v/>
      </c>
      <c r="AI673" s="101" t="str">
        <f t="shared" si="461"/>
        <v/>
      </c>
      <c r="AJ673" s="101">
        <f t="shared" si="453"/>
        <v>78214.28571428571</v>
      </c>
      <c r="AK673" s="96">
        <f t="shared" si="474"/>
        <v>78214.28571428571</v>
      </c>
      <c r="AM673" s="96" t="str">
        <f t="shared" si="462"/>
        <v/>
      </c>
      <c r="AN673" s="96" t="str">
        <f t="shared" si="475"/>
        <v/>
      </c>
      <c r="AO673" s="96" t="str">
        <f t="shared" si="476"/>
        <v/>
      </c>
      <c r="AQ673" s="96" t="str">
        <f t="shared" si="463"/>
        <v/>
      </c>
      <c r="AR673" s="96">
        <f t="shared" si="477"/>
        <v>2336000</v>
      </c>
      <c r="AS673" s="96">
        <f t="shared" si="478"/>
        <v>2336000</v>
      </c>
      <c r="AU673" s="96" t="str">
        <f t="shared" si="464"/>
        <v/>
      </c>
      <c r="AV673" s="96" t="str">
        <f t="shared" si="479"/>
        <v/>
      </c>
      <c r="AW673" s="96" t="str">
        <f t="shared" si="480"/>
        <v/>
      </c>
      <c r="AX673" s="96" t="str">
        <f t="shared" si="481"/>
        <v/>
      </c>
      <c r="AZ673" s="101" t="str">
        <f t="shared" si="465"/>
        <v/>
      </c>
      <c r="BA673" s="101" t="str">
        <f t="shared" si="466"/>
        <v/>
      </c>
      <c r="BB673" s="101">
        <f t="shared" si="482"/>
        <v>1297777.7777777778</v>
      </c>
      <c r="BC673" s="96">
        <f t="shared" si="483"/>
        <v>1297777.7777777778</v>
      </c>
      <c r="BE673" s="96" t="str">
        <f t="shared" si="467"/>
        <v/>
      </c>
      <c r="BF673" s="96" t="str">
        <f t="shared" si="468"/>
        <v/>
      </c>
      <c r="BH673" s="118"/>
      <c r="BI673" s="96" t="s">
        <v>74</v>
      </c>
      <c r="BJ673" s="96" t="str">
        <f t="shared" si="469"/>
        <v/>
      </c>
      <c r="BK673" s="101">
        <f t="shared" si="470"/>
        <v>33371.428571428572</v>
      </c>
      <c r="BL673" s="101"/>
      <c r="BM673" s="117" t="str">
        <f t="shared" si="471"/>
        <v>8017-16-1</v>
      </c>
      <c r="BN673" s="204" t="str">
        <f t="shared" si="472"/>
        <v>Polyphosphoric acid</v>
      </c>
      <c r="BO673" s="204"/>
      <c r="BP673" s="200">
        <f t="shared" si="484"/>
        <v>78214.28571428571</v>
      </c>
      <c r="BQ673" s="100" t="str">
        <f t="shared" si="446"/>
        <v>N</v>
      </c>
      <c r="BR673" s="205">
        <f t="shared" si="485"/>
        <v>100000</v>
      </c>
      <c r="BS673" s="100" t="str">
        <f t="shared" si="447"/>
        <v>max</v>
      </c>
      <c r="BT673" s="200">
        <f t="shared" si="486"/>
        <v>100000</v>
      </c>
      <c r="BU673" s="100" t="str">
        <f t="shared" si="448"/>
        <v>max</v>
      </c>
      <c r="BV673" s="200" t="str">
        <f t="shared" si="487"/>
        <v/>
      </c>
      <c r="BW673" s="100" t="str">
        <f t="shared" si="449"/>
        <v/>
      </c>
      <c r="BX673" s="200">
        <f t="shared" si="450"/>
        <v>33371.428571428572</v>
      </c>
      <c r="BY673" s="100" t="str">
        <f t="shared" si="451"/>
        <v>N</v>
      </c>
      <c r="BZ673" s="200"/>
      <c r="CA673" s="200"/>
      <c r="CB673" s="200"/>
    </row>
    <row r="674" spans="1:80" s="96" customFormat="1" ht="23" x14ac:dyDescent="0.5">
      <c r="A674" s="255" t="s">
        <v>1808</v>
      </c>
      <c r="B674" s="117" t="s">
        <v>1513</v>
      </c>
      <c r="C674" s="201"/>
      <c r="D674" s="201" t="s">
        <v>74</v>
      </c>
      <c r="E674" s="201">
        <v>49</v>
      </c>
      <c r="F674" s="203" t="s">
        <v>791</v>
      </c>
      <c r="G674" s="202"/>
      <c r="H674" s="100" t="s">
        <v>74</v>
      </c>
      <c r="I674" s="203"/>
      <c r="J674" s="203" t="s">
        <v>74</v>
      </c>
      <c r="K674" s="203"/>
      <c r="L674" s="113"/>
      <c r="M674" s="113">
        <v>1</v>
      </c>
      <c r="N674" s="111"/>
      <c r="P674" s="95">
        <v>448.40679</v>
      </c>
      <c r="Q674" s="96" t="s">
        <v>47</v>
      </c>
      <c r="R674" s="96" t="s">
        <v>1197</v>
      </c>
      <c r="S674" s="208" t="s">
        <v>1197</v>
      </c>
      <c r="T674" s="96" t="s">
        <v>1197</v>
      </c>
      <c r="U674" s="96" t="s">
        <v>1197</v>
      </c>
      <c r="W674" s="96">
        <f t="shared" si="454"/>
        <v>0</v>
      </c>
      <c r="X674" s="96" t="s">
        <v>1197</v>
      </c>
      <c r="Y674" s="99" t="str">
        <f t="shared" si="455"/>
        <v/>
      </c>
      <c r="Z674" s="96" t="str">
        <f t="shared" si="456"/>
        <v/>
      </c>
      <c r="AA674" s="96" t="str">
        <f t="shared" si="457"/>
        <v/>
      </c>
      <c r="AC674" s="96" t="str">
        <f t="shared" si="452"/>
        <v/>
      </c>
      <c r="AD674" s="96" t="str">
        <f t="shared" si="458"/>
        <v/>
      </c>
      <c r="AE674" s="96" t="str">
        <f t="shared" si="459"/>
        <v/>
      </c>
      <c r="AF674" s="96" t="str">
        <f t="shared" si="473"/>
        <v/>
      </c>
      <c r="AH674" s="101" t="str">
        <f t="shared" si="460"/>
        <v/>
      </c>
      <c r="AI674" s="101" t="str">
        <f t="shared" si="461"/>
        <v/>
      </c>
      <c r="AJ674" s="101">
        <f t="shared" si="453"/>
        <v>3832500.0000000005</v>
      </c>
      <c r="AK674" s="96">
        <f t="shared" si="474"/>
        <v>3832500.0000000005</v>
      </c>
      <c r="AM674" s="96" t="str">
        <f t="shared" si="462"/>
        <v/>
      </c>
      <c r="AN674" s="96" t="str">
        <f t="shared" si="475"/>
        <v/>
      </c>
      <c r="AO674" s="96" t="str">
        <f t="shared" si="476"/>
        <v/>
      </c>
      <c r="AQ674" s="96" t="str">
        <f t="shared" si="463"/>
        <v/>
      </c>
      <c r="AR674" s="96">
        <f t="shared" si="477"/>
        <v>114464000.00000001</v>
      </c>
      <c r="AS674" s="96">
        <f t="shared" si="478"/>
        <v>114464000.00000001</v>
      </c>
      <c r="AU674" s="96" t="str">
        <f t="shared" si="464"/>
        <v/>
      </c>
      <c r="AV674" s="96" t="str">
        <f t="shared" si="479"/>
        <v/>
      </c>
      <c r="AW674" s="96" t="str">
        <f t="shared" si="480"/>
        <v/>
      </c>
      <c r="AX674" s="96" t="str">
        <f t="shared" si="481"/>
        <v/>
      </c>
      <c r="AZ674" s="101" t="str">
        <f t="shared" si="465"/>
        <v/>
      </c>
      <c r="BA674" s="101" t="str">
        <f t="shared" si="466"/>
        <v/>
      </c>
      <c r="BB674" s="101">
        <f t="shared" si="482"/>
        <v>63591111.111111119</v>
      </c>
      <c r="BC674" s="96">
        <f t="shared" si="483"/>
        <v>63591111.111111112</v>
      </c>
      <c r="BE674" s="96" t="str">
        <f t="shared" si="467"/>
        <v/>
      </c>
      <c r="BF674" s="96" t="str">
        <f t="shared" si="468"/>
        <v/>
      </c>
      <c r="BH674" s="118"/>
      <c r="BI674" s="96" t="s">
        <v>74</v>
      </c>
      <c r="BJ674" s="96" t="str">
        <f t="shared" si="469"/>
        <v/>
      </c>
      <c r="BK674" s="101">
        <f t="shared" si="470"/>
        <v>1635200.0000000002</v>
      </c>
      <c r="BL674" s="101"/>
      <c r="BM674" s="117" t="str">
        <f t="shared" si="471"/>
        <v>13845-36-8</v>
      </c>
      <c r="BN674" s="204" t="str">
        <f t="shared" si="472"/>
        <v>Potassium tripolyphosphate</v>
      </c>
      <c r="BO674" s="204"/>
      <c r="BP674" s="200">
        <f t="shared" si="484"/>
        <v>100000</v>
      </c>
      <c r="BQ674" s="100" t="str">
        <f t="shared" si="446"/>
        <v>max</v>
      </c>
      <c r="BR674" s="205">
        <f t="shared" si="485"/>
        <v>100000</v>
      </c>
      <c r="BS674" s="100" t="str">
        <f t="shared" si="447"/>
        <v>max</v>
      </c>
      <c r="BT674" s="200">
        <f t="shared" si="486"/>
        <v>100000</v>
      </c>
      <c r="BU674" s="100" t="str">
        <f t="shared" si="448"/>
        <v>max</v>
      </c>
      <c r="BV674" s="200" t="str">
        <f t="shared" si="487"/>
        <v/>
      </c>
      <c r="BW674" s="100" t="str">
        <f t="shared" si="449"/>
        <v/>
      </c>
      <c r="BX674" s="200">
        <f t="shared" si="450"/>
        <v>1635200.0000000002</v>
      </c>
      <c r="BY674" s="100" t="str">
        <f t="shared" si="451"/>
        <v>N</v>
      </c>
      <c r="BZ674" s="200"/>
      <c r="CA674" s="200"/>
      <c r="CB674" s="200"/>
    </row>
    <row r="675" spans="1:80" s="96" customFormat="1" ht="23" x14ac:dyDescent="0.5">
      <c r="A675" s="255" t="s">
        <v>1809</v>
      </c>
      <c r="B675" s="117" t="s">
        <v>1514</v>
      </c>
      <c r="C675" s="201"/>
      <c r="D675" s="201" t="s">
        <v>74</v>
      </c>
      <c r="E675" s="201">
        <v>1</v>
      </c>
      <c r="F675" s="203" t="s">
        <v>791</v>
      </c>
      <c r="G675" s="202"/>
      <c r="H675" s="100" t="s">
        <v>74</v>
      </c>
      <c r="I675" s="203"/>
      <c r="J675" s="203" t="s">
        <v>74</v>
      </c>
      <c r="K675" s="203"/>
      <c r="L675" s="113"/>
      <c r="M675" s="113">
        <v>1</v>
      </c>
      <c r="N675" s="111"/>
      <c r="P675" s="95">
        <v>221.94</v>
      </c>
      <c r="Q675" s="96" t="s">
        <v>47</v>
      </c>
      <c r="R675" s="96" t="s">
        <v>1197</v>
      </c>
      <c r="S675" s="208" t="s">
        <v>1197</v>
      </c>
      <c r="T675" s="96" t="s">
        <v>1197</v>
      </c>
      <c r="U675" s="96" t="s">
        <v>1197</v>
      </c>
      <c r="W675" s="96">
        <f t="shared" si="454"/>
        <v>0</v>
      </c>
      <c r="X675" s="96" t="s">
        <v>1197</v>
      </c>
      <c r="Y675" s="99" t="str">
        <f t="shared" si="455"/>
        <v/>
      </c>
      <c r="Z675" s="96" t="str">
        <f t="shared" si="456"/>
        <v/>
      </c>
      <c r="AA675" s="96" t="str">
        <f t="shared" si="457"/>
        <v/>
      </c>
      <c r="AC675" s="96" t="str">
        <f t="shared" si="452"/>
        <v/>
      </c>
      <c r="AD675" s="96" t="str">
        <f t="shared" si="458"/>
        <v/>
      </c>
      <c r="AE675" s="96" t="str">
        <f t="shared" si="459"/>
        <v/>
      </c>
      <c r="AF675" s="96" t="str">
        <f t="shared" si="473"/>
        <v/>
      </c>
      <c r="AH675" s="101" t="str">
        <f t="shared" si="460"/>
        <v/>
      </c>
      <c r="AI675" s="101" t="str">
        <f t="shared" si="461"/>
        <v/>
      </c>
      <c r="AJ675" s="101">
        <f t="shared" si="453"/>
        <v>78214.28571428571</v>
      </c>
      <c r="AK675" s="96">
        <f t="shared" si="474"/>
        <v>78214.28571428571</v>
      </c>
      <c r="AM675" s="96" t="str">
        <f t="shared" si="462"/>
        <v/>
      </c>
      <c r="AN675" s="96" t="str">
        <f t="shared" si="475"/>
        <v/>
      </c>
      <c r="AO675" s="96" t="str">
        <f t="shared" si="476"/>
        <v/>
      </c>
      <c r="AQ675" s="96" t="str">
        <f t="shared" si="463"/>
        <v/>
      </c>
      <c r="AR675" s="96">
        <f t="shared" si="477"/>
        <v>2336000</v>
      </c>
      <c r="AS675" s="96">
        <f t="shared" si="478"/>
        <v>2336000</v>
      </c>
      <c r="AU675" s="96" t="str">
        <f t="shared" si="464"/>
        <v/>
      </c>
      <c r="AV675" s="96" t="str">
        <f t="shared" si="479"/>
        <v/>
      </c>
      <c r="AW675" s="96" t="str">
        <f t="shared" si="480"/>
        <v/>
      </c>
      <c r="AX675" s="96" t="str">
        <f t="shared" si="481"/>
        <v/>
      </c>
      <c r="AZ675" s="101" t="str">
        <f t="shared" si="465"/>
        <v/>
      </c>
      <c r="BA675" s="101" t="str">
        <f t="shared" si="466"/>
        <v/>
      </c>
      <c r="BB675" s="101">
        <f t="shared" si="482"/>
        <v>1297777.7777777778</v>
      </c>
      <c r="BC675" s="96">
        <f t="shared" si="483"/>
        <v>1297777.7777777778</v>
      </c>
      <c r="BE675" s="96" t="str">
        <f t="shared" si="467"/>
        <v/>
      </c>
      <c r="BF675" s="96" t="str">
        <f t="shared" si="468"/>
        <v/>
      </c>
      <c r="BH675" s="118"/>
      <c r="BI675" s="96" t="s">
        <v>74</v>
      </c>
      <c r="BJ675" s="96" t="str">
        <f t="shared" si="469"/>
        <v/>
      </c>
      <c r="BK675" s="101">
        <f t="shared" si="470"/>
        <v>33371.428571428572</v>
      </c>
      <c r="BL675" s="101"/>
      <c r="BM675" s="117" t="str">
        <f t="shared" si="471"/>
        <v>7758-16-9</v>
      </c>
      <c r="BN675" s="204" t="str">
        <f t="shared" si="472"/>
        <v>Sodium acid pyrophosphate</v>
      </c>
      <c r="BO675" s="204"/>
      <c r="BP675" s="200">
        <f t="shared" si="484"/>
        <v>78214.28571428571</v>
      </c>
      <c r="BQ675" s="100" t="str">
        <f t="shared" si="446"/>
        <v>N</v>
      </c>
      <c r="BR675" s="205">
        <f t="shared" si="485"/>
        <v>100000</v>
      </c>
      <c r="BS675" s="100" t="str">
        <f t="shared" si="447"/>
        <v>max</v>
      </c>
      <c r="BT675" s="200">
        <f t="shared" si="486"/>
        <v>100000</v>
      </c>
      <c r="BU675" s="100" t="str">
        <f t="shared" si="448"/>
        <v>max</v>
      </c>
      <c r="BV675" s="200" t="str">
        <f t="shared" si="487"/>
        <v/>
      </c>
      <c r="BW675" s="100" t="str">
        <f t="shared" si="449"/>
        <v/>
      </c>
      <c r="BX675" s="200">
        <f t="shared" si="450"/>
        <v>33371.428571428572</v>
      </c>
      <c r="BY675" s="100" t="str">
        <f t="shared" si="451"/>
        <v>N</v>
      </c>
      <c r="BZ675" s="200"/>
      <c r="CA675" s="200"/>
      <c r="CB675" s="200"/>
    </row>
    <row r="676" spans="1:80" s="96" customFormat="1" ht="23" x14ac:dyDescent="0.5">
      <c r="A676" s="255" t="s">
        <v>1810</v>
      </c>
      <c r="B676" s="117" t="s">
        <v>1515</v>
      </c>
      <c r="D676" s="201" t="s">
        <v>74</v>
      </c>
      <c r="E676" s="201">
        <v>49</v>
      </c>
      <c r="F676" s="203" t="s">
        <v>791</v>
      </c>
      <c r="G676" s="202"/>
      <c r="H676" s="100" t="s">
        <v>74</v>
      </c>
      <c r="I676" s="203"/>
      <c r="J676" s="203" t="s">
        <v>74</v>
      </c>
      <c r="K676" s="203"/>
      <c r="L676" s="113"/>
      <c r="M676" s="113">
        <v>1</v>
      </c>
      <c r="N676" s="111"/>
      <c r="P676" s="95">
        <v>144.94266999999999</v>
      </c>
      <c r="Q676" s="96" t="s">
        <v>47</v>
      </c>
      <c r="R676" s="96" t="s">
        <v>1197</v>
      </c>
      <c r="S676" s="208" t="s">
        <v>1197</v>
      </c>
      <c r="T676" s="96" t="s">
        <v>1197</v>
      </c>
      <c r="U676" s="96" t="s">
        <v>1197</v>
      </c>
      <c r="W676" s="96">
        <f t="shared" si="454"/>
        <v>0</v>
      </c>
      <c r="X676" s="96" t="s">
        <v>1197</v>
      </c>
      <c r="Y676" s="99" t="str">
        <f t="shared" si="455"/>
        <v/>
      </c>
      <c r="Z676" s="96" t="str">
        <f t="shared" si="456"/>
        <v/>
      </c>
      <c r="AA676" s="96" t="str">
        <f t="shared" si="457"/>
        <v/>
      </c>
      <c r="AC676" s="96" t="str">
        <f t="shared" si="452"/>
        <v/>
      </c>
      <c r="AD676" s="96" t="str">
        <f t="shared" si="458"/>
        <v/>
      </c>
      <c r="AE676" s="96" t="str">
        <f t="shared" si="459"/>
        <v/>
      </c>
      <c r="AF676" s="96" t="str">
        <f t="shared" si="473"/>
        <v/>
      </c>
      <c r="AH676" s="101" t="str">
        <f t="shared" si="460"/>
        <v/>
      </c>
      <c r="AI676" s="101" t="str">
        <f t="shared" si="461"/>
        <v/>
      </c>
      <c r="AJ676" s="101">
        <f t="shared" si="453"/>
        <v>3832500.0000000005</v>
      </c>
      <c r="AK676" s="96">
        <f t="shared" si="474"/>
        <v>3832500.0000000005</v>
      </c>
      <c r="AM676" s="96" t="str">
        <f t="shared" si="462"/>
        <v/>
      </c>
      <c r="AN676" s="96" t="str">
        <f t="shared" si="475"/>
        <v/>
      </c>
      <c r="AO676" s="96" t="str">
        <f t="shared" si="476"/>
        <v/>
      </c>
      <c r="AQ676" s="96" t="str">
        <f t="shared" si="463"/>
        <v/>
      </c>
      <c r="AR676" s="96">
        <f t="shared" si="477"/>
        <v>114464000.00000001</v>
      </c>
      <c r="AS676" s="96">
        <f t="shared" si="478"/>
        <v>114464000.00000001</v>
      </c>
      <c r="AU676" s="96" t="str">
        <f t="shared" si="464"/>
        <v/>
      </c>
      <c r="AV676" s="96" t="str">
        <f t="shared" si="479"/>
        <v/>
      </c>
      <c r="AW676" s="96" t="str">
        <f t="shared" si="480"/>
        <v/>
      </c>
      <c r="AX676" s="96" t="str">
        <f t="shared" si="481"/>
        <v/>
      </c>
      <c r="AZ676" s="101" t="str">
        <f t="shared" si="465"/>
        <v/>
      </c>
      <c r="BA676" s="101" t="str">
        <f t="shared" si="466"/>
        <v/>
      </c>
      <c r="BB676" s="101">
        <f t="shared" si="482"/>
        <v>63591111.111111119</v>
      </c>
      <c r="BC676" s="96">
        <f t="shared" si="483"/>
        <v>63591111.111111112</v>
      </c>
      <c r="BE676" s="96" t="str">
        <f t="shared" si="467"/>
        <v/>
      </c>
      <c r="BF676" s="96" t="str">
        <f t="shared" si="468"/>
        <v/>
      </c>
      <c r="BH676" s="118"/>
      <c r="BI676" s="96" t="s">
        <v>74</v>
      </c>
      <c r="BJ676" s="96" t="str">
        <f t="shared" si="469"/>
        <v/>
      </c>
      <c r="BK676" s="101">
        <f t="shared" si="470"/>
        <v>1635200.0000000002</v>
      </c>
      <c r="BL676" s="101"/>
      <c r="BM676" s="117" t="str">
        <f t="shared" si="471"/>
        <v>7785-88-8</v>
      </c>
      <c r="BN676" s="204" t="str">
        <f t="shared" si="472"/>
        <v>Sodium aluminum phosphate (acidic)</v>
      </c>
      <c r="BO676" s="204"/>
      <c r="BP676" s="200">
        <f t="shared" si="484"/>
        <v>100000</v>
      </c>
      <c r="BQ676" s="100" t="str">
        <f t="shared" si="446"/>
        <v>max</v>
      </c>
      <c r="BR676" s="205">
        <f t="shared" si="485"/>
        <v>100000</v>
      </c>
      <c r="BS676" s="100" t="str">
        <f t="shared" si="447"/>
        <v>max</v>
      </c>
      <c r="BT676" s="200">
        <f t="shared" si="486"/>
        <v>100000</v>
      </c>
      <c r="BU676" s="100" t="str">
        <f t="shared" si="448"/>
        <v>max</v>
      </c>
      <c r="BV676" s="200" t="str">
        <f t="shared" si="487"/>
        <v/>
      </c>
      <c r="BW676" s="100" t="str">
        <f t="shared" si="449"/>
        <v/>
      </c>
      <c r="BX676" s="200">
        <f t="shared" si="450"/>
        <v>1635200.0000000002</v>
      </c>
      <c r="BY676" s="100" t="str">
        <f t="shared" si="451"/>
        <v>N</v>
      </c>
      <c r="BZ676" s="200"/>
      <c r="CA676" s="200"/>
      <c r="CB676" s="200"/>
    </row>
    <row r="677" spans="1:80" s="96" customFormat="1" ht="23" x14ac:dyDescent="0.5">
      <c r="A677" s="255" t="s">
        <v>1811</v>
      </c>
      <c r="B677" s="117" t="s">
        <v>1516</v>
      </c>
      <c r="D677" s="201" t="s">
        <v>74</v>
      </c>
      <c r="E677" s="201">
        <v>49</v>
      </c>
      <c r="F677" s="203" t="s">
        <v>791</v>
      </c>
      <c r="G677" s="202"/>
      <c r="H677" s="100" t="s">
        <v>74</v>
      </c>
      <c r="I677" s="203"/>
      <c r="J677" s="203" t="s">
        <v>74</v>
      </c>
      <c r="K677" s="203"/>
      <c r="L677" s="113"/>
      <c r="M677" s="113">
        <v>1</v>
      </c>
      <c r="N677" s="111"/>
      <c r="P677" s="95" t="s">
        <v>1197</v>
      </c>
      <c r="Q677" s="96" t="s">
        <v>47</v>
      </c>
      <c r="R677" s="96" t="s">
        <v>1197</v>
      </c>
      <c r="S677" s="208" t="s">
        <v>1197</v>
      </c>
      <c r="T677" s="96" t="s">
        <v>1197</v>
      </c>
      <c r="U677" s="96" t="s">
        <v>1197</v>
      </c>
      <c r="W677" s="96">
        <f t="shared" si="454"/>
        <v>0</v>
      </c>
      <c r="X677" s="96" t="s">
        <v>1197</v>
      </c>
      <c r="Y677" s="99" t="str">
        <f t="shared" si="455"/>
        <v/>
      </c>
      <c r="Z677" s="96" t="str">
        <f t="shared" si="456"/>
        <v/>
      </c>
      <c r="AA677" s="96" t="str">
        <f t="shared" si="457"/>
        <v/>
      </c>
      <c r="AC677" s="96" t="str">
        <f t="shared" si="452"/>
        <v/>
      </c>
      <c r="AD677" s="96" t="str">
        <f t="shared" si="458"/>
        <v/>
      </c>
      <c r="AE677" s="96" t="str">
        <f t="shared" si="459"/>
        <v/>
      </c>
      <c r="AF677" s="96" t="str">
        <f t="shared" si="473"/>
        <v/>
      </c>
      <c r="AH677" s="101" t="str">
        <f t="shared" si="460"/>
        <v/>
      </c>
      <c r="AI677" s="101" t="str">
        <f t="shared" si="461"/>
        <v/>
      </c>
      <c r="AJ677" s="101">
        <f t="shared" si="453"/>
        <v>3832500.0000000005</v>
      </c>
      <c r="AK677" s="96">
        <f t="shared" si="474"/>
        <v>3832500.0000000005</v>
      </c>
      <c r="AM677" s="96" t="str">
        <f t="shared" si="462"/>
        <v/>
      </c>
      <c r="AN677" s="96" t="str">
        <f t="shared" si="475"/>
        <v/>
      </c>
      <c r="AO677" s="96" t="str">
        <f t="shared" si="476"/>
        <v/>
      </c>
      <c r="AQ677" s="96" t="str">
        <f t="shared" si="463"/>
        <v/>
      </c>
      <c r="AR677" s="96">
        <f t="shared" si="477"/>
        <v>114464000.00000001</v>
      </c>
      <c r="AS677" s="96">
        <f t="shared" si="478"/>
        <v>114464000.00000001</v>
      </c>
      <c r="AU677" s="96" t="str">
        <f t="shared" si="464"/>
        <v/>
      </c>
      <c r="AV677" s="96" t="str">
        <f t="shared" si="479"/>
        <v/>
      </c>
      <c r="AW677" s="96" t="str">
        <f t="shared" si="480"/>
        <v/>
      </c>
      <c r="AX677" s="96" t="str">
        <f t="shared" si="481"/>
        <v/>
      </c>
      <c r="AZ677" s="101" t="str">
        <f t="shared" si="465"/>
        <v/>
      </c>
      <c r="BA677" s="101" t="str">
        <f t="shared" si="466"/>
        <v/>
      </c>
      <c r="BB677" s="101">
        <f t="shared" si="482"/>
        <v>63591111.111111119</v>
      </c>
      <c r="BC677" s="96">
        <f t="shared" si="483"/>
        <v>63591111.111111112</v>
      </c>
      <c r="BE677" s="96" t="str">
        <f t="shared" si="467"/>
        <v/>
      </c>
      <c r="BF677" s="96" t="str">
        <f t="shared" si="468"/>
        <v/>
      </c>
      <c r="BH677" s="118"/>
      <c r="BI677" s="96" t="s">
        <v>74</v>
      </c>
      <c r="BJ677" s="96" t="str">
        <f t="shared" si="469"/>
        <v/>
      </c>
      <c r="BK677" s="101">
        <f t="shared" si="470"/>
        <v>1635200.0000000002</v>
      </c>
      <c r="BL677" s="101"/>
      <c r="BM677" s="117" t="str">
        <f t="shared" si="471"/>
        <v>10279-59-1</v>
      </c>
      <c r="BN677" s="204" t="str">
        <f t="shared" si="472"/>
        <v>Sodium aluminum phosphate (anhydrous)</v>
      </c>
      <c r="BO677" s="204"/>
      <c r="BP677" s="200">
        <f t="shared" si="484"/>
        <v>100000</v>
      </c>
      <c r="BQ677" s="100" t="str">
        <f t="shared" si="446"/>
        <v>max</v>
      </c>
      <c r="BR677" s="205">
        <f t="shared" si="485"/>
        <v>100000</v>
      </c>
      <c r="BS677" s="100" t="str">
        <f t="shared" si="447"/>
        <v>max</v>
      </c>
      <c r="BT677" s="200">
        <f t="shared" si="486"/>
        <v>100000</v>
      </c>
      <c r="BU677" s="100" t="str">
        <f t="shared" si="448"/>
        <v>max</v>
      </c>
      <c r="BV677" s="200" t="str">
        <f t="shared" si="487"/>
        <v/>
      </c>
      <c r="BW677" s="100" t="str">
        <f t="shared" si="449"/>
        <v/>
      </c>
      <c r="BX677" s="200">
        <f t="shared" si="450"/>
        <v>1635200.0000000002</v>
      </c>
      <c r="BY677" s="100" t="str">
        <f t="shared" si="451"/>
        <v>N</v>
      </c>
      <c r="BZ677" s="200"/>
      <c r="CA677" s="200"/>
      <c r="CB677" s="200"/>
    </row>
    <row r="678" spans="1:80" s="96" customFormat="1" ht="23" x14ac:dyDescent="0.5">
      <c r="A678" s="255" t="s">
        <v>1812</v>
      </c>
      <c r="B678" s="117" t="s">
        <v>1517</v>
      </c>
      <c r="C678" s="201"/>
      <c r="D678" s="201" t="s">
        <v>74</v>
      </c>
      <c r="E678" s="201">
        <v>49</v>
      </c>
      <c r="F678" s="203" t="s">
        <v>791</v>
      </c>
      <c r="G678" s="202"/>
      <c r="H678" s="100" t="s">
        <v>74</v>
      </c>
      <c r="I678" s="203"/>
      <c r="J678" s="203" t="s">
        <v>74</v>
      </c>
      <c r="K678" s="203"/>
      <c r="L678" s="113"/>
      <c r="M678" s="113">
        <v>1</v>
      </c>
      <c r="N678" s="111"/>
      <c r="P678" s="95">
        <v>949.88</v>
      </c>
      <c r="Q678" s="96" t="s">
        <v>47</v>
      </c>
      <c r="R678" s="96" t="s">
        <v>1197</v>
      </c>
      <c r="S678" s="208" t="s">
        <v>1197</v>
      </c>
      <c r="T678" s="96" t="s">
        <v>1197</v>
      </c>
      <c r="U678" s="96" t="s">
        <v>1197</v>
      </c>
      <c r="W678" s="96">
        <f t="shared" si="454"/>
        <v>0</v>
      </c>
      <c r="X678" s="96" t="s">
        <v>1197</v>
      </c>
      <c r="Y678" s="99" t="str">
        <f t="shared" si="455"/>
        <v/>
      </c>
      <c r="Z678" s="96" t="str">
        <f t="shared" si="456"/>
        <v/>
      </c>
      <c r="AA678" s="96" t="str">
        <f t="shared" si="457"/>
        <v/>
      </c>
      <c r="AC678" s="96" t="str">
        <f t="shared" si="452"/>
        <v/>
      </c>
      <c r="AD678" s="96" t="str">
        <f t="shared" si="458"/>
        <v/>
      </c>
      <c r="AE678" s="96" t="str">
        <f t="shared" si="459"/>
        <v/>
      </c>
      <c r="AF678" s="96" t="str">
        <f t="shared" si="473"/>
        <v/>
      </c>
      <c r="AH678" s="101" t="str">
        <f t="shared" si="460"/>
        <v/>
      </c>
      <c r="AI678" s="101" t="str">
        <f t="shared" si="461"/>
        <v/>
      </c>
      <c r="AJ678" s="101">
        <f t="shared" si="453"/>
        <v>3832500.0000000005</v>
      </c>
      <c r="AK678" s="96">
        <f t="shared" si="474"/>
        <v>3832500.0000000005</v>
      </c>
      <c r="AM678" s="96" t="str">
        <f t="shared" si="462"/>
        <v/>
      </c>
      <c r="AN678" s="96" t="str">
        <f t="shared" si="475"/>
        <v/>
      </c>
      <c r="AO678" s="96" t="str">
        <f t="shared" si="476"/>
        <v/>
      </c>
      <c r="AQ678" s="96" t="str">
        <f t="shared" si="463"/>
        <v/>
      </c>
      <c r="AR678" s="96">
        <f t="shared" si="477"/>
        <v>114464000.00000001</v>
      </c>
      <c r="AS678" s="96">
        <f t="shared" si="478"/>
        <v>114464000.00000001</v>
      </c>
      <c r="AU678" s="96" t="str">
        <f t="shared" si="464"/>
        <v/>
      </c>
      <c r="AV678" s="96" t="str">
        <f t="shared" si="479"/>
        <v/>
      </c>
      <c r="AW678" s="96" t="str">
        <f t="shared" si="480"/>
        <v/>
      </c>
      <c r="AX678" s="96" t="str">
        <f t="shared" si="481"/>
        <v/>
      </c>
      <c r="AZ678" s="101" t="str">
        <f t="shared" si="465"/>
        <v/>
      </c>
      <c r="BA678" s="101" t="str">
        <f t="shared" si="466"/>
        <v/>
      </c>
      <c r="BB678" s="101">
        <f t="shared" si="482"/>
        <v>63591111.111111119</v>
      </c>
      <c r="BC678" s="96">
        <f t="shared" si="483"/>
        <v>63591111.111111112</v>
      </c>
      <c r="BE678" s="96" t="str">
        <f t="shared" si="467"/>
        <v/>
      </c>
      <c r="BF678" s="96" t="str">
        <f t="shared" si="468"/>
        <v/>
      </c>
      <c r="BH678" s="118"/>
      <c r="BI678" s="96" t="s">
        <v>74</v>
      </c>
      <c r="BJ678" s="96" t="str">
        <f t="shared" si="469"/>
        <v/>
      </c>
      <c r="BK678" s="101">
        <f t="shared" si="470"/>
        <v>1635200.0000000002</v>
      </c>
      <c r="BL678" s="101"/>
      <c r="BM678" s="117" t="str">
        <f t="shared" si="471"/>
        <v>10305-76-7</v>
      </c>
      <c r="BN678" s="204" t="str">
        <f t="shared" si="472"/>
        <v>Sodium aluminum phosphate (tetrahydrate)</v>
      </c>
      <c r="BO678" s="204"/>
      <c r="BP678" s="200">
        <f t="shared" si="484"/>
        <v>100000</v>
      </c>
      <c r="BQ678" s="100" t="str">
        <f t="shared" si="446"/>
        <v>max</v>
      </c>
      <c r="BR678" s="205">
        <f t="shared" si="485"/>
        <v>100000</v>
      </c>
      <c r="BS678" s="100" t="str">
        <f t="shared" si="447"/>
        <v>max</v>
      </c>
      <c r="BT678" s="200">
        <f t="shared" si="486"/>
        <v>100000</v>
      </c>
      <c r="BU678" s="100" t="str">
        <f t="shared" si="448"/>
        <v>max</v>
      </c>
      <c r="BV678" s="200" t="str">
        <f t="shared" si="487"/>
        <v/>
      </c>
      <c r="BW678" s="100" t="str">
        <f t="shared" si="449"/>
        <v/>
      </c>
      <c r="BX678" s="200">
        <f t="shared" si="450"/>
        <v>1635200.0000000002</v>
      </c>
      <c r="BY678" s="100" t="str">
        <f t="shared" si="451"/>
        <v>N</v>
      </c>
      <c r="BZ678" s="200"/>
      <c r="CA678" s="200"/>
      <c r="CB678" s="200"/>
    </row>
    <row r="679" spans="1:80" s="96" customFormat="1" ht="23" x14ac:dyDescent="0.5">
      <c r="A679" s="255" t="s">
        <v>1813</v>
      </c>
      <c r="B679" s="117" t="s">
        <v>1518</v>
      </c>
      <c r="C679" s="201"/>
      <c r="D679" s="201" t="s">
        <v>74</v>
      </c>
      <c r="E679" s="201">
        <v>49</v>
      </c>
      <c r="F679" s="203" t="s">
        <v>791</v>
      </c>
      <c r="G679" s="202"/>
      <c r="H679" s="100" t="s">
        <v>74</v>
      </c>
      <c r="I679" s="203"/>
      <c r="J679" s="203" t="s">
        <v>74</v>
      </c>
      <c r="K679" s="203"/>
      <c r="L679" s="113"/>
      <c r="M679" s="113">
        <v>1</v>
      </c>
      <c r="N679" s="111"/>
      <c r="P679" s="95">
        <v>611.16999999999996</v>
      </c>
      <c r="Q679" s="96" t="s">
        <v>47</v>
      </c>
      <c r="R679" s="96" t="s">
        <v>1197</v>
      </c>
      <c r="S679" s="208" t="s">
        <v>1197</v>
      </c>
      <c r="T679" s="96" t="s">
        <v>1197</v>
      </c>
      <c r="U679" s="96" t="s">
        <v>1197</v>
      </c>
      <c r="W679" s="96">
        <f t="shared" si="454"/>
        <v>0</v>
      </c>
      <c r="X679" s="96" t="s">
        <v>1197</v>
      </c>
      <c r="Y679" s="99" t="str">
        <f t="shared" si="455"/>
        <v/>
      </c>
      <c r="Z679" s="96" t="str">
        <f t="shared" si="456"/>
        <v/>
      </c>
      <c r="AA679" s="96" t="str">
        <f t="shared" si="457"/>
        <v/>
      </c>
      <c r="AC679" s="96" t="str">
        <f t="shared" si="452"/>
        <v/>
      </c>
      <c r="AD679" s="96" t="str">
        <f t="shared" si="458"/>
        <v/>
      </c>
      <c r="AE679" s="96" t="str">
        <f t="shared" si="459"/>
        <v/>
      </c>
      <c r="AF679" s="96" t="str">
        <f t="shared" si="473"/>
        <v/>
      </c>
      <c r="AH679" s="101" t="str">
        <f t="shared" si="460"/>
        <v/>
      </c>
      <c r="AI679" s="101" t="str">
        <f t="shared" si="461"/>
        <v/>
      </c>
      <c r="AJ679" s="101">
        <f t="shared" si="453"/>
        <v>3832500.0000000005</v>
      </c>
      <c r="AK679" s="96">
        <f t="shared" si="474"/>
        <v>3832500.0000000005</v>
      </c>
      <c r="AM679" s="96" t="str">
        <f t="shared" si="462"/>
        <v/>
      </c>
      <c r="AN679" s="96" t="str">
        <f t="shared" si="475"/>
        <v/>
      </c>
      <c r="AO679" s="96" t="str">
        <f t="shared" si="476"/>
        <v/>
      </c>
      <c r="AQ679" s="96" t="str">
        <f t="shared" si="463"/>
        <v/>
      </c>
      <c r="AR679" s="96">
        <f t="shared" si="477"/>
        <v>114464000.00000001</v>
      </c>
      <c r="AS679" s="96">
        <f t="shared" si="478"/>
        <v>114464000.00000001</v>
      </c>
      <c r="AU679" s="96" t="str">
        <f t="shared" si="464"/>
        <v/>
      </c>
      <c r="AV679" s="96" t="str">
        <f t="shared" si="479"/>
        <v/>
      </c>
      <c r="AW679" s="96" t="str">
        <f t="shared" si="480"/>
        <v/>
      </c>
      <c r="AX679" s="96" t="str">
        <f t="shared" si="481"/>
        <v/>
      </c>
      <c r="AZ679" s="101" t="str">
        <f t="shared" si="465"/>
        <v/>
      </c>
      <c r="BA679" s="101" t="str">
        <f t="shared" si="466"/>
        <v/>
      </c>
      <c r="BB679" s="101">
        <f t="shared" si="482"/>
        <v>63591111.111111119</v>
      </c>
      <c r="BC679" s="96">
        <f t="shared" si="483"/>
        <v>63591111.111111112</v>
      </c>
      <c r="BE679" s="96" t="str">
        <f t="shared" si="467"/>
        <v/>
      </c>
      <c r="BF679" s="96" t="str">
        <f t="shared" si="468"/>
        <v/>
      </c>
      <c r="BH679" s="118"/>
      <c r="BI679" s="96" t="s">
        <v>74</v>
      </c>
      <c r="BJ679" s="96" t="str">
        <f t="shared" si="469"/>
        <v/>
      </c>
      <c r="BK679" s="101">
        <f t="shared" si="470"/>
        <v>1635200.0000000002</v>
      </c>
      <c r="BL679" s="101"/>
      <c r="BM679" s="117" t="str">
        <f t="shared" si="471"/>
        <v>10124-56-8</v>
      </c>
      <c r="BN679" s="204" t="str">
        <f t="shared" si="472"/>
        <v>Sodium hexametaphosphate</v>
      </c>
      <c r="BO679" s="204"/>
      <c r="BP679" s="200">
        <f t="shared" si="484"/>
        <v>100000</v>
      </c>
      <c r="BQ679" s="100" t="str">
        <f t="shared" si="446"/>
        <v>max</v>
      </c>
      <c r="BR679" s="205">
        <f t="shared" si="485"/>
        <v>100000</v>
      </c>
      <c r="BS679" s="100" t="str">
        <f t="shared" si="447"/>
        <v>max</v>
      </c>
      <c r="BT679" s="200">
        <f t="shared" si="486"/>
        <v>100000</v>
      </c>
      <c r="BU679" s="100" t="str">
        <f t="shared" si="448"/>
        <v>max</v>
      </c>
      <c r="BV679" s="200" t="str">
        <f t="shared" si="487"/>
        <v/>
      </c>
      <c r="BW679" s="100" t="str">
        <f t="shared" si="449"/>
        <v/>
      </c>
      <c r="BX679" s="200">
        <f t="shared" si="450"/>
        <v>1635200.0000000002</v>
      </c>
      <c r="BY679" s="100" t="str">
        <f t="shared" si="451"/>
        <v>N</v>
      </c>
      <c r="BZ679" s="200"/>
      <c r="CA679" s="200"/>
      <c r="CB679" s="200"/>
    </row>
    <row r="680" spans="1:80" s="96" customFormat="1" ht="23" x14ac:dyDescent="0.5">
      <c r="A680" s="255" t="s">
        <v>1814</v>
      </c>
      <c r="B680" s="117" t="s">
        <v>1519</v>
      </c>
      <c r="C680" s="201"/>
      <c r="D680" s="201" t="s">
        <v>74</v>
      </c>
      <c r="E680" s="201">
        <v>1</v>
      </c>
      <c r="F680" s="203" t="s">
        <v>791</v>
      </c>
      <c r="G680" s="202"/>
      <c r="H680" s="100" t="s">
        <v>74</v>
      </c>
      <c r="I680" s="203"/>
      <c r="J680" s="203" t="s">
        <v>74</v>
      </c>
      <c r="K680" s="203"/>
      <c r="L680" s="113"/>
      <c r="M680" s="113">
        <v>1</v>
      </c>
      <c r="N680" s="111"/>
      <c r="P680" s="95">
        <v>359.92</v>
      </c>
      <c r="Q680" s="96" t="s">
        <v>47</v>
      </c>
      <c r="R680" s="96" t="s">
        <v>1197</v>
      </c>
      <c r="S680" s="208" t="s">
        <v>1197</v>
      </c>
      <c r="T680" s="96" t="s">
        <v>1197</v>
      </c>
      <c r="U680" s="96" t="s">
        <v>1197</v>
      </c>
      <c r="W680" s="96">
        <f t="shared" si="454"/>
        <v>0</v>
      </c>
      <c r="X680" s="96" t="s">
        <v>1197</v>
      </c>
      <c r="Y680" s="99" t="str">
        <f t="shared" si="455"/>
        <v/>
      </c>
      <c r="Z680" s="96" t="str">
        <f t="shared" si="456"/>
        <v/>
      </c>
      <c r="AA680" s="96" t="str">
        <f t="shared" si="457"/>
        <v/>
      </c>
      <c r="AC680" s="96" t="str">
        <f t="shared" si="452"/>
        <v/>
      </c>
      <c r="AD680" s="96" t="str">
        <f t="shared" si="458"/>
        <v/>
      </c>
      <c r="AE680" s="96" t="str">
        <f t="shared" si="459"/>
        <v/>
      </c>
      <c r="AF680" s="96" t="str">
        <f t="shared" si="473"/>
        <v/>
      </c>
      <c r="AH680" s="101" t="str">
        <f t="shared" si="460"/>
        <v/>
      </c>
      <c r="AI680" s="101" t="str">
        <f t="shared" si="461"/>
        <v/>
      </c>
      <c r="AJ680" s="101">
        <f t="shared" si="453"/>
        <v>78214.28571428571</v>
      </c>
      <c r="AK680" s="96">
        <f t="shared" si="474"/>
        <v>78214.28571428571</v>
      </c>
      <c r="AM680" s="96" t="str">
        <f t="shared" si="462"/>
        <v/>
      </c>
      <c r="AN680" s="96" t="str">
        <f t="shared" si="475"/>
        <v/>
      </c>
      <c r="AO680" s="96" t="str">
        <f t="shared" si="476"/>
        <v/>
      </c>
      <c r="AQ680" s="96" t="str">
        <f t="shared" si="463"/>
        <v/>
      </c>
      <c r="AR680" s="96">
        <f t="shared" si="477"/>
        <v>2336000</v>
      </c>
      <c r="AS680" s="96">
        <f t="shared" si="478"/>
        <v>2336000</v>
      </c>
      <c r="AU680" s="96" t="str">
        <f t="shared" si="464"/>
        <v/>
      </c>
      <c r="AV680" s="96" t="str">
        <f t="shared" si="479"/>
        <v/>
      </c>
      <c r="AW680" s="96" t="str">
        <f t="shared" si="480"/>
        <v/>
      </c>
      <c r="AX680" s="96" t="str">
        <f t="shared" si="481"/>
        <v/>
      </c>
      <c r="AZ680" s="101" t="str">
        <f t="shared" si="465"/>
        <v/>
      </c>
      <c r="BA680" s="101" t="str">
        <f t="shared" si="466"/>
        <v/>
      </c>
      <c r="BB680" s="101">
        <f t="shared" si="482"/>
        <v>1297777.7777777778</v>
      </c>
      <c r="BC680" s="96">
        <f t="shared" si="483"/>
        <v>1297777.7777777778</v>
      </c>
      <c r="BE680" s="96" t="str">
        <f t="shared" si="467"/>
        <v/>
      </c>
      <c r="BF680" s="96" t="str">
        <f t="shared" si="468"/>
        <v/>
      </c>
      <c r="BH680" s="118"/>
      <c r="BI680" s="96" t="s">
        <v>74</v>
      </c>
      <c r="BJ680" s="96" t="str">
        <f t="shared" si="469"/>
        <v/>
      </c>
      <c r="BK680" s="101">
        <f t="shared" si="470"/>
        <v>33371.428571428572</v>
      </c>
      <c r="BL680" s="101"/>
      <c r="BM680" s="117" t="str">
        <f t="shared" si="471"/>
        <v>68915-31-1</v>
      </c>
      <c r="BN680" s="204" t="str">
        <f t="shared" si="472"/>
        <v>Sodium polyphosphate</v>
      </c>
      <c r="BO680" s="204"/>
      <c r="BP680" s="200">
        <f t="shared" si="484"/>
        <v>78214.28571428571</v>
      </c>
      <c r="BQ680" s="100" t="str">
        <f t="shared" si="446"/>
        <v>N</v>
      </c>
      <c r="BR680" s="205">
        <f t="shared" si="485"/>
        <v>100000</v>
      </c>
      <c r="BS680" s="100" t="str">
        <f t="shared" si="447"/>
        <v>max</v>
      </c>
      <c r="BT680" s="200">
        <f t="shared" si="486"/>
        <v>100000</v>
      </c>
      <c r="BU680" s="100" t="str">
        <f t="shared" si="448"/>
        <v>max</v>
      </c>
      <c r="BV680" s="200" t="str">
        <f t="shared" si="487"/>
        <v/>
      </c>
      <c r="BW680" s="100" t="str">
        <f t="shared" si="449"/>
        <v/>
      </c>
      <c r="BX680" s="200">
        <f t="shared" si="450"/>
        <v>33371.428571428572</v>
      </c>
      <c r="BY680" s="100" t="str">
        <f t="shared" si="451"/>
        <v>N</v>
      </c>
      <c r="BZ680" s="200"/>
      <c r="CA680" s="200"/>
      <c r="CB680" s="200"/>
    </row>
    <row r="681" spans="1:80" s="96" customFormat="1" ht="23" x14ac:dyDescent="0.5">
      <c r="A681" s="255" t="s">
        <v>1815</v>
      </c>
      <c r="B681" s="117" t="s">
        <v>1520</v>
      </c>
      <c r="C681" s="201"/>
      <c r="D681" s="201" t="s">
        <v>74</v>
      </c>
      <c r="E681" s="201">
        <v>1</v>
      </c>
      <c r="F681" s="203" t="s">
        <v>791</v>
      </c>
      <c r="G681" s="202"/>
      <c r="H681" s="100" t="s">
        <v>74</v>
      </c>
      <c r="I681" s="203"/>
      <c r="J681" s="203" t="s">
        <v>74</v>
      </c>
      <c r="K681" s="203"/>
      <c r="L681" s="113"/>
      <c r="M681" s="113">
        <v>1</v>
      </c>
      <c r="N681" s="111"/>
      <c r="P681" s="95">
        <v>305.89</v>
      </c>
      <c r="Q681" s="96" t="s">
        <v>47</v>
      </c>
      <c r="R681" s="96" t="s">
        <v>1197</v>
      </c>
      <c r="S681" s="208" t="s">
        <v>1197</v>
      </c>
      <c r="T681" s="96" t="s">
        <v>1197</v>
      </c>
      <c r="U681" s="96" t="s">
        <v>1197</v>
      </c>
      <c r="W681" s="96">
        <f t="shared" si="454"/>
        <v>0</v>
      </c>
      <c r="X681" s="96" t="s">
        <v>1197</v>
      </c>
      <c r="Y681" s="99" t="str">
        <f t="shared" si="455"/>
        <v/>
      </c>
      <c r="Z681" s="96" t="str">
        <f t="shared" si="456"/>
        <v/>
      </c>
      <c r="AA681" s="96" t="str">
        <f t="shared" si="457"/>
        <v/>
      </c>
      <c r="AC681" s="96" t="str">
        <f t="shared" si="452"/>
        <v/>
      </c>
      <c r="AD681" s="96" t="str">
        <f t="shared" si="458"/>
        <v/>
      </c>
      <c r="AE681" s="96" t="str">
        <f t="shared" si="459"/>
        <v/>
      </c>
      <c r="AF681" s="96" t="str">
        <f t="shared" si="473"/>
        <v/>
      </c>
      <c r="AH681" s="101" t="str">
        <f t="shared" si="460"/>
        <v/>
      </c>
      <c r="AI681" s="101" t="str">
        <f t="shared" si="461"/>
        <v/>
      </c>
      <c r="AJ681" s="101">
        <f t="shared" si="453"/>
        <v>78214.28571428571</v>
      </c>
      <c r="AK681" s="96">
        <f t="shared" si="474"/>
        <v>78214.28571428571</v>
      </c>
      <c r="AM681" s="96" t="str">
        <f t="shared" si="462"/>
        <v/>
      </c>
      <c r="AN681" s="96" t="str">
        <f t="shared" si="475"/>
        <v/>
      </c>
      <c r="AO681" s="96" t="str">
        <f t="shared" si="476"/>
        <v/>
      </c>
      <c r="AQ681" s="96" t="str">
        <f t="shared" si="463"/>
        <v/>
      </c>
      <c r="AR681" s="96">
        <f t="shared" si="477"/>
        <v>2336000</v>
      </c>
      <c r="AS681" s="96">
        <f t="shared" si="478"/>
        <v>2336000</v>
      </c>
      <c r="AU681" s="96" t="str">
        <f t="shared" si="464"/>
        <v/>
      </c>
      <c r="AV681" s="96" t="str">
        <f t="shared" si="479"/>
        <v/>
      </c>
      <c r="AW681" s="96" t="str">
        <f t="shared" si="480"/>
        <v/>
      </c>
      <c r="AX681" s="96" t="str">
        <f t="shared" si="481"/>
        <v/>
      </c>
      <c r="AZ681" s="101" t="str">
        <f t="shared" si="465"/>
        <v/>
      </c>
      <c r="BA681" s="101" t="str">
        <f t="shared" si="466"/>
        <v/>
      </c>
      <c r="BB681" s="101">
        <f t="shared" si="482"/>
        <v>1297777.7777777778</v>
      </c>
      <c r="BC681" s="96">
        <f t="shared" si="483"/>
        <v>1297777.7777777778</v>
      </c>
      <c r="BE681" s="96" t="str">
        <f t="shared" si="467"/>
        <v/>
      </c>
      <c r="BF681" s="96" t="str">
        <f t="shared" si="468"/>
        <v/>
      </c>
      <c r="BH681" s="118"/>
      <c r="BI681" s="96" t="s">
        <v>74</v>
      </c>
      <c r="BJ681" s="96" t="str">
        <f t="shared" si="469"/>
        <v/>
      </c>
      <c r="BK681" s="101">
        <f t="shared" si="470"/>
        <v>33371.428571428572</v>
      </c>
      <c r="BL681" s="101"/>
      <c r="BM681" s="117" t="str">
        <f t="shared" si="471"/>
        <v>7785-84-4</v>
      </c>
      <c r="BN681" s="204" t="str">
        <f t="shared" si="472"/>
        <v>Sodium trimetaphosphate</v>
      </c>
      <c r="BO681" s="204"/>
      <c r="BP681" s="200">
        <f t="shared" si="484"/>
        <v>78214.28571428571</v>
      </c>
      <c r="BQ681" s="100" t="str">
        <f t="shared" si="446"/>
        <v>N</v>
      </c>
      <c r="BR681" s="205">
        <f t="shared" si="485"/>
        <v>100000</v>
      </c>
      <c r="BS681" s="100" t="str">
        <f t="shared" si="447"/>
        <v>max</v>
      </c>
      <c r="BT681" s="200">
        <f t="shared" si="486"/>
        <v>100000</v>
      </c>
      <c r="BU681" s="100" t="str">
        <f t="shared" si="448"/>
        <v>max</v>
      </c>
      <c r="BV681" s="200" t="str">
        <f t="shared" si="487"/>
        <v/>
      </c>
      <c r="BW681" s="100" t="str">
        <f t="shared" si="449"/>
        <v/>
      </c>
      <c r="BX681" s="200">
        <f t="shared" si="450"/>
        <v>33371.428571428572</v>
      </c>
      <c r="BY681" s="100" t="str">
        <f t="shared" si="451"/>
        <v>N</v>
      </c>
      <c r="BZ681" s="200"/>
      <c r="CA681" s="200"/>
      <c r="CB681" s="200"/>
    </row>
    <row r="682" spans="1:80" s="96" customFormat="1" ht="23" x14ac:dyDescent="0.5">
      <c r="A682" s="255" t="s">
        <v>1816</v>
      </c>
      <c r="B682" s="117" t="s">
        <v>1521</v>
      </c>
      <c r="D682" s="201" t="s">
        <v>74</v>
      </c>
      <c r="E682" s="201">
        <v>1</v>
      </c>
      <c r="F682" s="203" t="s">
        <v>791</v>
      </c>
      <c r="G682" s="202"/>
      <c r="H682" s="100" t="s">
        <v>74</v>
      </c>
      <c r="I682" s="203"/>
      <c r="J682" s="203" t="s">
        <v>74</v>
      </c>
      <c r="K682" s="203"/>
      <c r="L682" s="113"/>
      <c r="M682" s="113">
        <v>1</v>
      </c>
      <c r="N682" s="111"/>
      <c r="P682" s="95">
        <v>367.86</v>
      </c>
      <c r="Q682" s="96" t="s">
        <v>47</v>
      </c>
      <c r="R682" s="96" t="s">
        <v>1197</v>
      </c>
      <c r="S682" s="208" t="s">
        <v>1197</v>
      </c>
      <c r="T682" s="96" t="s">
        <v>1197</v>
      </c>
      <c r="U682" s="96" t="s">
        <v>1197</v>
      </c>
      <c r="W682" s="96">
        <f t="shared" si="454"/>
        <v>0</v>
      </c>
      <c r="X682" s="96" t="s">
        <v>1197</v>
      </c>
      <c r="Y682" s="99" t="str">
        <f t="shared" si="455"/>
        <v/>
      </c>
      <c r="Z682" s="96" t="str">
        <f t="shared" si="456"/>
        <v/>
      </c>
      <c r="AA682" s="96" t="str">
        <f t="shared" si="457"/>
        <v/>
      </c>
      <c r="AC682" s="96" t="str">
        <f t="shared" si="452"/>
        <v/>
      </c>
      <c r="AD682" s="96" t="str">
        <f t="shared" si="458"/>
        <v/>
      </c>
      <c r="AE682" s="96" t="str">
        <f t="shared" si="459"/>
        <v/>
      </c>
      <c r="AF682" s="96" t="str">
        <f t="shared" si="473"/>
        <v/>
      </c>
      <c r="AH682" s="101" t="str">
        <f t="shared" si="460"/>
        <v/>
      </c>
      <c r="AI682" s="101" t="str">
        <f t="shared" si="461"/>
        <v/>
      </c>
      <c r="AJ682" s="101">
        <f t="shared" si="453"/>
        <v>78214.28571428571</v>
      </c>
      <c r="AK682" s="96">
        <f t="shared" si="474"/>
        <v>78214.28571428571</v>
      </c>
      <c r="AM682" s="96" t="str">
        <f t="shared" si="462"/>
        <v/>
      </c>
      <c r="AN682" s="96" t="str">
        <f t="shared" si="475"/>
        <v/>
      </c>
      <c r="AO682" s="96" t="str">
        <f t="shared" si="476"/>
        <v/>
      </c>
      <c r="AQ682" s="96" t="str">
        <f t="shared" si="463"/>
        <v/>
      </c>
      <c r="AR682" s="96">
        <f t="shared" si="477"/>
        <v>2336000</v>
      </c>
      <c r="AS682" s="96">
        <f t="shared" si="478"/>
        <v>2336000</v>
      </c>
      <c r="AU682" s="96" t="str">
        <f t="shared" si="464"/>
        <v/>
      </c>
      <c r="AV682" s="96" t="str">
        <f t="shared" si="479"/>
        <v/>
      </c>
      <c r="AW682" s="96" t="str">
        <f t="shared" si="480"/>
        <v/>
      </c>
      <c r="AX682" s="96" t="str">
        <f t="shared" si="481"/>
        <v/>
      </c>
      <c r="AZ682" s="101" t="str">
        <f t="shared" si="465"/>
        <v/>
      </c>
      <c r="BA682" s="101" t="str">
        <f t="shared" si="466"/>
        <v/>
      </c>
      <c r="BB682" s="101">
        <f t="shared" si="482"/>
        <v>1297777.7777777778</v>
      </c>
      <c r="BC682" s="96">
        <f t="shared" si="483"/>
        <v>1297777.7777777778</v>
      </c>
      <c r="BE682" s="96" t="str">
        <f t="shared" si="467"/>
        <v/>
      </c>
      <c r="BF682" s="96" t="str">
        <f t="shared" si="468"/>
        <v/>
      </c>
      <c r="BH682" s="118"/>
      <c r="BI682" s="96" t="s">
        <v>74</v>
      </c>
      <c r="BJ682" s="96" t="str">
        <f t="shared" si="469"/>
        <v/>
      </c>
      <c r="BK682" s="101">
        <f t="shared" si="470"/>
        <v>33371.428571428572</v>
      </c>
      <c r="BL682" s="101"/>
      <c r="BM682" s="117" t="str">
        <f t="shared" si="471"/>
        <v>7758-29-4</v>
      </c>
      <c r="BN682" s="204" t="str">
        <f t="shared" si="472"/>
        <v>Sodium tripolyphosphate</v>
      </c>
      <c r="BO682" s="204"/>
      <c r="BP682" s="200">
        <f t="shared" si="484"/>
        <v>78214.28571428571</v>
      </c>
      <c r="BQ682" s="100" t="str">
        <f t="shared" ref="BQ682:BQ750" si="488">IF(BP682="","",IF(BP682=AA682,"sat", IF(BP682=AF682,"C", IF(BP682=AK682,"N", IF(BP682=100000,"max")))))</f>
        <v>N</v>
      </c>
      <c r="BR682" s="205">
        <f t="shared" si="485"/>
        <v>100000</v>
      </c>
      <c r="BS682" s="100" t="str">
        <f t="shared" ref="BS682:BS750" si="489">IF(BR682="","",IF(BR682=AA682,"sat", IF(BR682=AO682,"C", IF(BR682=AS682,"N", IF(BR682=100000,"max")))))</f>
        <v>max</v>
      </c>
      <c r="BT682" s="200">
        <f t="shared" si="486"/>
        <v>100000</v>
      </c>
      <c r="BU682" s="100" t="str">
        <f t="shared" ref="BU682:BU750" si="490">IF(BT682="","", IF(BT682=AA682,"sat", IF(BT682=AX682,"C", IF(BT682=BC682,"N", IF(BT682=100000,"max")))))</f>
        <v>max</v>
      </c>
      <c r="BV682" s="200" t="str">
        <f t="shared" si="487"/>
        <v/>
      </c>
      <c r="BW682" s="100" t="str">
        <f t="shared" ref="BW682:BW750" si="491">IF(BV682="","", IF(BV682=BE682,"C", IF(BV682=BF682,"N")))</f>
        <v/>
      </c>
      <c r="BX682" s="200">
        <f t="shared" ref="BX682:BX750" si="492">IF(BI682="",(IF(AND(BJ682="",BK682=""),"",MIN(BJ682,BK682))),BI682)</f>
        <v>33371.428571428572</v>
      </c>
      <c r="BY682" s="100" t="str">
        <f t="shared" ref="BY682:BY750" si="493">IF(BX682="","", IF(BX682=BJ682,"C", IF(BX682=BK682,"N",IF(BX682=BI682,"mcl"))))</f>
        <v>N</v>
      </c>
      <c r="BZ682" s="200"/>
      <c r="CA682" s="200"/>
      <c r="CB682" s="200"/>
    </row>
    <row r="683" spans="1:80" s="96" customFormat="1" ht="23" x14ac:dyDescent="0.5">
      <c r="A683" s="255" t="s">
        <v>1817</v>
      </c>
      <c r="B683" s="117" t="s">
        <v>1522</v>
      </c>
      <c r="D683" s="201" t="s">
        <v>74</v>
      </c>
      <c r="E683" s="201">
        <v>1</v>
      </c>
      <c r="F683" s="203" t="s">
        <v>791</v>
      </c>
      <c r="G683" s="202"/>
      <c r="H683" s="100" t="s">
        <v>74</v>
      </c>
      <c r="I683" s="203"/>
      <c r="J683" s="203" t="s">
        <v>74</v>
      </c>
      <c r="K683" s="203"/>
      <c r="L683" s="113"/>
      <c r="M683" s="113">
        <v>1</v>
      </c>
      <c r="N683" s="111"/>
      <c r="P683" s="95">
        <v>330.35</v>
      </c>
      <c r="Q683" s="96" t="s">
        <v>47</v>
      </c>
      <c r="R683" s="96" t="s">
        <v>1197</v>
      </c>
      <c r="S683" s="208" t="s">
        <v>1197</v>
      </c>
      <c r="T683" s="96" t="s">
        <v>1197</v>
      </c>
      <c r="U683" s="96" t="s">
        <v>1197</v>
      </c>
      <c r="W683" s="96">
        <f t="shared" si="454"/>
        <v>0</v>
      </c>
      <c r="X683" s="96" t="s">
        <v>1197</v>
      </c>
      <c r="Y683" s="99" t="str">
        <f t="shared" si="455"/>
        <v/>
      </c>
      <c r="Z683" s="96" t="str">
        <f t="shared" si="456"/>
        <v/>
      </c>
      <c r="AA683" s="96" t="str">
        <f t="shared" si="457"/>
        <v/>
      </c>
      <c r="AC683" s="96" t="str">
        <f t="shared" ref="AC683:AC747" si="494">IF(AND(L683="V",Z683=""),"",IF(G683="","",(TR*AT*365*24)/(ET_R*EF_R*IF(K683="M",ED_m,(ED_A+ED_C))*G683*1000/IF(L683="V",Z683,PEF))))</f>
        <v/>
      </c>
      <c r="AD683" s="96" t="str">
        <f t="shared" si="458"/>
        <v/>
      </c>
      <c r="AE683" s="96" t="str">
        <f t="shared" si="459"/>
        <v/>
      </c>
      <c r="AF683" s="96" t="str">
        <f t="shared" si="473"/>
        <v/>
      </c>
      <c r="AH683" s="101" t="str">
        <f t="shared" si="460"/>
        <v/>
      </c>
      <c r="AI683" s="101" t="str">
        <f t="shared" si="461"/>
        <v/>
      </c>
      <c r="AJ683" s="101">
        <f t="shared" ref="AJ683:AJ747" si="495">IF(E683="","",(THQ*BW_C*ED_C*365/((EF_R*ED_C*M683*((1/E683)*(IRS_CHILD*0.000001))))))</f>
        <v>78214.28571428571</v>
      </c>
      <c r="AK683" s="96">
        <f t="shared" si="474"/>
        <v>78214.28571428571</v>
      </c>
      <c r="AM683" s="96" t="str">
        <f t="shared" si="462"/>
        <v/>
      </c>
      <c r="AN683" s="96" t="str">
        <f t="shared" si="475"/>
        <v/>
      </c>
      <c r="AO683" s="96" t="str">
        <f t="shared" si="476"/>
        <v/>
      </c>
      <c r="AQ683" s="96" t="str">
        <f t="shared" si="463"/>
        <v/>
      </c>
      <c r="AR683" s="96">
        <f t="shared" si="477"/>
        <v>2336000</v>
      </c>
      <c r="AS683" s="96">
        <f t="shared" si="478"/>
        <v>2336000</v>
      </c>
      <c r="AU683" s="96" t="str">
        <f t="shared" si="464"/>
        <v/>
      </c>
      <c r="AV683" s="96" t="str">
        <f t="shared" si="479"/>
        <v/>
      </c>
      <c r="AW683" s="96" t="str">
        <f t="shared" si="480"/>
        <v/>
      </c>
      <c r="AX683" s="96" t="str">
        <f t="shared" si="481"/>
        <v/>
      </c>
      <c r="AZ683" s="101" t="str">
        <f t="shared" si="465"/>
        <v/>
      </c>
      <c r="BA683" s="101" t="str">
        <f t="shared" si="466"/>
        <v/>
      </c>
      <c r="BB683" s="101">
        <f t="shared" si="482"/>
        <v>1297777.7777777778</v>
      </c>
      <c r="BC683" s="96">
        <f t="shared" si="483"/>
        <v>1297777.7777777778</v>
      </c>
      <c r="BE683" s="96" t="str">
        <f t="shared" si="467"/>
        <v/>
      </c>
      <c r="BF683" s="96" t="str">
        <f t="shared" si="468"/>
        <v/>
      </c>
      <c r="BH683" s="118"/>
      <c r="BI683" s="96" t="s">
        <v>74</v>
      </c>
      <c r="BJ683" s="96" t="str">
        <f t="shared" si="469"/>
        <v/>
      </c>
      <c r="BK683" s="101">
        <f t="shared" si="470"/>
        <v>33371.428571428572</v>
      </c>
      <c r="BL683" s="101"/>
      <c r="BM683" s="117" t="str">
        <f t="shared" si="471"/>
        <v>7320-34-5</v>
      </c>
      <c r="BN683" s="204" t="str">
        <f t="shared" si="472"/>
        <v>Tetrapotassium phosphate</v>
      </c>
      <c r="BO683" s="204"/>
      <c r="BP683" s="200">
        <f t="shared" si="484"/>
        <v>78214.28571428571</v>
      </c>
      <c r="BQ683" s="100" t="str">
        <f t="shared" si="488"/>
        <v>N</v>
      </c>
      <c r="BR683" s="205">
        <f t="shared" si="485"/>
        <v>100000</v>
      </c>
      <c r="BS683" s="100" t="str">
        <f t="shared" si="489"/>
        <v>max</v>
      </c>
      <c r="BT683" s="200">
        <f t="shared" si="486"/>
        <v>100000</v>
      </c>
      <c r="BU683" s="100" t="str">
        <f t="shared" si="490"/>
        <v>max</v>
      </c>
      <c r="BV683" s="200" t="str">
        <f t="shared" si="487"/>
        <v/>
      </c>
      <c r="BW683" s="100" t="str">
        <f t="shared" si="491"/>
        <v/>
      </c>
      <c r="BX683" s="200">
        <f t="shared" si="492"/>
        <v>33371.428571428572</v>
      </c>
      <c r="BY683" s="100" t="str">
        <f t="shared" si="493"/>
        <v>N</v>
      </c>
      <c r="BZ683" s="200"/>
      <c r="CA683" s="200"/>
      <c r="CB683" s="200"/>
    </row>
    <row r="684" spans="1:80" s="96" customFormat="1" ht="23" x14ac:dyDescent="0.5">
      <c r="A684" s="255" t="s">
        <v>1818</v>
      </c>
      <c r="B684" s="117" t="s">
        <v>1523</v>
      </c>
      <c r="C684" s="201"/>
      <c r="D684" s="201" t="s">
        <v>74</v>
      </c>
      <c r="E684" s="201">
        <v>1</v>
      </c>
      <c r="F684" s="203" t="s">
        <v>791</v>
      </c>
      <c r="G684" s="202"/>
      <c r="H684" s="100" t="s">
        <v>74</v>
      </c>
      <c r="I684" s="203"/>
      <c r="J684" s="203" t="s">
        <v>74</v>
      </c>
      <c r="K684" s="203"/>
      <c r="L684" s="113"/>
      <c r="M684" s="113">
        <v>1</v>
      </c>
      <c r="N684" s="111"/>
      <c r="P684" s="95">
        <v>265.89999999999998</v>
      </c>
      <c r="Q684" s="96" t="s">
        <v>47</v>
      </c>
      <c r="R684" s="96" t="s">
        <v>1197</v>
      </c>
      <c r="S684" s="208" t="s">
        <v>1197</v>
      </c>
      <c r="T684" s="96" t="s">
        <v>1197</v>
      </c>
      <c r="U684" s="96" t="s">
        <v>1197</v>
      </c>
      <c r="W684" s="96">
        <f t="shared" si="454"/>
        <v>0</v>
      </c>
      <c r="X684" s="96">
        <v>81400</v>
      </c>
      <c r="Y684" s="99" t="str">
        <f t="shared" si="455"/>
        <v/>
      </c>
      <c r="Z684" s="96" t="str">
        <f t="shared" si="456"/>
        <v/>
      </c>
      <c r="AA684" s="96" t="str">
        <f t="shared" si="457"/>
        <v/>
      </c>
      <c r="AC684" s="96" t="str">
        <f t="shared" si="494"/>
        <v/>
      </c>
      <c r="AD684" s="96" t="str">
        <f t="shared" si="458"/>
        <v/>
      </c>
      <c r="AE684" s="96" t="str">
        <f t="shared" si="459"/>
        <v/>
      </c>
      <c r="AF684" s="96" t="str">
        <f t="shared" si="473"/>
        <v/>
      </c>
      <c r="AH684" s="101" t="str">
        <f t="shared" si="460"/>
        <v/>
      </c>
      <c r="AI684" s="101" t="str">
        <f t="shared" si="461"/>
        <v/>
      </c>
      <c r="AJ684" s="101">
        <f t="shared" si="495"/>
        <v>78214.28571428571</v>
      </c>
      <c r="AK684" s="96">
        <f t="shared" si="474"/>
        <v>78214.28571428571</v>
      </c>
      <c r="AM684" s="96" t="str">
        <f t="shared" si="462"/>
        <v/>
      </c>
      <c r="AN684" s="96" t="str">
        <f t="shared" si="475"/>
        <v/>
      </c>
      <c r="AO684" s="96" t="str">
        <f t="shared" si="476"/>
        <v/>
      </c>
      <c r="AQ684" s="96" t="str">
        <f t="shared" si="463"/>
        <v/>
      </c>
      <c r="AR684" s="96">
        <f t="shared" si="477"/>
        <v>2336000</v>
      </c>
      <c r="AS684" s="96">
        <f t="shared" si="478"/>
        <v>2336000</v>
      </c>
      <c r="AU684" s="96" t="str">
        <f t="shared" si="464"/>
        <v/>
      </c>
      <c r="AV684" s="96" t="str">
        <f t="shared" si="479"/>
        <v/>
      </c>
      <c r="AW684" s="96" t="str">
        <f t="shared" si="480"/>
        <v/>
      </c>
      <c r="AX684" s="96" t="str">
        <f t="shared" si="481"/>
        <v/>
      </c>
      <c r="AZ684" s="101" t="str">
        <f t="shared" si="465"/>
        <v/>
      </c>
      <c r="BA684" s="101" t="str">
        <f t="shared" si="466"/>
        <v/>
      </c>
      <c r="BB684" s="101">
        <f t="shared" si="482"/>
        <v>1297777.7777777778</v>
      </c>
      <c r="BC684" s="96">
        <f t="shared" si="483"/>
        <v>1297777.7777777778</v>
      </c>
      <c r="BE684" s="96" t="str">
        <f t="shared" si="467"/>
        <v/>
      </c>
      <c r="BF684" s="96" t="str">
        <f t="shared" si="468"/>
        <v/>
      </c>
      <c r="BH684" s="118"/>
      <c r="BI684" s="96" t="s">
        <v>74</v>
      </c>
      <c r="BJ684" s="96" t="str">
        <f t="shared" si="469"/>
        <v/>
      </c>
      <c r="BK684" s="101">
        <f t="shared" si="470"/>
        <v>33371.428571428572</v>
      </c>
      <c r="BL684" s="101"/>
      <c r="BM684" s="117" t="str">
        <f t="shared" si="471"/>
        <v>7722-88-5</v>
      </c>
      <c r="BN684" s="204" t="str">
        <f t="shared" si="472"/>
        <v>Tetrasodium pyrophosphate</v>
      </c>
      <c r="BO684" s="204"/>
      <c r="BP684" s="200">
        <f t="shared" si="484"/>
        <v>78214.28571428571</v>
      </c>
      <c r="BQ684" s="100" t="str">
        <f t="shared" si="488"/>
        <v>N</v>
      </c>
      <c r="BR684" s="205">
        <f t="shared" si="485"/>
        <v>100000</v>
      </c>
      <c r="BS684" s="100" t="str">
        <f t="shared" si="489"/>
        <v>max</v>
      </c>
      <c r="BT684" s="200">
        <f t="shared" si="486"/>
        <v>100000</v>
      </c>
      <c r="BU684" s="100" t="str">
        <f t="shared" si="490"/>
        <v>max</v>
      </c>
      <c r="BV684" s="200" t="str">
        <f t="shared" si="487"/>
        <v/>
      </c>
      <c r="BW684" s="100" t="str">
        <f t="shared" si="491"/>
        <v/>
      </c>
      <c r="BX684" s="200">
        <f t="shared" si="492"/>
        <v>33371.428571428572</v>
      </c>
      <c r="BY684" s="100" t="str">
        <f t="shared" si="493"/>
        <v>N</v>
      </c>
      <c r="BZ684" s="200"/>
      <c r="CA684" s="200"/>
      <c r="CB684" s="200"/>
    </row>
    <row r="685" spans="1:80" s="96" customFormat="1" ht="23" x14ac:dyDescent="0.5">
      <c r="A685" s="255" t="s">
        <v>1819</v>
      </c>
      <c r="B685" s="117" t="s">
        <v>1524</v>
      </c>
      <c r="C685" s="201"/>
      <c r="D685" s="201" t="s">
        <v>74</v>
      </c>
      <c r="E685" s="201">
        <v>49</v>
      </c>
      <c r="F685" s="203" t="s">
        <v>791</v>
      </c>
      <c r="G685" s="202"/>
      <c r="H685" s="100" t="s">
        <v>74</v>
      </c>
      <c r="I685" s="203"/>
      <c r="J685" s="203" t="s">
        <v>74</v>
      </c>
      <c r="K685" s="203"/>
      <c r="L685" s="113"/>
      <c r="M685" s="113">
        <v>1</v>
      </c>
      <c r="N685" s="111"/>
      <c r="P685" s="95">
        <v>887.89584000000002</v>
      </c>
      <c r="Q685" s="96" t="s">
        <v>47</v>
      </c>
      <c r="R685" s="96" t="s">
        <v>1197</v>
      </c>
      <c r="S685" s="208" t="s">
        <v>1197</v>
      </c>
      <c r="T685" s="96" t="s">
        <v>1197</v>
      </c>
      <c r="U685" s="96" t="s">
        <v>1197</v>
      </c>
      <c r="W685" s="96">
        <f t="shared" si="454"/>
        <v>0</v>
      </c>
      <c r="X685" s="96" t="s">
        <v>1197</v>
      </c>
      <c r="Y685" s="99" t="str">
        <f t="shared" si="455"/>
        <v/>
      </c>
      <c r="Z685" s="96" t="str">
        <f t="shared" si="456"/>
        <v/>
      </c>
      <c r="AA685" s="96" t="str">
        <f t="shared" si="457"/>
        <v/>
      </c>
      <c r="AC685" s="96" t="str">
        <f t="shared" si="494"/>
        <v/>
      </c>
      <c r="AD685" s="96" t="str">
        <f t="shared" si="458"/>
        <v/>
      </c>
      <c r="AE685" s="96" t="str">
        <f t="shared" si="459"/>
        <v/>
      </c>
      <c r="AF685" s="96" t="str">
        <f t="shared" si="473"/>
        <v/>
      </c>
      <c r="AH685" s="101" t="str">
        <f t="shared" si="460"/>
        <v/>
      </c>
      <c r="AI685" s="101" t="str">
        <f t="shared" si="461"/>
        <v/>
      </c>
      <c r="AJ685" s="101">
        <f t="shared" si="495"/>
        <v>3832500.0000000005</v>
      </c>
      <c r="AK685" s="96">
        <f t="shared" si="474"/>
        <v>3832500.0000000005</v>
      </c>
      <c r="AM685" s="96" t="str">
        <f t="shared" si="462"/>
        <v/>
      </c>
      <c r="AN685" s="96" t="str">
        <f t="shared" si="475"/>
        <v/>
      </c>
      <c r="AO685" s="96" t="str">
        <f t="shared" si="476"/>
        <v/>
      </c>
      <c r="AQ685" s="96" t="str">
        <f t="shared" si="463"/>
        <v/>
      </c>
      <c r="AR685" s="96">
        <f t="shared" si="477"/>
        <v>114464000.00000001</v>
      </c>
      <c r="AS685" s="96">
        <f t="shared" si="478"/>
        <v>114464000.00000001</v>
      </c>
      <c r="AU685" s="96" t="str">
        <f t="shared" si="464"/>
        <v/>
      </c>
      <c r="AV685" s="96" t="str">
        <f t="shared" si="479"/>
        <v/>
      </c>
      <c r="AW685" s="96" t="str">
        <f t="shared" si="480"/>
        <v/>
      </c>
      <c r="AX685" s="96" t="str">
        <f t="shared" si="481"/>
        <v/>
      </c>
      <c r="AZ685" s="101" t="str">
        <f t="shared" si="465"/>
        <v/>
      </c>
      <c r="BA685" s="101" t="str">
        <f t="shared" si="466"/>
        <v/>
      </c>
      <c r="BB685" s="101">
        <f t="shared" si="482"/>
        <v>63591111.111111119</v>
      </c>
      <c r="BC685" s="96">
        <f t="shared" si="483"/>
        <v>63591111.111111112</v>
      </c>
      <c r="BE685" s="96" t="str">
        <f t="shared" si="467"/>
        <v/>
      </c>
      <c r="BF685" s="96" t="str">
        <f t="shared" si="468"/>
        <v/>
      </c>
      <c r="BH685" s="118"/>
      <c r="BI685" s="96" t="s">
        <v>74</v>
      </c>
      <c r="BJ685" s="96" t="str">
        <f t="shared" si="469"/>
        <v/>
      </c>
      <c r="BK685" s="101">
        <f t="shared" si="470"/>
        <v>1635200.0000000002</v>
      </c>
      <c r="BL685" s="101"/>
      <c r="BM685" s="117" t="str">
        <f t="shared" si="471"/>
        <v>15136-87-5</v>
      </c>
      <c r="BN685" s="204" t="str">
        <f t="shared" si="472"/>
        <v>Trialuminum sodium tetra decahydrogenoctaorthophosphate (dihydrate)</v>
      </c>
      <c r="BO685" s="204"/>
      <c r="BP685" s="200">
        <f t="shared" si="484"/>
        <v>100000</v>
      </c>
      <c r="BQ685" s="100" t="str">
        <f t="shared" si="488"/>
        <v>max</v>
      </c>
      <c r="BR685" s="205">
        <f t="shared" si="485"/>
        <v>100000</v>
      </c>
      <c r="BS685" s="100" t="str">
        <f t="shared" si="489"/>
        <v>max</v>
      </c>
      <c r="BT685" s="200">
        <f t="shared" si="486"/>
        <v>100000</v>
      </c>
      <c r="BU685" s="100" t="str">
        <f t="shared" si="490"/>
        <v>max</v>
      </c>
      <c r="BV685" s="200" t="str">
        <f t="shared" si="487"/>
        <v/>
      </c>
      <c r="BW685" s="100" t="str">
        <f t="shared" si="491"/>
        <v/>
      </c>
      <c r="BX685" s="200">
        <f t="shared" si="492"/>
        <v>1635200.0000000002</v>
      </c>
      <c r="BY685" s="100" t="str">
        <f t="shared" si="493"/>
        <v>N</v>
      </c>
      <c r="BZ685" s="200"/>
      <c r="CA685" s="200"/>
      <c r="CB685" s="200"/>
    </row>
    <row r="686" spans="1:80" s="96" customFormat="1" ht="23" x14ac:dyDescent="0.5">
      <c r="A686" s="255" t="s">
        <v>1820</v>
      </c>
      <c r="B686" s="117" t="s">
        <v>1525</v>
      </c>
      <c r="C686" s="201"/>
      <c r="D686" s="201" t="s">
        <v>74</v>
      </c>
      <c r="E686" s="201">
        <v>49</v>
      </c>
      <c r="F686" s="203" t="s">
        <v>791</v>
      </c>
      <c r="G686" s="202"/>
      <c r="H686" s="100" t="s">
        <v>74</v>
      </c>
      <c r="I686" s="203"/>
      <c r="J686" s="203" t="s">
        <v>74</v>
      </c>
      <c r="K686" s="203"/>
      <c r="L686" s="113"/>
      <c r="M686" s="113">
        <v>1</v>
      </c>
      <c r="N686" s="111"/>
      <c r="P686" s="95">
        <v>310.18</v>
      </c>
      <c r="Q686" s="96" t="s">
        <v>47</v>
      </c>
      <c r="R686" s="96" t="s">
        <v>1197</v>
      </c>
      <c r="S686" s="208" t="s">
        <v>1197</v>
      </c>
      <c r="T686" s="96" t="s">
        <v>1197</v>
      </c>
      <c r="U686" s="96" t="s">
        <v>1197</v>
      </c>
      <c r="W686" s="96">
        <f t="shared" si="454"/>
        <v>0</v>
      </c>
      <c r="X686" s="96" t="s">
        <v>1197</v>
      </c>
      <c r="Y686" s="99" t="str">
        <f t="shared" si="455"/>
        <v/>
      </c>
      <c r="Z686" s="96" t="str">
        <f t="shared" si="456"/>
        <v/>
      </c>
      <c r="AA686" s="96" t="str">
        <f t="shared" si="457"/>
        <v/>
      </c>
      <c r="AC686" s="96" t="str">
        <f t="shared" si="494"/>
        <v/>
      </c>
      <c r="AD686" s="96" t="str">
        <f t="shared" si="458"/>
        <v/>
      </c>
      <c r="AE686" s="96" t="str">
        <f t="shared" si="459"/>
        <v/>
      </c>
      <c r="AF686" s="96" t="str">
        <f t="shared" si="473"/>
        <v/>
      </c>
      <c r="AH686" s="101" t="str">
        <f t="shared" si="460"/>
        <v/>
      </c>
      <c r="AI686" s="101" t="str">
        <f t="shared" si="461"/>
        <v/>
      </c>
      <c r="AJ686" s="101">
        <f t="shared" si="495"/>
        <v>3832500.0000000005</v>
      </c>
      <c r="AK686" s="96">
        <f t="shared" si="474"/>
        <v>3832500.0000000005</v>
      </c>
      <c r="AM686" s="96" t="str">
        <f t="shared" si="462"/>
        <v/>
      </c>
      <c r="AN686" s="96" t="str">
        <f t="shared" si="475"/>
        <v/>
      </c>
      <c r="AO686" s="96" t="str">
        <f t="shared" si="476"/>
        <v/>
      </c>
      <c r="AQ686" s="96" t="str">
        <f t="shared" si="463"/>
        <v/>
      </c>
      <c r="AR686" s="96">
        <f t="shared" si="477"/>
        <v>114464000.00000001</v>
      </c>
      <c r="AS686" s="96">
        <f t="shared" si="478"/>
        <v>114464000.00000001</v>
      </c>
      <c r="AU686" s="96" t="str">
        <f t="shared" si="464"/>
        <v/>
      </c>
      <c r="AV686" s="96" t="str">
        <f t="shared" si="479"/>
        <v/>
      </c>
      <c r="AW686" s="96" t="str">
        <f t="shared" si="480"/>
        <v/>
      </c>
      <c r="AX686" s="96" t="str">
        <f t="shared" si="481"/>
        <v/>
      </c>
      <c r="AZ686" s="101" t="str">
        <f t="shared" si="465"/>
        <v/>
      </c>
      <c r="BA686" s="101" t="str">
        <f t="shared" si="466"/>
        <v/>
      </c>
      <c r="BB686" s="101">
        <f t="shared" si="482"/>
        <v>63591111.111111119</v>
      </c>
      <c r="BC686" s="96">
        <f t="shared" si="483"/>
        <v>63591111.111111112</v>
      </c>
      <c r="BE686" s="96" t="str">
        <f t="shared" si="467"/>
        <v/>
      </c>
      <c r="BF686" s="96" t="str">
        <f t="shared" si="468"/>
        <v/>
      </c>
      <c r="BH686" s="118"/>
      <c r="BI686" s="96" t="s">
        <v>74</v>
      </c>
      <c r="BJ686" s="96" t="str">
        <f t="shared" si="469"/>
        <v/>
      </c>
      <c r="BK686" s="101">
        <f t="shared" si="470"/>
        <v>1635200.0000000002</v>
      </c>
      <c r="BL686" s="101"/>
      <c r="BM686" s="117" t="str">
        <f t="shared" si="471"/>
        <v>7758-87-4</v>
      </c>
      <c r="BN686" s="204" t="str">
        <f t="shared" si="472"/>
        <v>Tricalcium phosphate</v>
      </c>
      <c r="BO686" s="204"/>
      <c r="BP686" s="200">
        <f t="shared" si="484"/>
        <v>100000</v>
      </c>
      <c r="BQ686" s="100" t="str">
        <f t="shared" si="488"/>
        <v>max</v>
      </c>
      <c r="BR686" s="205">
        <f t="shared" si="485"/>
        <v>100000</v>
      </c>
      <c r="BS686" s="100" t="str">
        <f t="shared" si="489"/>
        <v>max</v>
      </c>
      <c r="BT686" s="200">
        <f t="shared" si="486"/>
        <v>100000</v>
      </c>
      <c r="BU686" s="100" t="str">
        <f t="shared" si="490"/>
        <v>max</v>
      </c>
      <c r="BV686" s="200" t="str">
        <f t="shared" si="487"/>
        <v/>
      </c>
      <c r="BW686" s="100" t="str">
        <f t="shared" si="491"/>
        <v/>
      </c>
      <c r="BX686" s="200">
        <f t="shared" si="492"/>
        <v>1635200.0000000002</v>
      </c>
      <c r="BY686" s="100" t="str">
        <f t="shared" si="493"/>
        <v>N</v>
      </c>
      <c r="BZ686" s="200"/>
      <c r="CA686" s="200"/>
      <c r="CB686" s="200"/>
    </row>
    <row r="687" spans="1:80" s="96" customFormat="1" ht="23" x14ac:dyDescent="0.5">
      <c r="A687" s="255" t="s">
        <v>1821</v>
      </c>
      <c r="B687" s="117" t="s">
        <v>1526</v>
      </c>
      <c r="D687" s="201" t="s">
        <v>74</v>
      </c>
      <c r="E687" s="201">
        <v>49</v>
      </c>
      <c r="F687" s="203" t="s">
        <v>791</v>
      </c>
      <c r="G687" s="202"/>
      <c r="H687" s="100" t="s">
        <v>74</v>
      </c>
      <c r="I687" s="203"/>
      <c r="J687" s="203" t="s">
        <v>74</v>
      </c>
      <c r="K687" s="203"/>
      <c r="L687" s="113"/>
      <c r="M687" s="113">
        <v>1</v>
      </c>
      <c r="N687" s="111"/>
      <c r="P687" s="95">
        <v>262.86</v>
      </c>
      <c r="Q687" s="96" t="s">
        <v>47</v>
      </c>
      <c r="R687" s="96" t="s">
        <v>1197</v>
      </c>
      <c r="S687" s="208" t="s">
        <v>1197</v>
      </c>
      <c r="T687" s="96" t="s">
        <v>1197</v>
      </c>
      <c r="U687" s="96" t="s">
        <v>1197</v>
      </c>
      <c r="W687" s="96">
        <f t="shared" si="454"/>
        <v>0</v>
      </c>
      <c r="X687" s="96" t="s">
        <v>1197</v>
      </c>
      <c r="Y687" s="99" t="str">
        <f t="shared" si="455"/>
        <v/>
      </c>
      <c r="Z687" s="96" t="str">
        <f t="shared" si="456"/>
        <v/>
      </c>
      <c r="AA687" s="96" t="str">
        <f t="shared" si="457"/>
        <v/>
      </c>
      <c r="AC687" s="96" t="str">
        <f t="shared" si="494"/>
        <v/>
      </c>
      <c r="AD687" s="96" t="str">
        <f t="shared" si="458"/>
        <v/>
      </c>
      <c r="AE687" s="96" t="str">
        <f t="shared" si="459"/>
        <v/>
      </c>
      <c r="AF687" s="96" t="str">
        <f t="shared" si="473"/>
        <v/>
      </c>
      <c r="AH687" s="101" t="str">
        <f t="shared" si="460"/>
        <v/>
      </c>
      <c r="AI687" s="101" t="str">
        <f t="shared" si="461"/>
        <v/>
      </c>
      <c r="AJ687" s="101">
        <f t="shared" si="495"/>
        <v>3832500.0000000005</v>
      </c>
      <c r="AK687" s="96">
        <f t="shared" si="474"/>
        <v>3832500.0000000005</v>
      </c>
      <c r="AM687" s="96" t="str">
        <f t="shared" si="462"/>
        <v/>
      </c>
      <c r="AN687" s="96" t="str">
        <f t="shared" si="475"/>
        <v/>
      </c>
      <c r="AO687" s="96" t="str">
        <f t="shared" si="476"/>
        <v/>
      </c>
      <c r="AQ687" s="96" t="str">
        <f t="shared" si="463"/>
        <v/>
      </c>
      <c r="AR687" s="96">
        <f t="shared" si="477"/>
        <v>114464000.00000001</v>
      </c>
      <c r="AS687" s="96">
        <f t="shared" si="478"/>
        <v>114464000.00000001</v>
      </c>
      <c r="AU687" s="96" t="str">
        <f t="shared" si="464"/>
        <v/>
      </c>
      <c r="AV687" s="96" t="str">
        <f t="shared" si="479"/>
        <v/>
      </c>
      <c r="AW687" s="96" t="str">
        <f t="shared" si="480"/>
        <v/>
      </c>
      <c r="AX687" s="96" t="str">
        <f t="shared" si="481"/>
        <v/>
      </c>
      <c r="AZ687" s="101" t="str">
        <f t="shared" si="465"/>
        <v/>
      </c>
      <c r="BA687" s="101" t="str">
        <f t="shared" si="466"/>
        <v/>
      </c>
      <c r="BB687" s="101">
        <f t="shared" si="482"/>
        <v>63591111.111111119</v>
      </c>
      <c r="BC687" s="96">
        <f t="shared" si="483"/>
        <v>63591111.111111112</v>
      </c>
      <c r="BE687" s="96" t="str">
        <f t="shared" si="467"/>
        <v/>
      </c>
      <c r="BF687" s="96" t="str">
        <f t="shared" si="468"/>
        <v/>
      </c>
      <c r="BH687" s="118"/>
      <c r="BI687" s="96" t="s">
        <v>74</v>
      </c>
      <c r="BJ687" s="96" t="str">
        <f t="shared" si="469"/>
        <v/>
      </c>
      <c r="BK687" s="101">
        <f t="shared" si="470"/>
        <v>1635200.0000000002</v>
      </c>
      <c r="BL687" s="101"/>
      <c r="BM687" s="117" t="str">
        <f t="shared" si="471"/>
        <v>7757-87-1</v>
      </c>
      <c r="BN687" s="204" t="str">
        <f t="shared" si="472"/>
        <v>Trimagnesium phosphate</v>
      </c>
      <c r="BO687" s="204"/>
      <c r="BP687" s="200">
        <f t="shared" si="484"/>
        <v>100000</v>
      </c>
      <c r="BQ687" s="100" t="str">
        <f t="shared" si="488"/>
        <v>max</v>
      </c>
      <c r="BR687" s="205">
        <f t="shared" si="485"/>
        <v>100000</v>
      </c>
      <c r="BS687" s="100" t="str">
        <f t="shared" si="489"/>
        <v>max</v>
      </c>
      <c r="BT687" s="200">
        <f t="shared" si="486"/>
        <v>100000</v>
      </c>
      <c r="BU687" s="100" t="str">
        <f t="shared" si="490"/>
        <v>max</v>
      </c>
      <c r="BV687" s="200" t="str">
        <f t="shared" si="487"/>
        <v/>
      </c>
      <c r="BW687" s="100" t="str">
        <f t="shared" si="491"/>
        <v/>
      </c>
      <c r="BX687" s="200">
        <f t="shared" si="492"/>
        <v>1635200.0000000002</v>
      </c>
      <c r="BY687" s="100" t="str">
        <f t="shared" si="493"/>
        <v>N</v>
      </c>
      <c r="BZ687" s="200"/>
      <c r="CA687" s="200"/>
      <c r="CB687" s="200"/>
    </row>
    <row r="688" spans="1:80" s="96" customFormat="1" ht="23" x14ac:dyDescent="0.5">
      <c r="A688" s="255" t="s">
        <v>1822</v>
      </c>
      <c r="B688" s="117" t="s">
        <v>1527</v>
      </c>
      <c r="C688" s="201"/>
      <c r="D688" s="201" t="s">
        <v>74</v>
      </c>
      <c r="E688" s="201">
        <v>1</v>
      </c>
      <c r="F688" s="203" t="s">
        <v>791</v>
      </c>
      <c r="G688" s="202"/>
      <c r="H688" s="100" t="s">
        <v>74</v>
      </c>
      <c r="I688" s="203"/>
      <c r="J688" s="203" t="s">
        <v>74</v>
      </c>
      <c r="K688" s="203"/>
      <c r="L688" s="113"/>
      <c r="M688" s="113">
        <v>1</v>
      </c>
      <c r="N688" s="111"/>
      <c r="P688" s="95">
        <v>212.27</v>
      </c>
      <c r="Q688" s="96" t="s">
        <v>47</v>
      </c>
      <c r="R688" s="96" t="s">
        <v>1197</v>
      </c>
      <c r="S688" s="208" t="s">
        <v>1197</v>
      </c>
      <c r="T688" s="96" t="s">
        <v>1197</v>
      </c>
      <c r="U688" s="96" t="s">
        <v>1197</v>
      </c>
      <c r="W688" s="96">
        <f t="shared" si="454"/>
        <v>0</v>
      </c>
      <c r="X688" s="96" t="s">
        <v>1197</v>
      </c>
      <c r="Y688" s="99" t="str">
        <f t="shared" si="455"/>
        <v/>
      </c>
      <c r="Z688" s="96" t="str">
        <f t="shared" si="456"/>
        <v/>
      </c>
      <c r="AA688" s="96" t="str">
        <f t="shared" si="457"/>
        <v/>
      </c>
      <c r="AC688" s="96" t="str">
        <f t="shared" si="494"/>
        <v/>
      </c>
      <c r="AD688" s="96" t="str">
        <f t="shared" si="458"/>
        <v/>
      </c>
      <c r="AE688" s="96" t="str">
        <f t="shared" si="459"/>
        <v/>
      </c>
      <c r="AF688" s="96" t="str">
        <f t="shared" si="473"/>
        <v/>
      </c>
      <c r="AH688" s="101" t="str">
        <f t="shared" si="460"/>
        <v/>
      </c>
      <c r="AI688" s="101" t="str">
        <f t="shared" si="461"/>
        <v/>
      </c>
      <c r="AJ688" s="101">
        <f t="shared" si="495"/>
        <v>78214.28571428571</v>
      </c>
      <c r="AK688" s="96">
        <f t="shared" si="474"/>
        <v>78214.28571428571</v>
      </c>
      <c r="AM688" s="96" t="str">
        <f t="shared" si="462"/>
        <v/>
      </c>
      <c r="AN688" s="96" t="str">
        <f t="shared" si="475"/>
        <v/>
      </c>
      <c r="AO688" s="96" t="str">
        <f t="shared" si="476"/>
        <v/>
      </c>
      <c r="AQ688" s="96" t="str">
        <f t="shared" si="463"/>
        <v/>
      </c>
      <c r="AR688" s="96">
        <f t="shared" si="477"/>
        <v>2336000</v>
      </c>
      <c r="AS688" s="96">
        <f t="shared" si="478"/>
        <v>2336000</v>
      </c>
      <c r="AU688" s="96" t="str">
        <f t="shared" si="464"/>
        <v/>
      </c>
      <c r="AV688" s="96" t="str">
        <f t="shared" si="479"/>
        <v/>
      </c>
      <c r="AW688" s="96" t="str">
        <f t="shared" si="480"/>
        <v/>
      </c>
      <c r="AX688" s="96" t="str">
        <f t="shared" si="481"/>
        <v/>
      </c>
      <c r="AZ688" s="101" t="str">
        <f t="shared" si="465"/>
        <v/>
      </c>
      <c r="BA688" s="101" t="str">
        <f t="shared" si="466"/>
        <v/>
      </c>
      <c r="BB688" s="101">
        <f t="shared" si="482"/>
        <v>1297777.7777777778</v>
      </c>
      <c r="BC688" s="96">
        <f t="shared" si="483"/>
        <v>1297777.7777777778</v>
      </c>
      <c r="BE688" s="96" t="str">
        <f t="shared" si="467"/>
        <v/>
      </c>
      <c r="BF688" s="96" t="str">
        <f t="shared" si="468"/>
        <v/>
      </c>
      <c r="BH688" s="118"/>
      <c r="BI688" s="96" t="s">
        <v>74</v>
      </c>
      <c r="BJ688" s="96" t="str">
        <f t="shared" si="469"/>
        <v/>
      </c>
      <c r="BK688" s="101">
        <f t="shared" si="470"/>
        <v>33371.428571428572</v>
      </c>
      <c r="BL688" s="101"/>
      <c r="BM688" s="117" t="str">
        <f t="shared" si="471"/>
        <v>7778-53-2</v>
      </c>
      <c r="BN688" s="204" t="str">
        <f t="shared" si="472"/>
        <v>Tripotassium phosphate</v>
      </c>
      <c r="BO688" s="204"/>
      <c r="BP688" s="200">
        <f t="shared" si="484"/>
        <v>78214.28571428571</v>
      </c>
      <c r="BQ688" s="100" t="str">
        <f t="shared" si="488"/>
        <v>N</v>
      </c>
      <c r="BR688" s="205">
        <f t="shared" si="485"/>
        <v>100000</v>
      </c>
      <c r="BS688" s="100" t="str">
        <f t="shared" si="489"/>
        <v>max</v>
      </c>
      <c r="BT688" s="200">
        <f t="shared" si="486"/>
        <v>100000</v>
      </c>
      <c r="BU688" s="100" t="str">
        <f t="shared" si="490"/>
        <v>max</v>
      </c>
      <c r="BV688" s="200" t="str">
        <f t="shared" si="487"/>
        <v/>
      </c>
      <c r="BW688" s="100" t="str">
        <f t="shared" si="491"/>
        <v/>
      </c>
      <c r="BX688" s="200">
        <f t="shared" si="492"/>
        <v>33371.428571428572</v>
      </c>
      <c r="BY688" s="100" t="str">
        <f t="shared" si="493"/>
        <v>N</v>
      </c>
      <c r="BZ688" s="200"/>
      <c r="CA688" s="200"/>
      <c r="CB688" s="200"/>
    </row>
    <row r="689" spans="1:80" s="96" customFormat="1" ht="23" x14ac:dyDescent="0.5">
      <c r="A689" s="255" t="s">
        <v>1823</v>
      </c>
      <c r="B689" s="117" t="s">
        <v>1528</v>
      </c>
      <c r="D689" s="201" t="s">
        <v>74</v>
      </c>
      <c r="E689" s="201">
        <v>1</v>
      </c>
      <c r="F689" s="203" t="s">
        <v>791</v>
      </c>
      <c r="G689" s="202"/>
      <c r="H689" s="100" t="s">
        <v>74</v>
      </c>
      <c r="I689" s="203"/>
      <c r="J689" s="203" t="s">
        <v>74</v>
      </c>
      <c r="K689" s="203"/>
      <c r="L689" s="113"/>
      <c r="M689" s="113">
        <v>1</v>
      </c>
      <c r="N689" s="111"/>
      <c r="P689" s="95">
        <v>163.94</v>
      </c>
      <c r="Q689" s="96" t="s">
        <v>47</v>
      </c>
      <c r="R689" s="96" t="s">
        <v>1197</v>
      </c>
      <c r="S689" s="208" t="s">
        <v>1197</v>
      </c>
      <c r="T689" s="96" t="s">
        <v>1197</v>
      </c>
      <c r="U689" s="96" t="s">
        <v>1197</v>
      </c>
      <c r="W689" s="96">
        <f t="shared" si="454"/>
        <v>0</v>
      </c>
      <c r="X689" s="96" t="s">
        <v>1197</v>
      </c>
      <c r="Y689" s="99" t="str">
        <f t="shared" si="455"/>
        <v/>
      </c>
      <c r="Z689" s="96" t="str">
        <f t="shared" si="456"/>
        <v/>
      </c>
      <c r="AA689" s="96" t="str">
        <f t="shared" si="457"/>
        <v/>
      </c>
      <c r="AC689" s="96" t="str">
        <f t="shared" si="494"/>
        <v/>
      </c>
      <c r="AD689" s="96" t="str">
        <f t="shared" si="458"/>
        <v/>
      </c>
      <c r="AE689" s="96" t="str">
        <f t="shared" si="459"/>
        <v/>
      </c>
      <c r="AF689" s="96" t="str">
        <f t="shared" si="473"/>
        <v/>
      </c>
      <c r="AH689" s="101" t="str">
        <f t="shared" si="460"/>
        <v/>
      </c>
      <c r="AI689" s="101" t="str">
        <f t="shared" si="461"/>
        <v/>
      </c>
      <c r="AJ689" s="101">
        <f t="shared" si="495"/>
        <v>78214.28571428571</v>
      </c>
      <c r="AK689" s="96">
        <f t="shared" si="474"/>
        <v>78214.28571428571</v>
      </c>
      <c r="AM689" s="96" t="str">
        <f t="shared" si="462"/>
        <v/>
      </c>
      <c r="AN689" s="96" t="str">
        <f t="shared" si="475"/>
        <v/>
      </c>
      <c r="AO689" s="96" t="str">
        <f t="shared" si="476"/>
        <v/>
      </c>
      <c r="AQ689" s="96" t="str">
        <f t="shared" si="463"/>
        <v/>
      </c>
      <c r="AR689" s="96">
        <f t="shared" si="477"/>
        <v>2336000</v>
      </c>
      <c r="AS689" s="96">
        <f t="shared" si="478"/>
        <v>2336000</v>
      </c>
      <c r="AU689" s="96" t="str">
        <f t="shared" si="464"/>
        <v/>
      </c>
      <c r="AV689" s="96" t="str">
        <f t="shared" si="479"/>
        <v/>
      </c>
      <c r="AW689" s="96" t="str">
        <f t="shared" si="480"/>
        <v/>
      </c>
      <c r="AX689" s="96" t="str">
        <f t="shared" si="481"/>
        <v/>
      </c>
      <c r="AZ689" s="101" t="str">
        <f t="shared" si="465"/>
        <v/>
      </c>
      <c r="BA689" s="101" t="str">
        <f t="shared" si="466"/>
        <v/>
      </c>
      <c r="BB689" s="101">
        <f t="shared" si="482"/>
        <v>1297777.7777777778</v>
      </c>
      <c r="BC689" s="96">
        <f t="shared" si="483"/>
        <v>1297777.7777777778</v>
      </c>
      <c r="BE689" s="96" t="str">
        <f t="shared" si="467"/>
        <v/>
      </c>
      <c r="BF689" s="96" t="str">
        <f t="shared" si="468"/>
        <v/>
      </c>
      <c r="BH689" s="118"/>
      <c r="BI689" s="96" t="s">
        <v>74</v>
      </c>
      <c r="BJ689" s="96" t="str">
        <f t="shared" si="469"/>
        <v/>
      </c>
      <c r="BK689" s="101">
        <f t="shared" si="470"/>
        <v>33371.428571428572</v>
      </c>
      <c r="BL689" s="101"/>
      <c r="BM689" s="117" t="str">
        <f t="shared" si="471"/>
        <v>7601-54-9</v>
      </c>
      <c r="BN689" s="204" t="str">
        <f t="shared" si="472"/>
        <v>Trisodium phosphate</v>
      </c>
      <c r="BO689" s="204"/>
      <c r="BP689" s="200">
        <f t="shared" si="484"/>
        <v>78214.28571428571</v>
      </c>
      <c r="BQ689" s="100" t="str">
        <f t="shared" si="488"/>
        <v>N</v>
      </c>
      <c r="BR689" s="205">
        <f t="shared" si="485"/>
        <v>100000</v>
      </c>
      <c r="BS689" s="100" t="str">
        <f t="shared" si="489"/>
        <v>max</v>
      </c>
      <c r="BT689" s="200">
        <f t="shared" si="486"/>
        <v>100000</v>
      </c>
      <c r="BU689" s="100" t="str">
        <f t="shared" si="490"/>
        <v>max</v>
      </c>
      <c r="BV689" s="200" t="str">
        <f t="shared" si="487"/>
        <v/>
      </c>
      <c r="BW689" s="100" t="str">
        <f t="shared" si="491"/>
        <v/>
      </c>
      <c r="BX689" s="200">
        <f t="shared" si="492"/>
        <v>33371.428571428572</v>
      </c>
      <c r="BY689" s="100" t="str">
        <f t="shared" si="493"/>
        <v>N</v>
      </c>
      <c r="BZ689" s="200"/>
      <c r="CA689" s="200"/>
      <c r="CB689" s="200"/>
    </row>
    <row r="690" spans="1:80" s="96" customFormat="1" ht="23" x14ac:dyDescent="0.5">
      <c r="A690" s="206" t="s">
        <v>548</v>
      </c>
      <c r="B690" s="117" t="s">
        <v>549</v>
      </c>
      <c r="D690" s="201" t="s">
        <v>74</v>
      </c>
      <c r="E690" s="201">
        <v>2.9999999999999997E-4</v>
      </c>
      <c r="F690" s="203" t="s">
        <v>790</v>
      </c>
      <c r="G690" s="202"/>
      <c r="H690" s="100" t="s">
        <v>74</v>
      </c>
      <c r="I690" s="203">
        <v>2.9999999999999997E-4</v>
      </c>
      <c r="J690" s="203" t="s">
        <v>790</v>
      </c>
      <c r="K690" s="203"/>
      <c r="L690" s="113"/>
      <c r="M690" s="113">
        <v>1</v>
      </c>
      <c r="N690" s="111"/>
      <c r="P690" s="95">
        <v>33.997999999999998</v>
      </c>
      <c r="R690" s="96">
        <v>2.4400000000000002E-2</v>
      </c>
      <c r="S690" s="208">
        <v>0.998</v>
      </c>
      <c r="T690" s="96">
        <v>0.1882017</v>
      </c>
      <c r="U690" s="96">
        <v>2.23E-5</v>
      </c>
      <c r="W690" s="96">
        <f t="shared" si="454"/>
        <v>0</v>
      </c>
      <c r="X690" s="96">
        <v>260000</v>
      </c>
      <c r="Y690" s="99" t="str">
        <f t="shared" si="455"/>
        <v/>
      </c>
      <c r="Z690" s="96" t="str">
        <f t="shared" si="456"/>
        <v/>
      </c>
      <c r="AA690" s="96" t="str">
        <f t="shared" si="457"/>
        <v/>
      </c>
      <c r="AC690" s="96" t="str">
        <f t="shared" si="494"/>
        <v/>
      </c>
      <c r="AD690" s="96" t="str">
        <f t="shared" si="458"/>
        <v/>
      </c>
      <c r="AE690" s="96" t="str">
        <f t="shared" si="459"/>
        <v/>
      </c>
      <c r="AF690" s="96" t="str">
        <f t="shared" si="473"/>
        <v/>
      </c>
      <c r="AH690" s="101">
        <f t="shared" si="460"/>
        <v>375428.57142857142</v>
      </c>
      <c r="AI690" s="101" t="str">
        <f t="shared" si="461"/>
        <v/>
      </c>
      <c r="AJ690" s="101">
        <f t="shared" si="495"/>
        <v>23.464285714285715</v>
      </c>
      <c r="AK690" s="96">
        <f t="shared" si="474"/>
        <v>23.462819288080212</v>
      </c>
      <c r="AM690" s="96" t="str">
        <f t="shared" si="462"/>
        <v/>
      </c>
      <c r="AN690" s="96" t="str">
        <f t="shared" si="475"/>
        <v/>
      </c>
      <c r="AO690" s="96" t="str">
        <f t="shared" si="476"/>
        <v/>
      </c>
      <c r="AQ690" s="96">
        <f t="shared" si="463"/>
        <v>1576800</v>
      </c>
      <c r="AR690" s="96">
        <f t="shared" si="477"/>
        <v>700.80000000000007</v>
      </c>
      <c r="AS690" s="96">
        <f t="shared" si="478"/>
        <v>700.48867170146605</v>
      </c>
      <c r="AU690" s="96" t="str">
        <f t="shared" si="464"/>
        <v/>
      </c>
      <c r="AV690" s="96" t="str">
        <f t="shared" si="479"/>
        <v/>
      </c>
      <c r="AW690" s="96" t="str">
        <f t="shared" si="480"/>
        <v/>
      </c>
      <c r="AX690" s="96" t="str">
        <f t="shared" si="481"/>
        <v/>
      </c>
      <c r="AZ690" s="101">
        <f t="shared" si="465"/>
        <v>1752000</v>
      </c>
      <c r="BA690" s="101" t="str">
        <f t="shared" si="466"/>
        <v/>
      </c>
      <c r="BB690" s="101">
        <f t="shared" si="482"/>
        <v>389.33333333333331</v>
      </c>
      <c r="BC690" s="96">
        <f t="shared" si="483"/>
        <v>389.24683403688067</v>
      </c>
      <c r="BE690" s="96" t="str">
        <f t="shared" si="467"/>
        <v/>
      </c>
      <c r="BF690" s="96">
        <f t="shared" si="468"/>
        <v>0.31285714285714278</v>
      </c>
      <c r="BH690" s="118"/>
      <c r="BI690" s="96" t="s">
        <v>74</v>
      </c>
      <c r="BJ690" s="96" t="str">
        <f t="shared" si="469"/>
        <v/>
      </c>
      <c r="BK690" s="101">
        <f t="shared" si="470"/>
        <v>10.011428571428571</v>
      </c>
      <c r="BL690" s="101"/>
      <c r="BM690" s="117" t="str">
        <f t="shared" si="471"/>
        <v>7803-51-2</v>
      </c>
      <c r="BN690" s="204" t="str">
        <f t="shared" si="472"/>
        <v>Phosphine</v>
      </c>
      <c r="BO690" s="204"/>
      <c r="BP690" s="200">
        <f t="shared" si="484"/>
        <v>23.462819288080212</v>
      </c>
      <c r="BQ690" s="100" t="str">
        <f t="shared" si="488"/>
        <v>N</v>
      </c>
      <c r="BR690" s="205">
        <f t="shared" si="485"/>
        <v>700.48867170146605</v>
      </c>
      <c r="BS690" s="100" t="str">
        <f t="shared" si="489"/>
        <v>N</v>
      </c>
      <c r="BT690" s="200">
        <f t="shared" si="486"/>
        <v>389.24683403688067</v>
      </c>
      <c r="BU690" s="100" t="str">
        <f t="shared" si="490"/>
        <v>N</v>
      </c>
      <c r="BV690" s="200">
        <f t="shared" si="487"/>
        <v>0.31285714285714278</v>
      </c>
      <c r="BW690" s="100" t="str">
        <f t="shared" si="491"/>
        <v>N</v>
      </c>
      <c r="BX690" s="200">
        <f t="shared" si="492"/>
        <v>10.011428571428571</v>
      </c>
      <c r="BY690" s="100" t="str">
        <f t="shared" si="493"/>
        <v>N</v>
      </c>
      <c r="BZ690" s="200"/>
      <c r="CA690" s="200"/>
      <c r="CB690" s="200"/>
    </row>
    <row r="691" spans="1:80" s="96" customFormat="1" ht="23" x14ac:dyDescent="0.5">
      <c r="A691" s="206" t="s">
        <v>1529</v>
      </c>
      <c r="B691" s="117" t="s">
        <v>550</v>
      </c>
      <c r="D691" s="201" t="s">
        <v>74</v>
      </c>
      <c r="E691" s="201">
        <v>1</v>
      </c>
      <c r="F691" s="203" t="s">
        <v>791</v>
      </c>
      <c r="G691" s="202"/>
      <c r="H691" s="100" t="s">
        <v>74</v>
      </c>
      <c r="I691" s="203">
        <v>0.01</v>
      </c>
      <c r="J691" s="203" t="s">
        <v>790</v>
      </c>
      <c r="K691" s="203"/>
      <c r="L691" s="113"/>
      <c r="M691" s="113">
        <v>1</v>
      </c>
      <c r="N691" s="111"/>
      <c r="P691" s="95">
        <v>97.995000000000005</v>
      </c>
      <c r="Q691" s="96" t="s">
        <v>47</v>
      </c>
      <c r="R691" s="96" t="s">
        <v>1197</v>
      </c>
      <c r="S691" s="208" t="s">
        <v>1197</v>
      </c>
      <c r="T691" s="96" t="s">
        <v>1197</v>
      </c>
      <c r="U691" s="96" t="s">
        <v>1197</v>
      </c>
      <c r="W691" s="96">
        <f t="shared" si="454"/>
        <v>0</v>
      </c>
      <c r="X691" s="96">
        <v>5480000</v>
      </c>
      <c r="Y691" s="99" t="str">
        <f t="shared" si="455"/>
        <v/>
      </c>
      <c r="Z691" s="96" t="str">
        <f t="shared" si="456"/>
        <v/>
      </c>
      <c r="AA691" s="96" t="str">
        <f t="shared" si="457"/>
        <v/>
      </c>
      <c r="AC691" s="96" t="str">
        <f t="shared" si="494"/>
        <v/>
      </c>
      <c r="AD691" s="96" t="str">
        <f t="shared" si="458"/>
        <v/>
      </c>
      <c r="AE691" s="96" t="str">
        <f t="shared" si="459"/>
        <v/>
      </c>
      <c r="AF691" s="96" t="str">
        <f t="shared" si="473"/>
        <v/>
      </c>
      <c r="AH691" s="101">
        <f t="shared" si="460"/>
        <v>12514285.714285713</v>
      </c>
      <c r="AI691" s="101" t="str">
        <f t="shared" si="461"/>
        <v/>
      </c>
      <c r="AJ691" s="101">
        <f t="shared" si="495"/>
        <v>78214.28571428571</v>
      </c>
      <c r="AK691" s="96">
        <f t="shared" si="474"/>
        <v>77728.482697426793</v>
      </c>
      <c r="AM691" s="96" t="str">
        <f t="shared" si="462"/>
        <v/>
      </c>
      <c r="AN691" s="96" t="str">
        <f t="shared" si="475"/>
        <v/>
      </c>
      <c r="AO691" s="96" t="str">
        <f t="shared" si="476"/>
        <v/>
      </c>
      <c r="AQ691" s="96">
        <f t="shared" si="463"/>
        <v>52560000</v>
      </c>
      <c r="AR691" s="96">
        <f t="shared" si="477"/>
        <v>2336000</v>
      </c>
      <c r="AS691" s="96">
        <f t="shared" si="478"/>
        <v>2236595.7446808512</v>
      </c>
      <c r="AU691" s="96" t="str">
        <f t="shared" si="464"/>
        <v/>
      </c>
      <c r="AV691" s="96" t="str">
        <f t="shared" si="479"/>
        <v/>
      </c>
      <c r="AW691" s="96" t="str">
        <f t="shared" si="480"/>
        <v/>
      </c>
      <c r="AX691" s="96" t="str">
        <f t="shared" si="481"/>
        <v/>
      </c>
      <c r="AZ691" s="101">
        <f t="shared" si="465"/>
        <v>58399999.999999993</v>
      </c>
      <c r="BA691" s="101" t="str">
        <f t="shared" si="466"/>
        <v/>
      </c>
      <c r="BB691" s="101">
        <f t="shared" si="482"/>
        <v>1297777.7777777778</v>
      </c>
      <c r="BC691" s="96">
        <f t="shared" si="483"/>
        <v>1269565.2173913044</v>
      </c>
      <c r="BE691" s="96" t="str">
        <f t="shared" si="467"/>
        <v/>
      </c>
      <c r="BF691" s="96">
        <f t="shared" si="468"/>
        <v>10.428571428571427</v>
      </c>
      <c r="BH691" s="118"/>
      <c r="BI691" s="96" t="s">
        <v>74</v>
      </c>
      <c r="BJ691" s="96" t="str">
        <f t="shared" si="469"/>
        <v/>
      </c>
      <c r="BK691" s="101">
        <f t="shared" si="470"/>
        <v>33371.428571428572</v>
      </c>
      <c r="BL691" s="101"/>
      <c r="BM691" s="117" t="str">
        <f t="shared" si="471"/>
        <v>7664-38-2</v>
      </c>
      <c r="BN691" s="204" t="str">
        <f t="shared" si="472"/>
        <v>Phosphoric Acid</v>
      </c>
      <c r="BO691" s="204"/>
      <c r="BP691" s="200">
        <f t="shared" si="484"/>
        <v>77728.482697426793</v>
      </c>
      <c r="BQ691" s="100" t="str">
        <f t="shared" si="488"/>
        <v>N</v>
      </c>
      <c r="BR691" s="205">
        <f t="shared" si="485"/>
        <v>100000</v>
      </c>
      <c r="BS691" s="100" t="str">
        <f t="shared" si="489"/>
        <v>max</v>
      </c>
      <c r="BT691" s="200">
        <f t="shared" si="486"/>
        <v>100000</v>
      </c>
      <c r="BU691" s="100" t="str">
        <f t="shared" si="490"/>
        <v>max</v>
      </c>
      <c r="BV691" s="200">
        <f t="shared" si="487"/>
        <v>10.428571428571427</v>
      </c>
      <c r="BW691" s="100" t="str">
        <f t="shared" si="491"/>
        <v>N</v>
      </c>
      <c r="BX691" s="200">
        <f t="shared" si="492"/>
        <v>33371.428571428572</v>
      </c>
      <c r="BY691" s="100" t="str">
        <f t="shared" si="493"/>
        <v>N</v>
      </c>
      <c r="BZ691" s="200"/>
      <c r="CA691" s="200"/>
      <c r="CB691" s="200"/>
    </row>
    <row r="692" spans="1:80" s="96" customFormat="1" ht="23" x14ac:dyDescent="0.5">
      <c r="A692" s="206" t="s">
        <v>1530</v>
      </c>
      <c r="B692" s="117" t="s">
        <v>551</v>
      </c>
      <c r="C692" s="201"/>
      <c r="D692" s="201" t="s">
        <v>74</v>
      </c>
      <c r="E692" s="201">
        <v>2.0000000000000002E-5</v>
      </c>
      <c r="F692" s="203" t="s">
        <v>790</v>
      </c>
      <c r="G692" s="202"/>
      <c r="H692" s="100" t="s">
        <v>74</v>
      </c>
      <c r="I692" s="203"/>
      <c r="J692" s="203" t="s">
        <v>74</v>
      </c>
      <c r="K692" s="203"/>
      <c r="L692" s="113" t="s">
        <v>1199</v>
      </c>
      <c r="M692" s="113">
        <v>1</v>
      </c>
      <c r="N692" s="111"/>
      <c r="P692" s="95">
        <v>123.895</v>
      </c>
      <c r="R692" s="96">
        <v>2.1099999999999999E-3</v>
      </c>
      <c r="S692" s="208">
        <v>8.5999999999999993E-2</v>
      </c>
      <c r="T692" s="96">
        <v>0.21936549999999999</v>
      </c>
      <c r="U692" s="96">
        <v>2.7699999999999999E-5</v>
      </c>
      <c r="V692" s="96">
        <v>1122</v>
      </c>
      <c r="W692" s="96">
        <f t="shared" si="454"/>
        <v>6.7320000000000002</v>
      </c>
      <c r="X692" s="96">
        <v>3</v>
      </c>
      <c r="Y692" s="99">
        <f t="shared" si="455"/>
        <v>1.4679168405846486E-4</v>
      </c>
      <c r="Z692" s="96">
        <f t="shared" si="456"/>
        <v>9520.2845584671704</v>
      </c>
      <c r="AA692" s="96">
        <f t="shared" si="457"/>
        <v>20.544841509433965</v>
      </c>
      <c r="AC692" s="96" t="str">
        <f t="shared" si="494"/>
        <v/>
      </c>
      <c r="AD692" s="96" t="str">
        <f t="shared" si="458"/>
        <v/>
      </c>
      <c r="AE692" s="96" t="str">
        <f t="shared" si="459"/>
        <v/>
      </c>
      <c r="AF692" s="96" t="str">
        <f t="shared" si="473"/>
        <v/>
      </c>
      <c r="AH692" s="101" t="str">
        <f t="shared" si="460"/>
        <v/>
      </c>
      <c r="AI692" s="101" t="str">
        <f t="shared" si="461"/>
        <v/>
      </c>
      <c r="AJ692" s="101">
        <f t="shared" si="495"/>
        <v>1.5642857142857145</v>
      </c>
      <c r="AK692" s="96">
        <f t="shared" si="474"/>
        <v>1.5642857142857143</v>
      </c>
      <c r="AM692" s="96" t="str">
        <f t="shared" si="462"/>
        <v/>
      </c>
      <c r="AN692" s="96" t="str">
        <f t="shared" si="475"/>
        <v/>
      </c>
      <c r="AO692" s="96" t="str">
        <f t="shared" si="476"/>
        <v/>
      </c>
      <c r="AQ692" s="96" t="str">
        <f t="shared" si="463"/>
        <v/>
      </c>
      <c r="AR692" s="96">
        <f t="shared" si="477"/>
        <v>46.720000000000013</v>
      </c>
      <c r="AS692" s="96">
        <f t="shared" si="478"/>
        <v>46.720000000000013</v>
      </c>
      <c r="AU692" s="96" t="str">
        <f t="shared" si="464"/>
        <v/>
      </c>
      <c r="AV692" s="96" t="str">
        <f t="shared" si="479"/>
        <v/>
      </c>
      <c r="AW692" s="96" t="str">
        <f t="shared" si="480"/>
        <v/>
      </c>
      <c r="AX692" s="96" t="str">
        <f t="shared" si="481"/>
        <v/>
      </c>
      <c r="AZ692" s="101" t="str">
        <f t="shared" si="465"/>
        <v/>
      </c>
      <c r="BA692" s="101" t="str">
        <f t="shared" si="466"/>
        <v/>
      </c>
      <c r="BB692" s="101">
        <f t="shared" si="482"/>
        <v>25.955555555555559</v>
      </c>
      <c r="BC692" s="96">
        <f t="shared" si="483"/>
        <v>25.955555555555559</v>
      </c>
      <c r="BE692" s="96" t="str">
        <f t="shared" si="467"/>
        <v/>
      </c>
      <c r="BF692" s="96" t="str">
        <f t="shared" si="468"/>
        <v/>
      </c>
      <c r="BH692" s="118"/>
      <c r="BI692" s="96" t="s">
        <v>74</v>
      </c>
      <c r="BJ692" s="96" t="str">
        <f t="shared" si="469"/>
        <v/>
      </c>
      <c r="BK692" s="101">
        <f t="shared" si="470"/>
        <v>0.66742857142857148</v>
      </c>
      <c r="BL692" s="101"/>
      <c r="BM692" s="117" t="str">
        <f t="shared" si="471"/>
        <v>7723-14-0</v>
      </c>
      <c r="BN692" s="204" t="str">
        <f t="shared" si="472"/>
        <v>Phosphorus, White</v>
      </c>
      <c r="BO692" s="204"/>
      <c r="BP692" s="200">
        <f t="shared" si="484"/>
        <v>1.5642857142857143</v>
      </c>
      <c r="BQ692" s="100" t="str">
        <f t="shared" si="488"/>
        <v>N</v>
      </c>
      <c r="BR692" s="205">
        <f t="shared" si="485"/>
        <v>20.544841509433965</v>
      </c>
      <c r="BS692" s="100" t="str">
        <f t="shared" si="489"/>
        <v>sat</v>
      </c>
      <c r="BT692" s="200">
        <f t="shared" si="486"/>
        <v>20.544841509433965</v>
      </c>
      <c r="BU692" s="100" t="str">
        <f t="shared" si="490"/>
        <v>sat</v>
      </c>
      <c r="BV692" s="200" t="str">
        <f t="shared" si="487"/>
        <v/>
      </c>
      <c r="BW692" s="100" t="str">
        <f t="shared" si="491"/>
        <v/>
      </c>
      <c r="BX692" s="200">
        <f t="shared" si="492"/>
        <v>0.66742857142857148</v>
      </c>
      <c r="BY692" s="100" t="str">
        <f t="shared" si="493"/>
        <v>N</v>
      </c>
      <c r="BZ692" s="200"/>
      <c r="CA692" s="200"/>
      <c r="CB692" s="200"/>
    </row>
    <row r="693" spans="1:80" s="96" customFormat="1" ht="23" x14ac:dyDescent="0.5">
      <c r="A693" s="206" t="s">
        <v>1531</v>
      </c>
      <c r="B693" s="117" t="s">
        <v>74</v>
      </c>
      <c r="D693" s="201" t="s">
        <v>74</v>
      </c>
      <c r="E693" s="201"/>
      <c r="F693" s="203" t="s">
        <v>74</v>
      </c>
      <c r="G693" s="202"/>
      <c r="H693" s="100" t="s">
        <v>74</v>
      </c>
      <c r="I693" s="203"/>
      <c r="J693" s="203" t="s">
        <v>74</v>
      </c>
      <c r="K693" s="203"/>
      <c r="L693" s="113"/>
      <c r="M693" s="113">
        <v>1</v>
      </c>
      <c r="N693" s="111"/>
      <c r="P693" s="208" t="s">
        <v>1197</v>
      </c>
      <c r="Q693" s="96" t="s">
        <v>47</v>
      </c>
      <c r="R693" s="96" t="s">
        <v>1197</v>
      </c>
      <c r="S693" s="208" t="s">
        <v>1197</v>
      </c>
      <c r="T693" s="96" t="s">
        <v>1197</v>
      </c>
      <c r="U693" s="96" t="s">
        <v>1197</v>
      </c>
      <c r="W693" s="96">
        <f t="shared" si="454"/>
        <v>0</v>
      </c>
      <c r="X693" s="96" t="s">
        <v>1197</v>
      </c>
      <c r="Y693" s="99" t="str">
        <f t="shared" si="455"/>
        <v/>
      </c>
      <c r="Z693" s="96" t="str">
        <f t="shared" si="456"/>
        <v/>
      </c>
      <c r="AA693" s="96" t="str">
        <f t="shared" si="457"/>
        <v/>
      </c>
      <c r="AC693" s="96" t="str">
        <f t="shared" si="494"/>
        <v/>
      </c>
      <c r="AD693" s="96" t="str">
        <f t="shared" si="458"/>
        <v/>
      </c>
      <c r="AE693" s="96" t="str">
        <f t="shared" si="459"/>
        <v/>
      </c>
      <c r="AF693" s="96" t="str">
        <f t="shared" si="473"/>
        <v/>
      </c>
      <c r="AH693" s="101" t="str">
        <f t="shared" si="460"/>
        <v/>
      </c>
      <c r="AI693" s="101" t="str">
        <f t="shared" si="461"/>
        <v/>
      </c>
      <c r="AJ693" s="101" t="str">
        <f t="shared" si="495"/>
        <v/>
      </c>
      <c r="AK693" s="96" t="str">
        <f t="shared" si="474"/>
        <v/>
      </c>
      <c r="AM693" s="96" t="str">
        <f t="shared" si="462"/>
        <v/>
      </c>
      <c r="AN693" s="96" t="str">
        <f t="shared" si="475"/>
        <v/>
      </c>
      <c r="AO693" s="96" t="str">
        <f t="shared" si="476"/>
        <v/>
      </c>
      <c r="AQ693" s="96" t="str">
        <f t="shared" si="463"/>
        <v/>
      </c>
      <c r="AR693" s="96" t="str">
        <f t="shared" si="477"/>
        <v/>
      </c>
      <c r="AS693" s="96" t="str">
        <f t="shared" si="478"/>
        <v/>
      </c>
      <c r="AU693" s="96" t="str">
        <f t="shared" si="464"/>
        <v/>
      </c>
      <c r="AV693" s="96" t="str">
        <f t="shared" si="479"/>
        <v/>
      </c>
      <c r="AW693" s="96" t="str">
        <f t="shared" si="480"/>
        <v/>
      </c>
      <c r="AX693" s="96" t="str">
        <f t="shared" si="481"/>
        <v/>
      </c>
      <c r="AZ693" s="101" t="str">
        <f t="shared" si="465"/>
        <v/>
      </c>
      <c r="BA693" s="101" t="str">
        <f t="shared" si="466"/>
        <v/>
      </c>
      <c r="BB693" s="101" t="str">
        <f t="shared" si="482"/>
        <v/>
      </c>
      <c r="BC693" s="96" t="str">
        <f t="shared" si="483"/>
        <v/>
      </c>
      <c r="BE693" s="96" t="str">
        <f t="shared" si="467"/>
        <v/>
      </c>
      <c r="BF693" s="96" t="str">
        <f t="shared" si="468"/>
        <v/>
      </c>
      <c r="BH693" s="118"/>
      <c r="BI693" s="96" t="s">
        <v>74</v>
      </c>
      <c r="BJ693" s="96" t="str">
        <f t="shared" si="469"/>
        <v/>
      </c>
      <c r="BK693" s="101" t="str">
        <f t="shared" si="470"/>
        <v/>
      </c>
      <c r="BL693" s="101"/>
      <c r="BM693" s="117" t="str">
        <f t="shared" si="471"/>
        <v/>
      </c>
      <c r="BN693" s="204" t="str">
        <f t="shared" si="472"/>
        <v>Phthalates</v>
      </c>
      <c r="BO693" s="204"/>
      <c r="BP693" s="200" t="str">
        <f t="shared" si="484"/>
        <v/>
      </c>
      <c r="BQ693" s="100" t="str">
        <f t="shared" si="488"/>
        <v/>
      </c>
      <c r="BR693" s="205" t="str">
        <f t="shared" si="485"/>
        <v/>
      </c>
      <c r="BS693" s="100" t="str">
        <f t="shared" si="489"/>
        <v/>
      </c>
      <c r="BT693" s="200" t="str">
        <f t="shared" si="486"/>
        <v/>
      </c>
      <c r="BU693" s="100" t="str">
        <f t="shared" si="490"/>
        <v/>
      </c>
      <c r="BV693" s="200" t="str">
        <f t="shared" si="487"/>
        <v/>
      </c>
      <c r="BW693" s="100" t="str">
        <f t="shared" si="491"/>
        <v/>
      </c>
      <c r="BX693" s="200" t="str">
        <f t="shared" si="492"/>
        <v/>
      </c>
      <c r="BY693" s="100" t="str">
        <f t="shared" si="493"/>
        <v/>
      </c>
      <c r="BZ693" s="200"/>
      <c r="CA693" s="200"/>
      <c r="CB693" s="200"/>
    </row>
    <row r="694" spans="1:80" s="96" customFormat="1" ht="23" x14ac:dyDescent="0.5">
      <c r="A694" s="255" t="s">
        <v>1824</v>
      </c>
      <c r="B694" s="117" t="s">
        <v>140</v>
      </c>
      <c r="C694" s="96">
        <v>1.4E-2</v>
      </c>
      <c r="D694" s="201" t="s">
        <v>790</v>
      </c>
      <c r="E694" s="201">
        <v>0.02</v>
      </c>
      <c r="F694" s="203" t="s">
        <v>790</v>
      </c>
      <c r="G694" s="202">
        <v>2.3999999999999999E-6</v>
      </c>
      <c r="H694" s="100" t="s">
        <v>793</v>
      </c>
      <c r="I694" s="203"/>
      <c r="J694" s="203" t="s">
        <v>74</v>
      </c>
      <c r="K694" s="203"/>
      <c r="L694" s="113"/>
      <c r="M694" s="113">
        <v>1</v>
      </c>
      <c r="N694" s="111">
        <v>0.1</v>
      </c>
      <c r="P694" s="95">
        <v>390.57</v>
      </c>
      <c r="Q694" s="96" t="s">
        <v>47</v>
      </c>
      <c r="R694" s="96">
        <v>2.7000000000000001E-7</v>
      </c>
      <c r="S694" s="208">
        <v>1.1E-5</v>
      </c>
      <c r="T694" s="96">
        <v>1.7340299999999999E-2</v>
      </c>
      <c r="U694" s="96">
        <v>4.1806999999999996E-6</v>
      </c>
      <c r="V694" s="96">
        <v>119600</v>
      </c>
      <c r="W694" s="96">
        <f t="shared" si="454"/>
        <v>717.6</v>
      </c>
      <c r="X694" s="96">
        <v>0.27</v>
      </c>
      <c r="Y694" s="99" t="str">
        <f t="shared" si="455"/>
        <v/>
      </c>
      <c r="Z694" s="96" t="str">
        <f t="shared" si="456"/>
        <v/>
      </c>
      <c r="AA694" s="96" t="str">
        <f t="shared" si="457"/>
        <v/>
      </c>
      <c r="AC694" s="96">
        <f t="shared" si="494"/>
        <v>1403846.1538461538</v>
      </c>
      <c r="AD694" s="96">
        <f t="shared" si="458"/>
        <v>176.51610407196046</v>
      </c>
      <c r="AE694" s="96">
        <f t="shared" si="459"/>
        <v>49.659863945578223</v>
      </c>
      <c r="AF694" s="96">
        <f t="shared" si="473"/>
        <v>38.75532753029816</v>
      </c>
      <c r="AH694" s="101" t="str">
        <f t="shared" si="460"/>
        <v/>
      </c>
      <c r="AI694" s="101">
        <f t="shared" si="461"/>
        <v>6592.0173379086136</v>
      </c>
      <c r="AJ694" s="101">
        <f t="shared" si="495"/>
        <v>1564.2857142857144</v>
      </c>
      <c r="AK694" s="96">
        <f t="shared" si="474"/>
        <v>1264.2735911142927</v>
      </c>
      <c r="AM694" s="96">
        <f t="shared" si="462"/>
        <v>6132000</v>
      </c>
      <c r="AN694" s="96">
        <f t="shared" si="475"/>
        <v>467.19999999999993</v>
      </c>
      <c r="AO694" s="96">
        <f t="shared" si="476"/>
        <v>467.16440652140778</v>
      </c>
      <c r="AQ694" s="96" t="str">
        <f t="shared" si="463"/>
        <v/>
      </c>
      <c r="AR694" s="96">
        <f t="shared" si="477"/>
        <v>46720.000000000007</v>
      </c>
      <c r="AS694" s="96">
        <f t="shared" si="478"/>
        <v>46720.000000000007</v>
      </c>
      <c r="AU694" s="96">
        <f t="shared" si="464"/>
        <v>6813333.333333333</v>
      </c>
      <c r="AV694" s="96">
        <f t="shared" si="479"/>
        <v>8605.9534335396384</v>
      </c>
      <c r="AW694" s="96">
        <f t="shared" si="480"/>
        <v>259.55555555555549</v>
      </c>
      <c r="AX694" s="96">
        <f t="shared" si="481"/>
        <v>251.94722913515778</v>
      </c>
      <c r="AZ694" s="101" t="str">
        <f t="shared" si="465"/>
        <v/>
      </c>
      <c r="BA694" s="101">
        <f t="shared" si="466"/>
        <v>61325.856619307138</v>
      </c>
      <c r="BB694" s="101">
        <f t="shared" si="482"/>
        <v>25955.555555555558</v>
      </c>
      <c r="BC694" s="96">
        <f t="shared" si="483"/>
        <v>18236.949183240744</v>
      </c>
      <c r="BE694" s="96">
        <f t="shared" si="467"/>
        <v>1.1698717948717949</v>
      </c>
      <c r="BF694" s="96" t="str">
        <f t="shared" si="468"/>
        <v/>
      </c>
      <c r="BH694" s="118"/>
      <c r="BI694" s="96">
        <v>6</v>
      </c>
      <c r="BJ694" s="96">
        <f t="shared" si="469"/>
        <v>5.5648726940082316</v>
      </c>
      <c r="BK694" s="101">
        <f t="shared" si="470"/>
        <v>667.42857142857144</v>
      </c>
      <c r="BL694" s="101"/>
      <c r="BM694" s="117" t="str">
        <f t="shared" si="471"/>
        <v>117-81-7</v>
      </c>
      <c r="BN694" s="204" t="str">
        <f t="shared" si="472"/>
        <v>Bis(2-ethylhexyl)phthalate</v>
      </c>
      <c r="BO694" s="204"/>
      <c r="BP694" s="200">
        <f t="shared" si="484"/>
        <v>38.75532753029816</v>
      </c>
      <c r="BQ694" s="100" t="str">
        <f t="shared" si="488"/>
        <v>C</v>
      </c>
      <c r="BR694" s="205">
        <f t="shared" si="485"/>
        <v>467.16440652140778</v>
      </c>
      <c r="BS694" s="100" t="str">
        <f t="shared" si="489"/>
        <v>C</v>
      </c>
      <c r="BT694" s="200">
        <f t="shared" si="486"/>
        <v>251.94722913515778</v>
      </c>
      <c r="BU694" s="100" t="str">
        <f t="shared" si="490"/>
        <v>C</v>
      </c>
      <c r="BV694" s="200">
        <f t="shared" si="487"/>
        <v>1.1698717948717949</v>
      </c>
      <c r="BW694" s="100" t="str">
        <f t="shared" si="491"/>
        <v>C</v>
      </c>
      <c r="BX694" s="200">
        <f t="shared" si="492"/>
        <v>6</v>
      </c>
      <c r="BY694" s="100" t="str">
        <f t="shared" si="493"/>
        <v>mcl</v>
      </c>
      <c r="BZ694" s="206">
        <v>180</v>
      </c>
      <c r="CA694" s="206"/>
      <c r="CB694" s="206">
        <f>BZ694*20</f>
        <v>3600</v>
      </c>
    </row>
    <row r="695" spans="1:80" s="96" customFormat="1" ht="23" x14ac:dyDescent="0.5">
      <c r="A695" s="255" t="s">
        <v>1825</v>
      </c>
      <c r="B695" s="117" t="s">
        <v>162</v>
      </c>
      <c r="C695" s="96">
        <v>1.9E-3</v>
      </c>
      <c r="D695" s="201" t="s">
        <v>791</v>
      </c>
      <c r="E695" s="201">
        <v>0.2</v>
      </c>
      <c r="F695" s="203" t="s">
        <v>790</v>
      </c>
      <c r="G695" s="202"/>
      <c r="H695" s="100" t="s">
        <v>74</v>
      </c>
      <c r="I695" s="203"/>
      <c r="J695" s="203" t="s">
        <v>74</v>
      </c>
      <c r="K695" s="203"/>
      <c r="L695" s="113"/>
      <c r="M695" s="113">
        <v>1</v>
      </c>
      <c r="N695" s="111">
        <v>0.1</v>
      </c>
      <c r="P695" s="208">
        <v>312.37</v>
      </c>
      <c r="Q695" s="96" t="s">
        <v>47</v>
      </c>
      <c r="R695" s="96">
        <v>1.26E-6</v>
      </c>
      <c r="S695" s="208">
        <v>5.1499999999999998E-5</v>
      </c>
      <c r="T695" s="96">
        <v>2.08319E-2</v>
      </c>
      <c r="U695" s="96">
        <v>5.1733000000000001E-6</v>
      </c>
      <c r="V695" s="96">
        <v>7155</v>
      </c>
      <c r="W695" s="96">
        <f t="shared" si="454"/>
        <v>42.93</v>
      </c>
      <c r="X695" s="96">
        <v>2.69</v>
      </c>
      <c r="Y695" s="99" t="str">
        <f t="shared" si="455"/>
        <v/>
      </c>
      <c r="Z695" s="96" t="str">
        <f t="shared" si="456"/>
        <v/>
      </c>
      <c r="AA695" s="96" t="str">
        <f t="shared" si="457"/>
        <v/>
      </c>
      <c r="AC695" s="96" t="str">
        <f t="shared" si="494"/>
        <v/>
      </c>
      <c r="AD695" s="96">
        <f t="shared" si="458"/>
        <v>1300.6449773723407</v>
      </c>
      <c r="AE695" s="96">
        <f t="shared" si="459"/>
        <v>365.91478696741848</v>
      </c>
      <c r="AF695" s="96">
        <f t="shared" si="473"/>
        <v>285.57345496936927</v>
      </c>
      <c r="AH695" s="101" t="str">
        <f t="shared" si="460"/>
        <v/>
      </c>
      <c r="AI695" s="101">
        <f t="shared" si="461"/>
        <v>65920.173379086147</v>
      </c>
      <c r="AJ695" s="101">
        <f t="shared" si="495"/>
        <v>15642.857142857141</v>
      </c>
      <c r="AK695" s="96">
        <f t="shared" si="474"/>
        <v>12642.735911142925</v>
      </c>
      <c r="AM695" s="96" t="str">
        <f t="shared" si="462"/>
        <v/>
      </c>
      <c r="AN695" s="96">
        <f t="shared" si="475"/>
        <v>3442.5263157894733</v>
      </c>
      <c r="AO695" s="96">
        <f t="shared" si="476"/>
        <v>3442.5263157894733</v>
      </c>
      <c r="AQ695" s="96" t="str">
        <f t="shared" si="463"/>
        <v/>
      </c>
      <c r="AR695" s="96">
        <f t="shared" si="477"/>
        <v>467200</v>
      </c>
      <c r="AS695" s="96">
        <f t="shared" si="478"/>
        <v>467200.00000000006</v>
      </c>
      <c r="AU695" s="96" t="str">
        <f t="shared" si="464"/>
        <v/>
      </c>
      <c r="AV695" s="96">
        <f t="shared" si="479"/>
        <v>63412.288457660499</v>
      </c>
      <c r="AW695" s="96">
        <f t="shared" si="480"/>
        <v>1912.5146198830405</v>
      </c>
      <c r="AX695" s="96">
        <f t="shared" si="481"/>
        <v>1856.5219188116801</v>
      </c>
      <c r="AZ695" s="101" t="str">
        <f t="shared" si="465"/>
        <v/>
      </c>
      <c r="BA695" s="101">
        <f t="shared" si="466"/>
        <v>613258.56619307143</v>
      </c>
      <c r="BB695" s="101">
        <f t="shared" si="482"/>
        <v>259555.55555555556</v>
      </c>
      <c r="BC695" s="96">
        <f t="shared" si="483"/>
        <v>182369.49183240742</v>
      </c>
      <c r="BE695" s="96" t="str">
        <f t="shared" si="467"/>
        <v/>
      </c>
      <c r="BF695" s="96" t="str">
        <f t="shared" si="468"/>
        <v/>
      </c>
      <c r="BH695" s="118"/>
      <c r="BI695" s="96" t="s">
        <v>74</v>
      </c>
      <c r="BJ695" s="96">
        <f t="shared" si="469"/>
        <v>41.004325113744862</v>
      </c>
      <c r="BK695" s="101">
        <f t="shared" si="470"/>
        <v>6674.2857142857147</v>
      </c>
      <c r="BL695" s="101"/>
      <c r="BM695" s="117" t="str">
        <f t="shared" si="471"/>
        <v>85-68-7</v>
      </c>
      <c r="BN695" s="204" t="str">
        <f t="shared" si="472"/>
        <v>Butyl Benzyl Phthalate</v>
      </c>
      <c r="BO695" s="204"/>
      <c r="BP695" s="200">
        <f t="shared" si="484"/>
        <v>285.57345496936927</v>
      </c>
      <c r="BQ695" s="100" t="str">
        <f t="shared" si="488"/>
        <v>C</v>
      </c>
      <c r="BR695" s="205">
        <f t="shared" si="485"/>
        <v>3442.5263157894733</v>
      </c>
      <c r="BS695" s="100" t="str">
        <f t="shared" si="489"/>
        <v>C</v>
      </c>
      <c r="BT695" s="200">
        <f t="shared" si="486"/>
        <v>1856.5219188116801</v>
      </c>
      <c r="BU695" s="100" t="str">
        <f t="shared" si="490"/>
        <v>C</v>
      </c>
      <c r="BV695" s="200" t="str">
        <f t="shared" si="487"/>
        <v/>
      </c>
      <c r="BW695" s="100" t="str">
        <f t="shared" si="491"/>
        <v/>
      </c>
      <c r="BX695" s="200">
        <f t="shared" si="492"/>
        <v>41.004325113744862</v>
      </c>
      <c r="BY695" s="100" t="str">
        <f t="shared" si="493"/>
        <v>C</v>
      </c>
      <c r="BZ695" s="200">
        <v>810</v>
      </c>
      <c r="CA695" s="200"/>
      <c r="CB695" s="200">
        <f>BZ695*20</f>
        <v>16200</v>
      </c>
    </row>
    <row r="696" spans="1:80" s="96" customFormat="1" ht="23" x14ac:dyDescent="0.5">
      <c r="A696" s="255" t="s">
        <v>1826</v>
      </c>
      <c r="B696" s="117" t="s">
        <v>1532</v>
      </c>
      <c r="C696" s="201"/>
      <c r="D696" s="201" t="s">
        <v>74</v>
      </c>
      <c r="E696" s="201">
        <v>1</v>
      </c>
      <c r="F696" s="203" t="s">
        <v>790</v>
      </c>
      <c r="G696" s="202"/>
      <c r="H696" s="100" t="s">
        <v>74</v>
      </c>
      <c r="I696" s="203"/>
      <c r="J696" s="203" t="s">
        <v>74</v>
      </c>
      <c r="K696" s="203"/>
      <c r="L696" s="113"/>
      <c r="M696" s="113">
        <v>1</v>
      </c>
      <c r="N696" s="111">
        <v>0.1</v>
      </c>
      <c r="P696" s="95">
        <v>336.39</v>
      </c>
      <c r="Q696" s="96" t="s">
        <v>47</v>
      </c>
      <c r="R696" s="96">
        <v>2.0599999999999999E-8</v>
      </c>
      <c r="S696" s="208">
        <v>8.4219E-7</v>
      </c>
      <c r="T696" s="96">
        <v>1.98663E-2</v>
      </c>
      <c r="U696" s="210">
        <v>4.8977999999999999E-6</v>
      </c>
      <c r="V696" s="96">
        <v>11240</v>
      </c>
      <c r="W696" s="96">
        <f t="shared" si="454"/>
        <v>67.44</v>
      </c>
      <c r="X696" s="96">
        <v>8.8000000000000007</v>
      </c>
      <c r="Y696" s="99" t="str">
        <f t="shared" si="455"/>
        <v/>
      </c>
      <c r="Z696" s="96" t="str">
        <f t="shared" si="456"/>
        <v/>
      </c>
      <c r="AA696" s="96" t="str">
        <f t="shared" si="457"/>
        <v/>
      </c>
      <c r="AC696" s="96" t="str">
        <f t="shared" si="494"/>
        <v/>
      </c>
      <c r="AD696" s="96" t="str">
        <f t="shared" si="458"/>
        <v/>
      </c>
      <c r="AE696" s="96" t="str">
        <f t="shared" si="459"/>
        <v/>
      </c>
      <c r="AF696" s="96" t="str">
        <f t="shared" si="473"/>
        <v/>
      </c>
      <c r="AH696" s="101" t="str">
        <f t="shared" si="460"/>
        <v/>
      </c>
      <c r="AI696" s="101">
        <f t="shared" si="461"/>
        <v>329600.86689543072</v>
      </c>
      <c r="AJ696" s="101">
        <f t="shared" si="495"/>
        <v>78214.28571428571</v>
      </c>
      <c r="AK696" s="96">
        <f t="shared" si="474"/>
        <v>63213.679555714625</v>
      </c>
      <c r="AM696" s="96" t="str">
        <f t="shared" si="462"/>
        <v/>
      </c>
      <c r="AN696" s="96" t="str">
        <f t="shared" si="475"/>
        <v/>
      </c>
      <c r="AO696" s="96" t="str">
        <f t="shared" si="476"/>
        <v/>
      </c>
      <c r="AQ696" s="96" t="str">
        <f t="shared" si="463"/>
        <v/>
      </c>
      <c r="AR696" s="96">
        <f t="shared" si="477"/>
        <v>2336000</v>
      </c>
      <c r="AS696" s="96">
        <f t="shared" si="478"/>
        <v>2336000</v>
      </c>
      <c r="AU696" s="96" t="str">
        <f t="shared" si="464"/>
        <v/>
      </c>
      <c r="AV696" s="96" t="str">
        <f t="shared" si="479"/>
        <v/>
      </c>
      <c r="AW696" s="96" t="str">
        <f t="shared" si="480"/>
        <v/>
      </c>
      <c r="AX696" s="96" t="str">
        <f t="shared" si="481"/>
        <v/>
      </c>
      <c r="AZ696" s="101" t="str">
        <f t="shared" si="465"/>
        <v/>
      </c>
      <c r="BA696" s="101">
        <f t="shared" si="466"/>
        <v>3066292.8309653569</v>
      </c>
      <c r="BB696" s="101">
        <f t="shared" si="482"/>
        <v>1297777.7777777778</v>
      </c>
      <c r="BC696" s="96">
        <f t="shared" si="483"/>
        <v>911847.45916203712</v>
      </c>
      <c r="BE696" s="96" t="str">
        <f t="shared" si="467"/>
        <v/>
      </c>
      <c r="BF696" s="96" t="str">
        <f t="shared" si="468"/>
        <v/>
      </c>
      <c r="BH696" s="118"/>
      <c r="BI696" s="96" t="s">
        <v>74</v>
      </c>
      <c r="BJ696" s="96" t="str">
        <f t="shared" si="469"/>
        <v/>
      </c>
      <c r="BK696" s="101">
        <f t="shared" si="470"/>
        <v>33371.428571428572</v>
      </c>
      <c r="BL696" s="101"/>
      <c r="BM696" s="117" t="str">
        <f t="shared" si="471"/>
        <v>85-70-1</v>
      </c>
      <c r="BN696" s="204" t="str">
        <f t="shared" si="472"/>
        <v>Butylphthalyl Butylglycolate</v>
      </c>
      <c r="BO696" s="204"/>
      <c r="BP696" s="200">
        <f t="shared" si="484"/>
        <v>63213.679555714625</v>
      </c>
      <c r="BQ696" s="100" t="str">
        <f t="shared" si="488"/>
        <v>N</v>
      </c>
      <c r="BR696" s="205">
        <f t="shared" si="485"/>
        <v>100000</v>
      </c>
      <c r="BS696" s="100" t="str">
        <f t="shared" si="489"/>
        <v>max</v>
      </c>
      <c r="BT696" s="200">
        <f t="shared" si="486"/>
        <v>100000</v>
      </c>
      <c r="BU696" s="100" t="str">
        <f t="shared" si="490"/>
        <v>max</v>
      </c>
      <c r="BV696" s="200" t="str">
        <f t="shared" si="487"/>
        <v/>
      </c>
      <c r="BW696" s="100" t="str">
        <f t="shared" si="491"/>
        <v/>
      </c>
      <c r="BX696" s="200">
        <f t="shared" si="492"/>
        <v>33371.428571428572</v>
      </c>
      <c r="BY696" s="100" t="str">
        <f t="shared" si="493"/>
        <v>N</v>
      </c>
      <c r="BZ696" s="200"/>
      <c r="CA696" s="200"/>
      <c r="CB696" s="200"/>
    </row>
    <row r="697" spans="1:80" s="96" customFormat="1" ht="23" x14ac:dyDescent="0.5">
      <c r="A697" s="255" t="s">
        <v>1827</v>
      </c>
      <c r="B697" s="117" t="s">
        <v>260</v>
      </c>
      <c r="C697" s="201"/>
      <c r="D697" s="201" t="s">
        <v>74</v>
      </c>
      <c r="E697" s="201">
        <v>0.1</v>
      </c>
      <c r="F697" s="203" t="s">
        <v>790</v>
      </c>
      <c r="G697" s="202"/>
      <c r="H697" s="100" t="s">
        <v>74</v>
      </c>
      <c r="I697" s="203"/>
      <c r="J697" s="203" t="s">
        <v>74</v>
      </c>
      <c r="K697" s="203"/>
      <c r="L697" s="113"/>
      <c r="M697" s="113">
        <v>1</v>
      </c>
      <c r="N697" s="111">
        <v>0.1</v>
      </c>
      <c r="P697" s="95">
        <v>278.35000000000002</v>
      </c>
      <c r="Q697" s="96" t="s">
        <v>47</v>
      </c>
      <c r="R697" s="96">
        <v>1.81E-6</v>
      </c>
      <c r="S697" s="208">
        <v>7.3999999999999996E-5</v>
      </c>
      <c r="T697" s="96">
        <v>2.1436199999999999E-2</v>
      </c>
      <c r="U697" s="210">
        <v>5.3255000000000001E-6</v>
      </c>
      <c r="V697" s="96">
        <v>1157</v>
      </c>
      <c r="W697" s="96">
        <f t="shared" si="454"/>
        <v>6.9420000000000002</v>
      </c>
      <c r="X697" s="96">
        <v>11.2</v>
      </c>
      <c r="Y697" s="99" t="str">
        <f t="shared" si="455"/>
        <v/>
      </c>
      <c r="Z697" s="96" t="str">
        <f t="shared" si="456"/>
        <v/>
      </c>
      <c r="AA697" s="96" t="str">
        <f t="shared" si="457"/>
        <v/>
      </c>
      <c r="AC697" s="96" t="str">
        <f t="shared" si="494"/>
        <v/>
      </c>
      <c r="AD697" s="96" t="str">
        <f t="shared" si="458"/>
        <v/>
      </c>
      <c r="AE697" s="96" t="str">
        <f t="shared" si="459"/>
        <v/>
      </c>
      <c r="AF697" s="96" t="str">
        <f t="shared" si="473"/>
        <v/>
      </c>
      <c r="AH697" s="101" t="str">
        <f t="shared" si="460"/>
        <v/>
      </c>
      <c r="AI697" s="101">
        <f t="shared" si="461"/>
        <v>32960.086689543074</v>
      </c>
      <c r="AJ697" s="101">
        <f t="shared" si="495"/>
        <v>7821.4285714285706</v>
      </c>
      <c r="AK697" s="96">
        <f t="shared" si="474"/>
        <v>6321.3679555714625</v>
      </c>
      <c r="AM697" s="96" t="str">
        <f t="shared" si="462"/>
        <v/>
      </c>
      <c r="AN697" s="96" t="str">
        <f t="shared" si="475"/>
        <v/>
      </c>
      <c r="AO697" s="96" t="str">
        <f t="shared" si="476"/>
        <v/>
      </c>
      <c r="AQ697" s="96" t="str">
        <f t="shared" si="463"/>
        <v/>
      </c>
      <c r="AR697" s="96">
        <f t="shared" si="477"/>
        <v>233600</v>
      </c>
      <c r="AS697" s="96">
        <f t="shared" si="478"/>
        <v>233600.00000000003</v>
      </c>
      <c r="AU697" s="96" t="str">
        <f t="shared" si="464"/>
        <v/>
      </c>
      <c r="AV697" s="96" t="str">
        <f t="shared" si="479"/>
        <v/>
      </c>
      <c r="AW697" s="96" t="str">
        <f t="shared" si="480"/>
        <v/>
      </c>
      <c r="AX697" s="96" t="str">
        <f t="shared" si="481"/>
        <v/>
      </c>
      <c r="AZ697" s="101" t="str">
        <f t="shared" si="465"/>
        <v/>
      </c>
      <c r="BA697" s="101">
        <f t="shared" si="466"/>
        <v>306629.28309653571</v>
      </c>
      <c r="BB697" s="101">
        <f t="shared" si="482"/>
        <v>129777.77777777778</v>
      </c>
      <c r="BC697" s="96">
        <f t="shared" si="483"/>
        <v>91184.745916203712</v>
      </c>
      <c r="BE697" s="96" t="str">
        <f t="shared" si="467"/>
        <v/>
      </c>
      <c r="BF697" s="96" t="str">
        <f t="shared" si="468"/>
        <v/>
      </c>
      <c r="BH697" s="118"/>
      <c r="BI697" s="96" t="s">
        <v>74</v>
      </c>
      <c r="BJ697" s="96" t="str">
        <f t="shared" si="469"/>
        <v/>
      </c>
      <c r="BK697" s="101">
        <f t="shared" si="470"/>
        <v>3337.1428571428573</v>
      </c>
      <c r="BL697" s="101"/>
      <c r="BM697" s="117" t="str">
        <f t="shared" si="471"/>
        <v>84-74-2</v>
      </c>
      <c r="BN697" s="204" t="str">
        <f t="shared" si="472"/>
        <v>Dibutyl Phthalate</v>
      </c>
      <c r="BO697" s="204"/>
      <c r="BP697" s="200">
        <f t="shared" si="484"/>
        <v>6321.3679555714625</v>
      </c>
      <c r="BQ697" s="100" t="str">
        <f t="shared" si="488"/>
        <v>N</v>
      </c>
      <c r="BR697" s="205">
        <f t="shared" si="485"/>
        <v>100000</v>
      </c>
      <c r="BS697" s="100" t="str">
        <f t="shared" si="489"/>
        <v>max</v>
      </c>
      <c r="BT697" s="200">
        <f t="shared" si="486"/>
        <v>91184.745916203712</v>
      </c>
      <c r="BU697" s="100" t="str">
        <f t="shared" si="490"/>
        <v>N</v>
      </c>
      <c r="BV697" s="200" t="str">
        <f t="shared" si="487"/>
        <v/>
      </c>
      <c r="BW697" s="100" t="str">
        <f t="shared" si="491"/>
        <v/>
      </c>
      <c r="BX697" s="200">
        <f t="shared" si="492"/>
        <v>3337.1428571428573</v>
      </c>
      <c r="BY697" s="100" t="str">
        <f t="shared" si="493"/>
        <v>N</v>
      </c>
      <c r="BZ697" s="200">
        <v>270</v>
      </c>
      <c r="CA697" s="200"/>
      <c r="CB697" s="200">
        <f>BZ697*20</f>
        <v>5400</v>
      </c>
    </row>
    <row r="698" spans="1:80" s="96" customFormat="1" ht="23" x14ac:dyDescent="0.5">
      <c r="A698" s="255" t="s">
        <v>1828</v>
      </c>
      <c r="B698" s="117" t="s">
        <v>294</v>
      </c>
      <c r="C698" s="201"/>
      <c r="D698" s="201" t="s">
        <v>74</v>
      </c>
      <c r="E698" s="96">
        <v>0.8</v>
      </c>
      <c r="F698" s="203" t="s">
        <v>790</v>
      </c>
      <c r="G698" s="202"/>
      <c r="H698" s="100" t="s">
        <v>74</v>
      </c>
      <c r="I698" s="203"/>
      <c r="J698" s="203" t="s">
        <v>74</v>
      </c>
      <c r="K698" s="203"/>
      <c r="L698" s="113"/>
      <c r="M698" s="113">
        <v>1</v>
      </c>
      <c r="N698" s="111">
        <v>0.1</v>
      </c>
      <c r="P698" s="95">
        <v>222.24</v>
      </c>
      <c r="Q698" s="96" t="s">
        <v>47</v>
      </c>
      <c r="R698" s="96">
        <v>6.0999999999999998E-7</v>
      </c>
      <c r="S698" s="208">
        <v>2.4899999999999999E-5</v>
      </c>
      <c r="T698" s="96">
        <v>2.6074099999999999E-2</v>
      </c>
      <c r="U698" s="96">
        <v>6.7227E-6</v>
      </c>
      <c r="V698" s="96">
        <v>104.9</v>
      </c>
      <c r="W698" s="96">
        <f t="shared" si="454"/>
        <v>0.62940000000000007</v>
      </c>
      <c r="X698" s="96">
        <v>1080</v>
      </c>
      <c r="Y698" s="99" t="str">
        <f t="shared" si="455"/>
        <v/>
      </c>
      <c r="Z698" s="96" t="str">
        <f t="shared" si="456"/>
        <v/>
      </c>
      <c r="AA698" s="96" t="str">
        <f t="shared" si="457"/>
        <v/>
      </c>
      <c r="AC698" s="96" t="str">
        <f t="shared" si="494"/>
        <v/>
      </c>
      <c r="AD698" s="96" t="str">
        <f t="shared" si="458"/>
        <v/>
      </c>
      <c r="AE698" s="96" t="str">
        <f t="shared" si="459"/>
        <v/>
      </c>
      <c r="AF698" s="96" t="str">
        <f t="shared" si="473"/>
        <v/>
      </c>
      <c r="AH698" s="101" t="str">
        <f t="shared" si="460"/>
        <v/>
      </c>
      <c r="AI698" s="101">
        <f t="shared" si="461"/>
        <v>263680.69351634459</v>
      </c>
      <c r="AJ698" s="101">
        <f t="shared" si="495"/>
        <v>62571.428571428565</v>
      </c>
      <c r="AK698" s="96">
        <f t="shared" si="474"/>
        <v>50570.9436445717</v>
      </c>
      <c r="AM698" s="96" t="str">
        <f t="shared" si="462"/>
        <v/>
      </c>
      <c r="AN698" s="96" t="str">
        <f t="shared" si="475"/>
        <v/>
      </c>
      <c r="AO698" s="96" t="str">
        <f t="shared" si="476"/>
        <v/>
      </c>
      <c r="AQ698" s="96" t="str">
        <f t="shared" si="463"/>
        <v/>
      </c>
      <c r="AR698" s="96">
        <f t="shared" si="477"/>
        <v>1868800</v>
      </c>
      <c r="AS698" s="96">
        <f t="shared" si="478"/>
        <v>1868800.0000000002</v>
      </c>
      <c r="AU698" s="96" t="str">
        <f t="shared" si="464"/>
        <v/>
      </c>
      <c r="AV698" s="96" t="str">
        <f t="shared" si="479"/>
        <v/>
      </c>
      <c r="AW698" s="96" t="str">
        <f t="shared" si="480"/>
        <v/>
      </c>
      <c r="AX698" s="96" t="str">
        <f t="shared" si="481"/>
        <v/>
      </c>
      <c r="AZ698" s="101" t="str">
        <f t="shared" si="465"/>
        <v/>
      </c>
      <c r="BA698" s="101">
        <f t="shared" si="466"/>
        <v>2453034.2647722857</v>
      </c>
      <c r="BB698" s="101">
        <f t="shared" si="482"/>
        <v>1038222.2222222222</v>
      </c>
      <c r="BC698" s="96">
        <f t="shared" si="483"/>
        <v>729477.9673296297</v>
      </c>
      <c r="BE698" s="96" t="str">
        <f t="shared" si="467"/>
        <v/>
      </c>
      <c r="BF698" s="96" t="str">
        <f t="shared" si="468"/>
        <v/>
      </c>
      <c r="BH698" s="118"/>
      <c r="BI698" s="96" t="s">
        <v>74</v>
      </c>
      <c r="BJ698" s="96" t="str">
        <f t="shared" si="469"/>
        <v/>
      </c>
      <c r="BK698" s="101">
        <f t="shared" si="470"/>
        <v>26697.142857142859</v>
      </c>
      <c r="BL698" s="101"/>
      <c r="BM698" s="117" t="str">
        <f t="shared" si="471"/>
        <v>84-66-2</v>
      </c>
      <c r="BN698" s="204" t="str">
        <f t="shared" si="472"/>
        <v>Diethyl Phthalate</v>
      </c>
      <c r="BO698" s="204"/>
      <c r="BP698" s="200">
        <f t="shared" si="484"/>
        <v>50570.9436445717</v>
      </c>
      <c r="BQ698" s="100" t="str">
        <f t="shared" si="488"/>
        <v>N</v>
      </c>
      <c r="BR698" s="205">
        <f t="shared" si="485"/>
        <v>100000</v>
      </c>
      <c r="BS698" s="100" t="str">
        <f t="shared" si="489"/>
        <v>max</v>
      </c>
      <c r="BT698" s="200">
        <f t="shared" si="486"/>
        <v>100000</v>
      </c>
      <c r="BU698" s="100" t="str">
        <f t="shared" si="490"/>
        <v>max</v>
      </c>
      <c r="BV698" s="200" t="str">
        <f t="shared" si="487"/>
        <v/>
      </c>
      <c r="BW698" s="100" t="str">
        <f t="shared" si="491"/>
        <v/>
      </c>
      <c r="BX698" s="200">
        <f t="shared" si="492"/>
        <v>26697.142857142859</v>
      </c>
      <c r="BY698" s="100" t="str">
        <f t="shared" si="493"/>
        <v>N</v>
      </c>
      <c r="BZ698" s="200"/>
      <c r="CA698" s="200"/>
      <c r="CB698" s="200"/>
    </row>
    <row r="699" spans="1:80" s="96" customFormat="1" ht="23" x14ac:dyDescent="0.5">
      <c r="A699" s="255" t="s">
        <v>1829</v>
      </c>
      <c r="B699" s="117" t="s">
        <v>1533</v>
      </c>
      <c r="C699" s="201"/>
      <c r="D699" s="201" t="s">
        <v>74</v>
      </c>
      <c r="E699" s="201">
        <v>0.1</v>
      </c>
      <c r="F699" s="203" t="s">
        <v>790</v>
      </c>
      <c r="G699" s="202"/>
      <c r="H699" s="100" t="s">
        <v>74</v>
      </c>
      <c r="I699" s="203"/>
      <c r="J699" s="203" t="s">
        <v>74</v>
      </c>
      <c r="K699" s="203"/>
      <c r="L699" s="113" t="s">
        <v>1199</v>
      </c>
      <c r="M699" s="113">
        <v>1</v>
      </c>
      <c r="N699" s="111"/>
      <c r="P699" s="95">
        <v>194.19</v>
      </c>
      <c r="R699" s="96">
        <v>1.34E-4</v>
      </c>
      <c r="S699" s="208">
        <v>5.4783000000000002E-3</v>
      </c>
      <c r="T699" s="96">
        <v>2.85329E-2</v>
      </c>
      <c r="U699" s="96">
        <v>6.7170999999999996E-6</v>
      </c>
      <c r="V699" s="96">
        <v>30.96</v>
      </c>
      <c r="W699" s="96">
        <f t="shared" si="454"/>
        <v>0.18576000000000001</v>
      </c>
      <c r="X699" s="96">
        <v>19</v>
      </c>
      <c r="Y699" s="99">
        <f t="shared" si="455"/>
        <v>2.9186045831262882E-5</v>
      </c>
      <c r="Z699" s="96">
        <f t="shared" si="456"/>
        <v>21350.744620561105</v>
      </c>
      <c r="AA699" s="96">
        <f t="shared" si="457"/>
        <v>5.4491446526415093</v>
      </c>
      <c r="AC699" s="96" t="str">
        <f t="shared" si="494"/>
        <v/>
      </c>
      <c r="AD699" s="96" t="str">
        <f t="shared" si="458"/>
        <v/>
      </c>
      <c r="AE699" s="96" t="str">
        <f t="shared" si="459"/>
        <v/>
      </c>
      <c r="AF699" s="96" t="str">
        <f t="shared" si="473"/>
        <v/>
      </c>
      <c r="AH699" s="101" t="str">
        <f t="shared" si="460"/>
        <v/>
      </c>
      <c r="AI699" s="101" t="str">
        <f t="shared" si="461"/>
        <v/>
      </c>
      <c r="AJ699" s="101">
        <f t="shared" si="495"/>
        <v>7821.4285714285706</v>
      </c>
      <c r="AK699" s="96">
        <f t="shared" si="474"/>
        <v>7821.4285714285716</v>
      </c>
      <c r="AM699" s="96" t="str">
        <f t="shared" si="462"/>
        <v/>
      </c>
      <c r="AN699" s="96" t="str">
        <f t="shared" si="475"/>
        <v/>
      </c>
      <c r="AO699" s="96" t="str">
        <f t="shared" si="476"/>
        <v/>
      </c>
      <c r="AQ699" s="96" t="str">
        <f t="shared" si="463"/>
        <v/>
      </c>
      <c r="AR699" s="96">
        <f t="shared" si="477"/>
        <v>233600</v>
      </c>
      <c r="AS699" s="96">
        <f t="shared" si="478"/>
        <v>233600.00000000003</v>
      </c>
      <c r="AU699" s="96" t="str">
        <f t="shared" si="464"/>
        <v/>
      </c>
      <c r="AV699" s="96" t="str">
        <f t="shared" si="479"/>
        <v/>
      </c>
      <c r="AW699" s="96" t="str">
        <f t="shared" si="480"/>
        <v/>
      </c>
      <c r="AX699" s="96" t="str">
        <f t="shared" si="481"/>
        <v/>
      </c>
      <c r="AZ699" s="101" t="str">
        <f t="shared" si="465"/>
        <v/>
      </c>
      <c r="BA699" s="101" t="str">
        <f t="shared" si="466"/>
        <v/>
      </c>
      <c r="BB699" s="101">
        <f t="shared" si="482"/>
        <v>129777.77777777778</v>
      </c>
      <c r="BC699" s="96">
        <f t="shared" si="483"/>
        <v>129777.77777777778</v>
      </c>
      <c r="BE699" s="96" t="str">
        <f t="shared" si="467"/>
        <v/>
      </c>
      <c r="BF699" s="96" t="str">
        <f t="shared" si="468"/>
        <v/>
      </c>
      <c r="BH699" s="118"/>
      <c r="BI699" s="96" t="s">
        <v>74</v>
      </c>
      <c r="BJ699" s="96" t="str">
        <f t="shared" si="469"/>
        <v/>
      </c>
      <c r="BK699" s="101">
        <f t="shared" si="470"/>
        <v>3337.1428571428573</v>
      </c>
      <c r="BL699" s="101"/>
      <c r="BM699" s="117" t="str">
        <f t="shared" si="471"/>
        <v>120-61-6</v>
      </c>
      <c r="BN699" s="204" t="str">
        <f t="shared" si="472"/>
        <v>Dimethylterephthalate</v>
      </c>
      <c r="BO699" s="204"/>
      <c r="BP699" s="200">
        <f t="shared" si="484"/>
        <v>5.4491446526415093</v>
      </c>
      <c r="BQ699" s="100" t="str">
        <f t="shared" si="488"/>
        <v>sat</v>
      </c>
      <c r="BR699" s="205">
        <f t="shared" si="485"/>
        <v>5.4491446526415093</v>
      </c>
      <c r="BS699" s="100" t="str">
        <f t="shared" si="489"/>
        <v>sat</v>
      </c>
      <c r="BT699" s="200">
        <f t="shared" si="486"/>
        <v>5.4491446526415093</v>
      </c>
      <c r="BU699" s="100" t="str">
        <f t="shared" si="490"/>
        <v>sat</v>
      </c>
      <c r="BV699" s="200" t="str">
        <f t="shared" si="487"/>
        <v/>
      </c>
      <c r="BW699" s="100" t="str">
        <f t="shared" si="491"/>
        <v/>
      </c>
      <c r="BX699" s="200">
        <f t="shared" si="492"/>
        <v>3337.1428571428573</v>
      </c>
      <c r="BY699" s="100" t="str">
        <f t="shared" si="493"/>
        <v>N</v>
      </c>
      <c r="BZ699" s="200"/>
      <c r="CA699" s="200"/>
      <c r="CB699" s="200"/>
    </row>
    <row r="700" spans="1:80" s="96" customFormat="1" ht="23" x14ac:dyDescent="0.5">
      <c r="A700" s="255" t="s">
        <v>1830</v>
      </c>
      <c r="B700" s="117" t="s">
        <v>326</v>
      </c>
      <c r="C700" s="201"/>
      <c r="D700" s="201" t="s">
        <v>74</v>
      </c>
      <c r="E700" s="201">
        <v>0.01</v>
      </c>
      <c r="F700" s="203" t="s">
        <v>791</v>
      </c>
      <c r="G700" s="202"/>
      <c r="H700" s="100" t="s">
        <v>74</v>
      </c>
      <c r="I700" s="203"/>
      <c r="J700" s="203" t="s">
        <v>74</v>
      </c>
      <c r="K700" s="203"/>
      <c r="L700" s="113"/>
      <c r="M700" s="113">
        <v>1</v>
      </c>
      <c r="N700" s="111">
        <v>0.1</v>
      </c>
      <c r="P700" s="95">
        <v>390.57</v>
      </c>
      <c r="Q700" s="96" t="s">
        <v>47</v>
      </c>
      <c r="R700" s="96">
        <v>2.57E-6</v>
      </c>
      <c r="S700" s="208">
        <v>1.0509999999999999E-4</v>
      </c>
      <c r="T700" s="96">
        <v>3.5559399999999998E-2</v>
      </c>
      <c r="U700" s="96">
        <v>4.1547999999999996E-6</v>
      </c>
      <c r="V700" s="96">
        <v>140800</v>
      </c>
      <c r="W700" s="96">
        <f t="shared" si="454"/>
        <v>844.80000000000007</v>
      </c>
      <c r="X700" s="96">
        <v>2.1999999999999999E-2</v>
      </c>
      <c r="Y700" s="99" t="str">
        <f t="shared" si="455"/>
        <v/>
      </c>
      <c r="Z700" s="96" t="str">
        <f t="shared" si="456"/>
        <v/>
      </c>
      <c r="AA700" s="96" t="str">
        <f t="shared" si="457"/>
        <v/>
      </c>
      <c r="AC700" s="96" t="str">
        <f t="shared" si="494"/>
        <v/>
      </c>
      <c r="AD700" s="96" t="str">
        <f t="shared" si="458"/>
        <v/>
      </c>
      <c r="AE700" s="96" t="str">
        <f t="shared" si="459"/>
        <v/>
      </c>
      <c r="AF700" s="96" t="str">
        <f t="shared" si="473"/>
        <v/>
      </c>
      <c r="AH700" s="101" t="str">
        <f t="shared" si="460"/>
        <v/>
      </c>
      <c r="AI700" s="101">
        <f t="shared" si="461"/>
        <v>3296.0086689543068</v>
      </c>
      <c r="AJ700" s="101">
        <f t="shared" si="495"/>
        <v>782.14285714285722</v>
      </c>
      <c r="AK700" s="96">
        <f t="shared" si="474"/>
        <v>632.13679555714634</v>
      </c>
      <c r="AM700" s="96" t="str">
        <f t="shared" si="462"/>
        <v/>
      </c>
      <c r="AN700" s="96" t="str">
        <f t="shared" si="475"/>
        <v/>
      </c>
      <c r="AO700" s="96" t="str">
        <f t="shared" si="476"/>
        <v/>
      </c>
      <c r="AQ700" s="96" t="str">
        <f t="shared" si="463"/>
        <v/>
      </c>
      <c r="AR700" s="96">
        <f t="shared" si="477"/>
        <v>23360.000000000004</v>
      </c>
      <c r="AS700" s="96">
        <f t="shared" si="478"/>
        <v>23360.000000000004</v>
      </c>
      <c r="AU700" s="96" t="str">
        <f t="shared" si="464"/>
        <v/>
      </c>
      <c r="AV700" s="96" t="str">
        <f t="shared" si="479"/>
        <v/>
      </c>
      <c r="AW700" s="96" t="str">
        <f t="shared" si="480"/>
        <v/>
      </c>
      <c r="AX700" s="96" t="str">
        <f t="shared" si="481"/>
        <v/>
      </c>
      <c r="AZ700" s="101" t="str">
        <f t="shared" si="465"/>
        <v/>
      </c>
      <c r="BA700" s="101">
        <f t="shared" si="466"/>
        <v>30662.928309653569</v>
      </c>
      <c r="BB700" s="101">
        <f t="shared" si="482"/>
        <v>12977.777777777779</v>
      </c>
      <c r="BC700" s="96">
        <f t="shared" si="483"/>
        <v>9118.4745916203719</v>
      </c>
      <c r="BE700" s="96" t="str">
        <f t="shared" si="467"/>
        <v/>
      </c>
      <c r="BF700" s="96" t="str">
        <f t="shared" si="468"/>
        <v/>
      </c>
      <c r="BH700" s="118"/>
      <c r="BI700" s="96" t="s">
        <v>74</v>
      </c>
      <c r="BJ700" s="96" t="str">
        <f t="shared" si="469"/>
        <v/>
      </c>
      <c r="BK700" s="101">
        <f t="shared" si="470"/>
        <v>333.71428571428572</v>
      </c>
      <c r="BL700" s="101"/>
      <c r="BM700" s="117" t="str">
        <f t="shared" si="471"/>
        <v>117-84-0</v>
      </c>
      <c r="BN700" s="204" t="str">
        <f t="shared" si="472"/>
        <v>Octyl Phthalate, di-N-</v>
      </c>
      <c r="BO700" s="204"/>
      <c r="BP700" s="200">
        <f t="shared" si="484"/>
        <v>632.13679555714634</v>
      </c>
      <c r="BQ700" s="100" t="str">
        <f t="shared" si="488"/>
        <v>N</v>
      </c>
      <c r="BR700" s="205">
        <f t="shared" si="485"/>
        <v>23360.000000000004</v>
      </c>
      <c r="BS700" s="100" t="str">
        <f t="shared" si="489"/>
        <v>N</v>
      </c>
      <c r="BT700" s="200">
        <f t="shared" si="486"/>
        <v>9118.4745916203719</v>
      </c>
      <c r="BU700" s="100" t="str">
        <f t="shared" si="490"/>
        <v>N</v>
      </c>
      <c r="BV700" s="200" t="str">
        <f t="shared" si="487"/>
        <v/>
      </c>
      <c r="BW700" s="100" t="str">
        <f t="shared" si="491"/>
        <v/>
      </c>
      <c r="BX700" s="200">
        <f t="shared" si="492"/>
        <v>333.71428571428572</v>
      </c>
      <c r="BY700" s="100" t="str">
        <f t="shared" si="493"/>
        <v>N</v>
      </c>
      <c r="BZ700" s="200"/>
      <c r="CA700" s="200"/>
      <c r="CB700" s="200"/>
    </row>
    <row r="701" spans="1:80" s="96" customFormat="1" ht="23" x14ac:dyDescent="0.5">
      <c r="A701" s="255" t="s">
        <v>1833</v>
      </c>
      <c r="B701" s="117" t="s">
        <v>726</v>
      </c>
      <c r="D701" s="201"/>
      <c r="E701" s="201">
        <v>2</v>
      </c>
      <c r="F701" s="203" t="s">
        <v>47</v>
      </c>
      <c r="G701" s="202"/>
      <c r="H701" s="100"/>
      <c r="I701" s="203"/>
      <c r="J701" s="203"/>
      <c r="K701" s="203"/>
      <c r="L701" s="113"/>
      <c r="M701" s="113">
        <v>1</v>
      </c>
      <c r="N701" s="111">
        <v>0.1</v>
      </c>
      <c r="P701" s="95"/>
      <c r="Q701" s="96" t="s">
        <v>47</v>
      </c>
      <c r="W701" s="96">
        <f t="shared" si="454"/>
        <v>0</v>
      </c>
      <c r="Y701" s="99" t="str">
        <f t="shared" si="455"/>
        <v/>
      </c>
      <c r="Z701" s="96" t="str">
        <f t="shared" si="456"/>
        <v/>
      </c>
      <c r="AA701" s="96" t="str">
        <f t="shared" si="457"/>
        <v/>
      </c>
      <c r="AC701" s="96" t="str">
        <f t="shared" si="494"/>
        <v/>
      </c>
      <c r="AD701" s="96" t="str">
        <f t="shared" si="458"/>
        <v/>
      </c>
      <c r="AE701" s="96" t="str">
        <f t="shared" si="459"/>
        <v/>
      </c>
      <c r="AF701" s="96" t="str">
        <f t="shared" si="473"/>
        <v/>
      </c>
      <c r="AH701" s="101" t="str">
        <f t="shared" si="460"/>
        <v/>
      </c>
      <c r="AI701" s="101">
        <f t="shared" si="461"/>
        <v>659201.73379086144</v>
      </c>
      <c r="AJ701" s="101">
        <f t="shared" si="495"/>
        <v>156428.57142857142</v>
      </c>
      <c r="AK701" s="96">
        <f t="shared" si="474"/>
        <v>126427.35911142925</v>
      </c>
      <c r="AM701" s="96" t="str">
        <f t="shared" si="462"/>
        <v/>
      </c>
      <c r="AN701" s="96" t="str">
        <f t="shared" si="475"/>
        <v/>
      </c>
      <c r="AO701" s="96" t="str">
        <f t="shared" si="476"/>
        <v/>
      </c>
      <c r="AQ701" s="96" t="str">
        <f t="shared" si="463"/>
        <v/>
      </c>
      <c r="AR701" s="96">
        <f t="shared" si="477"/>
        <v>4672000</v>
      </c>
      <c r="AS701" s="96">
        <f t="shared" si="478"/>
        <v>4672000</v>
      </c>
      <c r="AU701" s="96" t="str">
        <f t="shared" si="464"/>
        <v/>
      </c>
      <c r="AV701" s="96" t="str">
        <f t="shared" si="479"/>
        <v/>
      </c>
      <c r="AW701" s="96" t="str">
        <f t="shared" si="480"/>
        <v/>
      </c>
      <c r="AX701" s="96" t="str">
        <f t="shared" si="481"/>
        <v/>
      </c>
      <c r="AZ701" s="101" t="str">
        <f t="shared" si="465"/>
        <v/>
      </c>
      <c r="BA701" s="101">
        <f t="shared" si="466"/>
        <v>6132585.6619307138</v>
      </c>
      <c r="BB701" s="101">
        <f t="shared" si="482"/>
        <v>2595555.5555555555</v>
      </c>
      <c r="BC701" s="96">
        <f t="shared" si="483"/>
        <v>1823694.9183240742</v>
      </c>
      <c r="BE701" s="96" t="str">
        <f t="shared" si="467"/>
        <v/>
      </c>
      <c r="BF701" s="96" t="str">
        <f t="shared" si="468"/>
        <v/>
      </c>
      <c r="BH701" s="118"/>
      <c r="BJ701" s="96" t="str">
        <f t="shared" si="469"/>
        <v/>
      </c>
      <c r="BK701" s="101">
        <f t="shared" si="470"/>
        <v>66742.857142857145</v>
      </c>
      <c r="BL701" s="101"/>
      <c r="BM701" s="117" t="str">
        <f t="shared" si="471"/>
        <v>121-91-5</v>
      </c>
      <c r="BN701" s="204" t="str">
        <f t="shared" si="472"/>
        <v>Phthalic acid, M-</v>
      </c>
      <c r="BO701" s="204"/>
      <c r="BP701" s="200">
        <f t="shared" si="484"/>
        <v>100000</v>
      </c>
      <c r="BQ701" s="100" t="str">
        <f>IF(BP701="","",IF(BP701=AA701,"sat", IF(BP701=AF701,"C", IF(BP701=AK701,"N", IF(BP701=100000,"max")))))</f>
        <v>max</v>
      </c>
      <c r="BR701" s="205">
        <f t="shared" si="485"/>
        <v>100000</v>
      </c>
      <c r="BS701" s="100" t="str">
        <f>IF(BR701="","",IF(BR701=AA701,"sat", IF(BR701=AO701,"C", IF(BR701=AS701,"N", IF(BR701=100000,"max")))))</f>
        <v>max</v>
      </c>
      <c r="BT701" s="200">
        <f t="shared" si="486"/>
        <v>100000</v>
      </c>
      <c r="BU701" s="100" t="str">
        <f>IF(BT701="","", IF(BT701=AA701,"sat", IF(BT701=AX701,"C", IF(BT701=BC701,"N", IF(BT701=100000,"max")))))</f>
        <v>max</v>
      </c>
      <c r="BV701" s="200" t="str">
        <f t="shared" si="487"/>
        <v/>
      </c>
      <c r="BW701" s="100" t="str">
        <f>IF(BV701="","", IF(BV701=BE701,"C", IF(BV701=BF701,"N")))</f>
        <v/>
      </c>
      <c r="BX701" s="200">
        <f>IF(BI701="",(IF(AND(BJ701="",BK701=""),"",MIN(BJ701,BK701))),BI701)</f>
        <v>66742.857142857145</v>
      </c>
      <c r="BY701" s="100" t="str">
        <f>IF(BX701="","", IF(BX701=BJ701,"C", IF(BX701=BK701,"N",IF(BX701=BI701,"mcl"))))</f>
        <v>N</v>
      </c>
      <c r="BZ701" s="200"/>
      <c r="CA701" s="200"/>
      <c r="CB701" s="200"/>
    </row>
    <row r="702" spans="1:80" s="96" customFormat="1" ht="23" x14ac:dyDescent="0.5">
      <c r="A702" s="255" t="s">
        <v>1834</v>
      </c>
      <c r="B702" s="117" t="s">
        <v>727</v>
      </c>
      <c r="D702" s="201"/>
      <c r="E702" s="201">
        <v>2</v>
      </c>
      <c r="F702" s="203" t="s">
        <v>47</v>
      </c>
      <c r="G702" s="202"/>
      <c r="H702" s="100"/>
      <c r="I702" s="203"/>
      <c r="J702" s="203"/>
      <c r="K702" s="203"/>
      <c r="L702" s="113"/>
      <c r="M702" s="113">
        <v>1</v>
      </c>
      <c r="N702" s="111">
        <v>0.1</v>
      </c>
      <c r="P702" s="95"/>
      <c r="Q702" s="96" t="s">
        <v>47</v>
      </c>
      <c r="W702" s="96">
        <f t="shared" si="454"/>
        <v>0</v>
      </c>
      <c r="Y702" s="99" t="str">
        <f t="shared" si="455"/>
        <v/>
      </c>
      <c r="Z702" s="96" t="str">
        <f t="shared" si="456"/>
        <v/>
      </c>
      <c r="AA702" s="96" t="str">
        <f t="shared" si="457"/>
        <v/>
      </c>
      <c r="AC702" s="96" t="str">
        <f t="shared" si="494"/>
        <v/>
      </c>
      <c r="AD702" s="96" t="str">
        <f t="shared" si="458"/>
        <v/>
      </c>
      <c r="AE702" s="96" t="str">
        <f t="shared" si="459"/>
        <v/>
      </c>
      <c r="AF702" s="96" t="str">
        <f t="shared" si="473"/>
        <v/>
      </c>
      <c r="AH702" s="101" t="str">
        <f t="shared" si="460"/>
        <v/>
      </c>
      <c r="AI702" s="101">
        <f t="shared" si="461"/>
        <v>659201.73379086144</v>
      </c>
      <c r="AJ702" s="101">
        <f t="shared" si="495"/>
        <v>156428.57142857142</v>
      </c>
      <c r="AK702" s="96">
        <f t="shared" si="474"/>
        <v>126427.35911142925</v>
      </c>
      <c r="AM702" s="96" t="str">
        <f t="shared" si="462"/>
        <v/>
      </c>
      <c r="AN702" s="96" t="str">
        <f t="shared" si="475"/>
        <v/>
      </c>
      <c r="AO702" s="96" t="str">
        <f t="shared" si="476"/>
        <v/>
      </c>
      <c r="AQ702" s="96" t="str">
        <f t="shared" si="463"/>
        <v/>
      </c>
      <c r="AR702" s="96">
        <f t="shared" si="477"/>
        <v>4672000</v>
      </c>
      <c r="AS702" s="96">
        <f t="shared" si="478"/>
        <v>4672000</v>
      </c>
      <c r="AU702" s="96" t="str">
        <f t="shared" si="464"/>
        <v/>
      </c>
      <c r="AV702" s="96" t="str">
        <f t="shared" si="479"/>
        <v/>
      </c>
      <c r="AW702" s="96" t="str">
        <f t="shared" si="480"/>
        <v/>
      </c>
      <c r="AX702" s="96" t="str">
        <f t="shared" si="481"/>
        <v/>
      </c>
      <c r="AZ702" s="101" t="str">
        <f t="shared" si="465"/>
        <v/>
      </c>
      <c r="BA702" s="101">
        <f t="shared" si="466"/>
        <v>6132585.6619307138</v>
      </c>
      <c r="BB702" s="101">
        <f t="shared" si="482"/>
        <v>2595555.5555555555</v>
      </c>
      <c r="BC702" s="96">
        <f t="shared" si="483"/>
        <v>1823694.9183240742</v>
      </c>
      <c r="BE702" s="96" t="str">
        <f t="shared" si="467"/>
        <v/>
      </c>
      <c r="BF702" s="96" t="str">
        <f t="shared" si="468"/>
        <v/>
      </c>
      <c r="BH702" s="118"/>
      <c r="BJ702" s="96" t="str">
        <f t="shared" si="469"/>
        <v/>
      </c>
      <c r="BK702" s="101">
        <f t="shared" si="470"/>
        <v>66742.857142857145</v>
      </c>
      <c r="BL702" s="101"/>
      <c r="BM702" s="117" t="str">
        <f t="shared" si="471"/>
        <v>88-99-3</v>
      </c>
      <c r="BN702" s="204" t="str">
        <f t="shared" si="472"/>
        <v>Phthalic acid, O-</v>
      </c>
      <c r="BO702" s="204"/>
      <c r="BP702" s="200">
        <f t="shared" si="484"/>
        <v>100000</v>
      </c>
      <c r="BQ702" s="100" t="str">
        <f>IF(BP702="","",IF(BP702=AA702,"sat", IF(BP702=AF702,"C", IF(BP702=AK702,"N", IF(BP702=100000,"max")))))</f>
        <v>max</v>
      </c>
      <c r="BR702" s="205">
        <f t="shared" si="485"/>
        <v>100000</v>
      </c>
      <c r="BS702" s="100" t="str">
        <f>IF(BR702="","",IF(BR702=AA702,"sat", IF(BR702=AO702,"C", IF(BR702=AS702,"N", IF(BR702=100000,"max")))))</f>
        <v>max</v>
      </c>
      <c r="BT702" s="200">
        <f t="shared" si="486"/>
        <v>100000</v>
      </c>
      <c r="BU702" s="100" t="str">
        <f>IF(BT702="","", IF(BT702=AA702,"sat", IF(BT702=AX702,"C", IF(BT702=BC702,"N", IF(BT702=100000,"max")))))</f>
        <v>max</v>
      </c>
      <c r="BV702" s="200" t="str">
        <f t="shared" si="487"/>
        <v/>
      </c>
      <c r="BW702" s="100" t="str">
        <f>IF(BV702="","", IF(BV702=BE702,"C", IF(BV702=BF702,"N")))</f>
        <v/>
      </c>
      <c r="BX702" s="200">
        <f>IF(BI702="",(IF(AND(BJ702="",BK702=""),"",MIN(BJ702,BK702))),BI702)</f>
        <v>66742.857142857145</v>
      </c>
      <c r="BY702" s="100" t="str">
        <f>IF(BX702="","", IF(BX702=BJ702,"C", IF(BX702=BK702,"N",IF(BX702=BI702,"mcl"))))</f>
        <v>N</v>
      </c>
      <c r="BZ702" s="200"/>
      <c r="CA702" s="200"/>
      <c r="CB702" s="200"/>
    </row>
    <row r="703" spans="1:80" s="96" customFormat="1" ht="23" x14ac:dyDescent="0.5">
      <c r="A703" s="255" t="s">
        <v>1831</v>
      </c>
      <c r="B703" s="117" t="s">
        <v>552</v>
      </c>
      <c r="C703" s="201"/>
      <c r="D703" s="201" t="s">
        <v>74</v>
      </c>
      <c r="E703" s="201">
        <v>0.5</v>
      </c>
      <c r="F703" s="203" t="s">
        <v>1198</v>
      </c>
      <c r="G703" s="202"/>
      <c r="H703" s="100" t="s">
        <v>74</v>
      </c>
      <c r="I703" s="203"/>
      <c r="J703" s="203" t="s">
        <v>74</v>
      </c>
      <c r="K703" s="203"/>
      <c r="L703" s="113"/>
      <c r="M703" s="113">
        <v>1</v>
      </c>
      <c r="N703" s="111">
        <v>0.1</v>
      </c>
      <c r="P703" s="95">
        <v>166.13</v>
      </c>
      <c r="Q703" s="96" t="s">
        <v>47</v>
      </c>
      <c r="R703" s="96">
        <v>3.8800000000000001E-13</v>
      </c>
      <c r="S703" s="208">
        <v>1.5860000000000001E-11</v>
      </c>
      <c r="T703" s="96">
        <v>4.8722700000000001E-2</v>
      </c>
      <c r="U703" s="96">
        <v>9.0445999999999998E-6</v>
      </c>
      <c r="V703" s="96">
        <v>79.239999999999995</v>
      </c>
      <c r="W703" s="96">
        <f t="shared" si="454"/>
        <v>0.47543999999999997</v>
      </c>
      <c r="X703" s="96">
        <v>15</v>
      </c>
      <c r="Y703" s="99" t="str">
        <f t="shared" si="455"/>
        <v/>
      </c>
      <c r="Z703" s="96" t="str">
        <f t="shared" si="456"/>
        <v/>
      </c>
      <c r="AA703" s="96" t="str">
        <f t="shared" si="457"/>
        <v/>
      </c>
      <c r="AC703" s="96" t="str">
        <f t="shared" si="494"/>
        <v/>
      </c>
      <c r="AD703" s="96" t="str">
        <f t="shared" si="458"/>
        <v/>
      </c>
      <c r="AE703" s="96" t="str">
        <f t="shared" si="459"/>
        <v/>
      </c>
      <c r="AF703" s="96" t="str">
        <f t="shared" si="473"/>
        <v/>
      </c>
      <c r="AH703" s="101" t="str">
        <f t="shared" si="460"/>
        <v/>
      </c>
      <c r="AI703" s="101">
        <f t="shared" si="461"/>
        <v>164800.43344771536</v>
      </c>
      <c r="AJ703" s="101">
        <f t="shared" si="495"/>
        <v>39107.142857142855</v>
      </c>
      <c r="AK703" s="96">
        <f t="shared" si="474"/>
        <v>31606.839777857313</v>
      </c>
      <c r="AM703" s="96" t="str">
        <f t="shared" si="462"/>
        <v/>
      </c>
      <c r="AN703" s="96" t="str">
        <f t="shared" si="475"/>
        <v/>
      </c>
      <c r="AO703" s="96" t="str">
        <f t="shared" si="476"/>
        <v/>
      </c>
      <c r="AQ703" s="96" t="str">
        <f t="shared" si="463"/>
        <v/>
      </c>
      <c r="AR703" s="96">
        <f t="shared" si="477"/>
        <v>1168000</v>
      </c>
      <c r="AS703" s="96">
        <f t="shared" si="478"/>
        <v>1168000</v>
      </c>
      <c r="AU703" s="96" t="str">
        <f t="shared" si="464"/>
        <v/>
      </c>
      <c r="AV703" s="96" t="str">
        <f t="shared" si="479"/>
        <v/>
      </c>
      <c r="AW703" s="96" t="str">
        <f t="shared" si="480"/>
        <v/>
      </c>
      <c r="AX703" s="96" t="str">
        <f t="shared" si="481"/>
        <v/>
      </c>
      <c r="AZ703" s="101" t="str">
        <f t="shared" si="465"/>
        <v/>
      </c>
      <c r="BA703" s="101">
        <f t="shared" si="466"/>
        <v>1533146.4154826785</v>
      </c>
      <c r="BB703" s="101">
        <f t="shared" si="482"/>
        <v>648888.88888888888</v>
      </c>
      <c r="BC703" s="96">
        <f t="shared" si="483"/>
        <v>455923.72958101856</v>
      </c>
      <c r="BE703" s="96" t="str">
        <f t="shared" si="467"/>
        <v/>
      </c>
      <c r="BF703" s="96" t="str">
        <f t="shared" si="468"/>
        <v/>
      </c>
      <c r="BH703" s="118"/>
      <c r="BI703" s="96" t="s">
        <v>74</v>
      </c>
      <c r="BJ703" s="96" t="str">
        <f t="shared" si="469"/>
        <v/>
      </c>
      <c r="BK703" s="101">
        <f t="shared" si="470"/>
        <v>16685.714285714286</v>
      </c>
      <c r="BL703" s="101"/>
      <c r="BM703" s="117" t="str">
        <f t="shared" si="471"/>
        <v>100-21-0</v>
      </c>
      <c r="BN703" s="204" t="str">
        <f t="shared" si="472"/>
        <v>Phthalic Acid, P-</v>
      </c>
      <c r="BO703" s="204"/>
      <c r="BP703" s="200">
        <f t="shared" si="484"/>
        <v>31606.839777857313</v>
      </c>
      <c r="BQ703" s="100" t="str">
        <f t="shared" si="488"/>
        <v>N</v>
      </c>
      <c r="BR703" s="205">
        <f t="shared" si="485"/>
        <v>100000</v>
      </c>
      <c r="BS703" s="100" t="str">
        <f t="shared" si="489"/>
        <v>max</v>
      </c>
      <c r="BT703" s="200">
        <f t="shared" si="486"/>
        <v>100000</v>
      </c>
      <c r="BU703" s="100" t="str">
        <f t="shared" si="490"/>
        <v>max</v>
      </c>
      <c r="BV703" s="200" t="str">
        <f t="shared" si="487"/>
        <v/>
      </c>
      <c r="BW703" s="100" t="str">
        <f t="shared" si="491"/>
        <v/>
      </c>
      <c r="BX703" s="200">
        <f t="shared" si="492"/>
        <v>16685.714285714286</v>
      </c>
      <c r="BY703" s="100" t="str">
        <f t="shared" si="493"/>
        <v>N</v>
      </c>
      <c r="BZ703" s="200"/>
      <c r="CA703" s="200"/>
      <c r="CB703" s="200"/>
    </row>
    <row r="704" spans="1:80" s="96" customFormat="1" ht="23" x14ac:dyDescent="0.5">
      <c r="A704" s="255" t="s">
        <v>1832</v>
      </c>
      <c r="B704" s="117" t="s">
        <v>553</v>
      </c>
      <c r="C704" s="201"/>
      <c r="D704" s="201" t="s">
        <v>74</v>
      </c>
      <c r="E704" s="201">
        <v>2</v>
      </c>
      <c r="F704" s="203" t="s">
        <v>790</v>
      </c>
      <c r="G704" s="202"/>
      <c r="H704" s="100" t="s">
        <v>74</v>
      </c>
      <c r="I704" s="203">
        <v>0.02</v>
      </c>
      <c r="J704" s="203" t="s">
        <v>793</v>
      </c>
      <c r="K704" s="203"/>
      <c r="L704" s="113"/>
      <c r="M704" s="113">
        <v>1</v>
      </c>
      <c r="N704" s="111">
        <v>0.1</v>
      </c>
      <c r="P704" s="95">
        <v>148.12</v>
      </c>
      <c r="Q704" s="96" t="s">
        <v>47</v>
      </c>
      <c r="R704" s="96">
        <v>1.63E-8</v>
      </c>
      <c r="S704" s="208">
        <v>6.6639000000000003E-7</v>
      </c>
      <c r="T704" s="96">
        <v>5.9479499999999998E-2</v>
      </c>
      <c r="U704" s="96">
        <v>9.7544999999999995E-6</v>
      </c>
      <c r="V704" s="96">
        <v>10</v>
      </c>
      <c r="W704" s="96">
        <f t="shared" si="454"/>
        <v>0.06</v>
      </c>
      <c r="X704" s="96">
        <v>6200</v>
      </c>
      <c r="Y704" s="99" t="str">
        <f t="shared" si="455"/>
        <v/>
      </c>
      <c r="Z704" s="96" t="str">
        <f t="shared" si="456"/>
        <v/>
      </c>
      <c r="AA704" s="96" t="str">
        <f t="shared" si="457"/>
        <v/>
      </c>
      <c r="AC704" s="96" t="str">
        <f t="shared" si="494"/>
        <v/>
      </c>
      <c r="AD704" s="96" t="str">
        <f t="shared" si="458"/>
        <v/>
      </c>
      <c r="AE704" s="96" t="str">
        <f t="shared" si="459"/>
        <v/>
      </c>
      <c r="AF704" s="96" t="str">
        <f t="shared" si="473"/>
        <v/>
      </c>
      <c r="AH704" s="101">
        <f t="shared" si="460"/>
        <v>25028571.428571425</v>
      </c>
      <c r="AI704" s="101">
        <f t="shared" si="461"/>
        <v>659201.73379086144</v>
      </c>
      <c r="AJ704" s="101">
        <f t="shared" si="495"/>
        <v>156428.57142857142</v>
      </c>
      <c r="AK704" s="96">
        <f t="shared" si="474"/>
        <v>125791.94357168705</v>
      </c>
      <c r="AM704" s="96" t="str">
        <f t="shared" si="462"/>
        <v/>
      </c>
      <c r="AN704" s="96" t="str">
        <f t="shared" si="475"/>
        <v/>
      </c>
      <c r="AO704" s="96" t="str">
        <f t="shared" si="476"/>
        <v/>
      </c>
      <c r="AQ704" s="96">
        <f t="shared" si="463"/>
        <v>105120000</v>
      </c>
      <c r="AR704" s="96">
        <f t="shared" si="477"/>
        <v>4672000</v>
      </c>
      <c r="AS704" s="96">
        <f t="shared" si="478"/>
        <v>4473191.4893617025</v>
      </c>
      <c r="AU704" s="96" t="str">
        <f t="shared" si="464"/>
        <v/>
      </c>
      <c r="AV704" s="96" t="str">
        <f t="shared" si="479"/>
        <v/>
      </c>
      <c r="AW704" s="96" t="str">
        <f t="shared" si="480"/>
        <v/>
      </c>
      <c r="AX704" s="96" t="str">
        <f t="shared" si="481"/>
        <v/>
      </c>
      <c r="AZ704" s="101">
        <f t="shared" si="465"/>
        <v>116799999.99999999</v>
      </c>
      <c r="BA704" s="101">
        <f t="shared" si="466"/>
        <v>6132585.6619307138</v>
      </c>
      <c r="BB704" s="101">
        <f t="shared" si="482"/>
        <v>2595555.5555555555</v>
      </c>
      <c r="BC704" s="96">
        <f t="shared" si="483"/>
        <v>1795657.8287914053</v>
      </c>
      <c r="BE704" s="96" t="str">
        <f t="shared" si="467"/>
        <v/>
      </c>
      <c r="BF704" s="96">
        <f t="shared" si="468"/>
        <v>20.857142857142854</v>
      </c>
      <c r="BH704" s="118"/>
      <c r="BI704" s="96" t="s">
        <v>74</v>
      </c>
      <c r="BJ704" s="96" t="str">
        <f t="shared" si="469"/>
        <v/>
      </c>
      <c r="BK704" s="101">
        <f t="shared" si="470"/>
        <v>66742.857142857145</v>
      </c>
      <c r="BL704" s="101"/>
      <c r="BM704" s="117" t="str">
        <f t="shared" si="471"/>
        <v>85-44-9</v>
      </c>
      <c r="BN704" s="204" t="str">
        <f t="shared" si="472"/>
        <v>Phthalic Anhydride</v>
      </c>
      <c r="BO704" s="204"/>
      <c r="BP704" s="200">
        <f t="shared" si="484"/>
        <v>100000</v>
      </c>
      <c r="BQ704" s="100" t="str">
        <f t="shared" si="488"/>
        <v>max</v>
      </c>
      <c r="BR704" s="205">
        <f t="shared" si="485"/>
        <v>100000</v>
      </c>
      <c r="BS704" s="100" t="str">
        <f t="shared" si="489"/>
        <v>max</v>
      </c>
      <c r="BT704" s="200">
        <f t="shared" si="486"/>
        <v>100000</v>
      </c>
      <c r="BU704" s="100" t="str">
        <f t="shared" si="490"/>
        <v>max</v>
      </c>
      <c r="BV704" s="200">
        <f t="shared" si="487"/>
        <v>20.857142857142854</v>
      </c>
      <c r="BW704" s="100" t="str">
        <f t="shared" si="491"/>
        <v>N</v>
      </c>
      <c r="BX704" s="200">
        <f t="shared" si="492"/>
        <v>66742.857142857145</v>
      </c>
      <c r="BY704" s="100" t="str">
        <f t="shared" si="493"/>
        <v>N</v>
      </c>
      <c r="BZ704" s="200"/>
      <c r="CA704" s="200"/>
      <c r="CB704" s="200"/>
    </row>
    <row r="705" spans="1:80" s="96" customFormat="1" ht="23" x14ac:dyDescent="0.5">
      <c r="A705" s="206" t="s">
        <v>1534</v>
      </c>
      <c r="B705" s="117" t="s">
        <v>1535</v>
      </c>
      <c r="C705" s="201"/>
      <c r="D705" s="201" t="s">
        <v>74</v>
      </c>
      <c r="E705" s="201">
        <v>7.0000000000000007E-2</v>
      </c>
      <c r="F705" s="203" t="s">
        <v>790</v>
      </c>
      <c r="G705" s="202"/>
      <c r="H705" s="100" t="s">
        <v>74</v>
      </c>
      <c r="I705" s="203"/>
      <c r="J705" s="203" t="s">
        <v>74</v>
      </c>
      <c r="K705" s="203"/>
      <c r="L705" s="113"/>
      <c r="M705" s="113">
        <v>1</v>
      </c>
      <c r="N705" s="111">
        <v>0.1</v>
      </c>
      <c r="P705" s="95">
        <v>241.46</v>
      </c>
      <c r="Q705" s="96" t="s">
        <v>47</v>
      </c>
      <c r="R705" s="96">
        <v>5.3299999999999998E-14</v>
      </c>
      <c r="S705" s="208">
        <v>2.1789999999999999E-12</v>
      </c>
      <c r="T705" s="96">
        <v>4.8999300000000003E-2</v>
      </c>
      <c r="U705" s="96">
        <v>5.7251999999999998E-6</v>
      </c>
      <c r="V705" s="96">
        <v>38.770000000000003</v>
      </c>
      <c r="W705" s="96">
        <f t="shared" si="454"/>
        <v>0.23262000000000002</v>
      </c>
      <c r="X705" s="96">
        <v>430</v>
      </c>
      <c r="Y705" s="99" t="str">
        <f t="shared" si="455"/>
        <v/>
      </c>
      <c r="Z705" s="96" t="str">
        <f t="shared" si="456"/>
        <v/>
      </c>
      <c r="AA705" s="96" t="str">
        <f t="shared" si="457"/>
        <v/>
      </c>
      <c r="AC705" s="96" t="str">
        <f t="shared" si="494"/>
        <v/>
      </c>
      <c r="AD705" s="96" t="str">
        <f t="shared" si="458"/>
        <v/>
      </c>
      <c r="AE705" s="96" t="str">
        <f t="shared" si="459"/>
        <v/>
      </c>
      <c r="AF705" s="96" t="str">
        <f t="shared" si="473"/>
        <v/>
      </c>
      <c r="AH705" s="101" t="str">
        <f t="shared" si="460"/>
        <v/>
      </c>
      <c r="AI705" s="101">
        <f t="shared" si="461"/>
        <v>23072.060682680149</v>
      </c>
      <c r="AJ705" s="101">
        <f t="shared" si="495"/>
        <v>5475.0000000000009</v>
      </c>
      <c r="AK705" s="96">
        <f t="shared" si="474"/>
        <v>4424.9575689000249</v>
      </c>
      <c r="AM705" s="96" t="str">
        <f t="shared" si="462"/>
        <v/>
      </c>
      <c r="AN705" s="96" t="str">
        <f t="shared" si="475"/>
        <v/>
      </c>
      <c r="AO705" s="96" t="str">
        <f t="shared" si="476"/>
        <v/>
      </c>
      <c r="AQ705" s="96" t="str">
        <f t="shared" si="463"/>
        <v/>
      </c>
      <c r="AR705" s="96">
        <f t="shared" si="477"/>
        <v>163520.00000000003</v>
      </c>
      <c r="AS705" s="96">
        <f t="shared" si="478"/>
        <v>163520.00000000003</v>
      </c>
      <c r="AU705" s="96" t="str">
        <f t="shared" si="464"/>
        <v/>
      </c>
      <c r="AV705" s="96" t="str">
        <f t="shared" si="479"/>
        <v/>
      </c>
      <c r="AW705" s="96" t="str">
        <f t="shared" si="480"/>
        <v/>
      </c>
      <c r="AX705" s="96" t="str">
        <f t="shared" si="481"/>
        <v/>
      </c>
      <c r="AZ705" s="101" t="str">
        <f t="shared" si="465"/>
        <v/>
      </c>
      <c r="BA705" s="101">
        <f t="shared" si="466"/>
        <v>214640.49816757499</v>
      </c>
      <c r="BB705" s="101">
        <f t="shared" si="482"/>
        <v>90844.444444444453</v>
      </c>
      <c r="BC705" s="96">
        <f t="shared" si="483"/>
        <v>63829.322141342607</v>
      </c>
      <c r="BE705" s="96" t="str">
        <f t="shared" si="467"/>
        <v/>
      </c>
      <c r="BF705" s="96" t="str">
        <f t="shared" si="468"/>
        <v/>
      </c>
      <c r="BH705" s="118"/>
      <c r="BI705" s="96">
        <v>500</v>
      </c>
      <c r="BJ705" s="96" t="str">
        <f t="shared" si="469"/>
        <v/>
      </c>
      <c r="BK705" s="101">
        <f t="shared" si="470"/>
        <v>2336</v>
      </c>
      <c r="BL705" s="101"/>
      <c r="BM705" s="117" t="str">
        <f t="shared" si="471"/>
        <v>1918-02-1</v>
      </c>
      <c r="BN705" s="204" t="str">
        <f t="shared" si="472"/>
        <v>Picloram</v>
      </c>
      <c r="BO705" s="204"/>
      <c r="BP705" s="200">
        <f t="shared" si="484"/>
        <v>4424.9575689000249</v>
      </c>
      <c r="BQ705" s="100" t="str">
        <f t="shared" si="488"/>
        <v>N</v>
      </c>
      <c r="BR705" s="205">
        <f t="shared" si="485"/>
        <v>100000</v>
      </c>
      <c r="BS705" s="100" t="str">
        <f t="shared" si="489"/>
        <v>max</v>
      </c>
      <c r="BT705" s="200">
        <f t="shared" si="486"/>
        <v>63829.322141342607</v>
      </c>
      <c r="BU705" s="100" t="str">
        <f t="shared" si="490"/>
        <v>N</v>
      </c>
      <c r="BV705" s="200" t="str">
        <f t="shared" si="487"/>
        <v/>
      </c>
      <c r="BW705" s="100" t="str">
        <f t="shared" si="491"/>
        <v/>
      </c>
      <c r="BX705" s="200">
        <f t="shared" si="492"/>
        <v>500</v>
      </c>
      <c r="BY705" s="100" t="str">
        <f t="shared" si="493"/>
        <v>mcl</v>
      </c>
      <c r="BZ705" s="200"/>
      <c r="CA705" s="200"/>
      <c r="CB705" s="200"/>
    </row>
    <row r="706" spans="1:80" s="96" customFormat="1" ht="23" x14ac:dyDescent="0.5">
      <c r="A706" s="206" t="s">
        <v>1536</v>
      </c>
      <c r="B706" s="117" t="s">
        <v>1537</v>
      </c>
      <c r="D706" s="201" t="s">
        <v>74</v>
      </c>
      <c r="E706" s="201">
        <v>1E-4</v>
      </c>
      <c r="F706" s="203" t="s">
        <v>1198</v>
      </c>
      <c r="G706" s="202"/>
      <c r="H706" s="100" t="s">
        <v>74</v>
      </c>
      <c r="I706" s="203"/>
      <c r="J706" s="203" t="s">
        <v>74</v>
      </c>
      <c r="K706" s="203"/>
      <c r="L706" s="113"/>
      <c r="M706" s="113">
        <v>1</v>
      </c>
      <c r="N706" s="111">
        <v>0.1</v>
      </c>
      <c r="P706" s="95">
        <v>199.12</v>
      </c>
      <c r="Q706" s="96" t="s">
        <v>47</v>
      </c>
      <c r="R706" s="96">
        <v>9.7500000000000003E-12</v>
      </c>
      <c r="S706" s="208">
        <v>3.986E-10</v>
      </c>
      <c r="T706" s="96">
        <v>5.5719900000000003E-2</v>
      </c>
      <c r="U706" s="96">
        <v>6.5104000000000004E-6</v>
      </c>
      <c r="V706" s="96">
        <v>226.5</v>
      </c>
      <c r="W706" s="96">
        <f t="shared" si="454"/>
        <v>1.359</v>
      </c>
      <c r="X706" s="96">
        <v>1400</v>
      </c>
      <c r="Y706" s="99" t="str">
        <f t="shared" si="455"/>
        <v/>
      </c>
      <c r="Z706" s="96" t="str">
        <f t="shared" si="456"/>
        <v/>
      </c>
      <c r="AA706" s="96" t="str">
        <f t="shared" si="457"/>
        <v/>
      </c>
      <c r="AC706" s="96" t="str">
        <f t="shared" si="494"/>
        <v/>
      </c>
      <c r="AD706" s="96" t="str">
        <f t="shared" si="458"/>
        <v/>
      </c>
      <c r="AE706" s="96" t="str">
        <f t="shared" si="459"/>
        <v/>
      </c>
      <c r="AF706" s="96" t="str">
        <f t="shared" si="473"/>
        <v/>
      </c>
      <c r="AH706" s="101" t="str">
        <f t="shared" si="460"/>
        <v/>
      </c>
      <c r="AI706" s="101">
        <f t="shared" si="461"/>
        <v>32.960086689543068</v>
      </c>
      <c r="AJ706" s="101">
        <f t="shared" si="495"/>
        <v>7.821428571428573</v>
      </c>
      <c r="AK706" s="96">
        <f t="shared" si="474"/>
        <v>6.3213679555714641</v>
      </c>
      <c r="AM706" s="96" t="str">
        <f t="shared" si="462"/>
        <v/>
      </c>
      <c r="AN706" s="96" t="str">
        <f t="shared" si="475"/>
        <v/>
      </c>
      <c r="AO706" s="96" t="str">
        <f t="shared" si="476"/>
        <v/>
      </c>
      <c r="AQ706" s="96" t="str">
        <f t="shared" si="463"/>
        <v/>
      </c>
      <c r="AR706" s="96">
        <f t="shared" si="477"/>
        <v>233.60000000000002</v>
      </c>
      <c r="AS706" s="96">
        <f t="shared" si="478"/>
        <v>233.60000000000002</v>
      </c>
      <c r="AU706" s="96" t="str">
        <f t="shared" si="464"/>
        <v/>
      </c>
      <c r="AV706" s="96" t="str">
        <f t="shared" si="479"/>
        <v/>
      </c>
      <c r="AW706" s="96" t="str">
        <f t="shared" si="480"/>
        <v/>
      </c>
      <c r="AX706" s="96" t="str">
        <f t="shared" si="481"/>
        <v/>
      </c>
      <c r="AZ706" s="101" t="str">
        <f t="shared" si="465"/>
        <v/>
      </c>
      <c r="BA706" s="101">
        <f t="shared" si="466"/>
        <v>306.62928309653569</v>
      </c>
      <c r="BB706" s="101">
        <f t="shared" si="482"/>
        <v>129.7777777777778</v>
      </c>
      <c r="BC706" s="96">
        <f t="shared" si="483"/>
        <v>91.184745916203724</v>
      </c>
      <c r="BE706" s="96" t="str">
        <f t="shared" si="467"/>
        <v/>
      </c>
      <c r="BF706" s="96" t="str">
        <f t="shared" si="468"/>
        <v/>
      </c>
      <c r="BH706" s="118"/>
      <c r="BI706" s="96" t="s">
        <v>74</v>
      </c>
      <c r="BJ706" s="96" t="str">
        <f t="shared" si="469"/>
        <v/>
      </c>
      <c r="BK706" s="101">
        <f t="shared" si="470"/>
        <v>3.3371428571428572</v>
      </c>
      <c r="BL706" s="101"/>
      <c r="BM706" s="117" t="str">
        <f t="shared" si="471"/>
        <v>96-91-3</v>
      </c>
      <c r="BN706" s="204" t="str">
        <f t="shared" si="472"/>
        <v>Picramic Acid (2-Amino-4,6-dinitrophenol)</v>
      </c>
      <c r="BO706" s="204"/>
      <c r="BP706" s="200">
        <f t="shared" si="484"/>
        <v>6.3213679555714641</v>
      </c>
      <c r="BQ706" s="100" t="str">
        <f t="shared" si="488"/>
        <v>N</v>
      </c>
      <c r="BR706" s="205">
        <f t="shared" si="485"/>
        <v>233.60000000000002</v>
      </c>
      <c r="BS706" s="100" t="str">
        <f t="shared" si="489"/>
        <v>N</v>
      </c>
      <c r="BT706" s="200">
        <f t="shared" si="486"/>
        <v>91.184745916203724</v>
      </c>
      <c r="BU706" s="100" t="str">
        <f t="shared" si="490"/>
        <v>N</v>
      </c>
      <c r="BV706" s="200" t="str">
        <f t="shared" si="487"/>
        <v/>
      </c>
      <c r="BW706" s="100" t="str">
        <f t="shared" si="491"/>
        <v/>
      </c>
      <c r="BX706" s="200">
        <f t="shared" si="492"/>
        <v>3.3371428571428572</v>
      </c>
      <c r="BY706" s="100" t="str">
        <f t="shared" si="493"/>
        <v>N</v>
      </c>
      <c r="BZ706" s="200"/>
      <c r="CA706" s="200"/>
      <c r="CB706" s="200"/>
    </row>
    <row r="707" spans="1:80" s="96" customFormat="1" ht="23" x14ac:dyDescent="0.5">
      <c r="A707" s="206" t="s">
        <v>1538</v>
      </c>
      <c r="B707" s="117" t="s">
        <v>1539</v>
      </c>
      <c r="D707" s="201" t="s">
        <v>74</v>
      </c>
      <c r="E707" s="201">
        <v>2E-3</v>
      </c>
      <c r="F707" s="203" t="s">
        <v>1198</v>
      </c>
      <c r="G707" s="202"/>
      <c r="H707" s="100" t="s">
        <v>74</v>
      </c>
      <c r="I707" s="203"/>
      <c r="J707" s="203" t="s">
        <v>74</v>
      </c>
      <c r="K707" s="203"/>
      <c r="L707" s="113"/>
      <c r="M707" s="113">
        <v>1</v>
      </c>
      <c r="N707" s="111">
        <v>0.1</v>
      </c>
      <c r="P707" s="95">
        <v>229.11</v>
      </c>
      <c r="Q707" s="96" t="s">
        <v>47</v>
      </c>
      <c r="R707" s="96">
        <v>1.6999999999999999E-11</v>
      </c>
      <c r="S707" s="208">
        <v>6.9499999999999998E-10</v>
      </c>
      <c r="T707" s="96">
        <v>3.02364E-2</v>
      </c>
      <c r="U707" s="96">
        <v>8.1845999999999995E-6</v>
      </c>
      <c r="V707" s="96">
        <v>2251</v>
      </c>
      <c r="W707" s="96">
        <f t="shared" si="454"/>
        <v>13.506</v>
      </c>
      <c r="X707" s="96">
        <v>12700</v>
      </c>
      <c r="Y707" s="99" t="str">
        <f t="shared" si="455"/>
        <v/>
      </c>
      <c r="Z707" s="96" t="str">
        <f t="shared" si="456"/>
        <v/>
      </c>
      <c r="AA707" s="96" t="str">
        <f t="shared" si="457"/>
        <v/>
      </c>
      <c r="AC707" s="96" t="str">
        <f t="shared" si="494"/>
        <v/>
      </c>
      <c r="AD707" s="96" t="str">
        <f t="shared" si="458"/>
        <v/>
      </c>
      <c r="AE707" s="96" t="str">
        <f t="shared" si="459"/>
        <v/>
      </c>
      <c r="AF707" s="96" t="str">
        <f t="shared" si="473"/>
        <v/>
      </c>
      <c r="AH707" s="101" t="str">
        <f t="shared" si="460"/>
        <v/>
      </c>
      <c r="AI707" s="101">
        <f t="shared" si="461"/>
        <v>659.20173379086145</v>
      </c>
      <c r="AJ707" s="101">
        <f t="shared" si="495"/>
        <v>156.42857142857144</v>
      </c>
      <c r="AK707" s="96">
        <f t="shared" si="474"/>
        <v>126.42735911142927</v>
      </c>
      <c r="AM707" s="96" t="str">
        <f t="shared" si="462"/>
        <v/>
      </c>
      <c r="AN707" s="96" t="str">
        <f t="shared" si="475"/>
        <v/>
      </c>
      <c r="AO707" s="96" t="str">
        <f t="shared" si="476"/>
        <v/>
      </c>
      <c r="AQ707" s="96" t="str">
        <f t="shared" si="463"/>
        <v/>
      </c>
      <c r="AR707" s="96">
        <f t="shared" si="477"/>
        <v>4672</v>
      </c>
      <c r="AS707" s="96">
        <f t="shared" si="478"/>
        <v>4672</v>
      </c>
      <c r="AU707" s="96" t="str">
        <f t="shared" si="464"/>
        <v/>
      </c>
      <c r="AV707" s="96" t="str">
        <f t="shared" si="479"/>
        <v/>
      </c>
      <c r="AW707" s="96" t="str">
        <f t="shared" si="480"/>
        <v/>
      </c>
      <c r="AX707" s="96" t="str">
        <f t="shared" si="481"/>
        <v/>
      </c>
      <c r="AZ707" s="101" t="str">
        <f t="shared" si="465"/>
        <v/>
      </c>
      <c r="BA707" s="101">
        <f t="shared" si="466"/>
        <v>6132.5856619307142</v>
      </c>
      <c r="BB707" s="101">
        <f t="shared" si="482"/>
        <v>2595.5555555555557</v>
      </c>
      <c r="BC707" s="96">
        <f t="shared" si="483"/>
        <v>1823.6949183240743</v>
      </c>
      <c r="BE707" s="96" t="str">
        <f t="shared" si="467"/>
        <v/>
      </c>
      <c r="BF707" s="96" t="str">
        <f t="shared" si="468"/>
        <v/>
      </c>
      <c r="BH707" s="118"/>
      <c r="BI707" s="96" t="s">
        <v>74</v>
      </c>
      <c r="BJ707" s="96" t="str">
        <f t="shared" si="469"/>
        <v/>
      </c>
      <c r="BK707" s="101">
        <f t="shared" si="470"/>
        <v>66.742857142857147</v>
      </c>
      <c r="BL707" s="101"/>
      <c r="BM707" s="117" t="str">
        <f t="shared" si="471"/>
        <v>88-89-1</v>
      </c>
      <c r="BN707" s="204" t="str">
        <f t="shared" si="472"/>
        <v>Picric Acid (2,4,6-Trinitrophenol)</v>
      </c>
      <c r="BO707" s="204"/>
      <c r="BP707" s="200">
        <f t="shared" si="484"/>
        <v>126.42735911142927</v>
      </c>
      <c r="BQ707" s="100" t="str">
        <f t="shared" si="488"/>
        <v>N</v>
      </c>
      <c r="BR707" s="205">
        <f t="shared" si="485"/>
        <v>4672</v>
      </c>
      <c r="BS707" s="100" t="str">
        <f t="shared" si="489"/>
        <v>N</v>
      </c>
      <c r="BT707" s="200">
        <f t="shared" si="486"/>
        <v>1823.6949183240743</v>
      </c>
      <c r="BU707" s="100" t="str">
        <f t="shared" si="490"/>
        <v>N</v>
      </c>
      <c r="BV707" s="200" t="str">
        <f t="shared" si="487"/>
        <v/>
      </c>
      <c r="BW707" s="100" t="str">
        <f t="shared" si="491"/>
        <v/>
      </c>
      <c r="BX707" s="200">
        <f t="shared" si="492"/>
        <v>66.742857142857147</v>
      </c>
      <c r="BY707" s="100" t="str">
        <f t="shared" si="493"/>
        <v>N</v>
      </c>
      <c r="BZ707" s="200"/>
      <c r="CA707" s="200"/>
      <c r="CB707" s="200"/>
    </row>
    <row r="708" spans="1:80" s="96" customFormat="1" ht="23" x14ac:dyDescent="0.5">
      <c r="A708" s="206" t="s">
        <v>1540</v>
      </c>
      <c r="B708" s="117" t="s">
        <v>1541</v>
      </c>
      <c r="D708" s="201" t="s">
        <v>74</v>
      </c>
      <c r="E708" s="201">
        <v>7.2999999999999996E-4</v>
      </c>
      <c r="F708" s="203" t="s">
        <v>1966</v>
      </c>
      <c r="G708" s="202"/>
      <c r="H708" s="100" t="s">
        <v>74</v>
      </c>
      <c r="I708" s="203"/>
      <c r="J708" s="203" t="s">
        <v>74</v>
      </c>
      <c r="K708" s="203"/>
      <c r="L708" s="113"/>
      <c r="M708" s="113">
        <v>1</v>
      </c>
      <c r="N708" s="111">
        <v>0.1</v>
      </c>
      <c r="P708" s="95">
        <v>305.33999999999997</v>
      </c>
      <c r="Q708" s="96" t="s">
        <v>47</v>
      </c>
      <c r="R708" s="96">
        <v>7.0100000000000004E-7</v>
      </c>
      <c r="S708" s="208">
        <v>2.87E-5</v>
      </c>
      <c r="T708" s="96">
        <v>2.1541999999999999E-2</v>
      </c>
      <c r="U708" s="96">
        <v>5.3866000000000002E-6</v>
      </c>
      <c r="V708" s="96">
        <v>374.7</v>
      </c>
      <c r="W708" s="96">
        <f t="shared" si="454"/>
        <v>2.2482000000000002</v>
      </c>
      <c r="X708" s="96">
        <v>8.6</v>
      </c>
      <c r="Y708" s="99" t="str">
        <f t="shared" si="455"/>
        <v/>
      </c>
      <c r="Z708" s="96" t="str">
        <f t="shared" si="456"/>
        <v/>
      </c>
      <c r="AA708" s="96" t="str">
        <f t="shared" si="457"/>
        <v/>
      </c>
      <c r="AC708" s="96" t="str">
        <f t="shared" si="494"/>
        <v/>
      </c>
      <c r="AD708" s="96" t="str">
        <f t="shared" si="458"/>
        <v/>
      </c>
      <c r="AE708" s="96" t="str">
        <f t="shared" si="459"/>
        <v/>
      </c>
      <c r="AF708" s="96" t="str">
        <f t="shared" si="473"/>
        <v/>
      </c>
      <c r="AH708" s="101" t="str">
        <f t="shared" si="460"/>
        <v/>
      </c>
      <c r="AI708" s="101">
        <f t="shared" si="461"/>
        <v>240.60863283366439</v>
      </c>
      <c r="AJ708" s="101">
        <f t="shared" si="495"/>
        <v>57.096428571428568</v>
      </c>
      <c r="AK708" s="96">
        <f t="shared" si="474"/>
        <v>46.145986075671672</v>
      </c>
      <c r="AM708" s="96" t="str">
        <f t="shared" si="462"/>
        <v/>
      </c>
      <c r="AN708" s="96" t="str">
        <f t="shared" si="475"/>
        <v/>
      </c>
      <c r="AO708" s="96" t="str">
        <f t="shared" si="476"/>
        <v/>
      </c>
      <c r="AQ708" s="96" t="str">
        <f t="shared" si="463"/>
        <v/>
      </c>
      <c r="AR708" s="96">
        <f t="shared" si="477"/>
        <v>1705.28</v>
      </c>
      <c r="AS708" s="96">
        <f t="shared" si="478"/>
        <v>1705.28</v>
      </c>
      <c r="AU708" s="96" t="str">
        <f t="shared" si="464"/>
        <v/>
      </c>
      <c r="AV708" s="96" t="str">
        <f t="shared" si="479"/>
        <v/>
      </c>
      <c r="AW708" s="96" t="str">
        <f t="shared" si="480"/>
        <v/>
      </c>
      <c r="AX708" s="96" t="str">
        <f t="shared" si="481"/>
        <v/>
      </c>
      <c r="AZ708" s="101" t="str">
        <f t="shared" si="465"/>
        <v/>
      </c>
      <c r="BA708" s="101">
        <f t="shared" si="466"/>
        <v>2238.39376660471</v>
      </c>
      <c r="BB708" s="101">
        <f t="shared" si="482"/>
        <v>947.37777777777785</v>
      </c>
      <c r="BC708" s="96">
        <f t="shared" si="483"/>
        <v>665.64864518828711</v>
      </c>
      <c r="BE708" s="96" t="str">
        <f t="shared" si="467"/>
        <v/>
      </c>
      <c r="BF708" s="96" t="str">
        <f t="shared" si="468"/>
        <v/>
      </c>
      <c r="BH708" s="118"/>
      <c r="BI708" s="96" t="s">
        <v>74</v>
      </c>
      <c r="BJ708" s="96" t="str">
        <f t="shared" si="469"/>
        <v/>
      </c>
      <c r="BK708" s="101">
        <f t="shared" si="470"/>
        <v>24.361142857142855</v>
      </c>
      <c r="BL708" s="101"/>
      <c r="BM708" s="117" t="str">
        <f t="shared" si="471"/>
        <v>29232-93-7</v>
      </c>
      <c r="BN708" s="204" t="str">
        <f t="shared" si="472"/>
        <v>Pirimiphos, Methyl</v>
      </c>
      <c r="BO708" s="204"/>
      <c r="BP708" s="200">
        <f t="shared" si="484"/>
        <v>46.145986075671672</v>
      </c>
      <c r="BQ708" s="100" t="str">
        <f t="shared" si="488"/>
        <v>N</v>
      </c>
      <c r="BR708" s="205">
        <f t="shared" si="485"/>
        <v>1705.28</v>
      </c>
      <c r="BS708" s="100" t="str">
        <f t="shared" si="489"/>
        <v>N</v>
      </c>
      <c r="BT708" s="200">
        <f t="shared" si="486"/>
        <v>665.64864518828711</v>
      </c>
      <c r="BU708" s="100" t="str">
        <f t="shared" si="490"/>
        <v>N</v>
      </c>
      <c r="BV708" s="200" t="str">
        <f t="shared" si="487"/>
        <v/>
      </c>
      <c r="BW708" s="100" t="str">
        <f t="shared" si="491"/>
        <v/>
      </c>
      <c r="BX708" s="200">
        <f t="shared" si="492"/>
        <v>24.361142857142855</v>
      </c>
      <c r="BY708" s="100" t="str">
        <f t="shared" si="493"/>
        <v>N</v>
      </c>
      <c r="BZ708" s="200"/>
      <c r="CA708" s="200"/>
      <c r="CB708" s="200"/>
    </row>
    <row r="709" spans="1:80" s="96" customFormat="1" ht="23" x14ac:dyDescent="0.5">
      <c r="A709" s="206" t="s">
        <v>1893</v>
      </c>
      <c r="B709" s="117" t="s">
        <v>1898</v>
      </c>
      <c r="D709" s="201"/>
      <c r="E709" s="201">
        <v>4.0000000000000001E-3</v>
      </c>
      <c r="F709" s="203" t="s">
        <v>792</v>
      </c>
      <c r="G709" s="202"/>
      <c r="H709" s="100"/>
      <c r="I709" s="203"/>
      <c r="J709" s="203"/>
      <c r="K709" s="203"/>
      <c r="L709" s="113"/>
      <c r="M709" s="113">
        <v>1</v>
      </c>
      <c r="N709" s="111"/>
      <c r="P709" s="95"/>
      <c r="S709" s="208"/>
      <c r="W709" s="96">
        <f t="shared" si="454"/>
        <v>0</v>
      </c>
      <c r="Y709" s="99" t="str">
        <f t="shared" si="455"/>
        <v/>
      </c>
      <c r="Z709" s="96" t="str">
        <f t="shared" si="456"/>
        <v/>
      </c>
      <c r="AA709" s="96" t="str">
        <f t="shared" si="457"/>
        <v/>
      </c>
      <c r="AC709" s="96" t="str">
        <f t="shared" si="494"/>
        <v/>
      </c>
      <c r="AD709" s="96" t="str">
        <f t="shared" si="458"/>
        <v/>
      </c>
      <c r="AE709" s="96" t="str">
        <f t="shared" si="459"/>
        <v/>
      </c>
      <c r="AF709" s="96" t="str">
        <f t="shared" si="473"/>
        <v/>
      </c>
      <c r="AH709" s="101" t="str">
        <f t="shared" si="460"/>
        <v/>
      </c>
      <c r="AI709" s="101" t="str">
        <f t="shared" si="461"/>
        <v/>
      </c>
      <c r="AJ709" s="101">
        <f t="shared" si="495"/>
        <v>312.85714285714289</v>
      </c>
      <c r="AK709" s="96">
        <f t="shared" si="474"/>
        <v>312.85714285714289</v>
      </c>
      <c r="AM709" s="96" t="str">
        <f t="shared" si="462"/>
        <v/>
      </c>
      <c r="AN709" s="96" t="str">
        <f t="shared" si="475"/>
        <v/>
      </c>
      <c r="AO709" s="96" t="str">
        <f t="shared" si="476"/>
        <v/>
      </c>
      <c r="AQ709" s="96" t="str">
        <f t="shared" si="463"/>
        <v/>
      </c>
      <c r="AR709" s="96">
        <f t="shared" si="477"/>
        <v>9344</v>
      </c>
      <c r="AS709" s="96">
        <f t="shared" si="478"/>
        <v>9344</v>
      </c>
      <c r="AU709" s="96" t="str">
        <f t="shared" si="464"/>
        <v/>
      </c>
      <c r="AV709" s="96" t="str">
        <f t="shared" si="479"/>
        <v/>
      </c>
      <c r="AW709" s="96" t="str">
        <f t="shared" si="480"/>
        <v/>
      </c>
      <c r="AX709" s="96" t="str">
        <f t="shared" si="481"/>
        <v/>
      </c>
      <c r="AZ709" s="101" t="str">
        <f t="shared" si="465"/>
        <v/>
      </c>
      <c r="BA709" s="101" t="str">
        <f t="shared" si="466"/>
        <v/>
      </c>
      <c r="BB709" s="101">
        <f t="shared" si="482"/>
        <v>5191.1111111111113</v>
      </c>
      <c r="BC709" s="96">
        <f t="shared" si="483"/>
        <v>5191.1111111111113</v>
      </c>
      <c r="BE709" s="96" t="str">
        <f t="shared" si="467"/>
        <v/>
      </c>
      <c r="BF709" s="96" t="str">
        <f t="shared" si="468"/>
        <v/>
      </c>
      <c r="BH709" s="118"/>
      <c r="BJ709" s="96" t="str">
        <f t="shared" si="469"/>
        <v/>
      </c>
      <c r="BK709" s="101">
        <f t="shared" si="470"/>
        <v>133.48571428571429</v>
      </c>
      <c r="BL709" s="101"/>
      <c r="BM709" s="117" t="str">
        <f t="shared" si="471"/>
        <v>7440-06-4</v>
      </c>
      <c r="BN709" s="204" t="str">
        <f t="shared" si="472"/>
        <v>Platinum</v>
      </c>
      <c r="BO709" s="204"/>
      <c r="BP709" s="200">
        <f t="shared" ref="BP709" si="496">IF(AND(AA709="",AF709="",AK709=""),"",IF(Q709="S", MIN(AF709,AK709,100000),MIN(AA709,AF709,AK709,100000)))</f>
        <v>312.85714285714289</v>
      </c>
      <c r="BQ709" s="100" t="str">
        <f t="shared" ref="BQ709" si="497">IF(BP709="","",IF(BP709=AA709,"sat", IF(BP709=AF709,"C", IF(BP709=AK709,"N", IF(BP709=100000,"max")))))</f>
        <v>N</v>
      </c>
      <c r="BR709" s="205">
        <f t="shared" ref="BR709" si="498">IF(AND(AA709="",AO709="",AS709=""),"",IF(Q709="S", MIN(AO709,AS709,100000),MIN(AA709,AO709,AS709,100000)))</f>
        <v>9344</v>
      </c>
      <c r="BS709" s="100" t="str">
        <f t="shared" ref="BS709" si="499">IF(BR709="","",IF(BR709=AA709,"sat", IF(BR709=AO709,"C", IF(BR709=AS709,"N", IF(BR709=100000,"max")))))</f>
        <v>N</v>
      </c>
      <c r="BT709" s="200">
        <f t="shared" ref="BT709" si="500">IF(AND(AA709="",AX709="",BC709=""),"",IF(Q709="S",MIN(AX709,BC709,100000),MIN(AA709,AX709,BC709,100000)))</f>
        <v>5191.1111111111113</v>
      </c>
      <c r="BU709" s="100" t="str">
        <f t="shared" ref="BU709" si="501">IF(BT709="","", IF(BT709=AA709,"sat", IF(BT709=AX709,"C", IF(BT709=BC709,"N", IF(BT709=100000,"max")))))</f>
        <v>N</v>
      </c>
      <c r="BV709" s="200" t="str">
        <f t="shared" ref="BV709" si="502">IF(AND(G709="",I709=""),"",MIN(BE709,BF709))</f>
        <v/>
      </c>
      <c r="BW709" s="100" t="str">
        <f t="shared" ref="BW709" si="503">IF(BV709="","", IF(BV709=BE709,"C", IF(BV709=BF709,"N")))</f>
        <v/>
      </c>
      <c r="BX709" s="200">
        <f t="shared" ref="BX709" si="504">IF(BI709="",(IF(AND(BJ709="",BK709=""),"",MIN(BJ709,BK709))),BI709)</f>
        <v>133.48571428571429</v>
      </c>
      <c r="BY709" s="100" t="str">
        <f t="shared" ref="BY709" si="505">IF(BX709="","", IF(BX709=BJ709,"C", IF(BX709=BK709,"N",IF(BX709=BI709,"mcl"))))</f>
        <v>N</v>
      </c>
      <c r="BZ709" s="200">
        <f>'Table D1'!I22</f>
        <v>12.04041142857143</v>
      </c>
      <c r="CA709" s="200"/>
      <c r="CB709" s="200">
        <f>'Table D1'!J22</f>
        <v>240.8082285714286</v>
      </c>
    </row>
    <row r="710" spans="1:80" s="96" customFormat="1" ht="23" x14ac:dyDescent="0.5">
      <c r="A710" s="206" t="s">
        <v>1542</v>
      </c>
      <c r="B710" s="117" t="s">
        <v>1956</v>
      </c>
      <c r="C710" s="96">
        <v>30</v>
      </c>
      <c r="D710" s="201" t="s">
        <v>793</v>
      </c>
      <c r="E710" s="201">
        <v>6.9999999999999999E-6</v>
      </c>
      <c r="F710" s="203" t="s">
        <v>41</v>
      </c>
      <c r="G710" s="202">
        <v>8.6E-3</v>
      </c>
      <c r="H710" s="100" t="s">
        <v>793</v>
      </c>
      <c r="I710" s="203"/>
      <c r="J710" s="203" t="s">
        <v>74</v>
      </c>
      <c r="K710" s="203"/>
      <c r="L710" s="113"/>
      <c r="M710" s="113">
        <v>1</v>
      </c>
      <c r="N710" s="111">
        <v>0.1</v>
      </c>
      <c r="P710" s="95" t="s">
        <v>1197</v>
      </c>
      <c r="Q710" s="96" t="s">
        <v>47</v>
      </c>
      <c r="R710" s="96" t="s">
        <v>1197</v>
      </c>
      <c r="S710" s="208" t="s">
        <v>1197</v>
      </c>
      <c r="T710" s="96" t="s">
        <v>1197</v>
      </c>
      <c r="U710" s="96" t="s">
        <v>1197</v>
      </c>
      <c r="W710" s="96">
        <f t="shared" si="454"/>
        <v>0</v>
      </c>
      <c r="X710" s="96" t="s">
        <v>1197</v>
      </c>
      <c r="Y710" s="99" t="str">
        <f t="shared" si="455"/>
        <v/>
      </c>
      <c r="Z710" s="96" t="str">
        <f t="shared" si="456"/>
        <v/>
      </c>
      <c r="AA710" s="96" t="str">
        <f t="shared" si="457"/>
        <v/>
      </c>
      <c r="AC710" s="96">
        <f t="shared" si="494"/>
        <v>391.77101967799638</v>
      </c>
      <c r="AD710" s="96">
        <f t="shared" si="458"/>
        <v>8.2374181900248228E-2</v>
      </c>
      <c r="AE710" s="96">
        <f t="shared" si="459"/>
        <v>2.3174603174603171E-2</v>
      </c>
      <c r="AF710" s="96">
        <f t="shared" si="473"/>
        <v>1.8085483888682932E-2</v>
      </c>
      <c r="AH710" s="101" t="str">
        <f t="shared" si="460"/>
        <v/>
      </c>
      <c r="AI710" s="101">
        <f t="shared" si="461"/>
        <v>2.3072060682680147</v>
      </c>
      <c r="AJ710" s="101">
        <f t="shared" si="495"/>
        <v>0.54749999999999999</v>
      </c>
      <c r="AK710" s="96">
        <f t="shared" si="474"/>
        <v>0.44249575689000237</v>
      </c>
      <c r="AM710" s="96">
        <f t="shared" si="462"/>
        <v>1711.2558139534883</v>
      </c>
      <c r="AN710" s="96">
        <f t="shared" si="475"/>
        <v>0.21802666666666662</v>
      </c>
      <c r="AO710" s="96">
        <f t="shared" si="476"/>
        <v>0.21799889199302008</v>
      </c>
      <c r="AQ710" s="96" t="str">
        <f t="shared" si="463"/>
        <v/>
      </c>
      <c r="AR710" s="96">
        <f t="shared" si="477"/>
        <v>16.352</v>
      </c>
      <c r="AS710" s="96">
        <f t="shared" si="478"/>
        <v>16.352</v>
      </c>
      <c r="AU710" s="96">
        <f t="shared" si="464"/>
        <v>1901.3953488372094</v>
      </c>
      <c r="AV710" s="96">
        <f t="shared" si="479"/>
        <v>4.0161116023184977</v>
      </c>
      <c r="AW710" s="96">
        <f t="shared" si="480"/>
        <v>0.1211259259259259</v>
      </c>
      <c r="AX710" s="96">
        <f t="shared" si="481"/>
        <v>0.11757245100309029</v>
      </c>
      <c r="AZ710" s="101" t="str">
        <f t="shared" si="465"/>
        <v/>
      </c>
      <c r="BA710" s="101">
        <f t="shared" si="466"/>
        <v>21.464049816757498</v>
      </c>
      <c r="BB710" s="101">
        <f t="shared" si="482"/>
        <v>9.0844444444444452</v>
      </c>
      <c r="BC710" s="96">
        <f t="shared" si="483"/>
        <v>6.3829322141342599</v>
      </c>
      <c r="BE710" s="96">
        <f t="shared" si="467"/>
        <v>3.2647584973166367E-4</v>
      </c>
      <c r="BF710" s="96" t="str">
        <f t="shared" si="468"/>
        <v/>
      </c>
      <c r="BH710" s="118"/>
      <c r="BI710" s="96" t="s">
        <v>74</v>
      </c>
      <c r="BJ710" s="96">
        <f t="shared" si="469"/>
        <v>2.5969405905371746E-3</v>
      </c>
      <c r="BK710" s="101">
        <f t="shared" si="470"/>
        <v>0.23359999999999997</v>
      </c>
      <c r="BL710" s="101"/>
      <c r="BM710" s="117" t="str">
        <f t="shared" si="471"/>
        <v>36355-01-8</v>
      </c>
      <c r="BN710" s="204" t="str">
        <f t="shared" si="472"/>
        <v>Polybrominated Biphenyls</v>
      </c>
      <c r="BO710" s="204"/>
      <c r="BP710" s="200">
        <f t="shared" si="484"/>
        <v>1.8085483888682932E-2</v>
      </c>
      <c r="BQ710" s="100" t="str">
        <f t="shared" si="488"/>
        <v>C</v>
      </c>
      <c r="BR710" s="205">
        <f t="shared" si="485"/>
        <v>0.21799889199302008</v>
      </c>
      <c r="BS710" s="100" t="str">
        <f t="shared" si="489"/>
        <v>C</v>
      </c>
      <c r="BT710" s="200">
        <f t="shared" si="486"/>
        <v>0.11757245100309029</v>
      </c>
      <c r="BU710" s="100" t="str">
        <f t="shared" si="490"/>
        <v>C</v>
      </c>
      <c r="BV710" s="200">
        <f t="shared" si="487"/>
        <v>3.2647584973166367E-4</v>
      </c>
      <c r="BW710" s="100" t="str">
        <f t="shared" si="491"/>
        <v>C</v>
      </c>
      <c r="BX710" s="200">
        <f t="shared" si="492"/>
        <v>2.5969405905371746E-3</v>
      </c>
      <c r="BY710" s="100" t="str">
        <f t="shared" si="493"/>
        <v>C</v>
      </c>
      <c r="BZ710" s="200"/>
      <c r="CA710" s="200"/>
      <c r="CB710" s="200"/>
    </row>
    <row r="711" spans="1:80" s="96" customFormat="1" ht="23" x14ac:dyDescent="0.5">
      <c r="A711" s="206" t="s">
        <v>1543</v>
      </c>
      <c r="B711" s="117" t="s">
        <v>74</v>
      </c>
      <c r="C711" s="201"/>
      <c r="D711" s="201" t="s">
        <v>74</v>
      </c>
      <c r="E711" s="201"/>
      <c r="F711" s="203" t="s">
        <v>74</v>
      </c>
      <c r="G711" s="202"/>
      <c r="H711" s="100" t="s">
        <v>74</v>
      </c>
      <c r="I711" s="203"/>
      <c r="J711" s="203" t="s">
        <v>74</v>
      </c>
      <c r="K711" s="203"/>
      <c r="L711" s="113"/>
      <c r="M711" s="113">
        <v>1</v>
      </c>
      <c r="N711" s="111"/>
      <c r="P711" s="208" t="s">
        <v>1197</v>
      </c>
      <c r="Q711" s="96" t="s">
        <v>47</v>
      </c>
      <c r="R711" s="96" t="s">
        <v>1197</v>
      </c>
      <c r="S711" s="208" t="s">
        <v>1197</v>
      </c>
      <c r="T711" s="96" t="s">
        <v>1197</v>
      </c>
      <c r="U711" s="96" t="s">
        <v>1197</v>
      </c>
      <c r="W711" s="96">
        <f t="shared" si="454"/>
        <v>0</v>
      </c>
      <c r="X711" s="96" t="s">
        <v>1197</v>
      </c>
      <c r="Y711" s="99" t="str">
        <f t="shared" si="455"/>
        <v/>
      </c>
      <c r="Z711" s="96" t="str">
        <f t="shared" si="456"/>
        <v/>
      </c>
      <c r="AA711" s="96" t="str">
        <f t="shared" si="457"/>
        <v/>
      </c>
      <c r="AC711" s="96" t="str">
        <f t="shared" si="494"/>
        <v/>
      </c>
      <c r="AD711" s="96" t="str">
        <f t="shared" si="458"/>
        <v/>
      </c>
      <c r="AE711" s="96" t="str">
        <f t="shared" si="459"/>
        <v/>
      </c>
      <c r="AF711" s="96" t="str">
        <f t="shared" si="473"/>
        <v/>
      </c>
      <c r="AH711" s="101" t="str">
        <f t="shared" si="460"/>
        <v/>
      </c>
      <c r="AI711" s="101" t="str">
        <f t="shared" si="461"/>
        <v/>
      </c>
      <c r="AJ711" s="101" t="str">
        <f t="shared" si="495"/>
        <v/>
      </c>
      <c r="AK711" s="96" t="str">
        <f t="shared" si="474"/>
        <v/>
      </c>
      <c r="AM711" s="96" t="str">
        <f t="shared" si="462"/>
        <v/>
      </c>
      <c r="AN711" s="96" t="str">
        <f t="shared" si="475"/>
        <v/>
      </c>
      <c r="AO711" s="96" t="str">
        <f t="shared" si="476"/>
        <v/>
      </c>
      <c r="AQ711" s="96" t="str">
        <f t="shared" si="463"/>
        <v/>
      </c>
      <c r="AR711" s="96" t="str">
        <f t="shared" si="477"/>
        <v/>
      </c>
      <c r="AS711" s="96" t="str">
        <f t="shared" si="478"/>
        <v/>
      </c>
      <c r="AU711" s="96" t="str">
        <f t="shared" si="464"/>
        <v/>
      </c>
      <c r="AV711" s="96" t="str">
        <f t="shared" si="479"/>
        <v/>
      </c>
      <c r="AW711" s="96" t="str">
        <f t="shared" si="480"/>
        <v/>
      </c>
      <c r="AX711" s="96" t="str">
        <f t="shared" si="481"/>
        <v/>
      </c>
      <c r="AZ711" s="101" t="str">
        <f t="shared" si="465"/>
        <v/>
      </c>
      <c r="BA711" s="101" t="str">
        <f t="shared" si="466"/>
        <v/>
      </c>
      <c r="BB711" s="101" t="str">
        <f t="shared" si="482"/>
        <v/>
      </c>
      <c r="BC711" s="96" t="str">
        <f t="shared" si="483"/>
        <v/>
      </c>
      <c r="BE711" s="96" t="str">
        <f t="shared" si="467"/>
        <v/>
      </c>
      <c r="BF711" s="96" t="str">
        <f t="shared" si="468"/>
        <v/>
      </c>
      <c r="BH711" s="118"/>
      <c r="BI711" s="96" t="s">
        <v>74</v>
      </c>
      <c r="BJ711" s="96" t="str">
        <f t="shared" si="469"/>
        <v/>
      </c>
      <c r="BK711" s="101" t="str">
        <f t="shared" si="470"/>
        <v/>
      </c>
      <c r="BL711" s="101"/>
      <c r="BM711" s="117" t="str">
        <f t="shared" si="471"/>
        <v/>
      </c>
      <c r="BN711" s="204" t="str">
        <f t="shared" si="472"/>
        <v>Polychlorinated Biphenyls (PCBs)</v>
      </c>
      <c r="BO711" s="204"/>
      <c r="BP711" s="200" t="str">
        <f t="shared" si="484"/>
        <v/>
      </c>
      <c r="BQ711" s="100" t="str">
        <f t="shared" si="488"/>
        <v/>
      </c>
      <c r="BR711" s="205" t="str">
        <f t="shared" si="485"/>
        <v/>
      </c>
      <c r="BS711" s="100" t="str">
        <f t="shared" si="489"/>
        <v/>
      </c>
      <c r="BT711" s="200" t="str">
        <f t="shared" si="486"/>
        <v/>
      </c>
      <c r="BU711" s="100" t="str">
        <f t="shared" si="490"/>
        <v/>
      </c>
      <c r="BV711" s="200" t="str">
        <f t="shared" si="487"/>
        <v/>
      </c>
      <c r="BW711" s="100" t="str">
        <f t="shared" si="491"/>
        <v/>
      </c>
      <c r="BX711" s="200" t="str">
        <f t="shared" si="492"/>
        <v/>
      </c>
      <c r="BY711" s="100" t="str">
        <f t="shared" si="493"/>
        <v/>
      </c>
      <c r="BZ711" s="200"/>
      <c r="CA711" s="200"/>
      <c r="CB711" s="200"/>
    </row>
    <row r="712" spans="1:80" s="96" customFormat="1" ht="23" x14ac:dyDescent="0.5">
      <c r="A712" s="255" t="s">
        <v>1842</v>
      </c>
      <c r="B712" s="117" t="s">
        <v>555</v>
      </c>
      <c r="C712" s="201">
        <v>7.0000000000000007E-2</v>
      </c>
      <c r="D712" s="201" t="s">
        <v>47</v>
      </c>
      <c r="E712" s="201">
        <v>6.9999999999999994E-5</v>
      </c>
      <c r="F712" s="203" t="s">
        <v>790</v>
      </c>
      <c r="G712" s="202">
        <v>2.0000000000000002E-5</v>
      </c>
      <c r="H712" s="100" t="s">
        <v>47</v>
      </c>
      <c r="I712" s="203"/>
      <c r="J712" s="203" t="s">
        <v>74</v>
      </c>
      <c r="K712" s="203"/>
      <c r="L712" s="113" t="s">
        <v>1199</v>
      </c>
      <c r="M712" s="113">
        <v>1</v>
      </c>
      <c r="N712" s="111">
        <v>0.14000000000000001</v>
      </c>
      <c r="P712" s="95">
        <v>549.54</v>
      </c>
      <c r="R712" s="96">
        <v>2.0000000000000001E-4</v>
      </c>
      <c r="S712" s="208">
        <v>8.1765999999999991E-3</v>
      </c>
      <c r="T712" s="96">
        <v>1.7099699999999999E-2</v>
      </c>
      <c r="U712" s="96">
        <v>4.1620000000000001E-6</v>
      </c>
      <c r="V712" s="96">
        <v>47700</v>
      </c>
      <c r="W712" s="96">
        <f t="shared" si="454"/>
        <v>286.2</v>
      </c>
      <c r="X712" s="96">
        <v>0.42</v>
      </c>
      <c r="Y712" s="99">
        <f t="shared" si="455"/>
        <v>2.6110515285337364E-8</v>
      </c>
      <c r="Z712" s="96">
        <f t="shared" si="456"/>
        <v>713826.94059034775</v>
      </c>
      <c r="AA712" s="96">
        <f t="shared" si="457"/>
        <v>120.2466501168377</v>
      </c>
      <c r="AC712" s="96">
        <f t="shared" si="494"/>
        <v>100.21032050595265</v>
      </c>
      <c r="AD712" s="96">
        <f t="shared" si="458"/>
        <v>25.216586295994354</v>
      </c>
      <c r="AE712" s="96">
        <f t="shared" si="459"/>
        <v>9.931972789115644</v>
      </c>
      <c r="AF712" s="96">
        <f t="shared" si="473"/>
        <v>6.6524578170913342</v>
      </c>
      <c r="AH712" s="101" t="str">
        <f t="shared" si="460"/>
        <v/>
      </c>
      <c r="AI712" s="101">
        <f t="shared" si="461"/>
        <v>16.480043344771534</v>
      </c>
      <c r="AJ712" s="101">
        <f t="shared" si="495"/>
        <v>5.4749999999999996</v>
      </c>
      <c r="AK712" s="96">
        <f t="shared" si="474"/>
        <v>4.1096815841227423</v>
      </c>
      <c r="AM712" s="96">
        <f t="shared" si="462"/>
        <v>437.71867997000123</v>
      </c>
      <c r="AN712" s="96">
        <f t="shared" si="475"/>
        <v>93.439999999999969</v>
      </c>
      <c r="AO712" s="96">
        <f t="shared" si="476"/>
        <v>77.002287637861599</v>
      </c>
      <c r="AQ712" s="96" t="str">
        <f t="shared" si="463"/>
        <v/>
      </c>
      <c r="AR712" s="96">
        <f t="shared" si="477"/>
        <v>163.51999999999998</v>
      </c>
      <c r="AS712" s="96">
        <f t="shared" si="478"/>
        <v>163.51999999999998</v>
      </c>
      <c r="AU712" s="96">
        <f t="shared" si="464"/>
        <v>486.35408885555688</v>
      </c>
      <c r="AV712" s="96">
        <f t="shared" si="479"/>
        <v>1229.4219190770912</v>
      </c>
      <c r="AW712" s="96">
        <f t="shared" si="480"/>
        <v>51.91111111111109</v>
      </c>
      <c r="AX712" s="96">
        <f t="shared" si="481"/>
        <v>45.180986554343789</v>
      </c>
      <c r="AZ712" s="101" t="str">
        <f t="shared" si="465"/>
        <v/>
      </c>
      <c r="BA712" s="101">
        <f t="shared" si="466"/>
        <v>153.31464154826784</v>
      </c>
      <c r="BB712" s="101">
        <f t="shared" si="482"/>
        <v>90.844444444444434</v>
      </c>
      <c r="BC712" s="96">
        <f t="shared" si="483"/>
        <v>57.043887513026029</v>
      </c>
      <c r="BE712" s="96">
        <f t="shared" si="467"/>
        <v>0.14038461538461536</v>
      </c>
      <c r="BF712" s="96" t="str">
        <f t="shared" si="468"/>
        <v/>
      </c>
      <c r="BH712" s="118"/>
      <c r="BI712" s="96" t="s">
        <v>74</v>
      </c>
      <c r="BJ712" s="96">
        <f t="shared" si="469"/>
        <v>0.22420836020762303</v>
      </c>
      <c r="BK712" s="101">
        <f t="shared" si="470"/>
        <v>2.3359999999999999</v>
      </c>
      <c r="BL712" s="101"/>
      <c r="BM712" s="117" t="str">
        <f t="shared" si="471"/>
        <v>12674-11-2</v>
      </c>
      <c r="BN712" s="204" t="str">
        <f t="shared" si="472"/>
        <v>Aroclor 1016</v>
      </c>
      <c r="BO712" s="204"/>
      <c r="BP712" s="200">
        <f t="shared" si="484"/>
        <v>4.1096815841227423</v>
      </c>
      <c r="BQ712" s="100" t="str">
        <f t="shared" si="488"/>
        <v>N</v>
      </c>
      <c r="BR712" s="205">
        <f t="shared" si="485"/>
        <v>77.002287637861599</v>
      </c>
      <c r="BS712" s="100" t="str">
        <f t="shared" si="489"/>
        <v>C</v>
      </c>
      <c r="BT712" s="200">
        <f t="shared" si="486"/>
        <v>45.180986554343789</v>
      </c>
      <c r="BU712" s="100" t="str">
        <f t="shared" si="490"/>
        <v>C</v>
      </c>
      <c r="BV712" s="200">
        <f t="shared" si="487"/>
        <v>0.14038461538461536</v>
      </c>
      <c r="BW712" s="100" t="str">
        <f t="shared" si="491"/>
        <v>C</v>
      </c>
      <c r="BX712" s="200">
        <f t="shared" si="492"/>
        <v>0.22420836020762303</v>
      </c>
      <c r="BY712" s="100" t="str">
        <f t="shared" si="493"/>
        <v>C</v>
      </c>
      <c r="BZ712" s="200"/>
      <c r="CA712" s="200"/>
      <c r="CB712" s="200"/>
    </row>
    <row r="713" spans="1:80" s="96" customFormat="1" ht="23" x14ac:dyDescent="0.5">
      <c r="A713" s="255" t="s">
        <v>1843</v>
      </c>
      <c r="B713" s="117" t="s">
        <v>556</v>
      </c>
      <c r="C713" s="96">
        <v>2</v>
      </c>
      <c r="D713" s="201" t="s">
        <v>47</v>
      </c>
      <c r="E713" s="201"/>
      <c r="F713" s="203" t="s">
        <v>74</v>
      </c>
      <c r="G713" s="202">
        <v>5.6999999999999998E-4</v>
      </c>
      <c r="H713" s="100" t="s">
        <v>47</v>
      </c>
      <c r="I713" s="203"/>
      <c r="J713" s="203" t="s">
        <v>74</v>
      </c>
      <c r="K713" s="203"/>
      <c r="L713" s="113" t="s">
        <v>1199</v>
      </c>
      <c r="M713" s="113">
        <v>1</v>
      </c>
      <c r="N713" s="111">
        <v>0.14000000000000001</v>
      </c>
      <c r="P713" s="95">
        <v>188.66</v>
      </c>
      <c r="R713" s="96">
        <v>2.2800000000000001E-4</v>
      </c>
      <c r="S713" s="208">
        <v>9.3212999999999994E-3</v>
      </c>
      <c r="T713" s="96">
        <v>3.2457899999999998E-2</v>
      </c>
      <c r="U713" s="96">
        <v>7.2276000000000001E-6</v>
      </c>
      <c r="V713" s="96">
        <v>8397</v>
      </c>
      <c r="W713" s="96">
        <f t="shared" ref="W713:W777" si="506">IF(V713="",,V713*Foc)</f>
        <v>50.381999999999998</v>
      </c>
      <c r="X713" s="96">
        <v>15</v>
      </c>
      <c r="Y713" s="99">
        <f t="shared" ref="Y713:Y777" si="507">IF(ISBLANK(L713),"",((THETA_AIR^(10/3)*T713*S713+THETA_WATER^(10/3)*U713)/(n^2))/(Pb*W713+THETA_WATER+THETA_AIR*S713))</f>
        <v>3.2019890508265948E-7</v>
      </c>
      <c r="Z713" s="96">
        <f t="shared" ref="Z713:Z777" si="508">IF(Y713="","",(QC*(PI()*Y713*T)^0.5*0.0001)/(2*Pb*Y713))</f>
        <v>203840.62145954743</v>
      </c>
      <c r="AA713" s="96">
        <f t="shared" ref="AA713:AA777" si="509">IF(Y713="","",X713/Pb*(W713*Pb+THETA_WATER+S713*THETA_AIR))</f>
        <v>757.25646897452839</v>
      </c>
      <c r="AC713" s="96">
        <f t="shared" si="494"/>
        <v>1.0040732366091067</v>
      </c>
      <c r="AD713" s="96">
        <f t="shared" ref="AD713:AD777" si="510">IF(C713="","",IF(N713="","",(TR*AT*365)/(EF_R*IF(K713="M",SFS_MADJ,SFS_ADJ)*N713*C713*0.000001)))</f>
        <v>0.88258052035980228</v>
      </c>
      <c r="AE713" s="96">
        <f t="shared" ref="AE713:AE777" si="511">IF(C713="","",(TR*AT*365)/(EF_R*IF(K713="M",IFS_MADJ,IFS_ADJ)*M713*C713*0.000001))</f>
        <v>0.34761904761904761</v>
      </c>
      <c r="AF713" s="96">
        <f t="shared" si="473"/>
        <v>0.19977239084480342</v>
      </c>
      <c r="AH713" s="101" t="str">
        <f t="shared" ref="AH713:AH777" si="512">IF(L713="n/a","",IF(AND(L713=1,Z713=""),"",IF(I713="","",(THQ*ED_C*365*24/((24*EF_R*ED_C*((1/I713)*(1/IF(L713="V",Z713,PEF)))))))))</f>
        <v/>
      </c>
      <c r="AI713" s="101" t="str">
        <f t="shared" ref="AI713:AI777" si="513">IF(E713="","",IF(N713="","",(THQ*BW_C*ED_C*365/((EF_R*ED_C*((1/E713)*(SA_CHILD*AF_CHILD*N713)*0.000001))))))</f>
        <v/>
      </c>
      <c r="AJ713" s="101" t="str">
        <f t="shared" si="495"/>
        <v/>
      </c>
      <c r="AK713" s="96" t="str">
        <f t="shared" si="474"/>
        <v/>
      </c>
      <c r="AM713" s="96">
        <f t="shared" ref="AM713:AM777" si="514">IF(AND(L713=1,Z713=""),"",IF(G713="","",(TR*AT*365*24)/(ET_I*EF_O*ED_O*G713*1000/IF(L713="V",Z713,PEF))))</f>
        <v>4.3857918975085779</v>
      </c>
      <c r="AN713" s="96">
        <f t="shared" si="475"/>
        <v>3.2703999999999995</v>
      </c>
      <c r="AO713" s="96">
        <f t="shared" si="476"/>
        <v>1.8734240224934202</v>
      </c>
      <c r="AQ713" s="96" t="str">
        <f t="shared" ref="AQ713:AQ777" si="515">IF(AND(L713=1,Z713=""),"",IF(I713="","",(THQ*ED_O*365*24/((ET_I*EF_O*ED_O*((1/I713)*(1/IF(L713="V",Z713,PEF))))))))</f>
        <v/>
      </c>
      <c r="AR713" s="96" t="str">
        <f t="shared" si="477"/>
        <v/>
      </c>
      <c r="AS713" s="96" t="str">
        <f t="shared" si="478"/>
        <v/>
      </c>
      <c r="AU713" s="96">
        <f t="shared" ref="AU713:AU777" si="516">IF(AND(L713=1,Z713=""),"",IF(G713="","",(TR*AT*24*365)/(ET_I*EF_OUT*ED_O*G713*1000/IF(L713="V",Z713,PEF))))</f>
        <v>4.8731021083428647</v>
      </c>
      <c r="AV713" s="96">
        <f t="shared" si="479"/>
        <v>43.029767167698196</v>
      </c>
      <c r="AW713" s="96">
        <f t="shared" si="480"/>
        <v>1.8168888888888886</v>
      </c>
      <c r="AX713" s="96">
        <f t="shared" si="481"/>
        <v>1.2839620638940523</v>
      </c>
      <c r="AZ713" s="101" t="str">
        <f t="shared" ref="AZ713:AZ777" si="517">IF(AND(L713=1,Z713=""),"",IF(I713="","",(THQ*ED_O*365*24)/((ET_I*EF_OUT*ED_O*((1/I713)*(1/IF(L713="V",Z713,PEF)))))))</f>
        <v/>
      </c>
      <c r="BA713" s="101" t="str">
        <f t="shared" ref="BA713:BA777" si="518">IF(E713="","",IF(N713="","",(THQ*BW_A*ED_O*365/((EF_OUT*ED_O*((1/E713)*(SA_WORK*AF_WORK*N713*0.000001)))))))</f>
        <v/>
      </c>
      <c r="BB713" s="101" t="str">
        <f t="shared" si="482"/>
        <v/>
      </c>
      <c r="BC713" s="96" t="str">
        <f t="shared" si="483"/>
        <v/>
      </c>
      <c r="BE713" s="96">
        <f t="shared" ref="BE713:BE777" si="519">IF(G713="","",TR*AT*365*24/(24*EF_R*IF(K713="M",ED_m,(ED_A+ED_C))*G713))</f>
        <v>4.9257759784075575E-3</v>
      </c>
      <c r="BF713" s="96" t="str">
        <f t="shared" ref="BF713:BF777" si="520">IF(I713="","",(THQ*I713*365*24*ED_C*1000)/(24*EF_R*ED_C))</f>
        <v/>
      </c>
      <c r="BH713" s="118"/>
      <c r="BI713" s="96" t="s">
        <v>74</v>
      </c>
      <c r="BJ713" s="96">
        <f t="shared" ref="BJ713:BJ777" si="521">IF(C713="",IF(G713="","",IF(L713=0,"",(TR*AT*365)/(EF_R*IF(K713="M",ED_m,(ED_A+ED_C))*(IF(L713=0,0,(VF_W*G713)))))),(TR*AT*365)/(EF_R*((IF(K713="M",IFW_MADJ,IFW_ADJ)*C713*0.001)+(IF(OR(L713=0,G713=""),0,(IF(K713="M",ED_m,(ED_A+ED_C))*VF_W*G713))))))</f>
        <v>7.8629900904782415E-3</v>
      </c>
      <c r="BK713" s="101" t="str">
        <f t="shared" ref="BK713:BK777" si="522">IF(E713="",IF(I713="","",IF(L713=0,"",(THQ*ED_A*365*1000)/(EF_R*ED_A*((IF(L713=0,0,(VF_W/I713))))))),(THQ*ED_A*365*1000)/(EF_R*ED_A*((IRW_ADULT/(BW_A*E713))+IF(OR(L713=0,I713=""),0,(VF_W/I713)))))</f>
        <v/>
      </c>
      <c r="BL713" s="101"/>
      <c r="BM713" s="117" t="str">
        <f t="shared" ref="BM713:BM777" si="523">B713</f>
        <v>11104-28-2</v>
      </c>
      <c r="BN713" s="204" t="str">
        <f t="shared" ref="BN713:BN777" si="524">A713</f>
        <v>Aroclor 1221</v>
      </c>
      <c r="BO713" s="204"/>
      <c r="BP713" s="200">
        <f t="shared" si="484"/>
        <v>0.19977239084480342</v>
      </c>
      <c r="BQ713" s="100" t="str">
        <f t="shared" si="488"/>
        <v>C</v>
      </c>
      <c r="BR713" s="205">
        <f t="shared" si="485"/>
        <v>1.8734240224934202</v>
      </c>
      <c r="BS713" s="100" t="str">
        <f t="shared" si="489"/>
        <v>C</v>
      </c>
      <c r="BT713" s="200">
        <f t="shared" si="486"/>
        <v>1.2839620638940523</v>
      </c>
      <c r="BU713" s="100" t="str">
        <f t="shared" si="490"/>
        <v>C</v>
      </c>
      <c r="BV713" s="200">
        <f t="shared" si="487"/>
        <v>4.9257759784075575E-3</v>
      </c>
      <c r="BW713" s="100" t="str">
        <f t="shared" si="491"/>
        <v>C</v>
      </c>
      <c r="BX713" s="200">
        <f t="shared" si="492"/>
        <v>7.8629900904782415E-3</v>
      </c>
      <c r="BY713" s="100" t="str">
        <f t="shared" si="493"/>
        <v>C</v>
      </c>
      <c r="BZ713" s="200"/>
      <c r="CA713" s="200"/>
      <c r="CB713" s="200"/>
    </row>
    <row r="714" spans="1:80" s="96" customFormat="1" ht="23" x14ac:dyDescent="0.5">
      <c r="A714" s="255" t="s">
        <v>1844</v>
      </c>
      <c r="B714" s="117" t="s">
        <v>557</v>
      </c>
      <c r="C714" s="96">
        <v>2</v>
      </c>
      <c r="D714" s="201" t="s">
        <v>47</v>
      </c>
      <c r="E714" s="201"/>
      <c r="F714" s="203" t="s">
        <v>74</v>
      </c>
      <c r="G714" s="202">
        <v>5.6999999999999998E-4</v>
      </c>
      <c r="H714" s="100" t="s">
        <v>47</v>
      </c>
      <c r="I714" s="203"/>
      <c r="J714" s="203" t="s">
        <v>74</v>
      </c>
      <c r="K714" s="203"/>
      <c r="L714" s="113" t="s">
        <v>1199</v>
      </c>
      <c r="M714" s="113">
        <v>1</v>
      </c>
      <c r="N714" s="111">
        <v>0.14000000000000001</v>
      </c>
      <c r="P714" s="95">
        <v>188.66</v>
      </c>
      <c r="R714" s="96">
        <v>7.36E-4</v>
      </c>
      <c r="S714" s="208">
        <v>3.0089899999999999E-2</v>
      </c>
      <c r="T714" s="96">
        <v>3.3446799999999999E-2</v>
      </c>
      <c r="U714" s="96">
        <v>7.5177E-6</v>
      </c>
      <c r="V714" s="96">
        <v>8397</v>
      </c>
      <c r="W714" s="96">
        <f t="shared" si="506"/>
        <v>50.381999999999998</v>
      </c>
      <c r="X714" s="96">
        <v>1.45</v>
      </c>
      <c r="Y714" s="99">
        <f t="shared" si="507"/>
        <v>1.0629586619758693E-6</v>
      </c>
      <c r="Z714" s="96">
        <f t="shared" si="508"/>
        <v>111877.426631882</v>
      </c>
      <c r="AA714" s="96">
        <f t="shared" si="509"/>
        <v>73.207159582927673</v>
      </c>
      <c r="AC714" s="96">
        <f t="shared" si="494"/>
        <v>0.55108314062937824</v>
      </c>
      <c r="AD714" s="96">
        <f t="shared" si="510"/>
        <v>0.88258052035980228</v>
      </c>
      <c r="AE714" s="96">
        <f t="shared" si="511"/>
        <v>0.34761904761904761</v>
      </c>
      <c r="AF714" s="96">
        <f t="shared" ref="AF714:AF778" si="525">IF(AND(G714="",C714=""),"",(1/(IF(AC714="",0,(1/AC714))+IF(AD714="",0,(1/AD714))+IF(AE714="",0,(1/AE714)))))</f>
        <v>0.1716926351831477</v>
      </c>
      <c r="AH714" s="101" t="str">
        <f t="shared" si="512"/>
        <v/>
      </c>
      <c r="AI714" s="101" t="str">
        <f t="shared" si="513"/>
        <v/>
      </c>
      <c r="AJ714" s="101" t="str">
        <f t="shared" si="495"/>
        <v/>
      </c>
      <c r="AK714" s="96" t="str">
        <f t="shared" ref="AK714:AK778" si="526">IF(AND(E714="",I714=""),"",IF(AND(AH714="",AI714="",AJ714=""),"",(1/(IF(AH714="",0,(1/AH714))+IF(AI714="",0,(1/AI714))+IF(AJ714="",0,(1/AJ714))))))</f>
        <v/>
      </c>
      <c r="AM714" s="96">
        <f t="shared" si="514"/>
        <v>2.4071311582691242</v>
      </c>
      <c r="AN714" s="96">
        <f t="shared" ref="AN714:AN778" si="527">IF(C714="","",(TR*BW_A*AT*365)/(EF_O*ED_O*IRS_WORK*M714*C714*0.000001))</f>
        <v>3.2703999999999995</v>
      </c>
      <c r="AO714" s="96">
        <f t="shared" ref="AO714:AO778" si="528">IF(AND(AM714="",AN714=""),"",IF(AND(G714="",C714=""),"",(1/(IF(AM714="",0,(1/AM714))+IF(AN714="",0,(1/AN714))))))</f>
        <v>1.3865677740117097</v>
      </c>
      <c r="AQ714" s="96" t="str">
        <f t="shared" si="515"/>
        <v/>
      </c>
      <c r="AR714" s="96" t="str">
        <f t="shared" ref="AR714:AR778" si="529">IF(E714="","",(THQ*BW_A*ED_O*365)/((EF_O*ED_O*M714*((1/E714)*(IRS_WORK*0.000001)))))</f>
        <v/>
      </c>
      <c r="AS714" s="96" t="str">
        <f t="shared" ref="AS714:AS778" si="530">IF(AND(AQ714="",AR714=""),"",IF(AND(E714="",I714=""),"",(1/(IF(AQ714="",0,(1/AQ714))+IF(AR714="",0,(1/AR714))))))</f>
        <v/>
      </c>
      <c r="AU714" s="96">
        <f t="shared" si="516"/>
        <v>2.6745901758545827</v>
      </c>
      <c r="AV714" s="96">
        <f t="shared" ref="AV714:AV778" si="531">IF(C714="","",IF(N714="","",(TR*BW_A*AT*365*24)/(EF_OUT*ED_O*SA_ADULT*AF_WORK*N714*C714*0.000001)))</f>
        <v>43.029767167698196</v>
      </c>
      <c r="AW714" s="96">
        <f t="shared" ref="AW714:AW778" si="532">IF(C714="","",(TR*BW_A*AT*365)/(EF_OUT*ED_O*IRS_ADULT*M714*C714*0.000001))</f>
        <v>1.8168888888888886</v>
      </c>
      <c r="AX714" s="96">
        <f t="shared" ref="AX714:AX778" si="533">IF(AND(AU714="",AV714="",AW714=""),"",IF(AND(G714="",C714=""),"",(1/(IF(AU714="",0,(1/AU714))+IF(AV714="",0,(1/AV714))+IF(AW714="",0,(1/AW714))))))</f>
        <v>1.0553865010551982</v>
      </c>
      <c r="AZ714" s="101" t="str">
        <f t="shared" si="517"/>
        <v/>
      </c>
      <c r="BA714" s="101" t="str">
        <f t="shared" si="518"/>
        <v/>
      </c>
      <c r="BB714" s="101" t="str">
        <f t="shared" ref="BB714:BB778" si="534">IF(E714="","",(THQ*BW_A*ED_O*365)/((EF_OUT*ED_O*M714*((1/E714)*(IRS_ADULT*0.000001)))))</f>
        <v/>
      </c>
      <c r="BC714" s="96" t="str">
        <f t="shared" ref="BC714:BC778" si="535">IF(AND(E714="",I714=""),"",IF(AND(AZ714="",BA714="",BB714=""),"",(1/(IF(AZ714="",0,(1/AZ714))+IF(BA714="",0,(1/BA714))+IF(BB714="",0,(1/BB714))))))</f>
        <v/>
      </c>
      <c r="BE714" s="96">
        <f t="shared" si="519"/>
        <v>4.9257759784075575E-3</v>
      </c>
      <c r="BF714" s="96" t="str">
        <f t="shared" si="520"/>
        <v/>
      </c>
      <c r="BH714" s="118"/>
      <c r="BI714" s="96" t="s">
        <v>74</v>
      </c>
      <c r="BJ714" s="96">
        <f t="shared" si="521"/>
        <v>7.8629900904782415E-3</v>
      </c>
      <c r="BK714" s="101" t="str">
        <f t="shared" si="522"/>
        <v/>
      </c>
      <c r="BL714" s="101"/>
      <c r="BM714" s="117" t="str">
        <f t="shared" si="523"/>
        <v>11141-16-5</v>
      </c>
      <c r="BN714" s="204" t="str">
        <f t="shared" si="524"/>
        <v>Aroclor 1232</v>
      </c>
      <c r="BO714" s="204"/>
      <c r="BP714" s="200">
        <f t="shared" si="484"/>
        <v>0.1716926351831477</v>
      </c>
      <c r="BQ714" s="100" t="str">
        <f t="shared" si="488"/>
        <v>C</v>
      </c>
      <c r="BR714" s="205">
        <f t="shared" si="485"/>
        <v>1.3865677740117097</v>
      </c>
      <c r="BS714" s="100" t="str">
        <f t="shared" si="489"/>
        <v>C</v>
      </c>
      <c r="BT714" s="200">
        <f t="shared" si="486"/>
        <v>1.0553865010551982</v>
      </c>
      <c r="BU714" s="100" t="str">
        <f t="shared" si="490"/>
        <v>C</v>
      </c>
      <c r="BV714" s="200">
        <f t="shared" si="487"/>
        <v>4.9257759784075575E-3</v>
      </c>
      <c r="BW714" s="100" t="str">
        <f t="shared" si="491"/>
        <v>C</v>
      </c>
      <c r="BX714" s="200">
        <f t="shared" si="492"/>
        <v>7.8629900904782415E-3</v>
      </c>
      <c r="BY714" s="100" t="str">
        <f t="shared" si="493"/>
        <v>C</v>
      </c>
      <c r="BZ714" s="200"/>
      <c r="CA714" s="200"/>
      <c r="CB714" s="200"/>
    </row>
    <row r="715" spans="1:80" s="96" customFormat="1" ht="23" x14ac:dyDescent="0.5">
      <c r="A715" s="255" t="s">
        <v>1845</v>
      </c>
      <c r="B715" s="117" t="s">
        <v>558</v>
      </c>
      <c r="C715" s="96">
        <v>2</v>
      </c>
      <c r="D715" s="201" t="s">
        <v>47</v>
      </c>
      <c r="E715" s="201"/>
      <c r="F715" s="203" t="s">
        <v>74</v>
      </c>
      <c r="G715" s="202">
        <v>5.6999999999999998E-4</v>
      </c>
      <c r="H715" s="100" t="s">
        <v>47</v>
      </c>
      <c r="I715" s="203"/>
      <c r="J715" s="203" t="s">
        <v>74</v>
      </c>
      <c r="K715" s="203"/>
      <c r="L715" s="113" t="s">
        <v>1199</v>
      </c>
      <c r="M715" s="113">
        <v>1</v>
      </c>
      <c r="N715" s="111">
        <v>0.14000000000000001</v>
      </c>
      <c r="P715" s="95">
        <v>291.99</v>
      </c>
      <c r="R715" s="96">
        <v>3.4299999999999999E-4</v>
      </c>
      <c r="S715" s="208">
        <v>1.40229E-2</v>
      </c>
      <c r="T715" s="96">
        <v>2.38564E-2</v>
      </c>
      <c r="U715" s="96">
        <v>6.1090999999999997E-6</v>
      </c>
      <c r="V715" s="96">
        <v>78100</v>
      </c>
      <c r="W715" s="96">
        <f t="shared" si="506"/>
        <v>468.6</v>
      </c>
      <c r="X715" s="96">
        <v>0.27700000000000002</v>
      </c>
      <c r="Y715" s="99">
        <f t="shared" si="507"/>
        <v>3.8109172962023621E-8</v>
      </c>
      <c r="Z715" s="96">
        <f t="shared" si="508"/>
        <v>590861.77394858445</v>
      </c>
      <c r="AA715" s="96">
        <f t="shared" si="509"/>
        <v>129.83063533794549</v>
      </c>
      <c r="AC715" s="96">
        <f t="shared" si="494"/>
        <v>2.9104527326752136</v>
      </c>
      <c r="AD715" s="96">
        <f t="shared" si="510"/>
        <v>0.88258052035980228</v>
      </c>
      <c r="AE715" s="96">
        <f t="shared" si="511"/>
        <v>0.34761904761904761</v>
      </c>
      <c r="AF715" s="96">
        <f t="shared" si="525"/>
        <v>0.2297085472402523</v>
      </c>
      <c r="AH715" s="101" t="str">
        <f t="shared" si="512"/>
        <v/>
      </c>
      <c r="AI715" s="101" t="str">
        <f t="shared" si="513"/>
        <v/>
      </c>
      <c r="AJ715" s="101" t="str">
        <f t="shared" si="495"/>
        <v/>
      </c>
      <c r="AK715" s="96" t="str">
        <f t="shared" si="526"/>
        <v/>
      </c>
      <c r="AM715" s="96">
        <f t="shared" si="514"/>
        <v>12.71285753632533</v>
      </c>
      <c r="AN715" s="96">
        <f t="shared" si="527"/>
        <v>3.2703999999999995</v>
      </c>
      <c r="AO715" s="96">
        <f t="shared" si="528"/>
        <v>2.6012300178676226</v>
      </c>
      <c r="AQ715" s="96" t="str">
        <f t="shared" si="515"/>
        <v/>
      </c>
      <c r="AR715" s="96" t="str">
        <f t="shared" si="529"/>
        <v/>
      </c>
      <c r="AS715" s="96" t="str">
        <f t="shared" si="530"/>
        <v/>
      </c>
      <c r="AU715" s="96">
        <f t="shared" si="516"/>
        <v>14.125397262583702</v>
      </c>
      <c r="AV715" s="96">
        <f t="shared" si="531"/>
        <v>43.029767167698196</v>
      </c>
      <c r="AW715" s="96">
        <f t="shared" si="532"/>
        <v>1.8168888888888886</v>
      </c>
      <c r="AX715" s="96">
        <f t="shared" si="533"/>
        <v>1.5517695509969376</v>
      </c>
      <c r="AZ715" s="101" t="str">
        <f t="shared" si="517"/>
        <v/>
      </c>
      <c r="BA715" s="101" t="str">
        <f t="shared" si="518"/>
        <v/>
      </c>
      <c r="BB715" s="101" t="str">
        <f t="shared" si="534"/>
        <v/>
      </c>
      <c r="BC715" s="96" t="str">
        <f t="shared" si="535"/>
        <v/>
      </c>
      <c r="BE715" s="96">
        <f t="shared" si="519"/>
        <v>4.9257759784075575E-3</v>
      </c>
      <c r="BF715" s="96" t="str">
        <f t="shared" si="520"/>
        <v/>
      </c>
      <c r="BH715" s="118"/>
      <c r="BI715" s="96" t="s">
        <v>74</v>
      </c>
      <c r="BJ715" s="96">
        <f t="shared" si="521"/>
        <v>7.8629900904782415E-3</v>
      </c>
      <c r="BK715" s="101" t="str">
        <f t="shared" si="522"/>
        <v/>
      </c>
      <c r="BL715" s="101"/>
      <c r="BM715" s="117" t="str">
        <f t="shared" si="523"/>
        <v>53469-21-9</v>
      </c>
      <c r="BN715" s="204" t="str">
        <f t="shared" si="524"/>
        <v>Aroclor 1242</v>
      </c>
      <c r="BO715" s="204"/>
      <c r="BP715" s="200">
        <f t="shared" si="484"/>
        <v>0.2297085472402523</v>
      </c>
      <c r="BQ715" s="100" t="str">
        <f t="shared" si="488"/>
        <v>C</v>
      </c>
      <c r="BR715" s="205">
        <f t="shared" si="485"/>
        <v>2.6012300178676226</v>
      </c>
      <c r="BS715" s="100" t="str">
        <f t="shared" si="489"/>
        <v>C</v>
      </c>
      <c r="BT715" s="200">
        <f t="shared" si="486"/>
        <v>1.5517695509969376</v>
      </c>
      <c r="BU715" s="100" t="str">
        <f t="shared" si="490"/>
        <v>C</v>
      </c>
      <c r="BV715" s="200">
        <f t="shared" si="487"/>
        <v>4.9257759784075575E-3</v>
      </c>
      <c r="BW715" s="100" t="str">
        <f t="shared" si="491"/>
        <v>C</v>
      </c>
      <c r="BX715" s="200">
        <f t="shared" si="492"/>
        <v>7.8629900904782415E-3</v>
      </c>
      <c r="BY715" s="100" t="str">
        <f t="shared" si="493"/>
        <v>C</v>
      </c>
      <c r="BZ715" s="200"/>
      <c r="CA715" s="200"/>
      <c r="CB715" s="200"/>
    </row>
    <row r="716" spans="1:80" s="96" customFormat="1" ht="23" x14ac:dyDescent="0.5">
      <c r="A716" s="255" t="s">
        <v>1846</v>
      </c>
      <c r="B716" s="117" t="s">
        <v>559</v>
      </c>
      <c r="C716" s="96">
        <v>2</v>
      </c>
      <c r="D716" s="201" t="s">
        <v>47</v>
      </c>
      <c r="F716" s="203" t="s">
        <v>74</v>
      </c>
      <c r="G716" s="202">
        <v>5.6999999999999998E-4</v>
      </c>
      <c r="H716" s="100" t="s">
        <v>47</v>
      </c>
      <c r="I716" s="203"/>
      <c r="J716" s="203" t="s">
        <v>74</v>
      </c>
      <c r="K716" s="203"/>
      <c r="L716" s="113" t="s">
        <v>1199</v>
      </c>
      <c r="M716" s="113">
        <v>1</v>
      </c>
      <c r="N716" s="111">
        <v>0.14000000000000001</v>
      </c>
      <c r="P716" s="95">
        <v>618.42999999999995</v>
      </c>
      <c r="R716" s="96">
        <v>4.4000000000000002E-4</v>
      </c>
      <c r="S716" s="208">
        <v>1.79886E-2</v>
      </c>
      <c r="T716" s="96">
        <v>1.6274500000000001E-2</v>
      </c>
      <c r="U716" s="96">
        <v>3.9364000000000001E-6</v>
      </c>
      <c r="V716" s="96">
        <v>76530</v>
      </c>
      <c r="W716" s="96">
        <f t="shared" si="506"/>
        <v>459.18</v>
      </c>
      <c r="X716" s="96">
        <v>0.1</v>
      </c>
      <c r="Y716" s="99">
        <f t="shared" si="507"/>
        <v>3.4014159597029767E-8</v>
      </c>
      <c r="Z716" s="96">
        <f t="shared" si="508"/>
        <v>625418.5861177675</v>
      </c>
      <c r="AA716" s="96">
        <f t="shared" si="509"/>
        <v>45.928340538905658</v>
      </c>
      <c r="AC716" s="96">
        <f t="shared" si="494"/>
        <v>3.0806718479485173</v>
      </c>
      <c r="AD716" s="96">
        <f t="shared" si="510"/>
        <v>0.88258052035980228</v>
      </c>
      <c r="AE716" s="96">
        <f t="shared" si="511"/>
        <v>0.34761904761904761</v>
      </c>
      <c r="AF716" s="96">
        <f t="shared" si="525"/>
        <v>0.23071467867990508</v>
      </c>
      <c r="AH716" s="101" t="str">
        <f t="shared" si="512"/>
        <v/>
      </c>
      <c r="AI716" s="101" t="str">
        <f t="shared" si="513"/>
        <v/>
      </c>
      <c r="AJ716" s="101" t="str">
        <f t="shared" si="495"/>
        <v/>
      </c>
      <c r="AK716" s="96" t="str">
        <f t="shared" si="526"/>
        <v/>
      </c>
      <c r="AM716" s="96">
        <f t="shared" si="514"/>
        <v>13.456374631839124</v>
      </c>
      <c r="AN716" s="96">
        <f t="shared" si="527"/>
        <v>3.2703999999999995</v>
      </c>
      <c r="AO716" s="96">
        <f t="shared" si="528"/>
        <v>2.6309751021693519</v>
      </c>
      <c r="AQ716" s="96" t="str">
        <f t="shared" si="515"/>
        <v/>
      </c>
      <c r="AR716" s="96" t="str">
        <f t="shared" si="529"/>
        <v/>
      </c>
      <c r="AS716" s="96" t="str">
        <f t="shared" si="530"/>
        <v/>
      </c>
      <c r="AU716" s="96">
        <f t="shared" si="516"/>
        <v>14.951527368710137</v>
      </c>
      <c r="AV716" s="96">
        <f t="shared" si="531"/>
        <v>43.029767167698196</v>
      </c>
      <c r="AW716" s="96">
        <f t="shared" si="532"/>
        <v>1.8168888888888886</v>
      </c>
      <c r="AX716" s="96">
        <f t="shared" si="533"/>
        <v>1.5612463326679957</v>
      </c>
      <c r="AZ716" s="101" t="str">
        <f t="shared" si="517"/>
        <v/>
      </c>
      <c r="BA716" s="101" t="str">
        <f t="shared" si="518"/>
        <v/>
      </c>
      <c r="BB716" s="101" t="str">
        <f t="shared" si="534"/>
        <v/>
      </c>
      <c r="BC716" s="96" t="str">
        <f t="shared" si="535"/>
        <v/>
      </c>
      <c r="BE716" s="96">
        <f t="shared" si="519"/>
        <v>4.9257759784075575E-3</v>
      </c>
      <c r="BF716" s="96" t="str">
        <f t="shared" si="520"/>
        <v/>
      </c>
      <c r="BH716" s="118"/>
      <c r="BI716" s="96" t="s">
        <v>74</v>
      </c>
      <c r="BJ716" s="96">
        <f t="shared" si="521"/>
        <v>7.8629900904782415E-3</v>
      </c>
      <c r="BK716" s="101" t="str">
        <f t="shared" si="522"/>
        <v/>
      </c>
      <c r="BL716" s="101"/>
      <c r="BM716" s="117" t="str">
        <f t="shared" si="523"/>
        <v>12672-29-6</v>
      </c>
      <c r="BN716" s="204" t="str">
        <f t="shared" si="524"/>
        <v>Aroclor 1248</v>
      </c>
      <c r="BO716" s="204"/>
      <c r="BP716" s="200">
        <f t="shared" si="484"/>
        <v>0.23071467867990508</v>
      </c>
      <c r="BQ716" s="100" t="str">
        <f t="shared" si="488"/>
        <v>C</v>
      </c>
      <c r="BR716" s="205">
        <f t="shared" si="485"/>
        <v>2.6309751021693519</v>
      </c>
      <c r="BS716" s="100" t="str">
        <f t="shared" si="489"/>
        <v>C</v>
      </c>
      <c r="BT716" s="200">
        <f t="shared" si="486"/>
        <v>1.5612463326679957</v>
      </c>
      <c r="BU716" s="100" t="str">
        <f t="shared" si="490"/>
        <v>C</v>
      </c>
      <c r="BV716" s="200">
        <f t="shared" si="487"/>
        <v>4.9257759784075575E-3</v>
      </c>
      <c r="BW716" s="100" t="str">
        <f t="shared" si="491"/>
        <v>C</v>
      </c>
      <c r="BX716" s="200">
        <f t="shared" si="492"/>
        <v>7.8629900904782415E-3</v>
      </c>
      <c r="BY716" s="100" t="str">
        <f t="shared" si="493"/>
        <v>C</v>
      </c>
      <c r="BZ716" s="200"/>
      <c r="CA716" s="200"/>
      <c r="CB716" s="200"/>
    </row>
    <row r="717" spans="1:80" s="96" customFormat="1" ht="23" x14ac:dyDescent="0.5">
      <c r="A717" s="255" t="s">
        <v>1847</v>
      </c>
      <c r="B717" s="117" t="s">
        <v>560</v>
      </c>
      <c r="C717" s="96">
        <v>2</v>
      </c>
      <c r="D717" s="201" t="s">
        <v>47</v>
      </c>
      <c r="E717" s="201">
        <v>2.0000000000000002E-5</v>
      </c>
      <c r="F717" s="203" t="s">
        <v>790</v>
      </c>
      <c r="G717" s="202">
        <v>5.6999999999999998E-4</v>
      </c>
      <c r="H717" s="100" t="s">
        <v>47</v>
      </c>
      <c r="I717" s="203"/>
      <c r="J717" s="203" t="s">
        <v>74</v>
      </c>
      <c r="K717" s="203"/>
      <c r="L717" s="113" t="s">
        <v>1199</v>
      </c>
      <c r="M717" s="113">
        <v>1</v>
      </c>
      <c r="N717" s="111">
        <v>0.14000000000000001</v>
      </c>
      <c r="P717" s="95">
        <v>326.44</v>
      </c>
      <c r="R717" s="96">
        <v>2.8299999999999999E-4</v>
      </c>
      <c r="S717" s="208">
        <v>1.1569899999999999E-2</v>
      </c>
      <c r="T717" s="96">
        <v>2.3720499999999999E-2</v>
      </c>
      <c r="U717" s="96">
        <v>6.1024000000000002E-6</v>
      </c>
      <c r="V717" s="96">
        <v>130500</v>
      </c>
      <c r="W717" s="96">
        <f t="shared" si="506"/>
        <v>783</v>
      </c>
      <c r="X717" s="96">
        <v>4.2999999999999997E-2</v>
      </c>
      <c r="Y717" s="99">
        <f t="shared" si="507"/>
        <v>1.8720797749361506E-8</v>
      </c>
      <c r="Z717" s="96">
        <f t="shared" si="508"/>
        <v>843021.1690061643</v>
      </c>
      <c r="AA717" s="96">
        <f t="shared" si="509"/>
        <v>33.673394181896661</v>
      </c>
      <c r="AC717" s="96">
        <f t="shared" si="494"/>
        <v>4.1525334235796221</v>
      </c>
      <c r="AD717" s="96">
        <f t="shared" si="510"/>
        <v>0.88258052035980228</v>
      </c>
      <c r="AE717" s="96">
        <f t="shared" si="511"/>
        <v>0.34761904761904761</v>
      </c>
      <c r="AF717" s="96">
        <f t="shared" si="525"/>
        <v>0.23526254983128625</v>
      </c>
      <c r="AH717" s="101" t="str">
        <f t="shared" si="512"/>
        <v/>
      </c>
      <c r="AI717" s="101">
        <f t="shared" si="513"/>
        <v>4.7085838127918684</v>
      </c>
      <c r="AJ717" s="101">
        <f t="shared" si="495"/>
        <v>1.5642857142857145</v>
      </c>
      <c r="AK717" s="96">
        <f t="shared" si="526"/>
        <v>1.1741947383207836</v>
      </c>
      <c r="AM717" s="96">
        <f t="shared" si="514"/>
        <v>18.138265994195788</v>
      </c>
      <c r="AN717" s="96">
        <f t="shared" si="527"/>
        <v>3.2703999999999995</v>
      </c>
      <c r="AO717" s="96">
        <f t="shared" si="528"/>
        <v>2.7708118349597437</v>
      </c>
      <c r="AQ717" s="96" t="str">
        <f t="shared" si="515"/>
        <v/>
      </c>
      <c r="AR717" s="96">
        <f t="shared" si="529"/>
        <v>46.720000000000013</v>
      </c>
      <c r="AS717" s="96">
        <f t="shared" si="530"/>
        <v>46.720000000000013</v>
      </c>
      <c r="AU717" s="96">
        <f t="shared" si="516"/>
        <v>20.153628882439762</v>
      </c>
      <c r="AV717" s="96">
        <f t="shared" si="531"/>
        <v>43.029767167698196</v>
      </c>
      <c r="AW717" s="96">
        <f t="shared" si="532"/>
        <v>1.8168888888888886</v>
      </c>
      <c r="AX717" s="96">
        <f t="shared" si="533"/>
        <v>1.6044926538955329</v>
      </c>
      <c r="AZ717" s="101" t="str">
        <f t="shared" si="517"/>
        <v/>
      </c>
      <c r="BA717" s="101">
        <f t="shared" si="518"/>
        <v>43.804183299505112</v>
      </c>
      <c r="BB717" s="101">
        <f t="shared" si="534"/>
        <v>25.955555555555559</v>
      </c>
      <c r="BC717" s="96">
        <f t="shared" si="535"/>
        <v>16.298253575150301</v>
      </c>
      <c r="BE717" s="96">
        <f t="shared" si="519"/>
        <v>4.9257759784075575E-3</v>
      </c>
      <c r="BF717" s="96" t="str">
        <f t="shared" si="520"/>
        <v/>
      </c>
      <c r="BH717" s="118"/>
      <c r="BI717" s="96" t="s">
        <v>74</v>
      </c>
      <c r="BJ717" s="96">
        <f t="shared" si="521"/>
        <v>7.8629900904782415E-3</v>
      </c>
      <c r="BK717" s="101">
        <f t="shared" si="522"/>
        <v>0.66742857142857148</v>
      </c>
      <c r="BL717" s="101"/>
      <c r="BM717" s="117" t="str">
        <f t="shared" si="523"/>
        <v>11097-69-1</v>
      </c>
      <c r="BN717" s="204" t="str">
        <f t="shared" si="524"/>
        <v>Aroclor 1254</v>
      </c>
      <c r="BO717" s="204"/>
      <c r="BP717" s="200">
        <f t="shared" si="484"/>
        <v>0.23526254983128625</v>
      </c>
      <c r="BQ717" s="100" t="str">
        <f t="shared" si="488"/>
        <v>C</v>
      </c>
      <c r="BR717" s="205">
        <f t="shared" si="485"/>
        <v>2.7708118349597437</v>
      </c>
      <c r="BS717" s="100" t="str">
        <f t="shared" si="489"/>
        <v>C</v>
      </c>
      <c r="BT717" s="200">
        <f t="shared" si="486"/>
        <v>1.6044926538955329</v>
      </c>
      <c r="BU717" s="100" t="str">
        <f t="shared" si="490"/>
        <v>C</v>
      </c>
      <c r="BV717" s="200">
        <f t="shared" si="487"/>
        <v>4.9257759784075575E-3</v>
      </c>
      <c r="BW717" s="100" t="str">
        <f t="shared" si="491"/>
        <v>C</v>
      </c>
      <c r="BX717" s="200">
        <f t="shared" si="492"/>
        <v>7.8629900904782415E-3</v>
      </c>
      <c r="BY717" s="100" t="str">
        <f t="shared" si="493"/>
        <v>C</v>
      </c>
      <c r="BZ717" s="200"/>
      <c r="CA717" s="200"/>
      <c r="CB717" s="200"/>
    </row>
    <row r="718" spans="1:80" s="96" customFormat="1" ht="23" x14ac:dyDescent="0.5">
      <c r="A718" s="255" t="s">
        <v>1848</v>
      </c>
      <c r="B718" s="117" t="s">
        <v>561</v>
      </c>
      <c r="C718" s="201">
        <v>2</v>
      </c>
      <c r="D718" s="201" t="s">
        <v>47</v>
      </c>
      <c r="E718" s="201"/>
      <c r="F718" s="203" t="s">
        <v>74</v>
      </c>
      <c r="G718" s="202">
        <v>5.6999999999999998E-4</v>
      </c>
      <c r="H718" s="100" t="s">
        <v>47</v>
      </c>
      <c r="I718" s="203"/>
      <c r="J718" s="203" t="s">
        <v>74</v>
      </c>
      <c r="K718" s="203"/>
      <c r="L718" s="113" t="s">
        <v>1199</v>
      </c>
      <c r="M718" s="113">
        <v>1</v>
      </c>
      <c r="N718" s="111">
        <v>0.14000000000000001</v>
      </c>
      <c r="P718" s="95">
        <v>395.33</v>
      </c>
      <c r="R718" s="96">
        <v>3.3599999999999998E-4</v>
      </c>
      <c r="S718" s="208">
        <v>1.3736699999999999E-2</v>
      </c>
      <c r="T718" s="96">
        <v>2.2023899999999999E-2</v>
      </c>
      <c r="U718" s="96">
        <v>5.6080000000000003E-6</v>
      </c>
      <c r="V718" s="96">
        <v>349700</v>
      </c>
      <c r="W718" s="96">
        <f t="shared" si="506"/>
        <v>2098.1999999999998</v>
      </c>
      <c r="X718" s="96">
        <v>1.44E-2</v>
      </c>
      <c r="Y718" s="99">
        <f t="shared" si="507"/>
        <v>7.6985143752254715E-9</v>
      </c>
      <c r="Z718" s="96">
        <f t="shared" si="508"/>
        <v>1314610.7927376889</v>
      </c>
      <c r="AA718" s="96">
        <f t="shared" si="509"/>
        <v>30.21555744676256</v>
      </c>
      <c r="AC718" s="96">
        <f t="shared" si="494"/>
        <v>6.475478263822624</v>
      </c>
      <c r="AD718" s="96">
        <f t="shared" si="510"/>
        <v>0.88258052035980228</v>
      </c>
      <c r="AE718" s="96">
        <f t="shared" si="511"/>
        <v>0.34761904761904761</v>
      </c>
      <c r="AF718" s="96">
        <f t="shared" si="525"/>
        <v>0.24014319224614478</v>
      </c>
      <c r="AH718" s="101" t="str">
        <f t="shared" si="512"/>
        <v/>
      </c>
      <c r="AI718" s="101" t="str">
        <f t="shared" si="513"/>
        <v/>
      </c>
      <c r="AJ718" s="101" t="str">
        <f t="shared" si="495"/>
        <v/>
      </c>
      <c r="AK718" s="96" t="str">
        <f t="shared" si="526"/>
        <v/>
      </c>
      <c r="AM718" s="96">
        <f t="shared" si="514"/>
        <v>28.284889056377221</v>
      </c>
      <c r="AN718" s="96">
        <f t="shared" si="527"/>
        <v>3.2703999999999995</v>
      </c>
      <c r="AO718" s="96">
        <f t="shared" si="528"/>
        <v>2.9314547239516262</v>
      </c>
      <c r="AQ718" s="96" t="str">
        <f t="shared" si="515"/>
        <v/>
      </c>
      <c r="AR718" s="96" t="str">
        <f t="shared" si="529"/>
        <v/>
      </c>
      <c r="AS718" s="96" t="str">
        <f t="shared" si="530"/>
        <v/>
      </c>
      <c r="AU718" s="96">
        <f t="shared" si="516"/>
        <v>31.427654507085801</v>
      </c>
      <c r="AV718" s="96">
        <f t="shared" si="531"/>
        <v>43.029767167698196</v>
      </c>
      <c r="AW718" s="96">
        <f t="shared" si="532"/>
        <v>1.8168888888888886</v>
      </c>
      <c r="AX718" s="96">
        <f t="shared" si="533"/>
        <v>1.6516634361145959</v>
      </c>
      <c r="AZ718" s="101" t="str">
        <f t="shared" si="517"/>
        <v/>
      </c>
      <c r="BA718" s="101" t="str">
        <f t="shared" si="518"/>
        <v/>
      </c>
      <c r="BB718" s="101" t="str">
        <f t="shared" si="534"/>
        <v/>
      </c>
      <c r="BC718" s="96" t="str">
        <f t="shared" si="535"/>
        <v/>
      </c>
      <c r="BE718" s="96">
        <f t="shared" si="519"/>
        <v>4.9257759784075575E-3</v>
      </c>
      <c r="BF718" s="96" t="str">
        <f t="shared" si="520"/>
        <v/>
      </c>
      <c r="BH718" s="118"/>
      <c r="BI718" s="96" t="s">
        <v>74</v>
      </c>
      <c r="BJ718" s="96">
        <f t="shared" si="521"/>
        <v>7.8629900904782415E-3</v>
      </c>
      <c r="BK718" s="101" t="str">
        <f t="shared" si="522"/>
        <v/>
      </c>
      <c r="BL718" s="101"/>
      <c r="BM718" s="117" t="str">
        <f t="shared" si="523"/>
        <v>11096-82-5</v>
      </c>
      <c r="BN718" s="204" t="str">
        <f t="shared" si="524"/>
        <v>Aroclor 1260</v>
      </c>
      <c r="BO718" s="204"/>
      <c r="BP718" s="200">
        <f t="shared" ref="BP718:BP782" si="536">IF(AND(AA718="",AF718="",AK718=""),"",IF(Q718="S", MIN(AF718,AK718,100000),MIN(AA718,AF718,AK718,100000)))</f>
        <v>0.24014319224614478</v>
      </c>
      <c r="BQ718" s="100" t="str">
        <f t="shared" si="488"/>
        <v>C</v>
      </c>
      <c r="BR718" s="205">
        <f t="shared" ref="BR718:BR782" si="537">IF(AND(AA718="",AO718="",AS718=""),"",IF(Q718="S", MIN(AO718,AS718,100000),MIN(AA718,AO718,AS718,100000)))</f>
        <v>2.9314547239516262</v>
      </c>
      <c r="BS718" s="100" t="str">
        <f t="shared" si="489"/>
        <v>C</v>
      </c>
      <c r="BT718" s="200">
        <f t="shared" ref="BT718:BT782" si="538">IF(AND(AA718="",AX718="",BC718=""),"",IF(Q718="S",MIN(AX718,BC718,100000),MIN(AA718,AX718,BC718,100000)))</f>
        <v>1.6516634361145959</v>
      </c>
      <c r="BU718" s="100" t="str">
        <f t="shared" si="490"/>
        <v>C</v>
      </c>
      <c r="BV718" s="200">
        <f t="shared" ref="BV718:BV782" si="539">IF(AND(G718="",I718=""),"",MIN(BE718,BF718))</f>
        <v>4.9257759784075575E-3</v>
      </c>
      <c r="BW718" s="100" t="str">
        <f t="shared" si="491"/>
        <v>C</v>
      </c>
      <c r="BX718" s="200">
        <f t="shared" si="492"/>
        <v>7.8629900904782415E-3</v>
      </c>
      <c r="BY718" s="100" t="str">
        <f t="shared" si="493"/>
        <v>C</v>
      </c>
      <c r="BZ718" s="200"/>
      <c r="CA718" s="200"/>
      <c r="CB718" s="200"/>
    </row>
    <row r="719" spans="1:80" s="96" customFormat="1" ht="23" x14ac:dyDescent="0.5">
      <c r="A719" s="255" t="s">
        <v>1849</v>
      </c>
      <c r="B719" s="117" t="s">
        <v>1544</v>
      </c>
      <c r="D719" s="201" t="s">
        <v>74</v>
      </c>
      <c r="E719" s="201">
        <v>5.9999999999999995E-4</v>
      </c>
      <c r="F719" s="203" t="s">
        <v>1198</v>
      </c>
      <c r="G719" s="202"/>
      <c r="H719" s="100" t="s">
        <v>74</v>
      </c>
      <c r="I719" s="203"/>
      <c r="J719" s="203" t="s">
        <v>74</v>
      </c>
      <c r="K719" s="203"/>
      <c r="L719" s="113" t="s">
        <v>1199</v>
      </c>
      <c r="M719" s="113">
        <v>1</v>
      </c>
      <c r="N719" s="111">
        <v>0.14000000000000001</v>
      </c>
      <c r="P719" s="95">
        <v>291.99</v>
      </c>
      <c r="R719" s="96">
        <v>1.25E-4</v>
      </c>
      <c r="S719" s="208">
        <v>5.1104000000000002E-3</v>
      </c>
      <c r="T719" s="96">
        <v>2.5930100000000001E-2</v>
      </c>
      <c r="U719" s="96">
        <v>6.798E-6</v>
      </c>
      <c r="V719" s="96">
        <v>81320</v>
      </c>
      <c r="W719" s="96">
        <f t="shared" si="506"/>
        <v>487.92</v>
      </c>
      <c r="X719" s="96">
        <v>5.3199999999999997E-2</v>
      </c>
      <c r="Y719" s="99">
        <f t="shared" si="507"/>
        <v>1.4554839610832063E-8</v>
      </c>
      <c r="Z719" s="96">
        <f t="shared" si="508"/>
        <v>956085.96721420554</v>
      </c>
      <c r="AA719" s="96">
        <f t="shared" si="509"/>
        <v>25.962715467834769</v>
      </c>
      <c r="AC719" s="96" t="str">
        <f t="shared" si="494"/>
        <v/>
      </c>
      <c r="AD719" s="96" t="str">
        <f t="shared" si="510"/>
        <v/>
      </c>
      <c r="AE719" s="96" t="str">
        <f t="shared" si="511"/>
        <v/>
      </c>
      <c r="AF719" s="96" t="str">
        <f t="shared" si="525"/>
        <v/>
      </c>
      <c r="AH719" s="101" t="str">
        <f t="shared" si="512"/>
        <v/>
      </c>
      <c r="AI719" s="101">
        <f t="shared" si="513"/>
        <v>141.25751438375602</v>
      </c>
      <c r="AJ719" s="101">
        <f t="shared" si="495"/>
        <v>46.928571428571431</v>
      </c>
      <c r="AK719" s="96">
        <f t="shared" si="526"/>
        <v>35.225842149623503</v>
      </c>
      <c r="AM719" s="96" t="str">
        <f t="shared" si="514"/>
        <v/>
      </c>
      <c r="AN719" s="96" t="str">
        <f t="shared" si="527"/>
        <v/>
      </c>
      <c r="AO719" s="96" t="str">
        <f t="shared" si="528"/>
        <v/>
      </c>
      <c r="AQ719" s="96" t="str">
        <f t="shared" si="515"/>
        <v/>
      </c>
      <c r="AR719" s="96">
        <f t="shared" si="529"/>
        <v>1401.6000000000001</v>
      </c>
      <c r="AS719" s="96">
        <f t="shared" si="530"/>
        <v>1401.6000000000001</v>
      </c>
      <c r="AU719" s="96" t="str">
        <f t="shared" si="516"/>
        <v/>
      </c>
      <c r="AV719" s="96" t="str">
        <f t="shared" si="531"/>
        <v/>
      </c>
      <c r="AW719" s="96" t="str">
        <f t="shared" si="532"/>
        <v/>
      </c>
      <c r="AX719" s="96" t="str">
        <f t="shared" si="533"/>
        <v/>
      </c>
      <c r="AZ719" s="101" t="str">
        <f t="shared" si="517"/>
        <v/>
      </c>
      <c r="BA719" s="101">
        <f t="shared" si="518"/>
        <v>1314.1254989851529</v>
      </c>
      <c r="BB719" s="101">
        <f t="shared" si="534"/>
        <v>778.66666666666663</v>
      </c>
      <c r="BC719" s="96">
        <f t="shared" si="535"/>
        <v>488.94760725450897</v>
      </c>
      <c r="BE719" s="96" t="str">
        <f t="shared" si="519"/>
        <v/>
      </c>
      <c r="BF719" s="96" t="str">
        <f t="shared" si="520"/>
        <v/>
      </c>
      <c r="BH719" s="118"/>
      <c r="BI719" s="96" t="s">
        <v>74</v>
      </c>
      <c r="BJ719" s="96" t="str">
        <f t="shared" si="521"/>
        <v/>
      </c>
      <c r="BK719" s="101">
        <f t="shared" si="522"/>
        <v>20.022857142857141</v>
      </c>
      <c r="BL719" s="101"/>
      <c r="BM719" s="117" t="str">
        <f t="shared" si="523"/>
        <v>11126-42-4</v>
      </c>
      <c r="BN719" s="204" t="str">
        <f t="shared" si="524"/>
        <v>Aroclor 5460</v>
      </c>
      <c r="BO719" s="204"/>
      <c r="BP719" s="200">
        <f t="shared" si="536"/>
        <v>25.962715467834769</v>
      </c>
      <c r="BQ719" s="100" t="str">
        <f t="shared" si="488"/>
        <v>sat</v>
      </c>
      <c r="BR719" s="205">
        <f t="shared" si="537"/>
        <v>25.962715467834769</v>
      </c>
      <c r="BS719" s="100" t="str">
        <f t="shared" si="489"/>
        <v>sat</v>
      </c>
      <c r="BT719" s="200">
        <f t="shared" si="538"/>
        <v>25.962715467834769</v>
      </c>
      <c r="BU719" s="100" t="str">
        <f t="shared" si="490"/>
        <v>sat</v>
      </c>
      <c r="BV719" s="200" t="str">
        <f t="shared" si="539"/>
        <v/>
      </c>
      <c r="BW719" s="100" t="str">
        <f t="shared" si="491"/>
        <v/>
      </c>
      <c r="BX719" s="200">
        <f t="shared" si="492"/>
        <v>20.022857142857141</v>
      </c>
      <c r="BY719" s="100" t="str">
        <f t="shared" si="493"/>
        <v>N</v>
      </c>
      <c r="BZ719" s="200"/>
      <c r="CA719" s="200"/>
      <c r="CB719" s="200"/>
    </row>
    <row r="720" spans="1:80" s="96" customFormat="1" ht="23" x14ac:dyDescent="0.5">
      <c r="A720" s="255" t="s">
        <v>1850</v>
      </c>
      <c r="B720" s="117" t="s">
        <v>1545</v>
      </c>
      <c r="C720" s="201">
        <v>3.9</v>
      </c>
      <c r="D720" s="201" t="s">
        <v>1593</v>
      </c>
      <c r="E720" s="201">
        <v>2.3E-5</v>
      </c>
      <c r="F720" s="203" t="s">
        <v>1593</v>
      </c>
      <c r="G720" s="202">
        <v>1.1000000000000001E-3</v>
      </c>
      <c r="H720" s="100" t="s">
        <v>1593</v>
      </c>
      <c r="I720" s="203">
        <v>1.2999999999999999E-3</v>
      </c>
      <c r="J720" s="203" t="s">
        <v>1593</v>
      </c>
      <c r="K720" s="203"/>
      <c r="L720" s="113" t="s">
        <v>1199</v>
      </c>
      <c r="M720" s="113">
        <v>1</v>
      </c>
      <c r="N720" s="111">
        <v>0.14000000000000001</v>
      </c>
      <c r="P720" s="95">
        <v>395.33</v>
      </c>
      <c r="R720" s="96">
        <v>5.0699999999999999E-5</v>
      </c>
      <c r="S720" s="208">
        <v>2.0728000000000001E-3</v>
      </c>
      <c r="T720" s="96">
        <v>4.2441399999999997E-2</v>
      </c>
      <c r="U720" s="96">
        <v>5.6864999999999997E-6</v>
      </c>
      <c r="V720" s="96">
        <v>349700</v>
      </c>
      <c r="W720" s="96">
        <f t="shared" si="506"/>
        <v>2098.1999999999998</v>
      </c>
      <c r="X720" s="96">
        <v>7.5299999999999998E-4</v>
      </c>
      <c r="Y720" s="99">
        <f t="shared" si="507"/>
        <v>2.2508770649696487E-9</v>
      </c>
      <c r="Z720" s="96">
        <f t="shared" si="508"/>
        <v>2431222.8451684071</v>
      </c>
      <c r="AA720" s="96">
        <f t="shared" si="509"/>
        <v>1.5800201954756843</v>
      </c>
      <c r="AC720" s="96">
        <f t="shared" si="494"/>
        <v>6.2055688006046745</v>
      </c>
      <c r="AD720" s="96">
        <f t="shared" si="510"/>
        <v>0.45260539505630892</v>
      </c>
      <c r="AE720" s="96">
        <f t="shared" si="511"/>
        <v>0.17826617826617827</v>
      </c>
      <c r="AF720" s="96">
        <f t="shared" si="525"/>
        <v>0.12531069595475619</v>
      </c>
      <c r="AH720" s="101">
        <f t="shared" si="512"/>
        <v>3296.0435429497402</v>
      </c>
      <c r="AI720" s="101">
        <f t="shared" si="513"/>
        <v>5.4148713847106489</v>
      </c>
      <c r="AJ720" s="101">
        <f t="shared" si="495"/>
        <v>1.7989285714285714</v>
      </c>
      <c r="AK720" s="96">
        <f t="shared" si="526"/>
        <v>1.3497709745559887</v>
      </c>
      <c r="AM720" s="96">
        <f t="shared" si="514"/>
        <v>27.105924521041221</v>
      </c>
      <c r="AN720" s="96">
        <f t="shared" si="527"/>
        <v>1.6771282051282048</v>
      </c>
      <c r="AO720" s="96">
        <f t="shared" si="528"/>
        <v>1.5794054568430929</v>
      </c>
      <c r="AQ720" s="96">
        <f t="shared" si="515"/>
        <v>13843.382880388908</v>
      </c>
      <c r="AR720" s="96">
        <f t="shared" si="529"/>
        <v>53.728000000000002</v>
      </c>
      <c r="AS720" s="96">
        <f t="shared" si="530"/>
        <v>53.520280711520151</v>
      </c>
      <c r="AU720" s="96">
        <f t="shared" si="516"/>
        <v>30.117693912268024</v>
      </c>
      <c r="AV720" s="96">
        <f t="shared" si="531"/>
        <v>22.066547265486253</v>
      </c>
      <c r="AW720" s="96">
        <f t="shared" si="532"/>
        <v>0.93173789173789157</v>
      </c>
      <c r="AX720" s="96">
        <f t="shared" si="533"/>
        <v>0.8682185360820277</v>
      </c>
      <c r="AZ720" s="101">
        <f t="shared" si="517"/>
        <v>15381.536533765455</v>
      </c>
      <c r="BA720" s="101">
        <f t="shared" si="518"/>
        <v>50.374810794430857</v>
      </c>
      <c r="BB720" s="101">
        <f t="shared" si="534"/>
        <v>29.848888888888894</v>
      </c>
      <c r="BC720" s="96">
        <f t="shared" si="535"/>
        <v>18.720180354395527</v>
      </c>
      <c r="BE720" s="96">
        <f t="shared" si="519"/>
        <v>2.5524475524475523E-3</v>
      </c>
      <c r="BF720" s="96">
        <f t="shared" si="520"/>
        <v>1.3557142857142856</v>
      </c>
      <c r="BH720" s="118"/>
      <c r="BI720" s="96" t="s">
        <v>74</v>
      </c>
      <c r="BJ720" s="96">
        <f t="shared" si="521"/>
        <v>4.0658783689701073E-3</v>
      </c>
      <c r="BK720" s="101">
        <f t="shared" si="522"/>
        <v>0.59820486467968481</v>
      </c>
      <c r="BL720" s="101"/>
      <c r="BM720" s="117" t="str">
        <f t="shared" si="523"/>
        <v>39635-31-9</v>
      </c>
      <c r="BN720" s="204" t="str">
        <f t="shared" si="524"/>
        <v>Heptachlorobiphenyl, 2,3,3',4,4',5,5'- (PCB 189)</v>
      </c>
      <c r="BO720" s="204"/>
      <c r="BP720" s="200">
        <f t="shared" si="536"/>
        <v>0.12531069595475619</v>
      </c>
      <c r="BQ720" s="100" t="str">
        <f t="shared" si="488"/>
        <v>C</v>
      </c>
      <c r="BR720" s="205">
        <f t="shared" si="537"/>
        <v>1.5794054568430929</v>
      </c>
      <c r="BS720" s="100" t="str">
        <f t="shared" si="489"/>
        <v>C</v>
      </c>
      <c r="BT720" s="200">
        <f t="shared" si="538"/>
        <v>0.8682185360820277</v>
      </c>
      <c r="BU720" s="100" t="str">
        <f t="shared" si="490"/>
        <v>C</v>
      </c>
      <c r="BV720" s="200">
        <f t="shared" si="539"/>
        <v>2.5524475524475523E-3</v>
      </c>
      <c r="BW720" s="100" t="str">
        <f t="shared" si="491"/>
        <v>C</v>
      </c>
      <c r="BX720" s="200">
        <f t="shared" si="492"/>
        <v>4.0658783689701073E-3</v>
      </c>
      <c r="BY720" s="100" t="str">
        <f t="shared" si="493"/>
        <v>C</v>
      </c>
      <c r="BZ720" s="200"/>
      <c r="CA720" s="200"/>
      <c r="CB720" s="200"/>
    </row>
    <row r="721" spans="1:80" s="96" customFormat="1" ht="23" x14ac:dyDescent="0.5">
      <c r="A721" s="267" t="s">
        <v>1851</v>
      </c>
      <c r="B721" s="117" t="s">
        <v>1546</v>
      </c>
      <c r="C721" s="96">
        <v>3.9</v>
      </c>
      <c r="D721" s="96" t="s">
        <v>1593</v>
      </c>
      <c r="E721" s="96">
        <v>2.3E-5</v>
      </c>
      <c r="F721" s="96" t="s">
        <v>1593</v>
      </c>
      <c r="G721" s="99">
        <v>1.1000000000000001E-3</v>
      </c>
      <c r="H721" s="96" t="s">
        <v>1593</v>
      </c>
      <c r="I721" s="96">
        <v>1.2999999999999999E-3</v>
      </c>
      <c r="J721" s="96" t="s">
        <v>1593</v>
      </c>
      <c r="L721" s="100" t="s">
        <v>1199</v>
      </c>
      <c r="M721" s="113">
        <v>1</v>
      </c>
      <c r="N721" s="96">
        <v>0.14000000000000001</v>
      </c>
      <c r="P721" s="96">
        <v>360.88</v>
      </c>
      <c r="R721" s="96">
        <v>6.8499999999999998E-5</v>
      </c>
      <c r="S721" s="100">
        <v>2.8005E-3</v>
      </c>
      <c r="T721" s="96">
        <v>4.4421000000000002E-2</v>
      </c>
      <c r="U721" s="96">
        <v>5.8638999999999999E-6</v>
      </c>
      <c r="V721" s="96">
        <v>209300</v>
      </c>
      <c r="W721" s="96">
        <f t="shared" si="506"/>
        <v>1255.8</v>
      </c>
      <c r="X721" s="96">
        <v>2.225E-3</v>
      </c>
      <c r="Y721" s="99">
        <f t="shared" si="507"/>
        <v>5.3069047367191109E-9</v>
      </c>
      <c r="Z721" s="96">
        <f t="shared" si="508"/>
        <v>1583361.2425593901</v>
      </c>
      <c r="AA721" s="96">
        <f t="shared" si="509"/>
        <v>2.7943786796005421</v>
      </c>
      <c r="AC721" s="96">
        <f t="shared" si="494"/>
        <v>4.0414465282110301</v>
      </c>
      <c r="AD721" s="96">
        <f t="shared" si="510"/>
        <v>0.45260539505630892</v>
      </c>
      <c r="AE721" s="96">
        <f t="shared" si="511"/>
        <v>0.17826617826617827</v>
      </c>
      <c r="AF721" s="96">
        <f t="shared" si="525"/>
        <v>0.12397018992705781</v>
      </c>
      <c r="AH721" s="101">
        <f t="shared" si="512"/>
        <v>2146.5854559840873</v>
      </c>
      <c r="AI721" s="101">
        <f t="shared" si="513"/>
        <v>5.4148713847106489</v>
      </c>
      <c r="AJ721" s="101">
        <f t="shared" si="495"/>
        <v>1.7989285714285714</v>
      </c>
      <c r="AK721" s="96">
        <f t="shared" si="526"/>
        <v>1.3494750527543726</v>
      </c>
      <c r="AM721" s="96">
        <f t="shared" si="514"/>
        <v>17.653038435225781</v>
      </c>
      <c r="AN721" s="96">
        <f t="shared" si="527"/>
        <v>1.6771282051282048</v>
      </c>
      <c r="AO721" s="96">
        <f t="shared" si="528"/>
        <v>1.5316168358384754</v>
      </c>
      <c r="AQ721" s="96">
        <f t="shared" si="515"/>
        <v>9015.6589151331664</v>
      </c>
      <c r="AR721" s="96">
        <f t="shared" si="529"/>
        <v>53.728000000000002</v>
      </c>
      <c r="AS721" s="96">
        <f t="shared" si="530"/>
        <v>53.409709688757104</v>
      </c>
      <c r="AU721" s="96">
        <f t="shared" si="516"/>
        <v>19.61448715025087</v>
      </c>
      <c r="AV721" s="96">
        <f t="shared" si="531"/>
        <v>22.066547265486253</v>
      </c>
      <c r="AW721" s="96">
        <f t="shared" si="532"/>
        <v>0.93173789173789157</v>
      </c>
      <c r="AX721" s="96">
        <f t="shared" si="533"/>
        <v>0.85501991603549687</v>
      </c>
      <c r="AZ721" s="101">
        <f t="shared" si="517"/>
        <v>10017.398794592407</v>
      </c>
      <c r="BA721" s="101">
        <f t="shared" si="518"/>
        <v>50.374810794430857</v>
      </c>
      <c r="BB721" s="101">
        <f t="shared" si="534"/>
        <v>29.848888888888894</v>
      </c>
      <c r="BC721" s="96">
        <f t="shared" si="535"/>
        <v>18.707988146741943</v>
      </c>
      <c r="BE721" s="96">
        <f t="shared" si="519"/>
        <v>2.5524475524475523E-3</v>
      </c>
      <c r="BF721" s="96">
        <f t="shared" si="520"/>
        <v>1.3557142857142856</v>
      </c>
      <c r="BH721" s="118"/>
      <c r="BI721" s="96" t="s">
        <v>74</v>
      </c>
      <c r="BJ721" s="96">
        <f t="shared" si="521"/>
        <v>4.0658783689701073E-3</v>
      </c>
      <c r="BK721" s="101">
        <f t="shared" si="522"/>
        <v>0.59820486467968481</v>
      </c>
      <c r="BL721" s="101"/>
      <c r="BM721" s="117" t="str">
        <f t="shared" si="523"/>
        <v>52663-72-6</v>
      </c>
      <c r="BN721" s="204" t="str">
        <f t="shared" si="524"/>
        <v>Hexachlorobiphenyl, 2,3',4,4',5,5'- (PCB 167)</v>
      </c>
      <c r="BO721" s="204"/>
      <c r="BP721" s="200">
        <f t="shared" si="536"/>
        <v>0.12397018992705781</v>
      </c>
      <c r="BQ721" s="100" t="str">
        <f t="shared" si="488"/>
        <v>C</v>
      </c>
      <c r="BR721" s="205">
        <f t="shared" si="537"/>
        <v>1.5316168358384754</v>
      </c>
      <c r="BS721" s="100" t="str">
        <f t="shared" si="489"/>
        <v>C</v>
      </c>
      <c r="BT721" s="200">
        <f t="shared" si="538"/>
        <v>0.85501991603549687</v>
      </c>
      <c r="BU721" s="100" t="str">
        <f t="shared" si="490"/>
        <v>C</v>
      </c>
      <c r="BV721" s="200">
        <f t="shared" si="539"/>
        <v>2.5524475524475523E-3</v>
      </c>
      <c r="BW721" s="100" t="str">
        <f t="shared" si="491"/>
        <v>C</v>
      </c>
      <c r="BX721" s="200">
        <f t="shared" si="492"/>
        <v>4.0658783689701073E-3</v>
      </c>
      <c r="BY721" s="100" t="str">
        <f t="shared" si="493"/>
        <v>C</v>
      </c>
      <c r="BZ721" s="200"/>
      <c r="CA721" s="200"/>
      <c r="CB721" s="200"/>
    </row>
    <row r="722" spans="1:80" s="96" customFormat="1" ht="23" x14ac:dyDescent="0.5">
      <c r="A722" s="267" t="s">
        <v>1852</v>
      </c>
      <c r="B722" s="117" t="s">
        <v>1547</v>
      </c>
      <c r="C722" s="96">
        <v>3.9</v>
      </c>
      <c r="D722" s="96" t="s">
        <v>1593</v>
      </c>
      <c r="E722" s="96">
        <v>2.3E-5</v>
      </c>
      <c r="F722" s="96" t="s">
        <v>1593</v>
      </c>
      <c r="G722" s="99">
        <v>1.1000000000000001E-3</v>
      </c>
      <c r="H722" s="96" t="s">
        <v>1593</v>
      </c>
      <c r="I722" s="96">
        <v>1.2999999999999999E-3</v>
      </c>
      <c r="J722" s="96" t="s">
        <v>1593</v>
      </c>
      <c r="L722" s="100" t="s">
        <v>1199</v>
      </c>
      <c r="M722" s="113">
        <v>1</v>
      </c>
      <c r="N722" s="96">
        <v>0.14000000000000001</v>
      </c>
      <c r="P722" s="96">
        <v>360.88</v>
      </c>
      <c r="R722" s="96">
        <v>1.6200000000000001E-4</v>
      </c>
      <c r="S722" s="100">
        <v>6.6230999999999998E-3</v>
      </c>
      <c r="T722" s="96">
        <v>4.4421000000000002E-2</v>
      </c>
      <c r="U722" s="96">
        <v>5.8638999999999999E-6</v>
      </c>
      <c r="V722" s="96">
        <v>213600</v>
      </c>
      <c r="W722" s="96">
        <f t="shared" si="506"/>
        <v>1281.6000000000001</v>
      </c>
      <c r="X722" s="96">
        <v>1.6469E-3</v>
      </c>
      <c r="Y722" s="99">
        <f t="shared" si="507"/>
        <v>1.2258384658143576E-8</v>
      </c>
      <c r="Z722" s="96">
        <f t="shared" si="508"/>
        <v>1041799.2332321504</v>
      </c>
      <c r="AA722" s="96">
        <f t="shared" si="509"/>
        <v>2.1108337948947171</v>
      </c>
      <c r="AC722" s="96">
        <f t="shared" si="494"/>
        <v>2.659137903005139</v>
      </c>
      <c r="AD722" s="96">
        <f t="shared" si="510"/>
        <v>0.45260539505630892</v>
      </c>
      <c r="AE722" s="96">
        <f t="shared" si="511"/>
        <v>0.17826617826617827</v>
      </c>
      <c r="AF722" s="96">
        <f t="shared" si="525"/>
        <v>0.12202442065202139</v>
      </c>
      <c r="AH722" s="101">
        <f t="shared" si="512"/>
        <v>1412.3821033390152</v>
      </c>
      <c r="AI722" s="101">
        <f t="shared" si="513"/>
        <v>5.4148713847106489</v>
      </c>
      <c r="AJ722" s="101">
        <f t="shared" si="495"/>
        <v>1.7989285714285714</v>
      </c>
      <c r="AK722" s="96">
        <f t="shared" si="526"/>
        <v>1.3490341896121369</v>
      </c>
      <c r="AM722" s="96">
        <f t="shared" si="514"/>
        <v>11.615114360326448</v>
      </c>
      <c r="AN722" s="96">
        <f t="shared" si="527"/>
        <v>1.6771282051282048</v>
      </c>
      <c r="AO722" s="96">
        <f t="shared" si="528"/>
        <v>1.4655191404737073</v>
      </c>
      <c r="AQ722" s="96">
        <f t="shared" si="515"/>
        <v>5932.0048340238636</v>
      </c>
      <c r="AR722" s="96">
        <f t="shared" si="529"/>
        <v>53.728000000000002</v>
      </c>
      <c r="AS722" s="96">
        <f t="shared" si="530"/>
        <v>53.245736914753103</v>
      </c>
      <c r="AU722" s="96">
        <f t="shared" si="516"/>
        <v>12.905682622584941</v>
      </c>
      <c r="AV722" s="96">
        <f t="shared" si="531"/>
        <v>22.066547265486253</v>
      </c>
      <c r="AW722" s="96">
        <f t="shared" si="532"/>
        <v>0.93173789173789157</v>
      </c>
      <c r="AX722" s="96">
        <f t="shared" si="533"/>
        <v>0.83607431819088296</v>
      </c>
      <c r="AZ722" s="101">
        <f t="shared" si="517"/>
        <v>6591.1164822487381</v>
      </c>
      <c r="BA722" s="101">
        <f t="shared" si="518"/>
        <v>50.374810794430857</v>
      </c>
      <c r="BB722" s="101">
        <f t="shared" si="534"/>
        <v>29.848888888888894</v>
      </c>
      <c r="BC722" s="96">
        <f t="shared" si="535"/>
        <v>18.689843774326587</v>
      </c>
      <c r="BE722" s="96">
        <f t="shared" si="519"/>
        <v>2.5524475524475523E-3</v>
      </c>
      <c r="BF722" s="96">
        <f t="shared" si="520"/>
        <v>1.3557142857142856</v>
      </c>
      <c r="BH722" s="118"/>
      <c r="BI722" s="96" t="s">
        <v>74</v>
      </c>
      <c r="BJ722" s="96">
        <f t="shared" si="521"/>
        <v>4.0658783689701073E-3</v>
      </c>
      <c r="BK722" s="101">
        <f t="shared" si="522"/>
        <v>0.59820486467968481</v>
      </c>
      <c r="BL722" s="101"/>
      <c r="BM722" s="117" t="str">
        <f t="shared" si="523"/>
        <v>69782-90-7</v>
      </c>
      <c r="BN722" s="204" t="str">
        <f t="shared" si="524"/>
        <v>Hexachlorobiphenyl, 2,3,3',4,4',5'- (PCB 157)</v>
      </c>
      <c r="BO722" s="204"/>
      <c r="BP722" s="200">
        <f t="shared" si="536"/>
        <v>0.12202442065202139</v>
      </c>
      <c r="BQ722" s="100" t="str">
        <f t="shared" si="488"/>
        <v>C</v>
      </c>
      <c r="BR722" s="205">
        <f t="shared" si="537"/>
        <v>1.4655191404737073</v>
      </c>
      <c r="BS722" s="100" t="str">
        <f t="shared" si="489"/>
        <v>C</v>
      </c>
      <c r="BT722" s="200">
        <f t="shared" si="538"/>
        <v>0.83607431819088296</v>
      </c>
      <c r="BU722" s="100" t="str">
        <f t="shared" si="490"/>
        <v>C</v>
      </c>
      <c r="BV722" s="200">
        <f t="shared" si="539"/>
        <v>2.5524475524475523E-3</v>
      </c>
      <c r="BW722" s="100" t="str">
        <f t="shared" si="491"/>
        <v>C</v>
      </c>
      <c r="BX722" s="200">
        <f t="shared" si="492"/>
        <v>4.0658783689701073E-3</v>
      </c>
      <c r="BY722" s="100" t="str">
        <f t="shared" si="493"/>
        <v>C</v>
      </c>
      <c r="BZ722" s="200"/>
      <c r="CA722" s="200"/>
      <c r="CB722" s="200"/>
    </row>
    <row r="723" spans="1:80" s="96" customFormat="1" ht="23" x14ac:dyDescent="0.5">
      <c r="A723" s="267" t="s">
        <v>1853</v>
      </c>
      <c r="B723" s="117" t="s">
        <v>1548</v>
      </c>
      <c r="C723" s="96">
        <v>3.9</v>
      </c>
      <c r="D723" s="96" t="s">
        <v>1593</v>
      </c>
      <c r="E723" s="96">
        <v>2.3E-5</v>
      </c>
      <c r="F723" s="96" t="s">
        <v>1593</v>
      </c>
      <c r="G723" s="99">
        <v>1.1000000000000001E-3</v>
      </c>
      <c r="H723" s="96" t="s">
        <v>1593</v>
      </c>
      <c r="I723" s="96">
        <v>1.2999999999999999E-3</v>
      </c>
      <c r="J723" s="96" t="s">
        <v>1593</v>
      </c>
      <c r="L723" s="100" t="s">
        <v>1199</v>
      </c>
      <c r="M723" s="113">
        <v>1</v>
      </c>
      <c r="N723" s="96">
        <v>0.14000000000000001</v>
      </c>
      <c r="P723" s="96">
        <v>360.88</v>
      </c>
      <c r="R723" s="96">
        <v>1.4300000000000001E-4</v>
      </c>
      <c r="S723" s="100">
        <v>5.8462999999999996E-3</v>
      </c>
      <c r="T723" s="96">
        <v>4.4421000000000002E-2</v>
      </c>
      <c r="U723" s="96">
        <v>5.8638999999999999E-6</v>
      </c>
      <c r="V723" s="96">
        <v>213600</v>
      </c>
      <c r="W723" s="96">
        <f t="shared" si="506"/>
        <v>1281.6000000000001</v>
      </c>
      <c r="X723" s="96">
        <v>5.3299999999999997E-3</v>
      </c>
      <c r="Y723" s="99">
        <f t="shared" si="507"/>
        <v>1.082404962723072E-8</v>
      </c>
      <c r="Z723" s="96">
        <f t="shared" si="508"/>
        <v>1108678.8650637511</v>
      </c>
      <c r="AA723" s="96">
        <f t="shared" si="509"/>
        <v>6.8314668989902394</v>
      </c>
      <c r="AC723" s="96">
        <f t="shared" si="494"/>
        <v>2.8298446555823014</v>
      </c>
      <c r="AD723" s="96">
        <f t="shared" si="510"/>
        <v>0.45260539505630892</v>
      </c>
      <c r="AE723" s="96">
        <f t="shared" si="511"/>
        <v>0.17826617826617827</v>
      </c>
      <c r="AF723" s="96">
        <f t="shared" si="525"/>
        <v>0.12236314360343457</v>
      </c>
      <c r="AH723" s="101">
        <f t="shared" si="512"/>
        <v>1503.0517756364281</v>
      </c>
      <c r="AI723" s="101">
        <f t="shared" si="513"/>
        <v>5.4148713847106489</v>
      </c>
      <c r="AJ723" s="101">
        <f t="shared" si="495"/>
        <v>1.7989285714285714</v>
      </c>
      <c r="AK723" s="96">
        <f t="shared" si="526"/>
        <v>1.3491119228639847</v>
      </c>
      <c r="AM723" s="96">
        <f t="shared" si="514"/>
        <v>12.360761455583493</v>
      </c>
      <c r="AN723" s="96">
        <f t="shared" si="527"/>
        <v>1.6771282051282048</v>
      </c>
      <c r="AO723" s="96">
        <f t="shared" si="528"/>
        <v>1.4767591265544706</v>
      </c>
      <c r="AQ723" s="96">
        <f t="shared" si="515"/>
        <v>6312.8174576729989</v>
      </c>
      <c r="AR723" s="96">
        <f t="shared" si="529"/>
        <v>53.728000000000002</v>
      </c>
      <c r="AS723" s="96">
        <f t="shared" si="530"/>
        <v>53.274583307510838</v>
      </c>
      <c r="AU723" s="96">
        <f t="shared" si="516"/>
        <v>13.73417939509277</v>
      </c>
      <c r="AV723" s="96">
        <f t="shared" si="531"/>
        <v>22.066547265486253</v>
      </c>
      <c r="AW723" s="96">
        <f t="shared" si="532"/>
        <v>0.93173789173789157</v>
      </c>
      <c r="AX723" s="96">
        <f t="shared" si="533"/>
        <v>0.83935449632298242</v>
      </c>
      <c r="AZ723" s="101">
        <f t="shared" si="517"/>
        <v>7014.2416196366657</v>
      </c>
      <c r="BA723" s="101">
        <f t="shared" si="518"/>
        <v>50.374810794430857</v>
      </c>
      <c r="BB723" s="101">
        <f t="shared" si="534"/>
        <v>29.848888888888894</v>
      </c>
      <c r="BC723" s="96">
        <f t="shared" si="535"/>
        <v>18.693041305263488</v>
      </c>
      <c r="BE723" s="96">
        <f t="shared" si="519"/>
        <v>2.5524475524475523E-3</v>
      </c>
      <c r="BF723" s="96">
        <f t="shared" si="520"/>
        <v>1.3557142857142856</v>
      </c>
      <c r="BH723" s="118"/>
      <c r="BI723" s="96" t="s">
        <v>74</v>
      </c>
      <c r="BJ723" s="96">
        <f t="shared" si="521"/>
        <v>4.0658783689701073E-3</v>
      </c>
      <c r="BK723" s="101">
        <f t="shared" si="522"/>
        <v>0.59820486467968481</v>
      </c>
      <c r="BL723" s="101"/>
      <c r="BM723" s="117" t="str">
        <f t="shared" si="523"/>
        <v>38380-08-4</v>
      </c>
      <c r="BN723" s="204" t="str">
        <f t="shared" si="524"/>
        <v>Hexachlorobiphenyl, 2,3,3',4,4',5- (PCB 156)</v>
      </c>
      <c r="BO723" s="204"/>
      <c r="BP723" s="200">
        <f t="shared" si="536"/>
        <v>0.12236314360343457</v>
      </c>
      <c r="BQ723" s="100" t="str">
        <f t="shared" si="488"/>
        <v>C</v>
      </c>
      <c r="BR723" s="205">
        <f t="shared" si="537"/>
        <v>1.4767591265544706</v>
      </c>
      <c r="BS723" s="100" t="str">
        <f t="shared" si="489"/>
        <v>C</v>
      </c>
      <c r="BT723" s="200">
        <f t="shared" si="538"/>
        <v>0.83935449632298242</v>
      </c>
      <c r="BU723" s="100" t="str">
        <f t="shared" si="490"/>
        <v>C</v>
      </c>
      <c r="BV723" s="200">
        <f t="shared" si="539"/>
        <v>2.5524475524475523E-3</v>
      </c>
      <c r="BW723" s="100" t="str">
        <f t="shared" si="491"/>
        <v>C</v>
      </c>
      <c r="BX723" s="200">
        <f t="shared" si="492"/>
        <v>4.0658783689701073E-3</v>
      </c>
      <c r="BY723" s="100" t="str">
        <f t="shared" si="493"/>
        <v>C</v>
      </c>
      <c r="BZ723" s="200"/>
      <c r="CA723" s="200"/>
      <c r="CB723" s="200"/>
    </row>
    <row r="724" spans="1:80" s="96" customFormat="1" ht="23" x14ac:dyDescent="0.5">
      <c r="A724" s="267" t="s">
        <v>1854</v>
      </c>
      <c r="B724" s="117" t="s">
        <v>1549</v>
      </c>
      <c r="C724" s="96">
        <v>3900</v>
      </c>
      <c r="D724" s="96" t="s">
        <v>1593</v>
      </c>
      <c r="E724" s="96">
        <v>2.3000000000000001E-8</v>
      </c>
      <c r="F724" s="96" t="s">
        <v>1593</v>
      </c>
      <c r="G724" s="99">
        <v>1.1000000000000001</v>
      </c>
      <c r="H724" s="96" t="s">
        <v>1593</v>
      </c>
      <c r="I724" s="96">
        <v>1.3E-6</v>
      </c>
      <c r="J724" s="96" t="s">
        <v>1593</v>
      </c>
      <c r="L724" s="100" t="s">
        <v>1199</v>
      </c>
      <c r="M724" s="113">
        <v>1</v>
      </c>
      <c r="N724" s="96">
        <v>0.14000000000000001</v>
      </c>
      <c r="P724" s="96">
        <v>360.88</v>
      </c>
      <c r="R724" s="96">
        <v>6.8499999999999998E-5</v>
      </c>
      <c r="S724" s="100">
        <v>2.8005E-3</v>
      </c>
      <c r="T724" s="96">
        <v>4.4421000000000002E-2</v>
      </c>
      <c r="U724" s="96">
        <v>5.8638999999999999E-6</v>
      </c>
      <c r="V724" s="96">
        <v>209300</v>
      </c>
      <c r="W724" s="96">
        <f t="shared" si="506"/>
        <v>1255.8</v>
      </c>
      <c r="X724" s="96">
        <v>5.1000000000000004E-4</v>
      </c>
      <c r="Y724" s="99">
        <f t="shared" si="507"/>
        <v>5.3069047367191109E-9</v>
      </c>
      <c r="Z724" s="96">
        <f t="shared" si="508"/>
        <v>1583361.2425593901</v>
      </c>
      <c r="AA724" s="96">
        <f t="shared" si="509"/>
        <v>0.6405092703803491</v>
      </c>
      <c r="AC724" s="96">
        <f t="shared" si="494"/>
        <v>4.0414465282110302E-3</v>
      </c>
      <c r="AD724" s="96">
        <f t="shared" si="510"/>
        <v>4.5260539505630892E-4</v>
      </c>
      <c r="AE724" s="96">
        <f t="shared" si="511"/>
        <v>1.7826617826617824E-4</v>
      </c>
      <c r="AF724" s="96">
        <f t="shared" si="525"/>
        <v>1.239701899270578E-4</v>
      </c>
      <c r="AH724" s="101">
        <f t="shared" si="512"/>
        <v>2.1465854559840873</v>
      </c>
      <c r="AI724" s="101">
        <f t="shared" si="513"/>
        <v>5.4148713847106469E-3</v>
      </c>
      <c r="AJ724" s="101">
        <f t="shared" si="495"/>
        <v>1.7989285714285718E-3</v>
      </c>
      <c r="AK724" s="96">
        <f t="shared" si="526"/>
        <v>1.3494750527543729E-3</v>
      </c>
      <c r="AM724" s="96">
        <f t="shared" si="514"/>
        <v>1.7653038435225778E-2</v>
      </c>
      <c r="AN724" s="96">
        <f t="shared" si="527"/>
        <v>1.6771282051282047E-3</v>
      </c>
      <c r="AO724" s="96">
        <f t="shared" si="528"/>
        <v>1.5316168358384754E-3</v>
      </c>
      <c r="AQ724" s="96">
        <f t="shared" si="515"/>
        <v>9.0156589151331676</v>
      </c>
      <c r="AR724" s="96">
        <f t="shared" si="529"/>
        <v>5.3728000000000005E-2</v>
      </c>
      <c r="AS724" s="96">
        <f t="shared" si="530"/>
        <v>5.3409709688757107E-2</v>
      </c>
      <c r="AU724" s="96">
        <f t="shared" si="516"/>
        <v>1.9614487150250864E-2</v>
      </c>
      <c r="AV724" s="96">
        <f t="shared" si="531"/>
        <v>2.2066547265486257E-2</v>
      </c>
      <c r="AW724" s="96">
        <f t="shared" si="532"/>
        <v>9.3173789173789151E-4</v>
      </c>
      <c r="AX724" s="96">
        <f t="shared" si="533"/>
        <v>8.5501991603549685E-4</v>
      </c>
      <c r="AZ724" s="101">
        <f t="shared" si="517"/>
        <v>10.017398794592406</v>
      </c>
      <c r="BA724" s="101">
        <f t="shared" si="518"/>
        <v>5.0374810794430867E-2</v>
      </c>
      <c r="BB724" s="101">
        <f t="shared" si="534"/>
        <v>2.9848888888888894E-2</v>
      </c>
      <c r="BC724" s="96">
        <f t="shared" si="535"/>
        <v>1.8707988146741947E-2</v>
      </c>
      <c r="BE724" s="96">
        <f t="shared" si="519"/>
        <v>2.5524475524475519E-6</v>
      </c>
      <c r="BF724" s="96">
        <f t="shared" si="520"/>
        <v>1.3557142857142858E-3</v>
      </c>
      <c r="BH724" s="118"/>
      <c r="BI724" s="96" t="s">
        <v>74</v>
      </c>
      <c r="BJ724" s="96">
        <f t="shared" si="521"/>
        <v>4.0658783689701066E-6</v>
      </c>
      <c r="BK724" s="101">
        <f t="shared" si="522"/>
        <v>5.9820486467968481E-4</v>
      </c>
      <c r="BL724" s="101"/>
      <c r="BM724" s="117" t="str">
        <f t="shared" si="523"/>
        <v>32774-16-6</v>
      </c>
      <c r="BN724" s="204" t="str">
        <f t="shared" si="524"/>
        <v>Hexachlorobiphenyl, 3,3',4,4',5,5'- (PCB 169)</v>
      </c>
      <c r="BO724" s="204"/>
      <c r="BP724" s="200">
        <f t="shared" si="536"/>
        <v>1.239701899270578E-4</v>
      </c>
      <c r="BQ724" s="100" t="str">
        <f t="shared" si="488"/>
        <v>C</v>
      </c>
      <c r="BR724" s="205">
        <f t="shared" si="537"/>
        <v>1.5316168358384754E-3</v>
      </c>
      <c r="BS724" s="100" t="str">
        <f t="shared" si="489"/>
        <v>C</v>
      </c>
      <c r="BT724" s="200">
        <f t="shared" si="538"/>
        <v>8.5501991603549685E-4</v>
      </c>
      <c r="BU724" s="100" t="str">
        <f t="shared" si="490"/>
        <v>C</v>
      </c>
      <c r="BV724" s="200">
        <f t="shared" si="539"/>
        <v>2.5524475524475519E-6</v>
      </c>
      <c r="BW724" s="100" t="str">
        <f t="shared" si="491"/>
        <v>C</v>
      </c>
      <c r="BX724" s="200">
        <f t="shared" si="492"/>
        <v>4.0658783689701066E-6</v>
      </c>
      <c r="BY724" s="100" t="str">
        <f t="shared" si="493"/>
        <v>C</v>
      </c>
      <c r="BZ724" s="200"/>
      <c r="CA724" s="200"/>
      <c r="CB724" s="200"/>
    </row>
    <row r="725" spans="1:80" s="96" customFormat="1" ht="23" x14ac:dyDescent="0.5">
      <c r="A725" s="267" t="s">
        <v>1855</v>
      </c>
      <c r="B725" s="117" t="s">
        <v>1550</v>
      </c>
      <c r="C725" s="96">
        <v>3.9</v>
      </c>
      <c r="D725" s="96" t="s">
        <v>1593</v>
      </c>
      <c r="E725" s="96">
        <v>2.3E-5</v>
      </c>
      <c r="F725" s="96" t="s">
        <v>1593</v>
      </c>
      <c r="G725" s="99">
        <v>1.1000000000000001E-3</v>
      </c>
      <c r="H725" s="96" t="s">
        <v>1593</v>
      </c>
      <c r="I725" s="96">
        <v>1.2999999999999999E-3</v>
      </c>
      <c r="J725" s="96" t="s">
        <v>1593</v>
      </c>
      <c r="L725" s="100" t="s">
        <v>1199</v>
      </c>
      <c r="M725" s="113">
        <v>1</v>
      </c>
      <c r="N725" s="96">
        <v>0.14000000000000001</v>
      </c>
      <c r="P725" s="96">
        <v>326.44</v>
      </c>
      <c r="R725" s="96">
        <v>1.9000000000000001E-4</v>
      </c>
      <c r="S725" s="100">
        <v>7.7678000000000001E-3</v>
      </c>
      <c r="T725" s="96">
        <v>4.6705499999999997E-2</v>
      </c>
      <c r="U725" s="96">
        <v>6.0595000000000002E-6</v>
      </c>
      <c r="V725" s="96">
        <v>130500</v>
      </c>
      <c r="W725" s="96">
        <f t="shared" si="506"/>
        <v>783</v>
      </c>
      <c r="X725" s="96">
        <v>1.6E-2</v>
      </c>
      <c r="Y725" s="99">
        <f t="shared" si="507"/>
        <v>2.4731570194293401E-8</v>
      </c>
      <c r="Z725" s="96">
        <f t="shared" si="508"/>
        <v>733457.25843013392</v>
      </c>
      <c r="AA725" s="96">
        <f t="shared" si="509"/>
        <v>12.529623528128806</v>
      </c>
      <c r="AC725" s="96">
        <f t="shared" si="494"/>
        <v>1.8721111841048872</v>
      </c>
      <c r="AD725" s="96">
        <f t="shared" si="510"/>
        <v>0.45260539505630892</v>
      </c>
      <c r="AE725" s="96">
        <f t="shared" si="511"/>
        <v>0.17826617826617827</v>
      </c>
      <c r="AF725" s="96">
        <f t="shared" si="525"/>
        <v>0.11971495170373815</v>
      </c>
      <c r="AH725" s="101">
        <f t="shared" si="512"/>
        <v>994.35848321456717</v>
      </c>
      <c r="AI725" s="101">
        <f t="shared" si="513"/>
        <v>5.4148713847106489</v>
      </c>
      <c r="AJ725" s="101">
        <f t="shared" si="495"/>
        <v>1.7989285714285714</v>
      </c>
      <c r="AK725" s="96">
        <f t="shared" si="526"/>
        <v>1.3484927161277935</v>
      </c>
      <c r="AM725" s="96">
        <f t="shared" si="514"/>
        <v>8.1773816521701477</v>
      </c>
      <c r="AN725" s="96">
        <f t="shared" si="527"/>
        <v>1.6771282051282048</v>
      </c>
      <c r="AO725" s="96">
        <f t="shared" si="528"/>
        <v>1.3916995986152796</v>
      </c>
      <c r="AQ725" s="96">
        <f t="shared" si="515"/>
        <v>4176.305629501182</v>
      </c>
      <c r="AR725" s="96">
        <f t="shared" si="529"/>
        <v>53.728000000000002</v>
      </c>
      <c r="AS725" s="96">
        <f t="shared" si="530"/>
        <v>53.045570913888831</v>
      </c>
      <c r="AU725" s="96">
        <f t="shared" si="516"/>
        <v>9.0859796135223867</v>
      </c>
      <c r="AV725" s="96">
        <f t="shared" si="531"/>
        <v>22.066547265486253</v>
      </c>
      <c r="AW725" s="96">
        <f t="shared" si="532"/>
        <v>0.93173789173789157</v>
      </c>
      <c r="AX725" s="96">
        <f t="shared" si="533"/>
        <v>0.81390782631783609</v>
      </c>
      <c r="AZ725" s="101">
        <f t="shared" si="517"/>
        <v>4640.3395883346466</v>
      </c>
      <c r="BA725" s="101">
        <f t="shared" si="518"/>
        <v>50.374810794430857</v>
      </c>
      <c r="BB725" s="101">
        <f t="shared" si="534"/>
        <v>29.848888888888894</v>
      </c>
      <c r="BC725" s="96">
        <f t="shared" si="535"/>
        <v>18.667590557992721</v>
      </c>
      <c r="BE725" s="96">
        <f t="shared" si="519"/>
        <v>2.5524475524475523E-3</v>
      </c>
      <c r="BF725" s="96">
        <f t="shared" si="520"/>
        <v>1.3557142857142856</v>
      </c>
      <c r="BH725" s="118"/>
      <c r="BI725" s="96" t="s">
        <v>74</v>
      </c>
      <c r="BJ725" s="96">
        <f t="shared" si="521"/>
        <v>4.0658783689701073E-3</v>
      </c>
      <c r="BK725" s="101">
        <f t="shared" si="522"/>
        <v>0.59820486467968481</v>
      </c>
      <c r="BL725" s="101"/>
      <c r="BM725" s="117" t="str">
        <f t="shared" si="523"/>
        <v>65510-44-3</v>
      </c>
      <c r="BN725" s="204" t="str">
        <f t="shared" si="524"/>
        <v>Pentachlorobiphenyl, 2',3,4,4',5- (PCB 123)</v>
      </c>
      <c r="BO725" s="204"/>
      <c r="BP725" s="200">
        <f t="shared" si="536"/>
        <v>0.11971495170373815</v>
      </c>
      <c r="BQ725" s="100" t="str">
        <f t="shared" si="488"/>
        <v>C</v>
      </c>
      <c r="BR725" s="205">
        <f t="shared" si="537"/>
        <v>1.3916995986152796</v>
      </c>
      <c r="BS725" s="100" t="str">
        <f t="shared" si="489"/>
        <v>C</v>
      </c>
      <c r="BT725" s="200">
        <f t="shared" si="538"/>
        <v>0.81390782631783609</v>
      </c>
      <c r="BU725" s="100" t="str">
        <f t="shared" si="490"/>
        <v>C</v>
      </c>
      <c r="BV725" s="200">
        <f t="shared" si="539"/>
        <v>2.5524475524475523E-3</v>
      </c>
      <c r="BW725" s="100" t="str">
        <f t="shared" si="491"/>
        <v>C</v>
      </c>
      <c r="BX725" s="200">
        <f t="shared" si="492"/>
        <v>4.0658783689701073E-3</v>
      </c>
      <c r="BY725" s="100" t="str">
        <f t="shared" si="493"/>
        <v>C</v>
      </c>
      <c r="BZ725" s="200"/>
      <c r="CA725" s="200"/>
      <c r="CB725" s="200"/>
    </row>
    <row r="726" spans="1:80" s="96" customFormat="1" ht="23" x14ac:dyDescent="0.5">
      <c r="A726" s="267" t="s">
        <v>1856</v>
      </c>
      <c r="B726" s="117" t="s">
        <v>1551</v>
      </c>
      <c r="C726" s="96">
        <v>3.9</v>
      </c>
      <c r="D726" s="96" t="s">
        <v>1593</v>
      </c>
      <c r="E726" s="96">
        <v>2.3E-5</v>
      </c>
      <c r="F726" s="96" t="s">
        <v>1593</v>
      </c>
      <c r="G726" s="99">
        <v>1.1000000000000001E-3</v>
      </c>
      <c r="H726" s="96" t="s">
        <v>1593</v>
      </c>
      <c r="I726" s="96">
        <v>1.2999999999999999E-3</v>
      </c>
      <c r="J726" s="96" t="s">
        <v>1593</v>
      </c>
      <c r="L726" s="100" t="s">
        <v>1199</v>
      </c>
      <c r="M726" s="113">
        <v>1</v>
      </c>
      <c r="N726" s="96">
        <v>0.14000000000000001</v>
      </c>
      <c r="P726" s="96">
        <v>326.44</v>
      </c>
      <c r="R726" s="96">
        <v>2.8800000000000001E-4</v>
      </c>
      <c r="S726" s="100">
        <v>1.17743E-2</v>
      </c>
      <c r="T726" s="96">
        <v>4.6705499999999997E-2</v>
      </c>
      <c r="U726" s="96">
        <v>6.0595000000000002E-6</v>
      </c>
      <c r="V726" s="96">
        <v>127900</v>
      </c>
      <c r="W726" s="96">
        <f t="shared" si="506"/>
        <v>767.4</v>
      </c>
      <c r="X726" s="96">
        <v>1.34E-2</v>
      </c>
      <c r="Y726" s="99">
        <f t="shared" si="507"/>
        <v>3.8223771532988079E-8</v>
      </c>
      <c r="Z726" s="96">
        <f t="shared" si="508"/>
        <v>589975.37864852522</v>
      </c>
      <c r="AA726" s="96">
        <f t="shared" si="509"/>
        <v>10.284529868214856</v>
      </c>
      <c r="AC726" s="96">
        <f t="shared" si="494"/>
        <v>1.505881211235746</v>
      </c>
      <c r="AD726" s="96">
        <f t="shared" si="510"/>
        <v>0.45260539505630892</v>
      </c>
      <c r="AE726" s="96">
        <f t="shared" si="511"/>
        <v>0.17826617826617827</v>
      </c>
      <c r="AF726" s="96">
        <f t="shared" si="525"/>
        <v>0.11788168245909898</v>
      </c>
      <c r="AH726" s="101">
        <f t="shared" si="512"/>
        <v>799.83804905350053</v>
      </c>
      <c r="AI726" s="101">
        <f t="shared" si="513"/>
        <v>5.4148713847106489</v>
      </c>
      <c r="AJ726" s="101">
        <f t="shared" si="495"/>
        <v>1.7989285714285714</v>
      </c>
      <c r="AK726" s="96">
        <f t="shared" si="526"/>
        <v>1.3480481112898335</v>
      </c>
      <c r="AM726" s="96">
        <f t="shared" si="514"/>
        <v>6.5776891306777392</v>
      </c>
      <c r="AN726" s="96">
        <f t="shared" si="527"/>
        <v>1.6771282051282048</v>
      </c>
      <c r="AO726" s="96">
        <f t="shared" si="528"/>
        <v>1.336386683903261</v>
      </c>
      <c r="AQ726" s="96">
        <f t="shared" si="515"/>
        <v>3359.3198060247028</v>
      </c>
      <c r="AR726" s="96">
        <f t="shared" si="529"/>
        <v>53.728000000000002</v>
      </c>
      <c r="AS726" s="96">
        <f t="shared" si="530"/>
        <v>52.882216949758394</v>
      </c>
      <c r="AU726" s="96">
        <f t="shared" si="516"/>
        <v>7.3085434785308214</v>
      </c>
      <c r="AV726" s="96">
        <f t="shared" si="531"/>
        <v>22.066547265486253</v>
      </c>
      <c r="AW726" s="96">
        <f t="shared" si="532"/>
        <v>0.93173789173789157</v>
      </c>
      <c r="AX726" s="96">
        <f t="shared" si="533"/>
        <v>0.79655452351747835</v>
      </c>
      <c r="AZ726" s="101">
        <f t="shared" si="517"/>
        <v>3732.5775622496694</v>
      </c>
      <c r="BA726" s="101">
        <f t="shared" si="518"/>
        <v>50.374810794430857</v>
      </c>
      <c r="BB726" s="101">
        <f t="shared" si="534"/>
        <v>29.848888888888894</v>
      </c>
      <c r="BC726" s="96">
        <f t="shared" si="535"/>
        <v>18.6493446597689</v>
      </c>
      <c r="BE726" s="96">
        <f t="shared" si="519"/>
        <v>2.5524475524475523E-3</v>
      </c>
      <c r="BF726" s="96">
        <f t="shared" si="520"/>
        <v>1.3557142857142856</v>
      </c>
      <c r="BH726" s="118"/>
      <c r="BI726" s="96" t="s">
        <v>74</v>
      </c>
      <c r="BJ726" s="96">
        <f t="shared" si="521"/>
        <v>4.0658783689701073E-3</v>
      </c>
      <c r="BK726" s="101">
        <f t="shared" si="522"/>
        <v>0.59820486467968481</v>
      </c>
      <c r="BL726" s="101"/>
      <c r="BM726" s="117" t="str">
        <f t="shared" si="523"/>
        <v>31508-00-6</v>
      </c>
      <c r="BN726" s="204" t="str">
        <f t="shared" si="524"/>
        <v>Pentachlorobiphenyl, 2,3',4,4',5- (PCB 118)</v>
      </c>
      <c r="BO726" s="204"/>
      <c r="BP726" s="200">
        <f t="shared" si="536"/>
        <v>0.11788168245909898</v>
      </c>
      <c r="BQ726" s="100" t="str">
        <f t="shared" si="488"/>
        <v>C</v>
      </c>
      <c r="BR726" s="205">
        <f t="shared" si="537"/>
        <v>1.336386683903261</v>
      </c>
      <c r="BS726" s="100" t="str">
        <f t="shared" si="489"/>
        <v>C</v>
      </c>
      <c r="BT726" s="200">
        <f t="shared" si="538"/>
        <v>0.79655452351747835</v>
      </c>
      <c r="BU726" s="100" t="str">
        <f t="shared" si="490"/>
        <v>C</v>
      </c>
      <c r="BV726" s="200">
        <f t="shared" si="539"/>
        <v>2.5524475524475523E-3</v>
      </c>
      <c r="BW726" s="100" t="str">
        <f t="shared" si="491"/>
        <v>C</v>
      </c>
      <c r="BX726" s="200">
        <f t="shared" si="492"/>
        <v>4.0658783689701073E-3</v>
      </c>
      <c r="BY726" s="100" t="str">
        <f t="shared" si="493"/>
        <v>C</v>
      </c>
      <c r="BZ726" s="200"/>
      <c r="CA726" s="200"/>
      <c r="CB726" s="200"/>
    </row>
    <row r="727" spans="1:80" s="96" customFormat="1" ht="23" x14ac:dyDescent="0.5">
      <c r="A727" s="267" t="s">
        <v>1857</v>
      </c>
      <c r="B727" s="117" t="s">
        <v>1552</v>
      </c>
      <c r="C727" s="96">
        <v>3.9</v>
      </c>
      <c r="D727" s="96" t="s">
        <v>1593</v>
      </c>
      <c r="E727" s="96">
        <v>2.3E-5</v>
      </c>
      <c r="F727" s="96" t="s">
        <v>1593</v>
      </c>
      <c r="G727" s="99">
        <v>1.1000000000000001E-3</v>
      </c>
      <c r="H727" s="96" t="s">
        <v>1593</v>
      </c>
      <c r="I727" s="96">
        <v>1.2999999999999999E-3</v>
      </c>
      <c r="J727" s="96" t="s">
        <v>1593</v>
      </c>
      <c r="L727" s="100" t="s">
        <v>1199</v>
      </c>
      <c r="M727" s="113">
        <v>1</v>
      </c>
      <c r="N727" s="96">
        <v>0.14000000000000001</v>
      </c>
      <c r="P727" s="96">
        <v>326.44</v>
      </c>
      <c r="R727" s="96">
        <v>2.8299999999999999E-4</v>
      </c>
      <c r="S727" s="100">
        <v>1.1569899999999999E-2</v>
      </c>
      <c r="T727" s="96">
        <v>4.6705499999999997E-2</v>
      </c>
      <c r="U727" s="96">
        <v>6.0595000000000002E-6</v>
      </c>
      <c r="V727" s="96">
        <v>130500</v>
      </c>
      <c r="W727" s="96">
        <f t="shared" si="506"/>
        <v>783</v>
      </c>
      <c r="X727" s="96">
        <v>3.3999999999999998E-3</v>
      </c>
      <c r="Y727" s="99">
        <f t="shared" si="507"/>
        <v>3.6812839006721403E-8</v>
      </c>
      <c r="Z727" s="96">
        <f t="shared" si="508"/>
        <v>601175.12202320981</v>
      </c>
      <c r="AA727" s="96">
        <f t="shared" si="509"/>
        <v>2.6625474469406663</v>
      </c>
      <c r="AC727" s="96">
        <f t="shared" si="494"/>
        <v>1.5344679688005005</v>
      </c>
      <c r="AD727" s="96">
        <f t="shared" si="510"/>
        <v>0.45260539505630892</v>
      </c>
      <c r="AE727" s="96">
        <f t="shared" si="511"/>
        <v>0.17826617826617827</v>
      </c>
      <c r="AF727" s="96">
        <f t="shared" si="525"/>
        <v>0.11805384664963899</v>
      </c>
      <c r="AH727" s="101">
        <f t="shared" si="512"/>
        <v>815.02170114289447</v>
      </c>
      <c r="AI727" s="101">
        <f t="shared" si="513"/>
        <v>5.4148713847106489</v>
      </c>
      <c r="AJ727" s="101">
        <f t="shared" si="495"/>
        <v>1.7989285714285714</v>
      </c>
      <c r="AK727" s="96">
        <f t="shared" si="526"/>
        <v>1.3480904394539392</v>
      </c>
      <c r="AM727" s="96">
        <f t="shared" si="514"/>
        <v>6.7025560877205859</v>
      </c>
      <c r="AN727" s="96">
        <f t="shared" si="527"/>
        <v>1.6771282051282048</v>
      </c>
      <c r="AO727" s="96">
        <f t="shared" si="528"/>
        <v>1.3414641254161614</v>
      </c>
      <c r="AQ727" s="96">
        <f t="shared" si="515"/>
        <v>3423.0911448001566</v>
      </c>
      <c r="AR727" s="96">
        <f t="shared" si="529"/>
        <v>53.728000000000002</v>
      </c>
      <c r="AS727" s="96">
        <f t="shared" si="530"/>
        <v>52.897730186191225</v>
      </c>
      <c r="AU727" s="96">
        <f t="shared" si="516"/>
        <v>7.4472845419117615</v>
      </c>
      <c r="AV727" s="96">
        <f t="shared" si="531"/>
        <v>22.066547265486253</v>
      </c>
      <c r="AW727" s="96">
        <f t="shared" si="532"/>
        <v>0.93173789173789157</v>
      </c>
      <c r="AX727" s="96">
        <f t="shared" si="533"/>
        <v>0.79817517623405798</v>
      </c>
      <c r="AZ727" s="101">
        <f t="shared" si="517"/>
        <v>3803.4346053335071</v>
      </c>
      <c r="BA727" s="101">
        <f t="shared" si="518"/>
        <v>50.374810794430857</v>
      </c>
      <c r="BB727" s="101">
        <f t="shared" si="534"/>
        <v>29.848888888888894</v>
      </c>
      <c r="BC727" s="96">
        <f t="shared" si="535"/>
        <v>18.651080724072486</v>
      </c>
      <c r="BE727" s="96">
        <f t="shared" si="519"/>
        <v>2.5524475524475523E-3</v>
      </c>
      <c r="BF727" s="96">
        <f t="shared" si="520"/>
        <v>1.3557142857142856</v>
      </c>
      <c r="BH727" s="118"/>
      <c r="BI727" s="96" t="s">
        <v>74</v>
      </c>
      <c r="BJ727" s="96">
        <f t="shared" si="521"/>
        <v>4.0658783689701073E-3</v>
      </c>
      <c r="BK727" s="101">
        <f t="shared" si="522"/>
        <v>0.59820486467968481</v>
      </c>
      <c r="BL727" s="101"/>
      <c r="BM727" s="117" t="str">
        <f t="shared" si="523"/>
        <v>32598-14-4</v>
      </c>
      <c r="BN727" s="204" t="str">
        <f t="shared" si="524"/>
        <v>Pentachlorobiphenyl, 2,3,3',4,4'- (PCB 105)</v>
      </c>
      <c r="BO727" s="204"/>
      <c r="BP727" s="200">
        <f t="shared" si="536"/>
        <v>0.11805384664963899</v>
      </c>
      <c r="BQ727" s="100" t="str">
        <f t="shared" si="488"/>
        <v>C</v>
      </c>
      <c r="BR727" s="205">
        <f t="shared" si="537"/>
        <v>1.3414641254161614</v>
      </c>
      <c r="BS727" s="100" t="str">
        <f t="shared" si="489"/>
        <v>C</v>
      </c>
      <c r="BT727" s="200">
        <f t="shared" si="538"/>
        <v>0.79817517623405798</v>
      </c>
      <c r="BU727" s="100" t="str">
        <f t="shared" si="490"/>
        <v>C</v>
      </c>
      <c r="BV727" s="200">
        <f t="shared" si="539"/>
        <v>2.5524475524475523E-3</v>
      </c>
      <c r="BW727" s="100" t="str">
        <f t="shared" si="491"/>
        <v>C</v>
      </c>
      <c r="BX727" s="200">
        <f t="shared" si="492"/>
        <v>4.0658783689701073E-3</v>
      </c>
      <c r="BY727" s="100" t="str">
        <f t="shared" si="493"/>
        <v>C</v>
      </c>
      <c r="BZ727" s="200"/>
      <c r="CA727" s="200"/>
      <c r="CB727" s="200"/>
    </row>
    <row r="728" spans="1:80" s="96" customFormat="1" ht="23" x14ac:dyDescent="0.5">
      <c r="A728" s="267" t="s">
        <v>1858</v>
      </c>
      <c r="B728" s="117" t="s">
        <v>1553</v>
      </c>
      <c r="C728" s="96">
        <v>3.9</v>
      </c>
      <c r="D728" s="96" t="s">
        <v>1593</v>
      </c>
      <c r="E728" s="96">
        <v>2.3E-5</v>
      </c>
      <c r="F728" s="96" t="s">
        <v>1593</v>
      </c>
      <c r="G728" s="99">
        <v>1.1000000000000001E-3</v>
      </c>
      <c r="H728" s="96" t="s">
        <v>1593</v>
      </c>
      <c r="I728" s="96">
        <v>1.2999999999999999E-3</v>
      </c>
      <c r="J728" s="96" t="s">
        <v>1593</v>
      </c>
      <c r="L728" s="100" t="s">
        <v>1199</v>
      </c>
      <c r="M728" s="113">
        <v>1</v>
      </c>
      <c r="N728" s="96">
        <v>0.14000000000000001</v>
      </c>
      <c r="P728" s="96">
        <v>326.44</v>
      </c>
      <c r="R728" s="96">
        <v>9.2399999999999996E-5</v>
      </c>
      <c r="S728" s="100">
        <v>3.7775999999999999E-3</v>
      </c>
      <c r="T728" s="96">
        <v>4.6705499999999997E-2</v>
      </c>
      <c r="U728" s="96">
        <v>6.0595000000000002E-6</v>
      </c>
      <c r="V728" s="96">
        <v>130500</v>
      </c>
      <c r="W728" s="96">
        <f t="shared" si="506"/>
        <v>783</v>
      </c>
      <c r="X728" s="96">
        <v>1.5980000000000001E-2</v>
      </c>
      <c r="Y728" s="99">
        <f t="shared" si="507"/>
        <v>1.2052584995729934E-8</v>
      </c>
      <c r="Z728" s="96">
        <f t="shared" si="508"/>
        <v>1050656.0231215979</v>
      </c>
      <c r="AA728" s="96">
        <f t="shared" si="509"/>
        <v>12.513949427786446</v>
      </c>
      <c r="AC728" s="96">
        <f t="shared" si="494"/>
        <v>2.6817443946810018</v>
      </c>
      <c r="AD728" s="96">
        <f t="shared" si="510"/>
        <v>0.45260539505630892</v>
      </c>
      <c r="AE728" s="96">
        <f t="shared" si="511"/>
        <v>0.17826617826617827</v>
      </c>
      <c r="AF728" s="96">
        <f t="shared" si="525"/>
        <v>0.12207164179196771</v>
      </c>
      <c r="AH728" s="101">
        <f t="shared" si="512"/>
        <v>1424.3893799177092</v>
      </c>
      <c r="AI728" s="101">
        <f t="shared" si="513"/>
        <v>5.4148713847106489</v>
      </c>
      <c r="AJ728" s="101">
        <f t="shared" si="495"/>
        <v>1.7989285714285714</v>
      </c>
      <c r="AK728" s="96">
        <f t="shared" si="526"/>
        <v>1.349045051691993</v>
      </c>
      <c r="AM728" s="96">
        <f t="shared" si="514"/>
        <v>11.713859515966616</v>
      </c>
      <c r="AN728" s="96">
        <f t="shared" si="527"/>
        <v>1.6771282051282048</v>
      </c>
      <c r="AO728" s="96">
        <f t="shared" si="528"/>
        <v>1.4670795459090185</v>
      </c>
      <c r="AQ728" s="96">
        <f t="shared" si="515"/>
        <v>5982.4353956543782</v>
      </c>
      <c r="AR728" s="96">
        <f t="shared" si="529"/>
        <v>53.728000000000002</v>
      </c>
      <c r="AS728" s="96">
        <f t="shared" si="530"/>
        <v>53.249766096312399</v>
      </c>
      <c r="AU728" s="96">
        <f t="shared" si="516"/>
        <v>13.015399462185128</v>
      </c>
      <c r="AV728" s="96">
        <f t="shared" si="531"/>
        <v>22.066547265486253</v>
      </c>
      <c r="AW728" s="96">
        <f t="shared" si="532"/>
        <v>0.93173789173789157</v>
      </c>
      <c r="AX728" s="96">
        <f t="shared" si="533"/>
        <v>0.83653115575853376</v>
      </c>
      <c r="AZ728" s="101">
        <f t="shared" si="517"/>
        <v>6647.1504396159762</v>
      </c>
      <c r="BA728" s="101">
        <f t="shared" si="518"/>
        <v>50.374810794430857</v>
      </c>
      <c r="BB728" s="101">
        <f t="shared" si="534"/>
        <v>29.848888888888894</v>
      </c>
      <c r="BC728" s="96">
        <f t="shared" si="535"/>
        <v>18.690290538690395</v>
      </c>
      <c r="BE728" s="96">
        <f t="shared" si="519"/>
        <v>2.5524475524475523E-3</v>
      </c>
      <c r="BF728" s="96">
        <f t="shared" si="520"/>
        <v>1.3557142857142856</v>
      </c>
      <c r="BH728" s="118"/>
      <c r="BI728" s="96" t="s">
        <v>74</v>
      </c>
      <c r="BJ728" s="96">
        <f t="shared" si="521"/>
        <v>4.0658783689701073E-3</v>
      </c>
      <c r="BK728" s="101">
        <f t="shared" si="522"/>
        <v>0.59820486467968481</v>
      </c>
      <c r="BL728" s="101"/>
      <c r="BM728" s="117" t="str">
        <f t="shared" si="523"/>
        <v>74472-37-0</v>
      </c>
      <c r="BN728" s="204" t="str">
        <f t="shared" si="524"/>
        <v>Pentachlorobiphenyl, 2,3,4,4',5- (PCB 114)</v>
      </c>
      <c r="BO728" s="204"/>
      <c r="BP728" s="200">
        <f t="shared" si="536"/>
        <v>0.12207164179196771</v>
      </c>
      <c r="BQ728" s="100" t="str">
        <f t="shared" si="488"/>
        <v>C</v>
      </c>
      <c r="BR728" s="205">
        <f t="shared" si="537"/>
        <v>1.4670795459090185</v>
      </c>
      <c r="BS728" s="100" t="str">
        <f t="shared" si="489"/>
        <v>C</v>
      </c>
      <c r="BT728" s="200">
        <f t="shared" si="538"/>
        <v>0.83653115575853376</v>
      </c>
      <c r="BU728" s="100" t="str">
        <f t="shared" si="490"/>
        <v>C</v>
      </c>
      <c r="BV728" s="200">
        <f t="shared" si="539"/>
        <v>2.5524475524475523E-3</v>
      </c>
      <c r="BW728" s="100" t="str">
        <f t="shared" si="491"/>
        <v>C</v>
      </c>
      <c r="BX728" s="200">
        <f t="shared" si="492"/>
        <v>4.0658783689701073E-3</v>
      </c>
      <c r="BY728" s="100" t="str">
        <f t="shared" si="493"/>
        <v>C</v>
      </c>
      <c r="BZ728" s="200"/>
      <c r="CA728" s="200"/>
      <c r="CB728" s="200"/>
    </row>
    <row r="729" spans="1:80" s="96" customFormat="1" ht="23" x14ac:dyDescent="0.5">
      <c r="A729" s="267" t="s">
        <v>1859</v>
      </c>
      <c r="B729" s="117" t="s">
        <v>1554</v>
      </c>
      <c r="C729" s="96">
        <v>13000</v>
      </c>
      <c r="D729" s="96" t="s">
        <v>1593</v>
      </c>
      <c r="E729" s="96">
        <v>6.9999999999999998E-9</v>
      </c>
      <c r="F729" s="96" t="s">
        <v>1593</v>
      </c>
      <c r="G729" s="99">
        <v>3.8</v>
      </c>
      <c r="H729" s="96" t="s">
        <v>1593</v>
      </c>
      <c r="I729" s="96">
        <v>3.9999999999999998E-7</v>
      </c>
      <c r="J729" s="96" t="s">
        <v>1593</v>
      </c>
      <c r="L729" s="100" t="s">
        <v>1199</v>
      </c>
      <c r="M729" s="113">
        <v>1</v>
      </c>
      <c r="N729" s="96">
        <v>0.14000000000000001</v>
      </c>
      <c r="P729" s="96">
        <v>326.44</v>
      </c>
      <c r="R729" s="96">
        <v>1.9000000000000001E-4</v>
      </c>
      <c r="S729" s="100">
        <v>7.7678000000000001E-3</v>
      </c>
      <c r="T729" s="96">
        <v>4.6705499999999997E-2</v>
      </c>
      <c r="U729" s="96">
        <v>6.0595000000000002E-6</v>
      </c>
      <c r="V729" s="96">
        <v>127900</v>
      </c>
      <c r="W729" s="96">
        <f t="shared" si="506"/>
        <v>767.4</v>
      </c>
      <c r="X729" s="96">
        <v>7.3282E-3</v>
      </c>
      <c r="Y729" s="99">
        <f t="shared" si="507"/>
        <v>2.5234256521103419E-8</v>
      </c>
      <c r="Z729" s="96">
        <f t="shared" si="508"/>
        <v>726114.98447666469</v>
      </c>
      <c r="AA729" s="96">
        <f t="shared" si="509"/>
        <v>5.6244042761770938</v>
      </c>
      <c r="AC729" s="96">
        <f t="shared" si="494"/>
        <v>5.3650196221453959E-4</v>
      </c>
      <c r="AD729" s="96">
        <f t="shared" si="510"/>
        <v>1.3578161851689267E-4</v>
      </c>
      <c r="AE729" s="96">
        <f t="shared" si="511"/>
        <v>5.3479853479853469E-5</v>
      </c>
      <c r="AF729" s="96">
        <f t="shared" si="525"/>
        <v>3.5807226771139977E-5</v>
      </c>
      <c r="AH729" s="101">
        <f t="shared" si="512"/>
        <v>0.30289367923883725</v>
      </c>
      <c r="AI729" s="101">
        <f t="shared" si="513"/>
        <v>1.6480043344771537E-3</v>
      </c>
      <c r="AJ729" s="101">
        <f t="shared" si="495"/>
        <v>5.4750000000000003E-4</v>
      </c>
      <c r="AK729" s="96">
        <f t="shared" si="526"/>
        <v>4.104113096179082E-4</v>
      </c>
      <c r="AM729" s="96">
        <f t="shared" si="514"/>
        <v>2.3434405709531095E-3</v>
      </c>
      <c r="AN729" s="96">
        <f t="shared" si="527"/>
        <v>5.031384615384614E-4</v>
      </c>
      <c r="AO729" s="96">
        <f t="shared" si="528"/>
        <v>4.1420774554927188E-4</v>
      </c>
      <c r="AQ729" s="96">
        <f t="shared" si="515"/>
        <v>1.2721534528031164</v>
      </c>
      <c r="AR729" s="96">
        <f t="shared" si="529"/>
        <v>1.6352000000000002E-2</v>
      </c>
      <c r="AS729" s="96">
        <f t="shared" si="530"/>
        <v>1.6144482132366376E-2</v>
      </c>
      <c r="AU729" s="96">
        <f t="shared" si="516"/>
        <v>2.6038228566145657E-3</v>
      </c>
      <c r="AV729" s="96">
        <f t="shared" si="531"/>
        <v>6.6199641796458762E-3</v>
      </c>
      <c r="AW729" s="96">
        <f t="shared" si="532"/>
        <v>2.7952136752136747E-4</v>
      </c>
      <c r="AX729" s="96">
        <f t="shared" si="533"/>
        <v>2.4315205079924741E-4</v>
      </c>
      <c r="AZ729" s="101">
        <f t="shared" si="517"/>
        <v>1.4135038364479073</v>
      </c>
      <c r="BA729" s="101">
        <f t="shared" si="518"/>
        <v>1.5331464154826783E-2</v>
      </c>
      <c r="BB729" s="101">
        <f t="shared" si="534"/>
        <v>9.0844444444444453E-3</v>
      </c>
      <c r="BC729" s="96">
        <f t="shared" si="535"/>
        <v>5.6814604378611997E-3</v>
      </c>
      <c r="BE729" s="96">
        <f t="shared" si="519"/>
        <v>7.3886639676113354E-7</v>
      </c>
      <c r="BF729" s="96">
        <f t="shared" si="520"/>
        <v>4.1714285714285714E-4</v>
      </c>
      <c r="BH729" s="118"/>
      <c r="BI729" s="96" t="s">
        <v>74</v>
      </c>
      <c r="BJ729" s="96">
        <f t="shared" si="521"/>
        <v>1.1854305711177147E-6</v>
      </c>
      <c r="BK729" s="101">
        <f t="shared" si="522"/>
        <v>1.8249999999999999E-4</v>
      </c>
      <c r="BL729" s="101"/>
      <c r="BM729" s="117" t="str">
        <f t="shared" si="523"/>
        <v>57465-28-8</v>
      </c>
      <c r="BN729" s="204" t="str">
        <f t="shared" si="524"/>
        <v>Pentachlorobiphenyl, 3,3',4,4',5- (PCB 126)</v>
      </c>
      <c r="BO729" s="204"/>
      <c r="BP729" s="200">
        <f t="shared" si="536"/>
        <v>3.5807226771139977E-5</v>
      </c>
      <c r="BQ729" s="100" t="str">
        <f t="shared" si="488"/>
        <v>C</v>
      </c>
      <c r="BR729" s="205">
        <f t="shared" si="537"/>
        <v>4.1420774554927188E-4</v>
      </c>
      <c r="BS729" s="100" t="str">
        <f t="shared" si="489"/>
        <v>C</v>
      </c>
      <c r="BT729" s="200">
        <f t="shared" si="538"/>
        <v>2.4315205079924741E-4</v>
      </c>
      <c r="BU729" s="100" t="str">
        <f t="shared" si="490"/>
        <v>C</v>
      </c>
      <c r="BV729" s="200">
        <f t="shared" si="539"/>
        <v>7.3886639676113354E-7</v>
      </c>
      <c r="BW729" s="100" t="str">
        <f t="shared" si="491"/>
        <v>C</v>
      </c>
      <c r="BX729" s="200">
        <f t="shared" si="492"/>
        <v>1.1854305711177147E-6</v>
      </c>
      <c r="BY729" s="100" t="str">
        <f t="shared" si="493"/>
        <v>C</v>
      </c>
      <c r="BZ729" s="200"/>
      <c r="CA729" s="200"/>
      <c r="CB729" s="200"/>
    </row>
    <row r="730" spans="1:80" s="96" customFormat="1" ht="23" x14ac:dyDescent="0.5">
      <c r="A730" s="267" t="s">
        <v>1860</v>
      </c>
      <c r="B730" s="117" t="s">
        <v>554</v>
      </c>
      <c r="C730" s="96">
        <v>2</v>
      </c>
      <c r="D730" s="96" t="s">
        <v>790</v>
      </c>
      <c r="F730" s="96" t="s">
        <v>74</v>
      </c>
      <c r="G730" s="99">
        <v>5.6999999999999998E-4</v>
      </c>
      <c r="H730" s="96" t="s">
        <v>790</v>
      </c>
      <c r="J730" s="96" t="s">
        <v>74</v>
      </c>
      <c r="L730" s="100" t="s">
        <v>1199</v>
      </c>
      <c r="M730" s="113">
        <v>1</v>
      </c>
      <c r="N730" s="96">
        <v>0.14000000000000001</v>
      </c>
      <c r="P730" s="96">
        <v>291.99</v>
      </c>
      <c r="R730" s="96">
        <v>4.15E-4</v>
      </c>
      <c r="S730" s="100">
        <v>1.6966499999999999E-2</v>
      </c>
      <c r="T730" s="96">
        <v>2.4339699999999999E-2</v>
      </c>
      <c r="U730" s="96">
        <v>6.2670999999999997E-6</v>
      </c>
      <c r="V730" s="96">
        <v>78100</v>
      </c>
      <c r="W730" s="96">
        <f t="shared" si="506"/>
        <v>468.6</v>
      </c>
      <c r="X730" s="96">
        <v>0.7</v>
      </c>
      <c r="Y730" s="99">
        <f t="shared" si="507"/>
        <v>4.7025606362177108E-8</v>
      </c>
      <c r="Z730" s="96">
        <f t="shared" si="508"/>
        <v>531904.241997584</v>
      </c>
      <c r="AA730" s="96">
        <f t="shared" si="509"/>
        <v>328.09224832801885</v>
      </c>
      <c r="AC730" s="96">
        <f t="shared" si="494"/>
        <v>2.6200411380447792</v>
      </c>
      <c r="AD730" s="96">
        <f t="shared" si="510"/>
        <v>0.88258052035980228</v>
      </c>
      <c r="AE730" s="96">
        <f t="shared" si="511"/>
        <v>0.34761904761904761</v>
      </c>
      <c r="AF730" s="96">
        <f t="shared" si="525"/>
        <v>0.22771642127637057</v>
      </c>
      <c r="AH730" s="101" t="str">
        <f t="shared" si="512"/>
        <v/>
      </c>
      <c r="AI730" s="101" t="str">
        <f t="shared" si="513"/>
        <v/>
      </c>
      <c r="AJ730" s="101" t="str">
        <f t="shared" si="495"/>
        <v/>
      </c>
      <c r="AK730" s="96" t="str">
        <f t="shared" si="526"/>
        <v/>
      </c>
      <c r="AM730" s="96">
        <f t="shared" si="514"/>
        <v>11.444339690979596</v>
      </c>
      <c r="AN730" s="96">
        <f t="shared" si="527"/>
        <v>3.2703999999999995</v>
      </c>
      <c r="AO730" s="96">
        <f t="shared" si="528"/>
        <v>2.5435426865433066</v>
      </c>
      <c r="AQ730" s="96" t="str">
        <f t="shared" si="515"/>
        <v/>
      </c>
      <c r="AR730" s="96" t="str">
        <f t="shared" si="529"/>
        <v/>
      </c>
      <c r="AS730" s="96" t="str">
        <f t="shared" si="530"/>
        <v/>
      </c>
      <c r="AU730" s="96">
        <f t="shared" si="516"/>
        <v>12.715932989977329</v>
      </c>
      <c r="AV730" s="96">
        <f t="shared" si="531"/>
        <v>43.029767167698196</v>
      </c>
      <c r="AW730" s="96">
        <f t="shared" si="532"/>
        <v>1.8168888888888886</v>
      </c>
      <c r="AX730" s="96">
        <f t="shared" si="533"/>
        <v>1.5331013162766569</v>
      </c>
      <c r="AZ730" s="101" t="str">
        <f t="shared" si="517"/>
        <v/>
      </c>
      <c r="BA730" s="101" t="str">
        <f t="shared" si="518"/>
        <v/>
      </c>
      <c r="BB730" s="101" t="str">
        <f t="shared" si="534"/>
        <v/>
      </c>
      <c r="BC730" s="96" t="str">
        <f t="shared" si="535"/>
        <v/>
      </c>
      <c r="BE730" s="96">
        <f t="shared" si="519"/>
        <v>4.9257759784075575E-3</v>
      </c>
      <c r="BF730" s="96" t="str">
        <f t="shared" si="520"/>
        <v/>
      </c>
      <c r="BH730" s="118"/>
      <c r="BI730" s="96">
        <v>0.5</v>
      </c>
      <c r="BJ730" s="96">
        <f t="shared" si="521"/>
        <v>7.8629900904782415E-3</v>
      </c>
      <c r="BK730" s="101" t="str">
        <f t="shared" si="522"/>
        <v/>
      </c>
      <c r="BL730" s="101"/>
      <c r="BM730" s="117" t="str">
        <f t="shared" si="523"/>
        <v>1336-36-3</v>
      </c>
      <c r="BN730" s="204" t="str">
        <f t="shared" si="524"/>
        <v>Polychlorinated Biphenyls (high risk)</v>
      </c>
      <c r="BO730" s="204"/>
      <c r="BP730" s="200">
        <f t="shared" si="536"/>
        <v>0.22771642127637057</v>
      </c>
      <c r="BQ730" s="100" t="str">
        <f t="shared" si="488"/>
        <v>C</v>
      </c>
      <c r="BR730" s="205">
        <f t="shared" si="537"/>
        <v>2.5435426865433066</v>
      </c>
      <c r="BS730" s="100" t="str">
        <f t="shared" si="489"/>
        <v>C</v>
      </c>
      <c r="BT730" s="200">
        <f t="shared" si="538"/>
        <v>1.5331013162766569</v>
      </c>
      <c r="BU730" s="100" t="str">
        <f t="shared" si="490"/>
        <v>C</v>
      </c>
      <c r="BV730" s="200">
        <f t="shared" si="539"/>
        <v>4.9257759784075575E-3</v>
      </c>
      <c r="BW730" s="100" t="str">
        <f t="shared" si="491"/>
        <v>C</v>
      </c>
      <c r="BX730" s="200">
        <f t="shared" si="492"/>
        <v>0.5</v>
      </c>
      <c r="BY730" s="100" t="str">
        <f t="shared" si="493"/>
        <v>mcl</v>
      </c>
      <c r="BZ730" s="200"/>
      <c r="CA730" s="200"/>
      <c r="CB730" s="200"/>
    </row>
    <row r="731" spans="1:80" s="96" customFormat="1" ht="23" x14ac:dyDescent="0.5">
      <c r="A731" s="267" t="s">
        <v>1861</v>
      </c>
      <c r="B731" s="117" t="s">
        <v>554</v>
      </c>
      <c r="C731" s="96">
        <v>0.4</v>
      </c>
      <c r="D731" s="96" t="s">
        <v>790</v>
      </c>
      <c r="F731" s="96" t="s">
        <v>74</v>
      </c>
      <c r="G731" s="99">
        <v>1E-4</v>
      </c>
      <c r="H731" s="96" t="s">
        <v>790</v>
      </c>
      <c r="J731" s="96" t="s">
        <v>74</v>
      </c>
      <c r="L731" s="100" t="s">
        <v>1199</v>
      </c>
      <c r="M731" s="113">
        <v>1</v>
      </c>
      <c r="N731" s="96">
        <v>0.14000000000000001</v>
      </c>
      <c r="P731" s="96">
        <v>291.99</v>
      </c>
      <c r="R731" s="96">
        <v>4.15E-4</v>
      </c>
      <c r="S731" s="100">
        <v>1.6966499999999999E-2</v>
      </c>
      <c r="T731" s="96">
        <v>2.4339699999999999E-2</v>
      </c>
      <c r="U731" s="96">
        <v>6.2670999999999997E-6</v>
      </c>
      <c r="V731" s="96">
        <v>78100</v>
      </c>
      <c r="W731" s="96">
        <f t="shared" si="506"/>
        <v>468.6</v>
      </c>
      <c r="X731" s="96">
        <v>0.7</v>
      </c>
      <c r="Y731" s="99">
        <f t="shared" si="507"/>
        <v>4.7025606362177108E-8</v>
      </c>
      <c r="Z731" s="96">
        <f t="shared" si="508"/>
        <v>531904.241997584</v>
      </c>
      <c r="AA731" s="96">
        <f t="shared" si="509"/>
        <v>328.09224832801885</v>
      </c>
      <c r="AC731" s="96">
        <f t="shared" si="494"/>
        <v>14.934234486855242</v>
      </c>
      <c r="AD731" s="96">
        <f t="shared" si="510"/>
        <v>4.4129026017990114</v>
      </c>
      <c r="AE731" s="96">
        <f t="shared" si="511"/>
        <v>1.7380952380952379</v>
      </c>
      <c r="AF731" s="96">
        <f t="shared" si="525"/>
        <v>1.1508659467416693</v>
      </c>
      <c r="AH731" s="101" t="str">
        <f t="shared" si="512"/>
        <v/>
      </c>
      <c r="AI731" s="101" t="str">
        <f t="shared" si="513"/>
        <v/>
      </c>
      <c r="AJ731" s="101" t="str">
        <f t="shared" si="495"/>
        <v/>
      </c>
      <c r="AK731" s="96" t="str">
        <f t="shared" si="526"/>
        <v/>
      </c>
      <c r="AM731" s="96">
        <f t="shared" si="514"/>
        <v>65.232736238583698</v>
      </c>
      <c r="AN731" s="96">
        <f t="shared" si="527"/>
        <v>16.351999999999997</v>
      </c>
      <c r="AO731" s="96">
        <f t="shared" si="528"/>
        <v>13.074574389184029</v>
      </c>
      <c r="AQ731" s="96" t="str">
        <f t="shared" si="515"/>
        <v/>
      </c>
      <c r="AR731" s="96" t="str">
        <f t="shared" si="529"/>
        <v/>
      </c>
      <c r="AS731" s="96" t="str">
        <f t="shared" si="530"/>
        <v/>
      </c>
      <c r="AU731" s="96">
        <f t="shared" si="516"/>
        <v>72.48081804287078</v>
      </c>
      <c r="AV731" s="96">
        <f t="shared" si="531"/>
        <v>215.14883583849095</v>
      </c>
      <c r="AW731" s="96">
        <f t="shared" si="532"/>
        <v>9.0844444444444434</v>
      </c>
      <c r="AX731" s="96">
        <f t="shared" si="533"/>
        <v>7.7807099117338536</v>
      </c>
      <c r="AZ731" s="101" t="str">
        <f t="shared" si="517"/>
        <v/>
      </c>
      <c r="BA731" s="101" t="str">
        <f t="shared" si="518"/>
        <v/>
      </c>
      <c r="BB731" s="101" t="str">
        <f t="shared" si="534"/>
        <v/>
      </c>
      <c r="BC731" s="96" t="str">
        <f t="shared" si="535"/>
        <v/>
      </c>
      <c r="BE731" s="96">
        <f t="shared" si="519"/>
        <v>2.8076923076923076E-2</v>
      </c>
      <c r="BF731" s="96" t="str">
        <f t="shared" si="520"/>
        <v/>
      </c>
      <c r="BH731" s="118"/>
      <c r="BI731" s="96">
        <v>0.5</v>
      </c>
      <c r="BJ731" s="96">
        <f t="shared" si="521"/>
        <v>4.3587294005254351E-2</v>
      </c>
      <c r="BK731" s="101" t="str">
        <f t="shared" si="522"/>
        <v/>
      </c>
      <c r="BL731" s="101"/>
      <c r="BM731" s="117" t="str">
        <f t="shared" si="523"/>
        <v>1336-36-3</v>
      </c>
      <c r="BN731" s="204" t="str">
        <f t="shared" si="524"/>
        <v>Polychlorinated Biphenyls (low risk)</v>
      </c>
      <c r="BO731" s="204"/>
      <c r="BP731" s="200">
        <f t="shared" si="536"/>
        <v>1.1508659467416693</v>
      </c>
      <c r="BQ731" s="100" t="str">
        <f t="shared" si="488"/>
        <v>C</v>
      </c>
      <c r="BR731" s="205">
        <f t="shared" si="537"/>
        <v>13.074574389184029</v>
      </c>
      <c r="BS731" s="100" t="str">
        <f t="shared" si="489"/>
        <v>C</v>
      </c>
      <c r="BT731" s="200">
        <f t="shared" si="538"/>
        <v>7.7807099117338536</v>
      </c>
      <c r="BU731" s="100" t="str">
        <f t="shared" si="490"/>
        <v>C</v>
      </c>
      <c r="BV731" s="200">
        <f t="shared" si="539"/>
        <v>2.8076923076923076E-2</v>
      </c>
      <c r="BW731" s="100" t="str">
        <f t="shared" si="491"/>
        <v>C</v>
      </c>
      <c r="BX731" s="200">
        <f t="shared" si="492"/>
        <v>0.5</v>
      </c>
      <c r="BY731" s="100" t="str">
        <f t="shared" si="493"/>
        <v>mcl</v>
      </c>
      <c r="BZ731" s="200"/>
      <c r="CA731" s="200"/>
      <c r="CB731" s="200"/>
    </row>
    <row r="732" spans="1:80" s="96" customFormat="1" ht="23" x14ac:dyDescent="0.5">
      <c r="A732" s="267" t="s">
        <v>1862</v>
      </c>
      <c r="B732" s="117" t="s">
        <v>554</v>
      </c>
      <c r="C732" s="96">
        <v>7.0000000000000007E-2</v>
      </c>
      <c r="D732" s="96" t="s">
        <v>790</v>
      </c>
      <c r="F732" s="96" t="s">
        <v>74</v>
      </c>
      <c r="G732" s="99">
        <v>2.0000000000000002E-5</v>
      </c>
      <c r="H732" s="96" t="s">
        <v>790</v>
      </c>
      <c r="J732" s="96" t="s">
        <v>74</v>
      </c>
      <c r="L732" s="100" t="s">
        <v>1199</v>
      </c>
      <c r="M732" s="113">
        <v>1</v>
      </c>
      <c r="N732" s="96">
        <v>0.14000000000000001</v>
      </c>
      <c r="P732" s="96">
        <v>291.99</v>
      </c>
      <c r="R732" s="96">
        <v>4.15E-4</v>
      </c>
      <c r="S732" s="100">
        <v>1.6966499999999999E-2</v>
      </c>
      <c r="T732" s="96">
        <v>2.4339699999999999E-2</v>
      </c>
      <c r="U732" s="96">
        <v>6.2670999999999997E-6</v>
      </c>
      <c r="V732" s="96">
        <v>78100</v>
      </c>
      <c r="W732" s="96">
        <f t="shared" si="506"/>
        <v>468.6</v>
      </c>
      <c r="X732" s="96">
        <v>0.7</v>
      </c>
      <c r="Y732" s="99">
        <f t="shared" si="507"/>
        <v>4.7025606362177108E-8</v>
      </c>
      <c r="Z732" s="96">
        <f t="shared" si="508"/>
        <v>531904.241997584</v>
      </c>
      <c r="AA732" s="96">
        <f t="shared" si="509"/>
        <v>328.09224832801885</v>
      </c>
      <c r="AC732" s="96">
        <f t="shared" si="494"/>
        <v>74.671172434276201</v>
      </c>
      <c r="AD732" s="96">
        <f t="shared" si="510"/>
        <v>25.216586295994354</v>
      </c>
      <c r="AE732" s="96">
        <f t="shared" si="511"/>
        <v>9.931972789115644</v>
      </c>
      <c r="AF732" s="96">
        <f t="shared" si="525"/>
        <v>6.504766545926822</v>
      </c>
      <c r="AH732" s="101" t="str">
        <f t="shared" si="512"/>
        <v/>
      </c>
      <c r="AI732" s="101" t="str">
        <f t="shared" si="513"/>
        <v/>
      </c>
      <c r="AJ732" s="101" t="str">
        <f t="shared" si="495"/>
        <v/>
      </c>
      <c r="AK732" s="96" t="str">
        <f t="shared" si="526"/>
        <v/>
      </c>
      <c r="AM732" s="96">
        <f t="shared" si="514"/>
        <v>326.16368119291849</v>
      </c>
      <c r="AN732" s="96">
        <f t="shared" si="527"/>
        <v>93.439999999999969</v>
      </c>
      <c r="AO732" s="96">
        <f t="shared" si="528"/>
        <v>72.632190175314989</v>
      </c>
      <c r="AQ732" s="96" t="str">
        <f t="shared" si="515"/>
        <v/>
      </c>
      <c r="AR732" s="96" t="str">
        <f t="shared" si="529"/>
        <v/>
      </c>
      <c r="AS732" s="96" t="str">
        <f t="shared" si="530"/>
        <v/>
      </c>
      <c r="AU732" s="96">
        <f t="shared" si="516"/>
        <v>362.40409021435386</v>
      </c>
      <c r="AV732" s="96">
        <f t="shared" si="531"/>
        <v>1229.4219190770912</v>
      </c>
      <c r="AW732" s="96">
        <f t="shared" si="532"/>
        <v>51.91111111111109</v>
      </c>
      <c r="AX732" s="96">
        <f t="shared" si="533"/>
        <v>43.789662877515788</v>
      </c>
      <c r="AZ732" s="101" t="str">
        <f t="shared" si="517"/>
        <v/>
      </c>
      <c r="BA732" s="101" t="str">
        <f t="shared" si="518"/>
        <v/>
      </c>
      <c r="BB732" s="101" t="str">
        <f t="shared" si="534"/>
        <v/>
      </c>
      <c r="BC732" s="96" t="str">
        <f t="shared" si="535"/>
        <v/>
      </c>
      <c r="BE732" s="96">
        <f t="shared" si="519"/>
        <v>0.14038461538461536</v>
      </c>
      <c r="BF732" s="96" t="str">
        <f t="shared" si="520"/>
        <v/>
      </c>
      <c r="BH732" s="118"/>
      <c r="BI732" s="96">
        <v>0.5</v>
      </c>
      <c r="BJ732" s="96">
        <f t="shared" si="521"/>
        <v>0.22420836020762303</v>
      </c>
      <c r="BK732" s="101" t="str">
        <f t="shared" si="522"/>
        <v/>
      </c>
      <c r="BL732" s="101"/>
      <c r="BM732" s="117" t="str">
        <f t="shared" si="523"/>
        <v>1336-36-3</v>
      </c>
      <c r="BN732" s="204" t="str">
        <f t="shared" si="524"/>
        <v>Polychlorinated Biphenyls (lowest risk)</v>
      </c>
      <c r="BO732" s="204"/>
      <c r="BP732" s="200">
        <f t="shared" si="536"/>
        <v>6.504766545926822</v>
      </c>
      <c r="BQ732" s="100" t="str">
        <f t="shared" si="488"/>
        <v>C</v>
      </c>
      <c r="BR732" s="205">
        <f t="shared" si="537"/>
        <v>72.632190175314989</v>
      </c>
      <c r="BS732" s="100" t="str">
        <f t="shared" si="489"/>
        <v>C</v>
      </c>
      <c r="BT732" s="200">
        <f t="shared" si="538"/>
        <v>43.789662877515788</v>
      </c>
      <c r="BU732" s="100" t="str">
        <f t="shared" si="490"/>
        <v>C</v>
      </c>
      <c r="BV732" s="200">
        <f t="shared" si="539"/>
        <v>0.14038461538461536</v>
      </c>
      <c r="BW732" s="100" t="str">
        <f t="shared" si="491"/>
        <v>C</v>
      </c>
      <c r="BX732" s="200">
        <f t="shared" si="492"/>
        <v>0.5</v>
      </c>
      <c r="BY732" s="100" t="str">
        <f t="shared" si="493"/>
        <v>mcl</v>
      </c>
      <c r="BZ732" s="200"/>
      <c r="CA732" s="200"/>
      <c r="CB732" s="200"/>
    </row>
    <row r="733" spans="1:80" s="96" customFormat="1" ht="23" x14ac:dyDescent="0.5">
      <c r="A733" s="267" t="s">
        <v>1863</v>
      </c>
      <c r="B733" s="117" t="s">
        <v>1555</v>
      </c>
      <c r="C733" s="96">
        <v>13</v>
      </c>
      <c r="D733" s="96" t="s">
        <v>1593</v>
      </c>
      <c r="E733" s="96">
        <v>6.9999999999999999E-6</v>
      </c>
      <c r="F733" s="96" t="s">
        <v>1593</v>
      </c>
      <c r="G733" s="99">
        <v>3.8E-3</v>
      </c>
      <c r="H733" s="96" t="s">
        <v>1593</v>
      </c>
      <c r="I733" s="96">
        <v>4.0000000000000002E-4</v>
      </c>
      <c r="J733" s="96" t="s">
        <v>1593</v>
      </c>
      <c r="L733" s="100"/>
      <c r="M733" s="113">
        <v>1</v>
      </c>
      <c r="N733" s="96">
        <v>0.14000000000000001</v>
      </c>
      <c r="P733" s="96">
        <v>291.99</v>
      </c>
      <c r="Q733" s="96" t="s">
        <v>47</v>
      </c>
      <c r="R733" s="96">
        <v>9.3999999999999998E-6</v>
      </c>
      <c r="S733" s="100">
        <v>3.8430000000000002E-4</v>
      </c>
      <c r="T733" s="96">
        <v>4.9383900000000001E-2</v>
      </c>
      <c r="U733" s="96">
        <v>5.0440000000000003E-6</v>
      </c>
      <c r="V733" s="96">
        <v>78100</v>
      </c>
      <c r="W733" s="96">
        <f t="shared" si="506"/>
        <v>468.6</v>
      </c>
      <c r="X733" s="96">
        <v>5.6899999999999995E-4</v>
      </c>
      <c r="Y733" s="99" t="str">
        <f t="shared" si="507"/>
        <v/>
      </c>
      <c r="Z733" s="96" t="str">
        <f t="shared" si="508"/>
        <v/>
      </c>
      <c r="AA733" s="96" t="str">
        <f t="shared" si="509"/>
        <v/>
      </c>
      <c r="AC733" s="96">
        <f t="shared" si="494"/>
        <v>886.63967611336022</v>
      </c>
      <c r="AD733" s="96">
        <f t="shared" si="510"/>
        <v>0.13578161851689269</v>
      </c>
      <c r="AE733" s="96">
        <f t="shared" si="511"/>
        <v>5.3479853479853477E-2</v>
      </c>
      <c r="AF733" s="96">
        <f t="shared" si="525"/>
        <v>3.8366323407784432E-2</v>
      </c>
      <c r="AH733" s="101">
        <f t="shared" si="512"/>
        <v>500571.42857142852</v>
      </c>
      <c r="AI733" s="101">
        <f t="shared" si="513"/>
        <v>1.6480043344771536</v>
      </c>
      <c r="AJ733" s="101">
        <f t="shared" si="495"/>
        <v>0.54749999999999999</v>
      </c>
      <c r="AK733" s="96">
        <f t="shared" si="526"/>
        <v>0.41096782100850138</v>
      </c>
      <c r="AM733" s="96">
        <f t="shared" si="514"/>
        <v>3872.8421052631579</v>
      </c>
      <c r="AN733" s="96">
        <f t="shared" si="527"/>
        <v>0.50313846153846142</v>
      </c>
      <c r="AO733" s="96">
        <f t="shared" si="528"/>
        <v>0.50307310503250846</v>
      </c>
      <c r="AQ733" s="96">
        <f t="shared" si="515"/>
        <v>2102400</v>
      </c>
      <c r="AR733" s="96">
        <f t="shared" si="529"/>
        <v>16.352</v>
      </c>
      <c r="AS733" s="96">
        <f t="shared" si="530"/>
        <v>16.351872818766967</v>
      </c>
      <c r="AU733" s="96">
        <f t="shared" si="516"/>
        <v>4303.1578947368416</v>
      </c>
      <c r="AV733" s="96">
        <f t="shared" si="531"/>
        <v>6.6199641796458764</v>
      </c>
      <c r="AW733" s="96">
        <f t="shared" si="532"/>
        <v>0.27952136752136747</v>
      </c>
      <c r="AX733" s="96">
        <f t="shared" si="533"/>
        <v>0.26818030218304539</v>
      </c>
      <c r="AZ733" s="101">
        <f t="shared" si="517"/>
        <v>2336000</v>
      </c>
      <c r="BA733" s="101">
        <f t="shared" si="518"/>
        <v>15.331464154826781</v>
      </c>
      <c r="BB733" s="101">
        <f t="shared" si="534"/>
        <v>9.0844444444444452</v>
      </c>
      <c r="BC733" s="96">
        <f t="shared" si="535"/>
        <v>5.7043748215202559</v>
      </c>
      <c r="BE733" s="96">
        <f t="shared" si="519"/>
        <v>7.3886639676113363E-4</v>
      </c>
      <c r="BF733" s="96">
        <f t="shared" si="520"/>
        <v>0.41714285714285715</v>
      </c>
      <c r="BH733" s="118"/>
      <c r="BI733" s="96" t="s">
        <v>74</v>
      </c>
      <c r="BJ733" s="96">
        <f t="shared" si="521"/>
        <v>5.9929398243165578E-3</v>
      </c>
      <c r="BK733" s="101">
        <f t="shared" si="522"/>
        <v>0.23359999999999997</v>
      </c>
      <c r="BL733" s="101"/>
      <c r="BM733" s="117" t="str">
        <f t="shared" si="523"/>
        <v>32598-13-3</v>
      </c>
      <c r="BN733" s="204" t="str">
        <f t="shared" si="524"/>
        <v>Tetrachlorobiphenyl, 3,3',4,4'- (PCB 77)</v>
      </c>
      <c r="BO733" s="204"/>
      <c r="BP733" s="200">
        <f t="shared" si="536"/>
        <v>3.8366323407784432E-2</v>
      </c>
      <c r="BQ733" s="100" t="str">
        <f t="shared" si="488"/>
        <v>C</v>
      </c>
      <c r="BR733" s="205">
        <f t="shared" si="537"/>
        <v>0.50307310503250846</v>
      </c>
      <c r="BS733" s="100" t="str">
        <f t="shared" si="489"/>
        <v>C</v>
      </c>
      <c r="BT733" s="200">
        <f t="shared" si="538"/>
        <v>0.26818030218304539</v>
      </c>
      <c r="BU733" s="100" t="str">
        <f t="shared" si="490"/>
        <v>C</v>
      </c>
      <c r="BV733" s="200">
        <f t="shared" si="539"/>
        <v>7.3886639676113363E-4</v>
      </c>
      <c r="BW733" s="100" t="str">
        <f t="shared" si="491"/>
        <v>C</v>
      </c>
      <c r="BX733" s="200">
        <f t="shared" si="492"/>
        <v>5.9929398243165578E-3</v>
      </c>
      <c r="BY733" s="100" t="str">
        <f t="shared" si="493"/>
        <v>C</v>
      </c>
      <c r="BZ733" s="200"/>
      <c r="CA733" s="200"/>
      <c r="CB733" s="200"/>
    </row>
    <row r="734" spans="1:80" s="96" customFormat="1" ht="23" x14ac:dyDescent="0.5">
      <c r="A734" s="267" t="s">
        <v>1864</v>
      </c>
      <c r="B734" s="117" t="s">
        <v>1556</v>
      </c>
      <c r="C734" s="96">
        <v>39</v>
      </c>
      <c r="D734" s="96" t="s">
        <v>1593</v>
      </c>
      <c r="E734" s="96">
        <v>2.3E-6</v>
      </c>
      <c r="F734" s="96" t="s">
        <v>1593</v>
      </c>
      <c r="G734" s="99">
        <v>1.0999999999999999E-2</v>
      </c>
      <c r="H734" s="96" t="s">
        <v>1593</v>
      </c>
      <c r="I734" s="96">
        <v>1.2999999999999999E-4</v>
      </c>
      <c r="J734" s="96" t="s">
        <v>1593</v>
      </c>
      <c r="L734" s="100" t="s">
        <v>1199</v>
      </c>
      <c r="M734" s="113">
        <v>1</v>
      </c>
      <c r="N734" s="96">
        <v>0.14000000000000001</v>
      </c>
      <c r="P734" s="96">
        <v>291.99</v>
      </c>
      <c r="R734" s="96">
        <v>2.23E-4</v>
      </c>
      <c r="S734" s="100">
        <v>9.1169000000000007E-3</v>
      </c>
      <c r="T734" s="96">
        <v>4.9383900000000001E-2</v>
      </c>
      <c r="U734" s="96">
        <v>6.2697000000000003E-6</v>
      </c>
      <c r="V734" s="96">
        <v>78100</v>
      </c>
      <c r="W734" s="96">
        <f t="shared" si="506"/>
        <v>468.6</v>
      </c>
      <c r="X734" s="96">
        <v>3.2245000000000003E-2</v>
      </c>
      <c r="Y734" s="99">
        <f t="shared" si="507"/>
        <v>5.1262086471619746E-8</v>
      </c>
      <c r="Z734" s="96">
        <f t="shared" si="508"/>
        <v>509451.11434954719</v>
      </c>
      <c r="AA734" s="96">
        <f t="shared" si="509"/>
        <v>15.113287151765153</v>
      </c>
      <c r="AC734" s="96">
        <f t="shared" si="494"/>
        <v>0.13003472499131799</v>
      </c>
      <c r="AD734" s="96">
        <f t="shared" si="510"/>
        <v>4.5260539505630887E-2</v>
      </c>
      <c r="AE734" s="96">
        <f t="shared" si="511"/>
        <v>1.7826617826617826E-2</v>
      </c>
      <c r="AF734" s="96">
        <f t="shared" si="525"/>
        <v>1.1644094259633669E-2</v>
      </c>
      <c r="AH734" s="101">
        <f t="shared" si="512"/>
        <v>69.067015359674315</v>
      </c>
      <c r="AI734" s="101">
        <f t="shared" si="513"/>
        <v>0.54148713847106478</v>
      </c>
      <c r="AJ734" s="101">
        <f t="shared" si="495"/>
        <v>0.17989285714285716</v>
      </c>
      <c r="AK734" s="96">
        <f t="shared" si="526"/>
        <v>0.13476890924041166</v>
      </c>
      <c r="AM734" s="96">
        <f t="shared" si="514"/>
        <v>0.5679916787620769</v>
      </c>
      <c r="AN734" s="96">
        <f t="shared" si="527"/>
        <v>0.16771282051282049</v>
      </c>
      <c r="AO734" s="96">
        <f t="shared" si="528"/>
        <v>0.12948063599840226</v>
      </c>
      <c r="AQ734" s="96">
        <f t="shared" si="515"/>
        <v>290.08146451063214</v>
      </c>
      <c r="AR734" s="96">
        <f t="shared" si="529"/>
        <v>5.3728000000000007</v>
      </c>
      <c r="AS734" s="96">
        <f t="shared" si="530"/>
        <v>5.2750962830209511</v>
      </c>
      <c r="AU734" s="96">
        <f t="shared" si="516"/>
        <v>0.63110186529119672</v>
      </c>
      <c r="AV734" s="96">
        <f t="shared" si="531"/>
        <v>2.2066547265486252</v>
      </c>
      <c r="AW734" s="96">
        <f t="shared" si="532"/>
        <v>9.3173789173789157E-2</v>
      </c>
      <c r="AX734" s="96">
        <f t="shared" si="533"/>
        <v>7.8306469080382413E-2</v>
      </c>
      <c r="AZ734" s="101">
        <f t="shared" si="517"/>
        <v>322.31273834514678</v>
      </c>
      <c r="BA734" s="101">
        <f t="shared" si="518"/>
        <v>5.0374810794430864</v>
      </c>
      <c r="BB734" s="101">
        <f t="shared" si="534"/>
        <v>2.9848888888888894</v>
      </c>
      <c r="BC734" s="96">
        <f t="shared" si="535"/>
        <v>1.8634628322980427</v>
      </c>
      <c r="BE734" s="96">
        <f t="shared" si="519"/>
        <v>2.5524475524475526E-4</v>
      </c>
      <c r="BF734" s="96">
        <f t="shared" si="520"/>
        <v>0.13557142857142859</v>
      </c>
      <c r="BH734" s="118"/>
      <c r="BI734" s="96" t="s">
        <v>74</v>
      </c>
      <c r="BJ734" s="96">
        <f t="shared" si="521"/>
        <v>4.0658783689701076E-4</v>
      </c>
      <c r="BK734" s="101">
        <f t="shared" si="522"/>
        <v>5.9820486467968483E-2</v>
      </c>
      <c r="BL734" s="101"/>
      <c r="BM734" s="117" t="str">
        <f t="shared" si="523"/>
        <v>70362-50-4</v>
      </c>
      <c r="BN734" s="204" t="str">
        <f t="shared" si="524"/>
        <v>Tetrachlorobiphenyl, 3,4,4',5- (PCB 81)</v>
      </c>
      <c r="BO734" s="204"/>
      <c r="BP734" s="200">
        <f t="shared" si="536"/>
        <v>1.1644094259633669E-2</v>
      </c>
      <c r="BQ734" s="100" t="str">
        <f t="shared" si="488"/>
        <v>C</v>
      </c>
      <c r="BR734" s="205">
        <f t="shared" si="537"/>
        <v>0.12948063599840226</v>
      </c>
      <c r="BS734" s="100" t="str">
        <f t="shared" si="489"/>
        <v>C</v>
      </c>
      <c r="BT734" s="200">
        <f t="shared" si="538"/>
        <v>7.8306469080382413E-2</v>
      </c>
      <c r="BU734" s="100" t="str">
        <f t="shared" si="490"/>
        <v>C</v>
      </c>
      <c r="BV734" s="200">
        <f t="shared" si="539"/>
        <v>2.5524475524475526E-4</v>
      </c>
      <c r="BW734" s="100" t="str">
        <f t="shared" si="491"/>
        <v>C</v>
      </c>
      <c r="BX734" s="200">
        <f t="shared" si="492"/>
        <v>4.0658783689701076E-4</v>
      </c>
      <c r="BY734" s="100" t="str">
        <f t="shared" si="493"/>
        <v>C</v>
      </c>
      <c r="BZ734" s="200"/>
      <c r="CA734" s="200"/>
      <c r="CB734" s="200"/>
    </row>
    <row r="735" spans="1:80" s="96" customFormat="1" ht="23" x14ac:dyDescent="0.5">
      <c r="A735" s="200" t="s">
        <v>1557</v>
      </c>
      <c r="B735" s="117" t="s">
        <v>1558</v>
      </c>
      <c r="D735" s="96" t="s">
        <v>74</v>
      </c>
      <c r="F735" s="96" t="s">
        <v>74</v>
      </c>
      <c r="G735" s="99"/>
      <c r="H735" s="96" t="s">
        <v>74</v>
      </c>
      <c r="I735" s="96">
        <v>5.9999999999999995E-4</v>
      </c>
      <c r="J735" s="96" t="s">
        <v>790</v>
      </c>
      <c r="L735" s="100"/>
      <c r="M735" s="113">
        <v>1</v>
      </c>
      <c r="N735" s="96">
        <v>0.1</v>
      </c>
      <c r="P735" s="96">
        <v>512.53</v>
      </c>
      <c r="Q735" s="96" t="s">
        <v>47</v>
      </c>
      <c r="R735" s="96">
        <v>1.32E-11</v>
      </c>
      <c r="S735" s="100">
        <v>5.3970000000000001E-10</v>
      </c>
      <c r="T735" s="96">
        <v>2.9666999999999999E-2</v>
      </c>
      <c r="U735" s="96">
        <v>3.4664E-6</v>
      </c>
      <c r="V735" s="96">
        <v>10000000000</v>
      </c>
      <c r="W735" s="96">
        <f t="shared" si="506"/>
        <v>60000000</v>
      </c>
      <c r="X735" s="96">
        <v>1.7630000000000001E-6</v>
      </c>
      <c r="Y735" s="99" t="str">
        <f t="shared" si="507"/>
        <v/>
      </c>
      <c r="Z735" s="96" t="str">
        <f t="shared" si="508"/>
        <v/>
      </c>
      <c r="AA735" s="96" t="str">
        <f t="shared" si="509"/>
        <v/>
      </c>
      <c r="AC735" s="96" t="str">
        <f t="shared" si="494"/>
        <v/>
      </c>
      <c r="AD735" s="96" t="str">
        <f t="shared" si="510"/>
        <v/>
      </c>
      <c r="AE735" s="96" t="str">
        <f t="shared" si="511"/>
        <v/>
      </c>
      <c r="AF735" s="96" t="str">
        <f t="shared" si="525"/>
        <v/>
      </c>
      <c r="AH735" s="101">
        <f t="shared" si="512"/>
        <v>750857.14285714284</v>
      </c>
      <c r="AI735" s="101" t="str">
        <f t="shared" si="513"/>
        <v/>
      </c>
      <c r="AJ735" s="101" t="str">
        <f t="shared" si="495"/>
        <v/>
      </c>
      <c r="AK735" s="96">
        <f t="shared" si="526"/>
        <v>750857.14285714284</v>
      </c>
      <c r="AM735" s="96" t="str">
        <f t="shared" si="514"/>
        <v/>
      </c>
      <c r="AN735" s="96" t="str">
        <f t="shared" si="527"/>
        <v/>
      </c>
      <c r="AO735" s="96" t="str">
        <f t="shared" si="528"/>
        <v/>
      </c>
      <c r="AQ735" s="96">
        <f t="shared" si="515"/>
        <v>3153600</v>
      </c>
      <c r="AR735" s="96" t="str">
        <f t="shared" si="529"/>
        <v/>
      </c>
      <c r="AS735" s="96">
        <f t="shared" si="530"/>
        <v>3153600</v>
      </c>
      <c r="AU735" s="96" t="str">
        <f t="shared" si="516"/>
        <v/>
      </c>
      <c r="AV735" s="96" t="str">
        <f t="shared" si="531"/>
        <v/>
      </c>
      <c r="AW735" s="96" t="str">
        <f t="shared" si="532"/>
        <v/>
      </c>
      <c r="AX735" s="96" t="str">
        <f t="shared" si="533"/>
        <v/>
      </c>
      <c r="AZ735" s="101">
        <f t="shared" si="517"/>
        <v>3504000</v>
      </c>
      <c r="BA735" s="101" t="str">
        <f t="shared" si="518"/>
        <v/>
      </c>
      <c r="BB735" s="101" t="str">
        <f t="shared" si="534"/>
        <v/>
      </c>
      <c r="BC735" s="96">
        <f t="shared" si="535"/>
        <v>3504000</v>
      </c>
      <c r="BE735" s="96" t="str">
        <f t="shared" si="519"/>
        <v/>
      </c>
      <c r="BF735" s="96">
        <f t="shared" si="520"/>
        <v>0.62571428571428556</v>
      </c>
      <c r="BH735" s="118"/>
      <c r="BI735" s="96" t="s">
        <v>74</v>
      </c>
      <c r="BJ735" s="96" t="str">
        <f t="shared" si="521"/>
        <v/>
      </c>
      <c r="BK735" s="101" t="str">
        <f t="shared" si="522"/>
        <v/>
      </c>
      <c r="BL735" s="101"/>
      <c r="BM735" s="117" t="str">
        <f t="shared" si="523"/>
        <v>9016-87-9</v>
      </c>
      <c r="BN735" s="204" t="str">
        <f t="shared" si="524"/>
        <v>Polymeric Methylene Diphenyl Diisocyanate (PMDI)</v>
      </c>
      <c r="BO735" s="204"/>
      <c r="BP735" s="200">
        <f t="shared" si="536"/>
        <v>100000</v>
      </c>
      <c r="BQ735" s="100" t="str">
        <f t="shared" si="488"/>
        <v>max</v>
      </c>
      <c r="BR735" s="205">
        <f t="shared" si="537"/>
        <v>100000</v>
      </c>
      <c r="BS735" s="100" t="str">
        <f t="shared" si="489"/>
        <v>max</v>
      </c>
      <c r="BT735" s="200">
        <f t="shared" si="538"/>
        <v>100000</v>
      </c>
      <c r="BU735" s="100" t="str">
        <f t="shared" si="490"/>
        <v>max</v>
      </c>
      <c r="BV735" s="200">
        <f t="shared" si="539"/>
        <v>0.62571428571428556</v>
      </c>
      <c r="BW735" s="100" t="str">
        <f t="shared" si="491"/>
        <v>N</v>
      </c>
      <c r="BX735" s="200" t="str">
        <f t="shared" si="492"/>
        <v/>
      </c>
      <c r="BY735" s="100" t="str">
        <f t="shared" si="493"/>
        <v/>
      </c>
      <c r="BZ735" s="200"/>
      <c r="CA735" s="200"/>
      <c r="CB735" s="200"/>
    </row>
    <row r="736" spans="1:80" s="96" customFormat="1" ht="23" x14ac:dyDescent="0.5">
      <c r="A736" s="200" t="s">
        <v>1559</v>
      </c>
      <c r="B736" s="117" t="s">
        <v>74</v>
      </c>
      <c r="D736" s="96" t="s">
        <v>74</v>
      </c>
      <c r="F736" s="96" t="s">
        <v>74</v>
      </c>
      <c r="G736" s="99"/>
      <c r="H736" s="96" t="s">
        <v>74</v>
      </c>
      <c r="J736" s="96" t="s">
        <v>74</v>
      </c>
      <c r="L736" s="100"/>
      <c r="M736" s="113">
        <v>1</v>
      </c>
      <c r="P736" s="96" t="s">
        <v>1197</v>
      </c>
      <c r="Q736" s="96" t="s">
        <v>47</v>
      </c>
      <c r="R736" s="96" t="s">
        <v>1197</v>
      </c>
      <c r="S736" s="100" t="s">
        <v>1197</v>
      </c>
      <c r="T736" s="96" t="s">
        <v>1197</v>
      </c>
      <c r="U736" s="96" t="s">
        <v>1197</v>
      </c>
      <c r="W736" s="96">
        <f t="shared" si="506"/>
        <v>0</v>
      </c>
      <c r="X736" s="96" t="s">
        <v>1197</v>
      </c>
      <c r="Y736" s="99" t="str">
        <f t="shared" si="507"/>
        <v/>
      </c>
      <c r="Z736" s="96" t="str">
        <f t="shared" si="508"/>
        <v/>
      </c>
      <c r="AA736" s="96" t="str">
        <f t="shared" si="509"/>
        <v/>
      </c>
      <c r="AC736" s="96" t="str">
        <f t="shared" si="494"/>
        <v/>
      </c>
      <c r="AD736" s="96" t="str">
        <f t="shared" si="510"/>
        <v/>
      </c>
      <c r="AE736" s="96" t="str">
        <f t="shared" si="511"/>
        <v/>
      </c>
      <c r="AF736" s="96" t="str">
        <f t="shared" si="525"/>
        <v/>
      </c>
      <c r="AH736" s="101" t="str">
        <f t="shared" si="512"/>
        <v/>
      </c>
      <c r="AI736" s="101" t="str">
        <f t="shared" si="513"/>
        <v/>
      </c>
      <c r="AJ736" s="101" t="str">
        <f t="shared" si="495"/>
        <v/>
      </c>
      <c r="AK736" s="96" t="str">
        <f t="shared" si="526"/>
        <v/>
      </c>
      <c r="AM736" s="96" t="str">
        <f t="shared" si="514"/>
        <v/>
      </c>
      <c r="AN736" s="96" t="str">
        <f t="shared" si="527"/>
        <v/>
      </c>
      <c r="AO736" s="96" t="str">
        <f t="shared" si="528"/>
        <v/>
      </c>
      <c r="AQ736" s="96" t="str">
        <f t="shared" si="515"/>
        <v/>
      </c>
      <c r="AR736" s="96" t="str">
        <f t="shared" si="529"/>
        <v/>
      </c>
      <c r="AS736" s="96" t="str">
        <f t="shared" si="530"/>
        <v/>
      </c>
      <c r="AU736" s="96" t="str">
        <f t="shared" si="516"/>
        <v/>
      </c>
      <c r="AV736" s="96" t="str">
        <f t="shared" si="531"/>
        <v/>
      </c>
      <c r="AW736" s="96" t="str">
        <f t="shared" si="532"/>
        <v/>
      </c>
      <c r="AX736" s="96" t="str">
        <f t="shared" si="533"/>
        <v/>
      </c>
      <c r="AZ736" s="101" t="str">
        <f t="shared" si="517"/>
        <v/>
      </c>
      <c r="BA736" s="101" t="str">
        <f t="shared" si="518"/>
        <v/>
      </c>
      <c r="BB736" s="101" t="str">
        <f t="shared" si="534"/>
        <v/>
      </c>
      <c r="BC736" s="96" t="str">
        <f t="shared" si="535"/>
        <v/>
      </c>
      <c r="BE736" s="96" t="str">
        <f t="shared" si="519"/>
        <v/>
      </c>
      <c r="BF736" s="96" t="str">
        <f t="shared" si="520"/>
        <v/>
      </c>
      <c r="BH736" s="118"/>
      <c r="BI736" s="96" t="s">
        <v>74</v>
      </c>
      <c r="BJ736" s="96" t="str">
        <f t="shared" si="521"/>
        <v/>
      </c>
      <c r="BK736" s="101" t="str">
        <f t="shared" si="522"/>
        <v/>
      </c>
      <c r="BL736" s="101"/>
      <c r="BM736" s="117" t="str">
        <f t="shared" si="523"/>
        <v/>
      </c>
      <c r="BN736" s="204" t="str">
        <f t="shared" si="524"/>
        <v>Polynuclear Aromatic Hydrocarbons (PAHs)</v>
      </c>
      <c r="BO736" s="204"/>
      <c r="BP736" s="200" t="str">
        <f t="shared" si="536"/>
        <v/>
      </c>
      <c r="BQ736" s="100" t="str">
        <f t="shared" si="488"/>
        <v/>
      </c>
      <c r="BR736" s="205" t="str">
        <f t="shared" si="537"/>
        <v/>
      </c>
      <c r="BS736" s="100" t="str">
        <f t="shared" si="489"/>
        <v/>
      </c>
      <c r="BT736" s="200" t="str">
        <f t="shared" si="538"/>
        <v/>
      </c>
      <c r="BU736" s="100" t="str">
        <f t="shared" si="490"/>
        <v/>
      </c>
      <c r="BV736" s="200" t="str">
        <f t="shared" si="539"/>
        <v/>
      </c>
      <c r="BW736" s="100" t="str">
        <f t="shared" si="491"/>
        <v/>
      </c>
      <c r="BX736" s="200" t="str">
        <f t="shared" si="492"/>
        <v/>
      </c>
      <c r="BY736" s="100" t="str">
        <f t="shared" si="493"/>
        <v/>
      </c>
      <c r="BZ736" s="200"/>
      <c r="CA736" s="200"/>
      <c r="CB736" s="200"/>
    </row>
    <row r="737" spans="1:80" s="96" customFormat="1" ht="23" x14ac:dyDescent="0.5">
      <c r="A737" s="267" t="s">
        <v>1865</v>
      </c>
      <c r="B737" s="117" t="s">
        <v>562</v>
      </c>
      <c r="D737" s="96" t="s">
        <v>74</v>
      </c>
      <c r="E737" s="96">
        <v>0.06</v>
      </c>
      <c r="F737" s="96" t="s">
        <v>790</v>
      </c>
      <c r="G737" s="99"/>
      <c r="H737" s="96" t="s">
        <v>74</v>
      </c>
      <c r="J737" s="96" t="s">
        <v>74</v>
      </c>
      <c r="L737" s="100" t="s">
        <v>1199</v>
      </c>
      <c r="M737" s="113">
        <v>1</v>
      </c>
      <c r="N737" s="96">
        <v>0.13</v>
      </c>
      <c r="P737" s="96">
        <v>154.21</v>
      </c>
      <c r="R737" s="96">
        <v>1.84E-4</v>
      </c>
      <c r="S737" s="100">
        <v>7.5224999999999997E-3</v>
      </c>
      <c r="T737" s="96">
        <v>5.0614300000000001E-2</v>
      </c>
      <c r="U737" s="96">
        <v>8.3299999999999999E-6</v>
      </c>
      <c r="V737" s="96">
        <v>5027</v>
      </c>
      <c r="W737" s="96">
        <f t="shared" si="506"/>
        <v>30.161999999999999</v>
      </c>
      <c r="X737" s="96">
        <v>3.9</v>
      </c>
      <c r="Y737" s="99">
        <f t="shared" si="507"/>
        <v>6.7202938980747267E-7</v>
      </c>
      <c r="Z737" s="96">
        <f t="shared" si="508"/>
        <v>140704.02553513515</v>
      </c>
      <c r="AA737" s="96">
        <f t="shared" si="509"/>
        <v>118.02735387594339</v>
      </c>
      <c r="AC737" s="96" t="str">
        <f t="shared" si="494"/>
        <v/>
      </c>
      <c r="AD737" s="96" t="str">
        <f t="shared" si="510"/>
        <v/>
      </c>
      <c r="AE737" s="96" t="str">
        <f t="shared" si="511"/>
        <v/>
      </c>
      <c r="AF737" s="96" t="str">
        <f t="shared" si="525"/>
        <v/>
      </c>
      <c r="AH737" s="101" t="str">
        <f t="shared" si="512"/>
        <v/>
      </c>
      <c r="AI737" s="101">
        <f t="shared" si="513"/>
        <v>15212.347702866031</v>
      </c>
      <c r="AJ737" s="101">
        <f t="shared" si="495"/>
        <v>4692.8571428571431</v>
      </c>
      <c r="AK737" s="96">
        <f t="shared" si="526"/>
        <v>3586.4677168775784</v>
      </c>
      <c r="AM737" s="96" t="str">
        <f t="shared" si="514"/>
        <v/>
      </c>
      <c r="AN737" s="96" t="str">
        <f t="shared" si="527"/>
        <v/>
      </c>
      <c r="AO737" s="96" t="str">
        <f t="shared" si="528"/>
        <v/>
      </c>
      <c r="AQ737" s="96" t="str">
        <f t="shared" si="515"/>
        <v/>
      </c>
      <c r="AR737" s="96">
        <f t="shared" si="529"/>
        <v>140160</v>
      </c>
      <c r="AS737" s="96">
        <f t="shared" si="530"/>
        <v>140160</v>
      </c>
      <c r="AU737" s="96" t="str">
        <f t="shared" si="516"/>
        <v/>
      </c>
      <c r="AV737" s="96" t="str">
        <f t="shared" si="531"/>
        <v/>
      </c>
      <c r="AW737" s="96" t="str">
        <f t="shared" si="532"/>
        <v/>
      </c>
      <c r="AX737" s="96" t="str">
        <f t="shared" si="533"/>
        <v/>
      </c>
      <c r="AZ737" s="101" t="str">
        <f t="shared" si="517"/>
        <v/>
      </c>
      <c r="BA737" s="101">
        <f t="shared" si="518"/>
        <v>141521.20758301648</v>
      </c>
      <c r="BB737" s="101">
        <f t="shared" si="534"/>
        <v>77866.666666666672</v>
      </c>
      <c r="BC737" s="96">
        <f t="shared" si="535"/>
        <v>50229.689014577794</v>
      </c>
      <c r="BE737" s="96" t="str">
        <f t="shared" si="519"/>
        <v/>
      </c>
      <c r="BF737" s="96" t="str">
        <f t="shared" si="520"/>
        <v/>
      </c>
      <c r="BH737" s="118"/>
      <c r="BI737" s="96" t="s">
        <v>74</v>
      </c>
      <c r="BJ737" s="96" t="str">
        <f t="shared" si="521"/>
        <v/>
      </c>
      <c r="BK737" s="101">
        <f t="shared" si="522"/>
        <v>2002.2857142857142</v>
      </c>
      <c r="BL737" s="101"/>
      <c r="BM737" s="117" t="str">
        <f t="shared" si="523"/>
        <v>83-32-9</v>
      </c>
      <c r="BN737" s="204" t="str">
        <f t="shared" si="524"/>
        <v>Acenaphthene</v>
      </c>
      <c r="BO737" s="204"/>
      <c r="BP737" s="200">
        <f t="shared" si="536"/>
        <v>118.02735387594339</v>
      </c>
      <c r="BQ737" s="100" t="str">
        <f t="shared" si="488"/>
        <v>sat</v>
      </c>
      <c r="BR737" s="205">
        <f t="shared" si="537"/>
        <v>118.02735387594339</v>
      </c>
      <c r="BS737" s="100" t="str">
        <f t="shared" si="489"/>
        <v>sat</v>
      </c>
      <c r="BT737" s="200">
        <f t="shared" si="538"/>
        <v>118.02735387594339</v>
      </c>
      <c r="BU737" s="100" t="str">
        <f t="shared" si="490"/>
        <v>sat</v>
      </c>
      <c r="BV737" s="200" t="str">
        <f t="shared" si="539"/>
        <v/>
      </c>
      <c r="BW737" s="100" t="str">
        <f t="shared" si="491"/>
        <v/>
      </c>
      <c r="BX737" s="200">
        <f t="shared" si="492"/>
        <v>2002.2857142857142</v>
      </c>
      <c r="BY737" s="100" t="str">
        <f t="shared" si="493"/>
        <v>N</v>
      </c>
      <c r="BZ737" s="200">
        <v>29</v>
      </c>
      <c r="CA737" s="200"/>
      <c r="CB737" s="200">
        <f t="shared" ref="CB737:CB740" si="540">BZ737*20</f>
        <v>580</v>
      </c>
    </row>
    <row r="738" spans="1:80" s="96" customFormat="1" ht="23" x14ac:dyDescent="0.5">
      <c r="A738" s="267" t="s">
        <v>1972</v>
      </c>
      <c r="B738" s="117" t="s">
        <v>1973</v>
      </c>
      <c r="E738" s="96">
        <v>0.03</v>
      </c>
      <c r="F738" s="96" t="s">
        <v>47</v>
      </c>
      <c r="G738" s="99"/>
      <c r="L738" s="100" t="s">
        <v>1199</v>
      </c>
      <c r="M738" s="113">
        <v>1</v>
      </c>
      <c r="N738" s="96">
        <v>0.13</v>
      </c>
      <c r="P738" s="96">
        <v>202.26</v>
      </c>
      <c r="R738" s="96">
        <v>1.19E-5</v>
      </c>
      <c r="S738" s="100">
        <v>4.8650000000000001E-4</v>
      </c>
      <c r="T738" s="96">
        <v>2.7787300000000001E-2</v>
      </c>
      <c r="U738" s="96">
        <v>7.2478999999999997E-6</v>
      </c>
      <c r="V738" s="96">
        <v>54340</v>
      </c>
      <c r="W738" s="96">
        <f t="shared" ref="W738" si="541">IF(V738="",,V738*Foc)</f>
        <v>326.04000000000002</v>
      </c>
      <c r="X738" s="96">
        <v>0.13500000000000001</v>
      </c>
      <c r="Y738" s="99">
        <f t="shared" ref="Y738" si="542">IF(ISBLANK(L738),"",((THETA_AIR^(10/3)*T738*S738+THETA_WATER^(10/3)*U738)/(n^2))/(Pb*W738+THETA_WATER+THETA_AIR*S738))</f>
        <v>2.3494115758156466E-9</v>
      </c>
      <c r="Z738" s="96">
        <f t="shared" ref="Z738" si="543">IF(Y738="","",(QC*(PI()*Y738*T)^0.5*0.0001)/(2*Pb*Y738))</f>
        <v>2379693.9356104992</v>
      </c>
      <c r="AA738" s="96">
        <f t="shared" ref="AA738" si="544">IF(Y738="","",X738/Pb*(W738*Pb+THETA_WATER+S738*THETA_AIR))</f>
        <v>44.028912433287744</v>
      </c>
      <c r="AC738" s="96" t="str">
        <f t="shared" ref="AC738" si="545">IF(AND(L738="V",Z738=""),"",IF(G738="","",(TR*AT*365*24)/(ET_R*EF_R*IF(K738="M",ED_m,(ED_A+ED_C))*G738*1000/IF(L738="V",Z738,PEF))))</f>
        <v/>
      </c>
      <c r="AD738" s="96" t="str">
        <f t="shared" ref="AD738" si="546">IF(C738="","",IF(N738="","",(TR*AT*365)/(EF_R*IF(K738="M",SFS_MADJ,SFS_ADJ)*N738*C738*0.000001)))</f>
        <v/>
      </c>
      <c r="AE738" s="96" t="str">
        <f t="shared" ref="AE738" si="547">IF(C738="","",(TR*AT*365)/(EF_R*IF(K738="M",IFS_MADJ,IFS_ADJ)*M738*C738*0.000001))</f>
        <v/>
      </c>
      <c r="AF738" s="96" t="str">
        <f t="shared" ref="AF738" si="548">IF(AND(G738="",C738=""),"",(1/(IF(AC738="",0,(1/AC738))+IF(AD738="",0,(1/AD738))+IF(AE738="",0,(1/AE738)))))</f>
        <v/>
      </c>
      <c r="AH738" s="101" t="str">
        <f t="shared" ref="AH738" si="549">IF(L738="n/a","",IF(AND(L738=1,Z738=""),"",IF(I738="","",(THQ*ED_C*365*24/((24*EF_R*ED_C*((1/I738)*(1/IF(L738="V",Z738,PEF)))))))))</f>
        <v/>
      </c>
      <c r="AI738" s="101">
        <f t="shared" ref="AI738" si="550">IF(E738="","",IF(N738="","",(THQ*BW_C*ED_C*365/((EF_R*ED_C*((1/E738)*(SA_CHILD*AF_CHILD*N738)*0.000001))))))</f>
        <v>7606.1738514330154</v>
      </c>
      <c r="AJ738" s="101">
        <f t="shared" ref="AJ738" si="551">IF(E738="","",(THQ*BW_C*ED_C*365/((EF_R*ED_C*M738*((1/E738)*(IRS_CHILD*0.000001))))))</f>
        <v>2346.4285714285716</v>
      </c>
      <c r="AK738" s="96">
        <f t="shared" ref="AK738" si="552">IF(AND(E738="",I738=""),"",IF(AND(AH738="",AI738="",AJ738=""),"",(1/(IF(AH738="",0,(1/AH738))+IF(AI738="",0,(1/AI738))+IF(AJ738="",0,(1/AJ738))))))</f>
        <v>1793.2338584387892</v>
      </c>
      <c r="AM738" s="96" t="str">
        <f t="shared" ref="AM738" si="553">IF(AND(L738=1,Z738=""),"",IF(G738="","",(TR*AT*365*24)/(ET_I*EF_O*ED_O*G738*1000/IF(L738="V",Z738,PEF))))</f>
        <v/>
      </c>
      <c r="AN738" s="96" t="str">
        <f t="shared" ref="AN738" si="554">IF(C738="","",(TR*BW_A*AT*365)/(EF_O*ED_O*IRS_WORK*M738*C738*0.000001))</f>
        <v/>
      </c>
      <c r="AO738" s="96" t="str">
        <f t="shared" ref="AO738" si="555">IF(AND(AM738="",AN738=""),"",IF(AND(G738="",C738=""),"",(1/(IF(AM738="",0,(1/AM738))+IF(AN738="",0,(1/AN738))))))</f>
        <v/>
      </c>
      <c r="AQ738" s="96" t="str">
        <f t="shared" ref="AQ738" si="556">IF(AND(L738=1,Z738=""),"",IF(I738="","",(THQ*ED_O*365*24/((ET_I*EF_O*ED_O*((1/I738)*(1/IF(L738="V",Z738,PEF))))))))</f>
        <v/>
      </c>
      <c r="AR738" s="96">
        <f t="shared" ref="AR738" si="557">IF(E738="","",(THQ*BW_A*ED_O*365)/((EF_O*ED_O*M738*((1/E738)*(IRS_WORK*0.000001)))))</f>
        <v>70080</v>
      </c>
      <c r="AS738" s="96">
        <f t="shared" ref="AS738" si="558">IF(AND(AQ738="",AR738=""),"",IF(AND(E738="",I738=""),"",(1/(IF(AQ738="",0,(1/AQ738))+IF(AR738="",0,(1/AR738))))))</f>
        <v>70080</v>
      </c>
      <c r="AU738" s="96" t="str">
        <f t="shared" ref="AU738" si="559">IF(AND(L738=1,Z738=""),"",IF(G738="","",(TR*AT*24*365)/(ET_I*EF_OUT*ED_O*G738*1000/IF(L738="V",Z738,PEF))))</f>
        <v/>
      </c>
      <c r="AV738" s="96" t="str">
        <f t="shared" ref="AV738" si="560">IF(C738="","",IF(N738="","",(TR*BW_A*AT*365*24)/(EF_OUT*ED_O*SA_ADULT*AF_WORK*N738*C738*0.000001)))</f>
        <v/>
      </c>
      <c r="AW738" s="96" t="str">
        <f t="shared" ref="AW738" si="561">IF(C738="","",(TR*BW_A*AT*365)/(EF_OUT*ED_O*IRS_ADULT*M738*C738*0.000001))</f>
        <v/>
      </c>
      <c r="AX738" s="96" t="str">
        <f t="shared" ref="AX738" si="562">IF(AND(AU738="",AV738="",AW738=""),"",IF(AND(G738="",C738=""),"",(1/(IF(AU738="",0,(1/AU738))+IF(AV738="",0,(1/AV738))+IF(AW738="",0,(1/AW738))))))</f>
        <v/>
      </c>
      <c r="AZ738" s="101" t="str">
        <f t="shared" ref="AZ738" si="563">IF(AND(L738=1,Z738=""),"",IF(I738="","",(THQ*ED_O*365*24)/((ET_I*EF_OUT*ED_O*((1/I738)*(1/IF(L738="V",Z738,PEF)))))))</f>
        <v/>
      </c>
      <c r="BA738" s="101">
        <f t="shared" ref="BA738" si="564">IF(E738="","",IF(N738="","",(THQ*BW_A*ED_O*365/((EF_OUT*ED_O*((1/E738)*(SA_WORK*AF_WORK*N738*0.000001)))))))</f>
        <v>70760.603791508242</v>
      </c>
      <c r="BB738" s="101">
        <f t="shared" ref="BB738" si="565">IF(E738="","",(THQ*BW_A*ED_O*365)/((EF_OUT*ED_O*M738*((1/E738)*(IRS_ADULT*0.000001)))))</f>
        <v>38933.333333333336</v>
      </c>
      <c r="BC738" s="96">
        <f t="shared" ref="BC738" si="566">IF(AND(E738="",I738=""),"",IF(AND(AZ738="",BA738="",BB738=""),"",(1/(IF(AZ738="",0,(1/AZ738))+IF(BA738="",0,(1/BA738))+IF(BB738="",0,(1/BB738))))))</f>
        <v>25114.844507288897</v>
      </c>
      <c r="BE738" s="96" t="str">
        <f t="shared" ref="BE738" si="567">IF(G738="","",TR*AT*365*24/(24*EF_R*IF(K738="M",ED_m,(ED_A+ED_C))*G738))</f>
        <v/>
      </c>
      <c r="BF738" s="96" t="str">
        <f t="shared" ref="BF738" si="568">IF(I738="","",(THQ*I738*365*24*ED_C*1000)/(24*EF_R*ED_C))</f>
        <v/>
      </c>
      <c r="BH738" s="118"/>
      <c r="BI738" s="96" t="s">
        <v>74</v>
      </c>
      <c r="BJ738" s="96" t="str">
        <f t="shared" ref="BJ738" si="569">IF(C738="",IF(G738="","",IF(L738=0,"",(TR*AT*365)/(EF_R*IF(K738="M",ED_m,(ED_A+ED_C))*(IF(L738=0,0,(VF_W*G738)))))),(TR*AT*365)/(EF_R*((IF(K738="M",IFW_MADJ,IFW_ADJ)*C738*0.001)+(IF(OR(L738=0,G738=""),0,(IF(K738="M",ED_m,(ED_A+ED_C))*VF_W*G738))))))</f>
        <v/>
      </c>
      <c r="BK738" s="101">
        <f t="shared" ref="BK738" si="570">IF(E738="",IF(I738="","",IF(L738=0,"",(THQ*ED_A*365*1000)/(EF_R*ED_A*((IF(L738=0,0,(VF_W/I738))))))),(THQ*ED_A*365*1000)/(EF_R*ED_A*((IRW_ADULT/(BW_A*E738))+IF(OR(L738=0,I738=""),0,(VF_W/I738)))))</f>
        <v>1001.1428571428571</v>
      </c>
      <c r="BL738" s="101"/>
      <c r="BM738" s="117" t="str">
        <f t="shared" ref="BM738" si="571">B738</f>
        <v>208-96-8</v>
      </c>
      <c r="BN738" s="204" t="str">
        <f t="shared" ref="BN738" si="572">A738</f>
        <v>Acenaphthylene</v>
      </c>
      <c r="BO738" s="204"/>
      <c r="BP738" s="200">
        <f t="shared" ref="BP738" si="573">IF(AND(AA738="",AF738="",AK738=""),"",IF(Q738="S", MIN(AF738,AK738,100000),MIN(AA738,AF738,AK738,100000)))</f>
        <v>44.028912433287744</v>
      </c>
      <c r="BQ738" s="100" t="str">
        <f t="shared" ref="BQ738" si="574">IF(BP738="","",IF(BP738=AA738,"sat", IF(BP738=AF738,"C", IF(BP738=AK738,"N", IF(BP738=100000,"max")))))</f>
        <v>sat</v>
      </c>
      <c r="BR738" s="205">
        <f t="shared" ref="BR738" si="575">IF(AND(AA738="",AO738="",AS738=""),"",IF(Q738="S", MIN(AO738,AS738,100000),MIN(AA738,AO738,AS738,100000)))</f>
        <v>44.028912433287744</v>
      </c>
      <c r="BS738" s="100" t="str">
        <f t="shared" ref="BS738" si="576">IF(BR738="","",IF(BR738=AA738,"sat", IF(BR738=AO738,"C", IF(BR738=AS738,"N", IF(BR738=100000,"max")))))</f>
        <v>sat</v>
      </c>
      <c r="BT738" s="200">
        <f t="shared" ref="BT738" si="577">IF(AND(AA738="",AX738="",BC738=""),"",IF(Q738="S",MIN(AX738,BC738,100000),MIN(AA738,AX738,BC738,100000)))</f>
        <v>44.028912433287744</v>
      </c>
      <c r="BU738" s="100" t="str">
        <f t="shared" ref="BU738" si="578">IF(BT738="","", IF(BT738=AA738,"sat", IF(BT738=AX738,"C", IF(BT738=BC738,"N", IF(BT738=100000,"max")))))</f>
        <v>sat</v>
      </c>
      <c r="BV738" s="200" t="str">
        <f t="shared" ref="BV738" si="579">IF(AND(G738="",I738=""),"",MIN(BE738,BF738))</f>
        <v/>
      </c>
      <c r="BW738" s="100" t="str">
        <f t="shared" ref="BW738" si="580">IF(BV738="","", IF(BV738=BE738,"C", IF(BV738=BF738,"N")))</f>
        <v/>
      </c>
      <c r="BX738" s="200">
        <f t="shared" ref="BX738" si="581">IF(BI738="",(IF(AND(BJ738="",BK738=""),"",MIN(BJ738,BK738))),BI738)</f>
        <v>1001.1428571428571</v>
      </c>
      <c r="BY738" s="100" t="str">
        <f t="shared" ref="BY738" si="582">IF(BX738="","", IF(BX738=BJ738,"C", IF(BX738=BK738,"N",IF(BX738=BI738,"mcl"))))</f>
        <v>N</v>
      </c>
      <c r="BZ738" s="200"/>
      <c r="CA738" s="200"/>
      <c r="CB738" s="200"/>
    </row>
    <row r="739" spans="1:80" s="96" customFormat="1" ht="23" x14ac:dyDescent="0.5">
      <c r="A739" s="267" t="s">
        <v>1866</v>
      </c>
      <c r="B739" s="117" t="s">
        <v>563</v>
      </c>
      <c r="D739" s="96" t="s">
        <v>74</v>
      </c>
      <c r="E739" s="96">
        <v>0.3</v>
      </c>
      <c r="F739" s="96" t="s">
        <v>790</v>
      </c>
      <c r="G739" s="99"/>
      <c r="H739" s="96" t="s">
        <v>74</v>
      </c>
      <c r="J739" s="96" t="s">
        <v>74</v>
      </c>
      <c r="L739" s="100" t="s">
        <v>1199</v>
      </c>
      <c r="M739" s="113">
        <v>1</v>
      </c>
      <c r="N739" s="96">
        <v>0.13</v>
      </c>
      <c r="P739" s="96">
        <v>178.24</v>
      </c>
      <c r="R739" s="96">
        <v>5.5600000000000003E-5</v>
      </c>
      <c r="S739" s="100">
        <v>2.2731000000000001E-3</v>
      </c>
      <c r="T739" s="96">
        <v>3.89732E-2</v>
      </c>
      <c r="U739" s="96">
        <v>7.8522999999999993E-6</v>
      </c>
      <c r="V739" s="96">
        <v>16360</v>
      </c>
      <c r="W739" s="96">
        <f t="shared" si="506"/>
        <v>98.16</v>
      </c>
      <c r="X739" s="96">
        <v>4.3400000000000001E-2</v>
      </c>
      <c r="Y739" s="99">
        <f t="shared" si="507"/>
        <v>4.8541011305533987E-8</v>
      </c>
      <c r="Z739" s="96">
        <f t="shared" si="508"/>
        <v>523535.632763381</v>
      </c>
      <c r="AA739" s="96">
        <f t="shared" si="509"/>
        <v>4.264502675732416</v>
      </c>
      <c r="AC739" s="96" t="str">
        <f t="shared" si="494"/>
        <v/>
      </c>
      <c r="AD739" s="96" t="str">
        <f t="shared" si="510"/>
        <v/>
      </c>
      <c r="AE739" s="96" t="str">
        <f t="shared" si="511"/>
        <v/>
      </c>
      <c r="AF739" s="96" t="str">
        <f t="shared" si="525"/>
        <v/>
      </c>
      <c r="AH739" s="101" t="str">
        <f t="shared" si="512"/>
        <v/>
      </c>
      <c r="AI739" s="101">
        <f t="shared" si="513"/>
        <v>76061.738514330165</v>
      </c>
      <c r="AJ739" s="101">
        <f t="shared" si="495"/>
        <v>23464.285714285717</v>
      </c>
      <c r="AK739" s="96">
        <f t="shared" si="526"/>
        <v>17932.338584387893</v>
      </c>
      <c r="AM739" s="96" t="str">
        <f t="shared" si="514"/>
        <v/>
      </c>
      <c r="AN739" s="96" t="str">
        <f t="shared" si="527"/>
        <v/>
      </c>
      <c r="AO739" s="96" t="str">
        <f t="shared" si="528"/>
        <v/>
      </c>
      <c r="AQ739" s="96" t="str">
        <f t="shared" si="515"/>
        <v/>
      </c>
      <c r="AR739" s="96">
        <f t="shared" si="529"/>
        <v>700800</v>
      </c>
      <c r="AS739" s="96">
        <f t="shared" si="530"/>
        <v>700800</v>
      </c>
      <c r="AU739" s="96" t="str">
        <f t="shared" si="516"/>
        <v/>
      </c>
      <c r="AV739" s="96" t="str">
        <f t="shared" si="531"/>
        <v/>
      </c>
      <c r="AW739" s="96" t="str">
        <f t="shared" si="532"/>
        <v/>
      </c>
      <c r="AX739" s="96" t="str">
        <f t="shared" si="533"/>
        <v/>
      </c>
      <c r="AZ739" s="101" t="str">
        <f t="shared" si="517"/>
        <v/>
      </c>
      <c r="BA739" s="101">
        <f t="shared" si="518"/>
        <v>707606.03791508242</v>
      </c>
      <c r="BB739" s="101">
        <f t="shared" si="534"/>
        <v>389333.33333333331</v>
      </c>
      <c r="BC739" s="96">
        <f t="shared" si="535"/>
        <v>251148.44507288892</v>
      </c>
      <c r="BE739" s="96" t="str">
        <f t="shared" si="519"/>
        <v/>
      </c>
      <c r="BF739" s="96" t="str">
        <f t="shared" si="520"/>
        <v/>
      </c>
      <c r="BH739" s="118"/>
      <c r="BI739" s="96" t="s">
        <v>74</v>
      </c>
      <c r="BJ739" s="96" t="str">
        <f t="shared" si="521"/>
        <v/>
      </c>
      <c r="BK739" s="101">
        <f t="shared" si="522"/>
        <v>10011.428571428571</v>
      </c>
      <c r="BL739" s="101"/>
      <c r="BM739" s="117" t="str">
        <f t="shared" si="523"/>
        <v>120-12-7</v>
      </c>
      <c r="BN739" s="204" t="str">
        <f t="shared" si="524"/>
        <v>Anthracene</v>
      </c>
      <c r="BO739" s="204"/>
      <c r="BP739" s="200">
        <f t="shared" si="536"/>
        <v>4.264502675732416</v>
      </c>
      <c r="BQ739" s="100" t="str">
        <f t="shared" si="488"/>
        <v>sat</v>
      </c>
      <c r="BR739" s="205">
        <f t="shared" si="537"/>
        <v>4.264502675732416</v>
      </c>
      <c r="BS739" s="100" t="str">
        <f t="shared" si="489"/>
        <v>sat</v>
      </c>
      <c r="BT739" s="200">
        <f t="shared" si="538"/>
        <v>4.264502675732416</v>
      </c>
      <c r="BU739" s="100" t="str">
        <f t="shared" si="490"/>
        <v>sat</v>
      </c>
      <c r="BV739" s="200" t="str">
        <f t="shared" si="539"/>
        <v/>
      </c>
      <c r="BW739" s="100" t="str">
        <f t="shared" si="491"/>
        <v/>
      </c>
      <c r="BX739" s="200">
        <f t="shared" si="492"/>
        <v>10011.428571428571</v>
      </c>
      <c r="BY739" s="100" t="str">
        <f t="shared" si="493"/>
        <v>N</v>
      </c>
      <c r="BZ739" s="200">
        <v>590</v>
      </c>
      <c r="CA739" s="200"/>
      <c r="CB739" s="200">
        <f t="shared" si="540"/>
        <v>11800</v>
      </c>
    </row>
    <row r="740" spans="1:80" s="96" customFormat="1" ht="23" x14ac:dyDescent="0.5">
      <c r="A740" s="267" t="s">
        <v>1867</v>
      </c>
      <c r="B740" s="117" t="s">
        <v>564</v>
      </c>
      <c r="C740" s="96">
        <v>0.1</v>
      </c>
      <c r="D740" s="96" t="s">
        <v>790</v>
      </c>
      <c r="F740" s="96" t="s">
        <v>74</v>
      </c>
      <c r="G740" s="99">
        <v>6.0000000000000002E-5</v>
      </c>
      <c r="H740" s="100" t="s">
        <v>790</v>
      </c>
      <c r="J740" s="96" t="s">
        <v>74</v>
      </c>
      <c r="K740" s="100" t="s">
        <v>1949</v>
      </c>
      <c r="L740" s="100" t="s">
        <v>1199</v>
      </c>
      <c r="M740" s="113">
        <v>1</v>
      </c>
      <c r="N740" s="96">
        <v>0.13</v>
      </c>
      <c r="P740" s="96">
        <v>228.3</v>
      </c>
      <c r="R740" s="96">
        <v>1.2E-5</v>
      </c>
      <c r="S740" s="100">
        <v>4.906E-4</v>
      </c>
      <c r="T740" s="96">
        <v>2.61138E-2</v>
      </c>
      <c r="U740" s="96">
        <v>6.7495000000000003E-6</v>
      </c>
      <c r="V740" s="96">
        <v>176900</v>
      </c>
      <c r="W740" s="96">
        <f t="shared" si="506"/>
        <v>1061.4000000000001</v>
      </c>
      <c r="X740" s="96">
        <v>9.4000000000000004E-3</v>
      </c>
      <c r="Y740" s="99">
        <f t="shared" si="507"/>
        <v>6.8337411550424281E-10</v>
      </c>
      <c r="Z740" s="96">
        <f t="shared" si="508"/>
        <v>4412364.6198442709</v>
      </c>
      <c r="AA740" s="96">
        <f t="shared" si="509"/>
        <v>9.9781008730211589</v>
      </c>
      <c r="AC740" s="96">
        <f t="shared" si="494"/>
        <v>74.560791029775842</v>
      </c>
      <c r="AD740" s="96">
        <f t="shared" si="510"/>
        <v>4.5892322780194625</v>
      </c>
      <c r="AE740" s="96">
        <f t="shared" si="511"/>
        <v>1.5314685620673039</v>
      </c>
      <c r="AF740" s="96">
        <f t="shared" si="525"/>
        <v>1.130861905521801</v>
      </c>
      <c r="AH740" s="101" t="str">
        <f t="shared" si="512"/>
        <v/>
      </c>
      <c r="AI740" s="101" t="str">
        <f t="shared" si="513"/>
        <v/>
      </c>
      <c r="AJ740" s="101" t="str">
        <f t="shared" si="495"/>
        <v/>
      </c>
      <c r="AK740" s="96" t="str">
        <f t="shared" si="526"/>
        <v/>
      </c>
      <c r="AM740" s="96">
        <f t="shared" si="514"/>
        <v>901.8873282961689</v>
      </c>
      <c r="AN740" s="96">
        <f t="shared" si="527"/>
        <v>65.407999999999987</v>
      </c>
      <c r="AO740" s="96">
        <f t="shared" si="528"/>
        <v>60.985145532651529</v>
      </c>
      <c r="AQ740" s="96" t="str">
        <f t="shared" si="515"/>
        <v/>
      </c>
      <c r="AR740" s="96" t="str">
        <f t="shared" si="529"/>
        <v/>
      </c>
      <c r="AS740" s="96" t="str">
        <f t="shared" si="530"/>
        <v/>
      </c>
      <c r="AU740" s="96">
        <f t="shared" si="516"/>
        <v>1002.0970314401876</v>
      </c>
      <c r="AV740" s="96">
        <f t="shared" si="531"/>
        <v>926.79498515042258</v>
      </c>
      <c r="AW740" s="96">
        <f t="shared" si="532"/>
        <v>36.337777777777774</v>
      </c>
      <c r="AX740" s="96">
        <f t="shared" si="533"/>
        <v>33.787819934791955</v>
      </c>
      <c r="AZ740" s="101" t="str">
        <f t="shared" si="517"/>
        <v/>
      </c>
      <c r="BA740" s="101" t="str">
        <f t="shared" si="518"/>
        <v/>
      </c>
      <c r="BB740" s="101" t="str">
        <f t="shared" si="534"/>
        <v/>
      </c>
      <c r="BC740" s="96" t="str">
        <f t="shared" si="535"/>
        <v/>
      </c>
      <c r="BE740" s="96">
        <f t="shared" si="519"/>
        <v>1.6898148148148145E-2</v>
      </c>
      <c r="BF740" s="96" t="str">
        <f t="shared" si="520"/>
        <v/>
      </c>
      <c r="BH740" s="118"/>
      <c r="BI740" s="96" t="s">
        <v>74</v>
      </c>
      <c r="BJ740" s="96">
        <f t="shared" si="521"/>
        <v>2.9778901852002927E-2</v>
      </c>
      <c r="BK740" s="101" t="str">
        <f t="shared" si="522"/>
        <v/>
      </c>
      <c r="BL740" s="101"/>
      <c r="BM740" s="117" t="str">
        <f t="shared" si="523"/>
        <v>56-55-3</v>
      </c>
      <c r="BN740" s="204" t="str">
        <f t="shared" si="524"/>
        <v>Benz[a]anthracene</v>
      </c>
      <c r="BO740" s="204"/>
      <c r="BP740" s="200">
        <f t="shared" si="536"/>
        <v>1.130861905521801</v>
      </c>
      <c r="BQ740" s="100" t="str">
        <f t="shared" si="488"/>
        <v>C</v>
      </c>
      <c r="BR740" s="205">
        <f t="shared" si="537"/>
        <v>9.9781008730211589</v>
      </c>
      <c r="BS740" s="100" t="str">
        <f t="shared" si="489"/>
        <v>sat</v>
      </c>
      <c r="BT740" s="200">
        <f t="shared" si="538"/>
        <v>9.9781008730211589</v>
      </c>
      <c r="BU740" s="100" t="str">
        <f t="shared" si="490"/>
        <v>sat</v>
      </c>
      <c r="BV740" s="200">
        <f t="shared" si="539"/>
        <v>1.6898148148148145E-2</v>
      </c>
      <c r="BW740" s="100" t="str">
        <f t="shared" si="491"/>
        <v>C</v>
      </c>
      <c r="BX740" s="200">
        <f t="shared" si="492"/>
        <v>2.9778901852002927E-2</v>
      </c>
      <c r="BY740" s="100" t="str">
        <f t="shared" si="493"/>
        <v>C</v>
      </c>
      <c r="BZ740" s="200">
        <v>0.08</v>
      </c>
      <c r="CA740" s="200"/>
      <c r="CB740" s="200">
        <f t="shared" si="540"/>
        <v>1.6</v>
      </c>
    </row>
    <row r="741" spans="1:80" s="96" customFormat="1" ht="23" x14ac:dyDescent="0.5">
      <c r="A741" s="267" t="s">
        <v>1868</v>
      </c>
      <c r="B741" s="117" t="s">
        <v>1560</v>
      </c>
      <c r="C741" s="96">
        <v>1.2</v>
      </c>
      <c r="D741" s="201" t="s">
        <v>793</v>
      </c>
      <c r="F741" s="96" t="s">
        <v>74</v>
      </c>
      <c r="G741" s="99">
        <v>1.1E-4</v>
      </c>
      <c r="H741" s="100" t="s">
        <v>793</v>
      </c>
      <c r="J741" s="96" t="s">
        <v>74</v>
      </c>
      <c r="L741" s="100"/>
      <c r="M741" s="113">
        <v>1</v>
      </c>
      <c r="N741" s="96">
        <v>0.13</v>
      </c>
      <c r="P741" s="96">
        <v>252.32</v>
      </c>
      <c r="Q741" s="96" t="s">
        <v>47</v>
      </c>
      <c r="R741" s="96">
        <v>2.03E-7</v>
      </c>
      <c r="S741" s="100">
        <v>8.2993000000000003E-6</v>
      </c>
      <c r="T741" s="96">
        <v>4.7583100000000003E-2</v>
      </c>
      <c r="U741" s="96">
        <v>5.5597000000000003E-6</v>
      </c>
      <c r="V741" s="96">
        <v>599400</v>
      </c>
      <c r="W741" s="96">
        <f t="shared" si="506"/>
        <v>3596.4</v>
      </c>
      <c r="X741" s="96">
        <v>2.5000000000000001E-3</v>
      </c>
      <c r="Y741" s="99" t="str">
        <f t="shared" si="507"/>
        <v/>
      </c>
      <c r="Z741" s="96" t="str">
        <f t="shared" si="508"/>
        <v/>
      </c>
      <c r="AA741" s="96" t="str">
        <f t="shared" si="509"/>
        <v/>
      </c>
      <c r="AC741" s="96">
        <f t="shared" si="494"/>
        <v>30629.370629370627</v>
      </c>
      <c r="AD741" s="96">
        <f t="shared" si="510"/>
        <v>1.5841188826970813</v>
      </c>
      <c r="AE741" s="96">
        <f t="shared" si="511"/>
        <v>0.57936507936507931</v>
      </c>
      <c r="AF741" s="96">
        <f t="shared" si="525"/>
        <v>0.42420950060759771</v>
      </c>
      <c r="AH741" s="101" t="str">
        <f t="shared" si="512"/>
        <v/>
      </c>
      <c r="AI741" s="101" t="str">
        <f t="shared" si="513"/>
        <v/>
      </c>
      <c r="AJ741" s="101" t="str">
        <f t="shared" si="495"/>
        <v/>
      </c>
      <c r="AK741" s="96" t="str">
        <f t="shared" si="526"/>
        <v/>
      </c>
      <c r="AM741" s="96">
        <f t="shared" si="514"/>
        <v>133789.09090909091</v>
      </c>
      <c r="AN741" s="96">
        <f t="shared" si="527"/>
        <v>5.4506666666666659</v>
      </c>
      <c r="AO741" s="96">
        <f t="shared" si="528"/>
        <v>5.4504446115158265</v>
      </c>
      <c r="AQ741" s="96" t="str">
        <f t="shared" si="515"/>
        <v/>
      </c>
      <c r="AR741" s="96" t="str">
        <f t="shared" si="529"/>
        <v/>
      </c>
      <c r="AS741" s="96" t="str">
        <f t="shared" si="530"/>
        <v/>
      </c>
      <c r="AU741" s="96">
        <f t="shared" si="516"/>
        <v>148654.54545454544</v>
      </c>
      <c r="AV741" s="96">
        <f t="shared" si="531"/>
        <v>77.232915429201881</v>
      </c>
      <c r="AW741" s="96">
        <f t="shared" si="532"/>
        <v>3.0281481481481478</v>
      </c>
      <c r="AX741" s="96">
        <f t="shared" si="533"/>
        <v>2.913842841943342</v>
      </c>
      <c r="AZ741" s="101" t="str">
        <f t="shared" si="517"/>
        <v/>
      </c>
      <c r="BA741" s="101" t="str">
        <f t="shared" si="518"/>
        <v/>
      </c>
      <c r="BB741" s="101" t="str">
        <f t="shared" si="534"/>
        <v/>
      </c>
      <c r="BC741" s="96" t="str">
        <f t="shared" si="535"/>
        <v/>
      </c>
      <c r="BE741" s="96">
        <f t="shared" si="519"/>
        <v>2.5524475524475523E-2</v>
      </c>
      <c r="BF741" s="96" t="str">
        <f t="shared" si="520"/>
        <v/>
      </c>
      <c r="BH741" s="118"/>
      <c r="BI741" s="96" t="s">
        <v>74</v>
      </c>
      <c r="BJ741" s="96">
        <f t="shared" si="521"/>
        <v>6.4923514763429377E-2</v>
      </c>
      <c r="BK741" s="101" t="str">
        <f t="shared" si="522"/>
        <v/>
      </c>
      <c r="BL741" s="101"/>
      <c r="BM741" s="117" t="str">
        <f t="shared" si="523"/>
        <v>205-82-3</v>
      </c>
      <c r="BN741" s="204" t="str">
        <f t="shared" si="524"/>
        <v>Benzo(j)fluoranthene</v>
      </c>
      <c r="BO741" s="204"/>
      <c r="BP741" s="200">
        <f t="shared" si="536"/>
        <v>0.42420950060759771</v>
      </c>
      <c r="BQ741" s="100" t="str">
        <f t="shared" si="488"/>
        <v>C</v>
      </c>
      <c r="BR741" s="205">
        <f t="shared" si="537"/>
        <v>5.4504446115158265</v>
      </c>
      <c r="BS741" s="100" t="str">
        <f t="shared" si="489"/>
        <v>C</v>
      </c>
      <c r="BT741" s="200">
        <f t="shared" si="538"/>
        <v>2.913842841943342</v>
      </c>
      <c r="BU741" s="100" t="str">
        <f t="shared" si="490"/>
        <v>C</v>
      </c>
      <c r="BV741" s="200">
        <f t="shared" si="539"/>
        <v>2.5524475524475523E-2</v>
      </c>
      <c r="BW741" s="100" t="str">
        <f t="shared" si="491"/>
        <v>C</v>
      </c>
      <c r="BX741" s="200">
        <f t="shared" si="492"/>
        <v>6.4923514763429377E-2</v>
      </c>
      <c r="BY741" s="100" t="str">
        <f t="shared" si="493"/>
        <v>C</v>
      </c>
      <c r="BZ741" s="200"/>
      <c r="CA741" s="200"/>
      <c r="CB741" s="200"/>
    </row>
    <row r="742" spans="1:80" s="96" customFormat="1" ht="23" x14ac:dyDescent="0.5">
      <c r="A742" s="267" t="s">
        <v>1869</v>
      </c>
      <c r="B742" s="117" t="s">
        <v>567</v>
      </c>
      <c r="C742" s="96">
        <v>1</v>
      </c>
      <c r="D742" s="96" t="s">
        <v>790</v>
      </c>
      <c r="E742" s="96">
        <v>2.9999999999999997E-4</v>
      </c>
      <c r="F742" s="96" t="s">
        <v>790</v>
      </c>
      <c r="G742" s="99">
        <v>5.9999999999999995E-4</v>
      </c>
      <c r="H742" s="100" t="s">
        <v>790</v>
      </c>
      <c r="I742" s="96">
        <v>1.9999999999999999E-6</v>
      </c>
      <c r="J742" s="96" t="s">
        <v>790</v>
      </c>
      <c r="K742" s="100" t="s">
        <v>1949</v>
      </c>
      <c r="L742" s="100"/>
      <c r="M742" s="113">
        <v>1</v>
      </c>
      <c r="N742" s="96">
        <v>0.13</v>
      </c>
      <c r="P742" s="96">
        <v>252.32</v>
      </c>
      <c r="Q742" s="96" t="s">
        <v>47</v>
      </c>
      <c r="R742" s="96">
        <v>4.5699999999999998E-7</v>
      </c>
      <c r="S742" s="100">
        <v>1.8700000000000001E-5</v>
      </c>
      <c r="T742" s="96">
        <v>4.7583100000000003E-2</v>
      </c>
      <c r="U742" s="96">
        <v>5.5597000000000003E-6</v>
      </c>
      <c r="V742" s="96">
        <v>587400</v>
      </c>
      <c r="W742" s="96">
        <f t="shared" si="506"/>
        <v>3524.4</v>
      </c>
      <c r="X742" s="96">
        <v>1.6199999999999999E-3</v>
      </c>
      <c r="Y742" s="99" t="str">
        <f t="shared" si="507"/>
        <v/>
      </c>
      <c r="Z742" s="96" t="str">
        <f t="shared" si="508"/>
        <v/>
      </c>
      <c r="AA742" s="96" t="str">
        <f t="shared" si="509"/>
        <v/>
      </c>
      <c r="AC742" s="96">
        <f t="shared" si="494"/>
        <v>2027.7777777777778</v>
      </c>
      <c r="AD742" s="96">
        <f t="shared" si="510"/>
        <v>0.45892322780194633</v>
      </c>
      <c r="AE742" s="96">
        <f t="shared" si="511"/>
        <v>0.15314685620673041</v>
      </c>
      <c r="AF742" s="96">
        <f t="shared" si="525"/>
        <v>0.11482127899400203</v>
      </c>
      <c r="AH742" s="101">
        <f t="shared" si="512"/>
        <v>2502.8571428571427</v>
      </c>
      <c r="AI742" s="101">
        <f t="shared" si="513"/>
        <v>76.061738514330173</v>
      </c>
      <c r="AJ742" s="101">
        <f t="shared" si="495"/>
        <v>23.464285714285715</v>
      </c>
      <c r="AK742" s="96">
        <f t="shared" si="526"/>
        <v>17.804771895668914</v>
      </c>
      <c r="AM742" s="96">
        <f t="shared" si="514"/>
        <v>24528</v>
      </c>
      <c r="AN742" s="96">
        <f t="shared" si="527"/>
        <v>6.5407999999999991</v>
      </c>
      <c r="AO742" s="96">
        <f t="shared" si="528"/>
        <v>6.5390562516662225</v>
      </c>
      <c r="AQ742" s="96">
        <f t="shared" si="515"/>
        <v>10511.999999999998</v>
      </c>
      <c r="AR742" s="96">
        <f t="shared" si="529"/>
        <v>700.80000000000007</v>
      </c>
      <c r="AS742" s="96">
        <f t="shared" si="530"/>
        <v>657</v>
      </c>
      <c r="AU742" s="96">
        <f t="shared" si="516"/>
        <v>27253.333333333336</v>
      </c>
      <c r="AV742" s="96">
        <f t="shared" si="531"/>
        <v>92.679498515042269</v>
      </c>
      <c r="AW742" s="96">
        <f t="shared" si="532"/>
        <v>3.6337777777777771</v>
      </c>
      <c r="AX742" s="96">
        <f t="shared" si="533"/>
        <v>3.4962313738872219</v>
      </c>
      <c r="AZ742" s="101">
        <f t="shared" si="517"/>
        <v>11680</v>
      </c>
      <c r="BA742" s="101">
        <f t="shared" si="518"/>
        <v>707.60603791508242</v>
      </c>
      <c r="BB742" s="101">
        <f t="shared" si="534"/>
        <v>389.33333333333331</v>
      </c>
      <c r="BC742" s="96">
        <f t="shared" si="535"/>
        <v>245.86181723878653</v>
      </c>
      <c r="BE742" s="96">
        <f t="shared" si="519"/>
        <v>1.6898148148148148E-3</v>
      </c>
      <c r="BF742" s="96">
        <f t="shared" si="520"/>
        <v>2.0857142857142858E-3</v>
      </c>
      <c r="BH742" s="118"/>
      <c r="BI742" s="96">
        <v>0.2</v>
      </c>
      <c r="BJ742" s="96">
        <f t="shared" si="521"/>
        <v>2.505147563486616E-2</v>
      </c>
      <c r="BK742" s="101">
        <f t="shared" si="522"/>
        <v>10.011428571428571</v>
      </c>
      <c r="BL742" s="101"/>
      <c r="BM742" s="117" t="str">
        <f t="shared" si="523"/>
        <v>50-32-8</v>
      </c>
      <c r="BN742" s="204" t="str">
        <f t="shared" si="524"/>
        <v>Benzo[a]pyrene</v>
      </c>
      <c r="BO742" s="204"/>
      <c r="BP742" s="200">
        <f t="shared" si="536"/>
        <v>0.11482127899400203</v>
      </c>
      <c r="BQ742" s="100" t="str">
        <f t="shared" si="488"/>
        <v>C</v>
      </c>
      <c r="BR742" s="205">
        <f t="shared" si="537"/>
        <v>6.5390562516662225</v>
      </c>
      <c r="BS742" s="100" t="str">
        <f t="shared" si="489"/>
        <v>C</v>
      </c>
      <c r="BT742" s="200">
        <f t="shared" si="538"/>
        <v>3.4962313738872219</v>
      </c>
      <c r="BU742" s="100" t="str">
        <f t="shared" si="490"/>
        <v>C</v>
      </c>
      <c r="BV742" s="200">
        <f t="shared" si="539"/>
        <v>1.6898148148148148E-3</v>
      </c>
      <c r="BW742" s="100" t="str">
        <f t="shared" si="491"/>
        <v>C</v>
      </c>
      <c r="BX742" s="200">
        <f t="shared" si="492"/>
        <v>0.2</v>
      </c>
      <c r="BY742" s="100" t="str">
        <f t="shared" si="493"/>
        <v>mcl</v>
      </c>
      <c r="BZ742" s="200">
        <v>0.4</v>
      </c>
      <c r="CA742" s="200"/>
      <c r="CB742" s="200">
        <f t="shared" ref="CB742" si="583">BZ742*20</f>
        <v>8</v>
      </c>
    </row>
    <row r="743" spans="1:80" s="96" customFormat="1" ht="23" x14ac:dyDescent="0.5">
      <c r="A743" s="267" t="s">
        <v>1870</v>
      </c>
      <c r="B743" s="117" t="s">
        <v>565</v>
      </c>
      <c r="C743" s="96">
        <v>0.1</v>
      </c>
      <c r="D743" s="96" t="s">
        <v>790</v>
      </c>
      <c r="F743" s="96" t="s">
        <v>74</v>
      </c>
      <c r="G743" s="99">
        <v>6.0000000000000002E-5</v>
      </c>
      <c r="H743" s="100" t="s">
        <v>790</v>
      </c>
      <c r="J743" s="96" t="s">
        <v>74</v>
      </c>
      <c r="K743" s="100" t="s">
        <v>1949</v>
      </c>
      <c r="L743" s="100"/>
      <c r="M743" s="113">
        <v>1</v>
      </c>
      <c r="N743" s="96">
        <v>0.13</v>
      </c>
      <c r="P743" s="96">
        <v>252.32</v>
      </c>
      <c r="Q743" s="96" t="s">
        <v>47</v>
      </c>
      <c r="R743" s="96">
        <v>6.5700000000000002E-7</v>
      </c>
      <c r="S743" s="100">
        <v>2.69E-5</v>
      </c>
      <c r="T743" s="96">
        <v>4.7583100000000003E-2</v>
      </c>
      <c r="U743" s="96">
        <v>5.5597000000000003E-6</v>
      </c>
      <c r="V743" s="96">
        <v>599400</v>
      </c>
      <c r="W743" s="96">
        <f t="shared" si="506"/>
        <v>3596.4</v>
      </c>
      <c r="X743" s="96">
        <v>1.5E-3</v>
      </c>
      <c r="Y743" s="99" t="str">
        <f t="shared" si="507"/>
        <v/>
      </c>
      <c r="Z743" s="96" t="str">
        <f t="shared" si="508"/>
        <v/>
      </c>
      <c r="AA743" s="96" t="str">
        <f t="shared" si="509"/>
        <v/>
      </c>
      <c r="AC743" s="96">
        <f t="shared" si="494"/>
        <v>20277.777777777774</v>
      </c>
      <c r="AD743" s="96">
        <f t="shared" si="510"/>
        <v>4.5892322780194625</v>
      </c>
      <c r="AE743" s="96">
        <f t="shared" si="511"/>
        <v>1.5314685620673039</v>
      </c>
      <c r="AF743" s="96">
        <f t="shared" si="525"/>
        <v>1.1482127899400201</v>
      </c>
      <c r="AH743" s="101" t="str">
        <f t="shared" si="512"/>
        <v/>
      </c>
      <c r="AI743" s="101" t="str">
        <f t="shared" si="513"/>
        <v/>
      </c>
      <c r="AJ743" s="101" t="str">
        <f t="shared" si="495"/>
        <v/>
      </c>
      <c r="AK743" s="96" t="str">
        <f t="shared" si="526"/>
        <v/>
      </c>
      <c r="AM743" s="96">
        <f t="shared" si="514"/>
        <v>245279.99999999997</v>
      </c>
      <c r="AN743" s="96">
        <f t="shared" si="527"/>
        <v>65.407999999999987</v>
      </c>
      <c r="AO743" s="96">
        <f t="shared" si="528"/>
        <v>65.390562516662214</v>
      </c>
      <c r="AQ743" s="96" t="str">
        <f t="shared" si="515"/>
        <v/>
      </c>
      <c r="AR743" s="96" t="str">
        <f t="shared" si="529"/>
        <v/>
      </c>
      <c r="AS743" s="96" t="str">
        <f t="shared" si="530"/>
        <v/>
      </c>
      <c r="AU743" s="96">
        <f t="shared" si="516"/>
        <v>272533.33333333331</v>
      </c>
      <c r="AV743" s="96">
        <f t="shared" si="531"/>
        <v>926.79498515042258</v>
      </c>
      <c r="AW743" s="96">
        <f t="shared" si="532"/>
        <v>36.337777777777774</v>
      </c>
      <c r="AX743" s="96">
        <f t="shared" si="533"/>
        <v>34.962313738872226</v>
      </c>
      <c r="AZ743" s="101" t="str">
        <f t="shared" si="517"/>
        <v/>
      </c>
      <c r="BA743" s="101" t="str">
        <f t="shared" si="518"/>
        <v/>
      </c>
      <c r="BB743" s="101" t="str">
        <f t="shared" si="534"/>
        <v/>
      </c>
      <c r="BC743" s="96" t="str">
        <f t="shared" si="535"/>
        <v/>
      </c>
      <c r="BE743" s="96">
        <f t="shared" si="519"/>
        <v>1.6898148148148145E-2</v>
      </c>
      <c r="BF743" s="96" t="str">
        <f t="shared" si="520"/>
        <v/>
      </c>
      <c r="BH743" s="118"/>
      <c r="BI743" s="96" t="s">
        <v>74</v>
      </c>
      <c r="BJ743" s="96">
        <f t="shared" si="521"/>
        <v>0.25051475634866155</v>
      </c>
      <c r="BK743" s="101" t="str">
        <f t="shared" si="522"/>
        <v/>
      </c>
      <c r="BL743" s="101"/>
      <c r="BM743" s="117" t="str">
        <f t="shared" si="523"/>
        <v>205-99-2</v>
      </c>
      <c r="BN743" s="204" t="str">
        <f t="shared" si="524"/>
        <v>Benzo[b]fluoranthene</v>
      </c>
      <c r="BO743" s="204"/>
      <c r="BP743" s="200">
        <f t="shared" si="536"/>
        <v>1.1482127899400201</v>
      </c>
      <c r="BQ743" s="100" t="str">
        <f t="shared" si="488"/>
        <v>C</v>
      </c>
      <c r="BR743" s="205">
        <f t="shared" si="537"/>
        <v>65.390562516662214</v>
      </c>
      <c r="BS743" s="100" t="str">
        <f t="shared" si="489"/>
        <v>C</v>
      </c>
      <c r="BT743" s="200">
        <f t="shared" si="538"/>
        <v>34.962313738872226</v>
      </c>
      <c r="BU743" s="100" t="str">
        <f t="shared" si="490"/>
        <v>C</v>
      </c>
      <c r="BV743" s="200">
        <f t="shared" si="539"/>
        <v>1.6898148148148145E-2</v>
      </c>
      <c r="BW743" s="100" t="str">
        <f t="shared" si="491"/>
        <v>C</v>
      </c>
      <c r="BX743" s="200">
        <f t="shared" si="492"/>
        <v>0.25051475634866155</v>
      </c>
      <c r="BY743" s="100" t="str">
        <f t="shared" si="493"/>
        <v>C</v>
      </c>
      <c r="BZ743" s="200">
        <v>0.2</v>
      </c>
      <c r="CA743" s="200"/>
      <c r="CB743" s="200">
        <f t="shared" ref="CB743:CB745" si="584">BZ743*20</f>
        <v>4</v>
      </c>
    </row>
    <row r="744" spans="1:80" s="96" customFormat="1" ht="23" x14ac:dyDescent="0.5">
      <c r="A744" s="255" t="s">
        <v>1871</v>
      </c>
      <c r="B744" s="117" t="s">
        <v>720</v>
      </c>
      <c r="C744" s="201"/>
      <c r="D744" s="201"/>
      <c r="E744" s="201">
        <v>0.03</v>
      </c>
      <c r="F744" s="203" t="s">
        <v>47</v>
      </c>
      <c r="G744" s="202"/>
      <c r="H744" s="100"/>
      <c r="I744" s="203"/>
      <c r="J744" s="203"/>
      <c r="K744" s="203"/>
      <c r="L744" s="113"/>
      <c r="M744" s="113">
        <v>1</v>
      </c>
      <c r="N744" s="96">
        <v>0.13</v>
      </c>
      <c r="P744" s="95"/>
      <c r="Q744" s="96" t="s">
        <v>47</v>
      </c>
      <c r="W744" s="96">
        <f t="shared" si="506"/>
        <v>0</v>
      </c>
      <c r="Y744" s="99" t="str">
        <f t="shared" si="507"/>
        <v/>
      </c>
      <c r="Z744" s="96" t="str">
        <f t="shared" si="508"/>
        <v/>
      </c>
      <c r="AA744" s="96" t="str">
        <f t="shared" si="509"/>
        <v/>
      </c>
      <c r="AC744" s="96" t="str">
        <f t="shared" si="494"/>
        <v/>
      </c>
      <c r="AD744" s="96" t="str">
        <f t="shared" si="510"/>
        <v/>
      </c>
      <c r="AE744" s="96" t="str">
        <f t="shared" si="511"/>
        <v/>
      </c>
      <c r="AF744" s="96" t="str">
        <f t="shared" si="525"/>
        <v/>
      </c>
      <c r="AH744" s="101" t="str">
        <f t="shared" si="512"/>
        <v/>
      </c>
      <c r="AI744" s="101">
        <f t="shared" si="513"/>
        <v>7606.1738514330154</v>
      </c>
      <c r="AJ744" s="101">
        <f t="shared" si="495"/>
        <v>2346.4285714285716</v>
      </c>
      <c r="AK744" s="96">
        <f t="shared" si="526"/>
        <v>1793.2338584387892</v>
      </c>
      <c r="AM744" s="96" t="str">
        <f t="shared" si="514"/>
        <v/>
      </c>
      <c r="AN744" s="96" t="str">
        <f t="shared" si="527"/>
        <v/>
      </c>
      <c r="AO744" s="96" t="str">
        <f t="shared" si="528"/>
        <v/>
      </c>
      <c r="AQ744" s="96" t="str">
        <f t="shared" si="515"/>
        <v/>
      </c>
      <c r="AR744" s="96">
        <f t="shared" si="529"/>
        <v>70080</v>
      </c>
      <c r="AS744" s="96">
        <f t="shared" si="530"/>
        <v>70080</v>
      </c>
      <c r="AU744" s="96" t="str">
        <f t="shared" si="516"/>
        <v/>
      </c>
      <c r="AV744" s="96" t="str">
        <f t="shared" si="531"/>
        <v/>
      </c>
      <c r="AW744" s="96" t="str">
        <f t="shared" si="532"/>
        <v/>
      </c>
      <c r="AX744" s="96" t="str">
        <f t="shared" si="533"/>
        <v/>
      </c>
      <c r="AZ744" s="101" t="str">
        <f t="shared" si="517"/>
        <v/>
      </c>
      <c r="BA744" s="101">
        <f t="shared" si="518"/>
        <v>70760.603791508242</v>
      </c>
      <c r="BB744" s="101">
        <f t="shared" si="534"/>
        <v>38933.333333333336</v>
      </c>
      <c r="BC744" s="96">
        <f t="shared" si="535"/>
        <v>25114.844507288897</v>
      </c>
      <c r="BE744" s="96" t="str">
        <f t="shared" si="519"/>
        <v/>
      </c>
      <c r="BF744" s="96" t="str">
        <f t="shared" si="520"/>
        <v/>
      </c>
      <c r="BH744" s="118"/>
      <c r="BJ744" s="96" t="str">
        <f t="shared" si="521"/>
        <v/>
      </c>
      <c r="BK744" s="101">
        <f t="shared" si="522"/>
        <v>1001.1428571428571</v>
      </c>
      <c r="BL744" s="101"/>
      <c r="BM744" s="117" t="str">
        <f t="shared" si="523"/>
        <v>191-24-2</v>
      </c>
      <c r="BN744" s="204" t="str">
        <f t="shared" si="524"/>
        <v>Benzo[ghi]perylene</v>
      </c>
      <c r="BO744" s="204"/>
      <c r="BP744" s="200">
        <f t="shared" si="536"/>
        <v>1793.2338584387892</v>
      </c>
      <c r="BQ744" s="100" t="str">
        <f>IF(BP744="","",IF(BP744=AA744,"sat", IF(BP744=AF744,"C", IF(BP744=AK744,"N", IF(BP744=100000,"max")))))</f>
        <v>N</v>
      </c>
      <c r="BR744" s="205">
        <f t="shared" si="537"/>
        <v>70080</v>
      </c>
      <c r="BS744" s="100" t="str">
        <f>IF(BR744="","",IF(BR744=AA744,"sat", IF(BR744=AO744,"C", IF(BR744=AS744,"N", IF(BR744=100000,"max")))))</f>
        <v>N</v>
      </c>
      <c r="BT744" s="200">
        <f t="shared" si="538"/>
        <v>25114.844507288897</v>
      </c>
      <c r="BU744" s="100" t="str">
        <f>IF(BT744="","", IF(BT744=AA744,"sat", IF(BT744=AX744,"C", IF(BT744=BC744,"N", IF(BT744=100000,"max")))))</f>
        <v>N</v>
      </c>
      <c r="BV744" s="200" t="str">
        <f t="shared" si="539"/>
        <v/>
      </c>
      <c r="BW744" s="100" t="str">
        <f>IF(BV744="","", IF(BV744=BE744,"C", IF(BV744=BF744,"N")))</f>
        <v/>
      </c>
      <c r="BX744" s="200">
        <f>IF(BI744="",(IF(AND(BJ744="",BK744=""),"",MIN(BJ744,BK744))),BI744)</f>
        <v>1001.1428571428571</v>
      </c>
      <c r="BY744" s="100" t="str">
        <f>IF(BX744="","", IF(BX744=BJ744,"C", IF(BX744=BK744,"N",IF(BX744=BI744,"mcl"))))</f>
        <v>N</v>
      </c>
      <c r="BZ744" s="200"/>
      <c r="CA744" s="200"/>
      <c r="CB744" s="200"/>
    </row>
    <row r="745" spans="1:80" s="96" customFormat="1" ht="23" x14ac:dyDescent="0.5">
      <c r="A745" s="267" t="s">
        <v>1872</v>
      </c>
      <c r="B745" s="117" t="s">
        <v>566</v>
      </c>
      <c r="C745" s="96">
        <v>0.01</v>
      </c>
      <c r="D745" s="96" t="s">
        <v>790</v>
      </c>
      <c r="F745" s="96" t="s">
        <v>74</v>
      </c>
      <c r="G745" s="99">
        <v>6.0000000000000002E-6</v>
      </c>
      <c r="H745" s="100" t="s">
        <v>790</v>
      </c>
      <c r="J745" s="96" t="s">
        <v>74</v>
      </c>
      <c r="K745" s="100" t="s">
        <v>1949</v>
      </c>
      <c r="L745" s="100"/>
      <c r="M745" s="113">
        <v>1</v>
      </c>
      <c r="N745" s="96">
        <v>0.13</v>
      </c>
      <c r="P745" s="96">
        <v>252.32</v>
      </c>
      <c r="Q745" s="96" t="s">
        <v>47</v>
      </c>
      <c r="R745" s="96">
        <v>5.8400000000000004E-7</v>
      </c>
      <c r="S745" s="100">
        <v>2.3900000000000002E-5</v>
      </c>
      <c r="T745" s="96">
        <v>4.7583100000000003E-2</v>
      </c>
      <c r="U745" s="96">
        <v>5.5597000000000003E-6</v>
      </c>
      <c r="V745" s="96">
        <v>587400</v>
      </c>
      <c r="W745" s="96">
        <f t="shared" si="506"/>
        <v>3524.4</v>
      </c>
      <c r="X745" s="96">
        <v>8.0000000000000004E-4</v>
      </c>
      <c r="Y745" s="99" t="str">
        <f t="shared" si="507"/>
        <v/>
      </c>
      <c r="Z745" s="96" t="str">
        <f t="shared" si="508"/>
        <v/>
      </c>
      <c r="AA745" s="96" t="str">
        <f t="shared" si="509"/>
        <v/>
      </c>
      <c r="AC745" s="96">
        <f t="shared" si="494"/>
        <v>202777.77777777775</v>
      </c>
      <c r="AD745" s="96">
        <f t="shared" si="510"/>
        <v>45.89232278019464</v>
      </c>
      <c r="AE745" s="96">
        <f t="shared" si="511"/>
        <v>15.314685620673037</v>
      </c>
      <c r="AF745" s="96">
        <f t="shared" si="525"/>
        <v>11.482127899400199</v>
      </c>
      <c r="AH745" s="101" t="str">
        <f t="shared" si="512"/>
        <v/>
      </c>
      <c r="AI745" s="101" t="str">
        <f t="shared" si="513"/>
        <v/>
      </c>
      <c r="AJ745" s="101" t="str">
        <f t="shared" si="495"/>
        <v/>
      </c>
      <c r="AK745" s="96" t="str">
        <f t="shared" si="526"/>
        <v/>
      </c>
      <c r="AM745" s="96">
        <f t="shared" si="514"/>
        <v>2452800</v>
      </c>
      <c r="AN745" s="96">
        <f t="shared" si="527"/>
        <v>654.07999999999993</v>
      </c>
      <c r="AO745" s="96">
        <f t="shared" si="528"/>
        <v>653.90562516662214</v>
      </c>
      <c r="AQ745" s="96" t="str">
        <f t="shared" si="515"/>
        <v/>
      </c>
      <c r="AR745" s="96" t="str">
        <f t="shared" si="529"/>
        <v/>
      </c>
      <c r="AS745" s="96" t="str">
        <f t="shared" si="530"/>
        <v/>
      </c>
      <c r="AU745" s="96">
        <f t="shared" si="516"/>
        <v>2725333.3333333335</v>
      </c>
      <c r="AV745" s="96">
        <f t="shared" si="531"/>
        <v>9267.9498515042269</v>
      </c>
      <c r="AW745" s="96">
        <f t="shared" si="532"/>
        <v>363.37777777777774</v>
      </c>
      <c r="AX745" s="96">
        <f t="shared" si="533"/>
        <v>349.62313738872223</v>
      </c>
      <c r="AZ745" s="101" t="str">
        <f t="shared" si="517"/>
        <v/>
      </c>
      <c r="BA745" s="101" t="str">
        <f t="shared" si="518"/>
        <v/>
      </c>
      <c r="BB745" s="101" t="str">
        <f t="shared" si="534"/>
        <v/>
      </c>
      <c r="BC745" s="96" t="str">
        <f t="shared" si="535"/>
        <v/>
      </c>
      <c r="BE745" s="96">
        <f t="shared" si="519"/>
        <v>0.16898148148148148</v>
      </c>
      <c r="BF745" s="96" t="str">
        <f t="shared" si="520"/>
        <v/>
      </c>
      <c r="BH745" s="118"/>
      <c r="BI745" s="96" t="s">
        <v>74</v>
      </c>
      <c r="BJ745" s="96">
        <f t="shared" si="521"/>
        <v>2.5051475634866156</v>
      </c>
      <c r="BK745" s="101" t="str">
        <f t="shared" si="522"/>
        <v/>
      </c>
      <c r="BL745" s="101"/>
      <c r="BM745" s="117" t="str">
        <f t="shared" si="523"/>
        <v>207-08-9</v>
      </c>
      <c r="BN745" s="204" t="str">
        <f t="shared" si="524"/>
        <v>Benzo[k]fluoranthene</v>
      </c>
      <c r="BO745" s="204"/>
      <c r="BP745" s="200">
        <f t="shared" si="536"/>
        <v>11.482127899400199</v>
      </c>
      <c r="BQ745" s="100" t="str">
        <f t="shared" si="488"/>
        <v>C</v>
      </c>
      <c r="BR745" s="205">
        <f t="shared" si="537"/>
        <v>653.90562516662214</v>
      </c>
      <c r="BS745" s="100" t="str">
        <f t="shared" si="489"/>
        <v>C</v>
      </c>
      <c r="BT745" s="200">
        <f t="shared" si="538"/>
        <v>349.62313738872223</v>
      </c>
      <c r="BU745" s="100" t="str">
        <f t="shared" si="490"/>
        <v>C</v>
      </c>
      <c r="BV745" s="200">
        <f t="shared" si="539"/>
        <v>0.16898148148148148</v>
      </c>
      <c r="BW745" s="100" t="str">
        <f t="shared" si="491"/>
        <v>C</v>
      </c>
      <c r="BX745" s="200">
        <f t="shared" si="492"/>
        <v>2.5051475634866156</v>
      </c>
      <c r="BY745" s="100" t="str">
        <f t="shared" si="493"/>
        <v>C</v>
      </c>
      <c r="BZ745" s="200">
        <v>2</v>
      </c>
      <c r="CA745" s="200"/>
      <c r="CB745" s="200">
        <f t="shared" si="584"/>
        <v>40</v>
      </c>
    </row>
    <row r="746" spans="1:80" s="96" customFormat="1" ht="23" x14ac:dyDescent="0.5">
      <c r="A746" s="267" t="s">
        <v>1873</v>
      </c>
      <c r="B746" s="117" t="s">
        <v>204</v>
      </c>
      <c r="D746" s="96" t="s">
        <v>74</v>
      </c>
      <c r="E746" s="96">
        <v>0.08</v>
      </c>
      <c r="F746" s="96" t="s">
        <v>790</v>
      </c>
      <c r="G746" s="99"/>
      <c r="H746" s="96" t="s">
        <v>74</v>
      </c>
      <c r="J746" s="96" t="s">
        <v>74</v>
      </c>
      <c r="L746" s="100" t="s">
        <v>1199</v>
      </c>
      <c r="M746" s="113">
        <v>1</v>
      </c>
      <c r="N746" s="96">
        <v>0.13</v>
      </c>
      <c r="P746" s="96">
        <v>162.62</v>
      </c>
      <c r="R746" s="96">
        <v>3.2000000000000003E-4</v>
      </c>
      <c r="S746" s="100">
        <v>1.30826E-2</v>
      </c>
      <c r="T746" s="96">
        <v>4.4691399999999999E-2</v>
      </c>
      <c r="U746" s="96">
        <v>7.7301000000000007E-6</v>
      </c>
      <c r="V746" s="96">
        <v>2478</v>
      </c>
      <c r="W746" s="96">
        <f t="shared" si="506"/>
        <v>14.868</v>
      </c>
      <c r="X746" s="96">
        <v>11.7</v>
      </c>
      <c r="Y746" s="99">
        <f t="shared" si="507"/>
        <v>2.0840409688785115E-6</v>
      </c>
      <c r="Z746" s="96">
        <f t="shared" si="508"/>
        <v>79900.138081830126</v>
      </c>
      <c r="AA746" s="96">
        <f t="shared" si="509"/>
        <v>175.15457672479243</v>
      </c>
      <c r="AC746" s="96" t="str">
        <f t="shared" si="494"/>
        <v/>
      </c>
      <c r="AD746" s="96" t="str">
        <f t="shared" si="510"/>
        <v/>
      </c>
      <c r="AE746" s="96" t="str">
        <f t="shared" si="511"/>
        <v/>
      </c>
      <c r="AF746" s="96" t="str">
        <f t="shared" si="525"/>
        <v/>
      </c>
      <c r="AH746" s="101" t="str">
        <f t="shared" si="512"/>
        <v/>
      </c>
      <c r="AI746" s="101">
        <f t="shared" si="513"/>
        <v>20283.130270488044</v>
      </c>
      <c r="AJ746" s="101">
        <f t="shared" si="495"/>
        <v>6257.1428571428578</v>
      </c>
      <c r="AK746" s="96">
        <f t="shared" si="526"/>
        <v>4781.9569558367721</v>
      </c>
      <c r="AM746" s="96" t="str">
        <f t="shared" si="514"/>
        <v/>
      </c>
      <c r="AN746" s="96" t="str">
        <f t="shared" si="527"/>
        <v/>
      </c>
      <c r="AO746" s="96" t="str">
        <f t="shared" si="528"/>
        <v/>
      </c>
      <c r="AQ746" s="96" t="str">
        <f t="shared" si="515"/>
        <v/>
      </c>
      <c r="AR746" s="96">
        <f t="shared" si="529"/>
        <v>186880.00000000003</v>
      </c>
      <c r="AS746" s="96">
        <f t="shared" si="530"/>
        <v>186880.00000000003</v>
      </c>
      <c r="AU746" s="96" t="str">
        <f t="shared" si="516"/>
        <v/>
      </c>
      <c r="AV746" s="96" t="str">
        <f t="shared" si="531"/>
        <v/>
      </c>
      <c r="AW746" s="96" t="str">
        <f t="shared" si="532"/>
        <v/>
      </c>
      <c r="AX746" s="96" t="str">
        <f t="shared" si="533"/>
        <v/>
      </c>
      <c r="AZ746" s="101" t="str">
        <f t="shared" si="517"/>
        <v/>
      </c>
      <c r="BA746" s="101">
        <f t="shared" si="518"/>
        <v>188694.94344402198</v>
      </c>
      <c r="BB746" s="101">
        <f t="shared" si="534"/>
        <v>103822.22222222223</v>
      </c>
      <c r="BC746" s="96">
        <f t="shared" si="535"/>
        <v>66972.918686103716</v>
      </c>
      <c r="BE746" s="96" t="str">
        <f t="shared" si="519"/>
        <v/>
      </c>
      <c r="BF746" s="96" t="str">
        <f t="shared" si="520"/>
        <v/>
      </c>
      <c r="BH746" s="118"/>
      <c r="BI746" s="96" t="s">
        <v>74</v>
      </c>
      <c r="BJ746" s="96" t="str">
        <f t="shared" si="521"/>
        <v/>
      </c>
      <c r="BK746" s="101">
        <f t="shared" si="522"/>
        <v>2669.7142857142858</v>
      </c>
      <c r="BL746" s="101"/>
      <c r="BM746" s="117" t="str">
        <f t="shared" si="523"/>
        <v>91-58-7</v>
      </c>
      <c r="BN746" s="204" t="str">
        <f t="shared" si="524"/>
        <v>Chloronaphthalene, Beta-</v>
      </c>
      <c r="BO746" s="204"/>
      <c r="BP746" s="200">
        <f t="shared" si="536"/>
        <v>175.15457672479243</v>
      </c>
      <c r="BQ746" s="100" t="str">
        <f t="shared" si="488"/>
        <v>sat</v>
      </c>
      <c r="BR746" s="205">
        <f t="shared" si="537"/>
        <v>175.15457672479243</v>
      </c>
      <c r="BS746" s="100" t="str">
        <f t="shared" si="489"/>
        <v>sat</v>
      </c>
      <c r="BT746" s="200">
        <f t="shared" si="538"/>
        <v>175.15457672479243</v>
      </c>
      <c r="BU746" s="100" t="str">
        <f t="shared" si="490"/>
        <v>sat</v>
      </c>
      <c r="BV746" s="200" t="str">
        <f t="shared" si="539"/>
        <v/>
      </c>
      <c r="BW746" s="100" t="str">
        <f t="shared" si="491"/>
        <v/>
      </c>
      <c r="BX746" s="200">
        <f t="shared" si="492"/>
        <v>2669.7142857142858</v>
      </c>
      <c r="BY746" s="100" t="str">
        <f t="shared" si="493"/>
        <v>N</v>
      </c>
      <c r="BZ746" s="200"/>
      <c r="CA746" s="200"/>
      <c r="CB746" s="200"/>
    </row>
    <row r="747" spans="1:80" s="96" customFormat="1" ht="23" x14ac:dyDescent="0.5">
      <c r="A747" s="267" t="s">
        <v>1874</v>
      </c>
      <c r="B747" s="117" t="s">
        <v>568</v>
      </c>
      <c r="C747" s="96">
        <v>1E-3</v>
      </c>
      <c r="D747" s="96" t="s">
        <v>790</v>
      </c>
      <c r="F747" s="96" t="s">
        <v>74</v>
      </c>
      <c r="G747" s="99">
        <v>5.9999999999999997E-7</v>
      </c>
      <c r="H747" s="100" t="s">
        <v>790</v>
      </c>
      <c r="J747" s="96" t="s">
        <v>74</v>
      </c>
      <c r="K747" s="100" t="s">
        <v>1949</v>
      </c>
      <c r="L747" s="100"/>
      <c r="M747" s="113">
        <v>1</v>
      </c>
      <c r="N747" s="96">
        <v>0.13</v>
      </c>
      <c r="P747" s="96">
        <v>228.3</v>
      </c>
      <c r="Q747" s="96" t="s">
        <v>47</v>
      </c>
      <c r="R747" s="96">
        <v>5.2299999999999999E-6</v>
      </c>
      <c r="S747" s="100">
        <v>2.1379999999999999E-4</v>
      </c>
      <c r="T747" s="96">
        <v>2.61138E-2</v>
      </c>
      <c r="U747" s="96">
        <v>6.7495000000000003E-6</v>
      </c>
      <c r="V747" s="96">
        <v>180500</v>
      </c>
      <c r="W747" s="96">
        <f t="shared" si="506"/>
        <v>1083</v>
      </c>
      <c r="X747" s="96">
        <v>2E-3</v>
      </c>
      <c r="Y747" s="99" t="str">
        <f t="shared" si="507"/>
        <v/>
      </c>
      <c r="Z747" s="96" t="str">
        <f t="shared" si="508"/>
        <v/>
      </c>
      <c r="AA747" s="96" t="str">
        <f t="shared" si="509"/>
        <v/>
      </c>
      <c r="AC747" s="96">
        <f t="shared" si="494"/>
        <v>2027777.7777777775</v>
      </c>
      <c r="AD747" s="96">
        <f t="shared" si="510"/>
        <v>458.92322780194633</v>
      </c>
      <c r="AE747" s="96">
        <f t="shared" si="511"/>
        <v>153.1468562067304</v>
      </c>
      <c r="AF747" s="96">
        <f t="shared" si="525"/>
        <v>114.82127899400204</v>
      </c>
      <c r="AH747" s="101" t="str">
        <f t="shared" si="512"/>
        <v/>
      </c>
      <c r="AI747" s="101" t="str">
        <f t="shared" si="513"/>
        <v/>
      </c>
      <c r="AJ747" s="101" t="str">
        <f t="shared" si="495"/>
        <v/>
      </c>
      <c r="AK747" s="96" t="str">
        <f t="shared" si="526"/>
        <v/>
      </c>
      <c r="AM747" s="96">
        <f t="shared" si="514"/>
        <v>24528000</v>
      </c>
      <c r="AN747" s="96">
        <f t="shared" si="527"/>
        <v>6540.7999999999984</v>
      </c>
      <c r="AO747" s="96">
        <f t="shared" si="528"/>
        <v>6539.0562516662212</v>
      </c>
      <c r="AQ747" s="96" t="str">
        <f t="shared" si="515"/>
        <v/>
      </c>
      <c r="AR747" s="96" t="str">
        <f t="shared" si="529"/>
        <v/>
      </c>
      <c r="AS747" s="96" t="str">
        <f t="shared" si="530"/>
        <v/>
      </c>
      <c r="AU747" s="96">
        <f t="shared" si="516"/>
        <v>27253333.333333332</v>
      </c>
      <c r="AV747" s="96">
        <f t="shared" si="531"/>
        <v>92679.498515042273</v>
      </c>
      <c r="AW747" s="96">
        <f t="shared" si="532"/>
        <v>3633.7777777777774</v>
      </c>
      <c r="AX747" s="96">
        <f t="shared" si="533"/>
        <v>3496.2313738872222</v>
      </c>
      <c r="AZ747" s="101" t="str">
        <f t="shared" si="517"/>
        <v/>
      </c>
      <c r="BA747" s="101" t="str">
        <f t="shared" si="518"/>
        <v/>
      </c>
      <c r="BB747" s="101" t="str">
        <f t="shared" si="534"/>
        <v/>
      </c>
      <c r="BC747" s="96" t="str">
        <f t="shared" si="535"/>
        <v/>
      </c>
      <c r="BE747" s="96">
        <f t="shared" si="519"/>
        <v>1.6898148148148149</v>
      </c>
      <c r="BF747" s="96" t="str">
        <f t="shared" si="520"/>
        <v/>
      </c>
      <c r="BH747" s="118"/>
      <c r="BI747" s="96" t="s">
        <v>74</v>
      </c>
      <c r="BJ747" s="96">
        <f t="shared" si="521"/>
        <v>25.051475634866154</v>
      </c>
      <c r="BK747" s="101" t="str">
        <f t="shared" si="522"/>
        <v/>
      </c>
      <c r="BL747" s="101"/>
      <c r="BM747" s="117" t="str">
        <f t="shared" si="523"/>
        <v>218-01-9</v>
      </c>
      <c r="BN747" s="204" t="str">
        <f t="shared" si="524"/>
        <v>Chrysene</v>
      </c>
      <c r="BO747" s="204"/>
      <c r="BP747" s="200">
        <f t="shared" si="536"/>
        <v>114.82127899400204</v>
      </c>
      <c r="BQ747" s="100" t="str">
        <f t="shared" si="488"/>
        <v>C</v>
      </c>
      <c r="BR747" s="205">
        <f t="shared" si="537"/>
        <v>6539.0562516662212</v>
      </c>
      <c r="BS747" s="100" t="str">
        <f t="shared" si="489"/>
        <v>C</v>
      </c>
      <c r="BT747" s="200">
        <f t="shared" si="538"/>
        <v>3496.2313738872222</v>
      </c>
      <c r="BU747" s="100" t="str">
        <f t="shared" si="490"/>
        <v>C</v>
      </c>
      <c r="BV747" s="200">
        <f t="shared" si="539"/>
        <v>1.6898148148148149</v>
      </c>
      <c r="BW747" s="100" t="str">
        <f t="shared" si="491"/>
        <v>C</v>
      </c>
      <c r="BX747" s="200">
        <f t="shared" si="492"/>
        <v>25.051475634866154</v>
      </c>
      <c r="BY747" s="100" t="str">
        <f t="shared" si="493"/>
        <v>C</v>
      </c>
      <c r="BZ747" s="200">
        <v>8</v>
      </c>
      <c r="CA747" s="200"/>
      <c r="CB747" s="200">
        <f t="shared" ref="CB747:CB748" si="585">BZ747*20</f>
        <v>160</v>
      </c>
    </row>
    <row r="748" spans="1:80" s="96" customFormat="1" ht="23" x14ac:dyDescent="0.5">
      <c r="A748" s="267" t="s">
        <v>1875</v>
      </c>
      <c r="B748" s="117" t="s">
        <v>569</v>
      </c>
      <c r="C748" s="96">
        <v>1</v>
      </c>
      <c r="D748" s="96" t="s">
        <v>790</v>
      </c>
      <c r="F748" s="96" t="s">
        <v>74</v>
      </c>
      <c r="G748" s="99">
        <v>5.9999999999999995E-4</v>
      </c>
      <c r="H748" s="100" t="s">
        <v>790</v>
      </c>
      <c r="J748" s="96" t="s">
        <v>74</v>
      </c>
      <c r="K748" s="100" t="s">
        <v>1949</v>
      </c>
      <c r="L748" s="100"/>
      <c r="M748" s="113">
        <v>1</v>
      </c>
      <c r="N748" s="96">
        <v>0.13</v>
      </c>
      <c r="P748" s="96">
        <v>278.36</v>
      </c>
      <c r="Q748" s="96" t="s">
        <v>47</v>
      </c>
      <c r="R748" s="96">
        <v>1.4100000000000001E-7</v>
      </c>
      <c r="S748" s="100">
        <v>5.7644999999999996E-6</v>
      </c>
      <c r="T748" s="96">
        <v>4.4567200000000001E-2</v>
      </c>
      <c r="U748" s="96">
        <v>5.2073000000000001E-6</v>
      </c>
      <c r="V748" s="96">
        <v>1912000</v>
      </c>
      <c r="W748" s="96">
        <f t="shared" si="506"/>
        <v>11472</v>
      </c>
      <c r="X748" s="96">
        <v>2.49E-3</v>
      </c>
      <c r="Y748" s="99" t="str">
        <f t="shared" si="507"/>
        <v/>
      </c>
      <c r="Z748" s="96" t="str">
        <f t="shared" si="508"/>
        <v/>
      </c>
      <c r="AA748" s="96" t="str">
        <f t="shared" si="509"/>
        <v/>
      </c>
      <c r="AC748" s="96">
        <f t="shared" ref="AC748:AC811" si="586">IF(AND(L748="V",Z748=""),"",IF(G748="","",(TR*AT*365*24)/(ET_R*EF_R*IF(K748="M",ED_m,(ED_A+ED_C))*G748*1000/IF(L748="V",Z748,PEF))))</f>
        <v>2027.7777777777778</v>
      </c>
      <c r="AD748" s="96">
        <f t="shared" si="510"/>
        <v>0.45892322780194633</v>
      </c>
      <c r="AE748" s="96">
        <f t="shared" si="511"/>
        <v>0.15314685620673041</v>
      </c>
      <c r="AF748" s="96">
        <f t="shared" si="525"/>
        <v>0.11482127899400203</v>
      </c>
      <c r="AH748" s="101" t="str">
        <f t="shared" si="512"/>
        <v/>
      </c>
      <c r="AI748" s="101" t="str">
        <f t="shared" si="513"/>
        <v/>
      </c>
      <c r="AJ748" s="101" t="str">
        <f t="shared" ref="AJ748:AJ811" si="587">IF(E748="","",(THQ*BW_C*ED_C*365/((EF_R*ED_C*M748*((1/E748)*(IRS_CHILD*0.000001))))))</f>
        <v/>
      </c>
      <c r="AK748" s="96" t="str">
        <f t="shared" si="526"/>
        <v/>
      </c>
      <c r="AM748" s="96">
        <f t="shared" si="514"/>
        <v>24528</v>
      </c>
      <c r="AN748" s="96">
        <f t="shared" si="527"/>
        <v>6.5407999999999991</v>
      </c>
      <c r="AO748" s="96">
        <f t="shared" si="528"/>
        <v>6.5390562516662225</v>
      </c>
      <c r="AQ748" s="96" t="str">
        <f t="shared" si="515"/>
        <v/>
      </c>
      <c r="AR748" s="96" t="str">
        <f t="shared" si="529"/>
        <v/>
      </c>
      <c r="AS748" s="96" t="str">
        <f t="shared" si="530"/>
        <v/>
      </c>
      <c r="AU748" s="96">
        <f t="shared" si="516"/>
        <v>27253.333333333336</v>
      </c>
      <c r="AV748" s="96">
        <f t="shared" si="531"/>
        <v>92.679498515042269</v>
      </c>
      <c r="AW748" s="96">
        <f t="shared" si="532"/>
        <v>3.6337777777777771</v>
      </c>
      <c r="AX748" s="96">
        <f t="shared" si="533"/>
        <v>3.4962313738872219</v>
      </c>
      <c r="AZ748" s="101" t="str">
        <f t="shared" si="517"/>
        <v/>
      </c>
      <c r="BA748" s="101" t="str">
        <f t="shared" si="518"/>
        <v/>
      </c>
      <c r="BB748" s="101" t="str">
        <f t="shared" si="534"/>
        <v/>
      </c>
      <c r="BC748" s="96" t="str">
        <f t="shared" si="535"/>
        <v/>
      </c>
      <c r="BE748" s="96">
        <f t="shared" si="519"/>
        <v>1.6898148148148148E-3</v>
      </c>
      <c r="BF748" s="96" t="str">
        <f t="shared" si="520"/>
        <v/>
      </c>
      <c r="BH748" s="118"/>
      <c r="BI748" s="96" t="s">
        <v>74</v>
      </c>
      <c r="BJ748" s="96">
        <f t="shared" si="521"/>
        <v>2.505147563486616E-2</v>
      </c>
      <c r="BK748" s="101" t="str">
        <f t="shared" si="522"/>
        <v/>
      </c>
      <c r="BL748" s="101"/>
      <c r="BM748" s="117" t="str">
        <f t="shared" si="523"/>
        <v>53-70-3</v>
      </c>
      <c r="BN748" s="204" t="str">
        <f t="shared" si="524"/>
        <v>Dibenz[a,h]anthracene</v>
      </c>
      <c r="BO748" s="204"/>
      <c r="BP748" s="200">
        <f t="shared" si="536"/>
        <v>0.11482127899400203</v>
      </c>
      <c r="BQ748" s="100" t="str">
        <f t="shared" si="488"/>
        <v>C</v>
      </c>
      <c r="BR748" s="205">
        <f t="shared" si="537"/>
        <v>6.5390562516662225</v>
      </c>
      <c r="BS748" s="100" t="str">
        <f t="shared" si="489"/>
        <v>C</v>
      </c>
      <c r="BT748" s="200">
        <f t="shared" si="538"/>
        <v>3.4962313738872219</v>
      </c>
      <c r="BU748" s="100" t="str">
        <f t="shared" si="490"/>
        <v>C</v>
      </c>
      <c r="BV748" s="200">
        <f t="shared" si="539"/>
        <v>1.6898148148148148E-3</v>
      </c>
      <c r="BW748" s="100" t="str">
        <f t="shared" si="491"/>
        <v>C</v>
      </c>
      <c r="BX748" s="200">
        <f t="shared" si="492"/>
        <v>2.505147563486616E-2</v>
      </c>
      <c r="BY748" s="100" t="str">
        <f t="shared" si="493"/>
        <v>C</v>
      </c>
      <c r="BZ748" s="200">
        <v>0.08</v>
      </c>
      <c r="CA748" s="200"/>
      <c r="CB748" s="200">
        <f t="shared" si="585"/>
        <v>1.6</v>
      </c>
    </row>
    <row r="749" spans="1:80" s="96" customFormat="1" ht="23" x14ac:dyDescent="0.5">
      <c r="A749" s="267" t="s">
        <v>1876</v>
      </c>
      <c r="B749" s="117" t="s">
        <v>1561</v>
      </c>
      <c r="C749" s="96">
        <v>12</v>
      </c>
      <c r="D749" s="201" t="s">
        <v>793</v>
      </c>
      <c r="F749" s="96" t="s">
        <v>74</v>
      </c>
      <c r="G749" s="99">
        <v>1.1000000000000001E-3</v>
      </c>
      <c r="H749" s="100" t="s">
        <v>793</v>
      </c>
      <c r="J749" s="96" t="s">
        <v>74</v>
      </c>
      <c r="L749" s="100"/>
      <c r="M749" s="113">
        <v>1</v>
      </c>
      <c r="N749" s="96">
        <v>0.13</v>
      </c>
      <c r="P749" s="96">
        <v>302.38</v>
      </c>
      <c r="Q749" s="96" t="s">
        <v>47</v>
      </c>
      <c r="R749" s="96">
        <v>1.4100000000000001E-8</v>
      </c>
      <c r="S749" s="100">
        <v>5.7645E-7</v>
      </c>
      <c r="T749" s="96">
        <v>4.2174700000000002E-2</v>
      </c>
      <c r="U749" s="96">
        <v>4.9277999999999996E-6</v>
      </c>
      <c r="V749" s="96">
        <v>6479000</v>
      </c>
      <c r="W749" s="96">
        <f t="shared" si="506"/>
        <v>38874</v>
      </c>
      <c r="X749" s="96">
        <v>8.0199999999999998E-5</v>
      </c>
      <c r="Y749" s="99" t="str">
        <f t="shared" si="507"/>
        <v/>
      </c>
      <c r="Z749" s="96" t="str">
        <f t="shared" si="508"/>
        <v/>
      </c>
      <c r="AA749" s="96" t="str">
        <f t="shared" si="509"/>
        <v/>
      </c>
      <c r="AC749" s="96">
        <f t="shared" si="586"/>
        <v>3062.9370629370628</v>
      </c>
      <c r="AD749" s="96">
        <f t="shared" si="510"/>
        <v>0.15841188826970812</v>
      </c>
      <c r="AE749" s="96">
        <f t="shared" si="511"/>
        <v>5.7936507936507925E-2</v>
      </c>
      <c r="AF749" s="96">
        <f t="shared" si="525"/>
        <v>4.2420950060759771E-2</v>
      </c>
      <c r="AH749" s="101" t="str">
        <f t="shared" si="512"/>
        <v/>
      </c>
      <c r="AI749" s="101" t="str">
        <f t="shared" si="513"/>
        <v/>
      </c>
      <c r="AJ749" s="101" t="str">
        <f t="shared" si="587"/>
        <v/>
      </c>
      <c r="AK749" s="96" t="str">
        <f t="shared" si="526"/>
        <v/>
      </c>
      <c r="AM749" s="96">
        <f t="shared" si="514"/>
        <v>13378.90909090909</v>
      </c>
      <c r="AN749" s="96">
        <f t="shared" si="527"/>
        <v>0.54506666666666659</v>
      </c>
      <c r="AO749" s="96">
        <f t="shared" si="528"/>
        <v>0.54504446115158267</v>
      </c>
      <c r="AQ749" s="96" t="str">
        <f t="shared" si="515"/>
        <v/>
      </c>
      <c r="AR749" s="96" t="str">
        <f t="shared" si="529"/>
        <v/>
      </c>
      <c r="AS749" s="96" t="str">
        <f t="shared" si="530"/>
        <v/>
      </c>
      <c r="AU749" s="96">
        <f t="shared" si="516"/>
        <v>14865.454545454544</v>
      </c>
      <c r="AV749" s="96">
        <f t="shared" si="531"/>
        <v>7.7232915429201894</v>
      </c>
      <c r="AW749" s="96">
        <f t="shared" si="532"/>
        <v>0.30281481481481476</v>
      </c>
      <c r="AX749" s="96">
        <f t="shared" si="533"/>
        <v>0.29138428419433415</v>
      </c>
      <c r="AZ749" s="101" t="str">
        <f t="shared" si="517"/>
        <v/>
      </c>
      <c r="BA749" s="101" t="str">
        <f t="shared" si="518"/>
        <v/>
      </c>
      <c r="BB749" s="101" t="str">
        <f t="shared" si="534"/>
        <v/>
      </c>
      <c r="BC749" s="96" t="str">
        <f t="shared" si="535"/>
        <v/>
      </c>
      <c r="BE749" s="96">
        <f t="shared" si="519"/>
        <v>2.5524475524475523E-3</v>
      </c>
      <c r="BF749" s="96" t="str">
        <f t="shared" si="520"/>
        <v/>
      </c>
      <c r="BH749" s="118"/>
      <c r="BI749" s="96" t="s">
        <v>74</v>
      </c>
      <c r="BJ749" s="96">
        <f t="shared" si="521"/>
        <v>6.4923514763429377E-3</v>
      </c>
      <c r="BK749" s="101" t="str">
        <f t="shared" si="522"/>
        <v/>
      </c>
      <c r="BL749" s="101"/>
      <c r="BM749" s="117" t="str">
        <f t="shared" si="523"/>
        <v>192-65-4</v>
      </c>
      <c r="BN749" s="204" t="str">
        <f t="shared" si="524"/>
        <v>Dibenzo(a,e)pyrene</v>
      </c>
      <c r="BO749" s="204"/>
      <c r="BP749" s="200">
        <f t="shared" si="536"/>
        <v>4.2420950060759771E-2</v>
      </c>
      <c r="BQ749" s="100" t="str">
        <f t="shared" si="488"/>
        <v>C</v>
      </c>
      <c r="BR749" s="205">
        <f t="shared" si="537"/>
        <v>0.54504446115158267</v>
      </c>
      <c r="BS749" s="100" t="str">
        <f t="shared" si="489"/>
        <v>C</v>
      </c>
      <c r="BT749" s="200">
        <f t="shared" si="538"/>
        <v>0.29138428419433415</v>
      </c>
      <c r="BU749" s="100" t="str">
        <f t="shared" si="490"/>
        <v>C</v>
      </c>
      <c r="BV749" s="200">
        <f t="shared" si="539"/>
        <v>2.5524475524475523E-3</v>
      </c>
      <c r="BW749" s="100" t="str">
        <f t="shared" si="491"/>
        <v>C</v>
      </c>
      <c r="BX749" s="200">
        <f t="shared" si="492"/>
        <v>6.4923514763429377E-3</v>
      </c>
      <c r="BY749" s="100" t="str">
        <f t="shared" si="493"/>
        <v>C</v>
      </c>
      <c r="BZ749" s="200"/>
      <c r="CA749" s="200"/>
      <c r="CB749" s="200"/>
    </row>
    <row r="750" spans="1:80" s="96" customFormat="1" ht="23" x14ac:dyDescent="0.5">
      <c r="A750" s="267" t="s">
        <v>1877</v>
      </c>
      <c r="B750" s="117" t="s">
        <v>1562</v>
      </c>
      <c r="C750" s="96">
        <v>250</v>
      </c>
      <c r="D750" s="201" t="s">
        <v>793</v>
      </c>
      <c r="F750" s="96" t="s">
        <v>74</v>
      </c>
      <c r="G750" s="99">
        <v>7.0999999999999994E-2</v>
      </c>
      <c r="H750" s="100" t="s">
        <v>793</v>
      </c>
      <c r="J750" s="96" t="s">
        <v>74</v>
      </c>
      <c r="K750" s="100" t="s">
        <v>1949</v>
      </c>
      <c r="L750" s="100"/>
      <c r="M750" s="113">
        <v>1</v>
      </c>
      <c r="N750" s="96">
        <v>0.13</v>
      </c>
      <c r="P750" s="96">
        <v>256.35000000000002</v>
      </c>
      <c r="Q750" s="96" t="s">
        <v>47</v>
      </c>
      <c r="R750" s="96">
        <v>3.76E-6</v>
      </c>
      <c r="S750" s="100">
        <v>1.537E-4</v>
      </c>
      <c r="T750" s="96">
        <v>4.7083100000000003E-2</v>
      </c>
      <c r="U750" s="96">
        <v>5.5013000000000002E-6</v>
      </c>
      <c r="V750" s="96">
        <v>493600</v>
      </c>
      <c r="W750" s="96">
        <f t="shared" si="506"/>
        <v>2961.6</v>
      </c>
      <c r="X750" s="96">
        <v>6.0999999999999999E-2</v>
      </c>
      <c r="Y750" s="99" t="str">
        <f t="shared" si="507"/>
        <v/>
      </c>
      <c r="Z750" s="96" t="str">
        <f t="shared" si="508"/>
        <v/>
      </c>
      <c r="AA750" s="96" t="str">
        <f t="shared" si="509"/>
        <v/>
      </c>
      <c r="AC750" s="96">
        <f t="shared" si="586"/>
        <v>17.136150234741784</v>
      </c>
      <c r="AD750" s="96">
        <f t="shared" si="510"/>
        <v>1.8356929112077853E-3</v>
      </c>
      <c r="AE750" s="96">
        <f t="shared" si="511"/>
        <v>6.1258742482692152E-4</v>
      </c>
      <c r="AF750" s="96">
        <f t="shared" si="525"/>
        <v>4.5929881321950429E-4</v>
      </c>
      <c r="AH750" s="101" t="str">
        <f t="shared" si="512"/>
        <v/>
      </c>
      <c r="AI750" s="101" t="str">
        <f t="shared" si="513"/>
        <v/>
      </c>
      <c r="AJ750" s="101" t="str">
        <f t="shared" si="587"/>
        <v/>
      </c>
      <c r="AK750" s="96" t="str">
        <f t="shared" si="526"/>
        <v/>
      </c>
      <c r="AM750" s="96">
        <f t="shared" si="514"/>
        <v>207.27887323943665</v>
      </c>
      <c r="AN750" s="96">
        <f t="shared" si="527"/>
        <v>2.6163199999999994E-2</v>
      </c>
      <c r="AO750" s="96">
        <f t="shared" si="528"/>
        <v>2.6159898039536337E-2</v>
      </c>
      <c r="AQ750" s="96" t="str">
        <f t="shared" si="515"/>
        <v/>
      </c>
      <c r="AR750" s="96" t="str">
        <f t="shared" si="529"/>
        <v/>
      </c>
      <c r="AS750" s="96" t="str">
        <f t="shared" si="530"/>
        <v/>
      </c>
      <c r="AU750" s="96">
        <f t="shared" si="516"/>
        <v>230.3098591549296</v>
      </c>
      <c r="AV750" s="96">
        <f t="shared" si="531"/>
        <v>0.37071799406016903</v>
      </c>
      <c r="AW750" s="96">
        <f t="shared" si="532"/>
        <v>1.4535111111111108E-2</v>
      </c>
      <c r="AX750" s="96">
        <f t="shared" si="533"/>
        <v>1.3985870439111169E-2</v>
      </c>
      <c r="AZ750" s="101" t="str">
        <f t="shared" si="517"/>
        <v/>
      </c>
      <c r="BA750" s="101" t="str">
        <f t="shared" si="518"/>
        <v/>
      </c>
      <c r="BB750" s="101" t="str">
        <f t="shared" si="534"/>
        <v/>
      </c>
      <c r="BC750" s="96" t="str">
        <f t="shared" si="535"/>
        <v/>
      </c>
      <c r="BE750" s="96">
        <f t="shared" si="519"/>
        <v>1.4280125195618154E-5</v>
      </c>
      <c r="BF750" s="96" t="str">
        <f t="shared" si="520"/>
        <v/>
      </c>
      <c r="BH750" s="118"/>
      <c r="BI750" s="96" t="s">
        <v>74</v>
      </c>
      <c r="BJ750" s="96">
        <f t="shared" si="521"/>
        <v>1.0020590253946463E-4</v>
      </c>
      <c r="BK750" s="101" t="str">
        <f t="shared" si="522"/>
        <v/>
      </c>
      <c r="BL750" s="101"/>
      <c r="BM750" s="117" t="str">
        <f t="shared" si="523"/>
        <v>57-97-6</v>
      </c>
      <c r="BN750" s="204" t="str">
        <f t="shared" si="524"/>
        <v>Dimethylbenz(a)anthracene, 7,12-</v>
      </c>
      <c r="BO750" s="204"/>
      <c r="BP750" s="200">
        <f t="shared" si="536"/>
        <v>4.5929881321950429E-4</v>
      </c>
      <c r="BQ750" s="100" t="str">
        <f t="shared" si="488"/>
        <v>C</v>
      </c>
      <c r="BR750" s="205">
        <f t="shared" si="537"/>
        <v>2.6159898039536337E-2</v>
      </c>
      <c r="BS750" s="100" t="str">
        <f t="shared" si="489"/>
        <v>C</v>
      </c>
      <c r="BT750" s="200">
        <f t="shared" si="538"/>
        <v>1.3985870439111169E-2</v>
      </c>
      <c r="BU750" s="100" t="str">
        <f t="shared" si="490"/>
        <v>C</v>
      </c>
      <c r="BV750" s="200">
        <f t="shared" si="539"/>
        <v>1.4280125195618154E-5</v>
      </c>
      <c r="BW750" s="100" t="str">
        <f t="shared" si="491"/>
        <v>C</v>
      </c>
      <c r="BX750" s="200">
        <f t="shared" si="492"/>
        <v>1.0020590253946463E-4</v>
      </c>
      <c r="BY750" s="100" t="str">
        <f t="shared" si="493"/>
        <v>C</v>
      </c>
      <c r="BZ750" s="200"/>
      <c r="CA750" s="200"/>
      <c r="CB750" s="200"/>
    </row>
    <row r="751" spans="1:80" s="96" customFormat="1" ht="23" x14ac:dyDescent="0.5">
      <c r="A751" s="267" t="s">
        <v>1878</v>
      </c>
      <c r="B751" s="117" t="s">
        <v>570</v>
      </c>
      <c r="D751" s="96" t="s">
        <v>74</v>
      </c>
      <c r="E751" s="96">
        <v>0.04</v>
      </c>
      <c r="F751" s="96" t="s">
        <v>790</v>
      </c>
      <c r="G751" s="99"/>
      <c r="H751" s="96" t="s">
        <v>74</v>
      </c>
      <c r="J751" s="96" t="s">
        <v>74</v>
      </c>
      <c r="L751" s="100"/>
      <c r="M751" s="113">
        <v>1</v>
      </c>
      <c r="N751" s="96">
        <v>0.13</v>
      </c>
      <c r="P751" s="96">
        <v>202.26</v>
      </c>
      <c r="Q751" s="96" t="s">
        <v>47</v>
      </c>
      <c r="R751" s="96">
        <v>8.8599999999999999E-6</v>
      </c>
      <c r="S751" s="100">
        <v>3.6220000000000002E-4</v>
      </c>
      <c r="T751" s="96">
        <v>2.7595700000000001E-2</v>
      </c>
      <c r="U751" s="96">
        <v>7.1826999999999999E-6</v>
      </c>
      <c r="V751" s="96">
        <v>55450</v>
      </c>
      <c r="W751" s="96">
        <f t="shared" si="506"/>
        <v>332.7</v>
      </c>
      <c r="X751" s="96">
        <v>0.26</v>
      </c>
      <c r="Y751" s="99" t="str">
        <f t="shared" si="507"/>
        <v/>
      </c>
      <c r="Z751" s="96" t="str">
        <f t="shared" si="508"/>
        <v/>
      </c>
      <c r="AA751" s="96" t="str">
        <f t="shared" si="509"/>
        <v/>
      </c>
      <c r="AC751" s="96" t="str">
        <f t="shared" si="586"/>
        <v/>
      </c>
      <c r="AD751" s="96" t="str">
        <f t="shared" si="510"/>
        <v/>
      </c>
      <c r="AE751" s="96" t="str">
        <f t="shared" si="511"/>
        <v/>
      </c>
      <c r="AF751" s="96" t="str">
        <f t="shared" si="525"/>
        <v/>
      </c>
      <c r="AH751" s="101" t="str">
        <f t="shared" si="512"/>
        <v/>
      </c>
      <c r="AI751" s="101">
        <f t="shared" si="513"/>
        <v>10141.565135244022</v>
      </c>
      <c r="AJ751" s="101">
        <f t="shared" si="587"/>
        <v>3128.5714285714289</v>
      </c>
      <c r="AK751" s="96">
        <f t="shared" si="526"/>
        <v>2390.978477918386</v>
      </c>
      <c r="AM751" s="96" t="str">
        <f t="shared" si="514"/>
        <v/>
      </c>
      <c r="AN751" s="96" t="str">
        <f t="shared" si="527"/>
        <v/>
      </c>
      <c r="AO751" s="96" t="str">
        <f t="shared" si="528"/>
        <v/>
      </c>
      <c r="AQ751" s="96" t="str">
        <f t="shared" si="515"/>
        <v/>
      </c>
      <c r="AR751" s="96">
        <f t="shared" si="529"/>
        <v>93440.000000000015</v>
      </c>
      <c r="AS751" s="96">
        <f t="shared" si="530"/>
        <v>93440.000000000015</v>
      </c>
      <c r="AU751" s="96" t="str">
        <f t="shared" si="516"/>
        <v/>
      </c>
      <c r="AV751" s="96" t="str">
        <f t="shared" si="531"/>
        <v/>
      </c>
      <c r="AW751" s="96" t="str">
        <f t="shared" si="532"/>
        <v/>
      </c>
      <c r="AX751" s="96" t="str">
        <f t="shared" si="533"/>
        <v/>
      </c>
      <c r="AZ751" s="101" t="str">
        <f t="shared" si="517"/>
        <v/>
      </c>
      <c r="BA751" s="101">
        <f t="shared" si="518"/>
        <v>94347.471722010989</v>
      </c>
      <c r="BB751" s="101">
        <f t="shared" si="534"/>
        <v>51911.111111111117</v>
      </c>
      <c r="BC751" s="96">
        <f t="shared" si="535"/>
        <v>33486.459343051858</v>
      </c>
      <c r="BE751" s="96" t="str">
        <f t="shared" si="519"/>
        <v/>
      </c>
      <c r="BF751" s="96" t="str">
        <f t="shared" si="520"/>
        <v/>
      </c>
      <c r="BH751" s="118"/>
      <c r="BI751" s="96" t="s">
        <v>74</v>
      </c>
      <c r="BJ751" s="96" t="str">
        <f t="shared" si="521"/>
        <v/>
      </c>
      <c r="BK751" s="101">
        <f t="shared" si="522"/>
        <v>1334.8571428571429</v>
      </c>
      <c r="BL751" s="101"/>
      <c r="BM751" s="117" t="str">
        <f t="shared" si="523"/>
        <v>206-44-0</v>
      </c>
      <c r="BN751" s="204" t="str">
        <f t="shared" si="524"/>
        <v>Fluoranthene</v>
      </c>
      <c r="BO751" s="204"/>
      <c r="BP751" s="200">
        <f t="shared" si="536"/>
        <v>2390.978477918386</v>
      </c>
      <c r="BQ751" s="100" t="str">
        <f t="shared" ref="BQ751:BQ785" si="588">IF(BP751="","",IF(BP751=AA751,"sat", IF(BP751=AF751,"C", IF(BP751=AK751,"N", IF(BP751=100000,"max")))))</f>
        <v>N</v>
      </c>
      <c r="BR751" s="205">
        <f t="shared" si="537"/>
        <v>93440.000000000015</v>
      </c>
      <c r="BS751" s="100" t="str">
        <f t="shared" ref="BS751:BS785" si="589">IF(BR751="","",IF(BR751=AA751,"sat", IF(BR751=AO751,"C", IF(BR751=AS751,"N", IF(BR751=100000,"max")))))</f>
        <v>N</v>
      </c>
      <c r="BT751" s="200">
        <f t="shared" si="538"/>
        <v>33486.459343051858</v>
      </c>
      <c r="BU751" s="100" t="str">
        <f t="shared" ref="BU751:BU785" si="590">IF(BT751="","", IF(BT751=AA751,"sat", IF(BT751=AX751,"C", IF(BT751=BC751,"N", IF(BT751=100000,"max")))))</f>
        <v>N</v>
      </c>
      <c r="BV751" s="200" t="str">
        <f t="shared" si="539"/>
        <v/>
      </c>
      <c r="BW751" s="100" t="str">
        <f t="shared" ref="BW751:BW785" si="591">IF(BV751="","", IF(BV751=BE751,"C", IF(BV751=BF751,"N")))</f>
        <v/>
      </c>
      <c r="BX751" s="200">
        <f t="shared" ref="BX751:BX785" si="592">IF(BI751="",(IF(AND(BJ751="",BK751=""),"",MIN(BJ751,BK751))),BI751)</f>
        <v>1334.8571428571429</v>
      </c>
      <c r="BY751" s="100" t="str">
        <f t="shared" ref="BY751:BY785" si="593">IF(BX751="","", IF(BX751=BJ751,"C", IF(BX751=BK751,"N",IF(BX751=BI751,"mcl"))))</f>
        <v>N</v>
      </c>
      <c r="BZ751" s="200">
        <v>210</v>
      </c>
      <c r="CA751" s="200"/>
      <c r="CB751" s="200">
        <f t="shared" ref="CB751:CB753" si="594">BZ751*20</f>
        <v>4200</v>
      </c>
    </row>
    <row r="752" spans="1:80" s="96" customFormat="1" ht="23" x14ac:dyDescent="0.5">
      <c r="A752" s="267" t="s">
        <v>1879</v>
      </c>
      <c r="B752" s="117" t="s">
        <v>571</v>
      </c>
      <c r="D752" s="96" t="s">
        <v>74</v>
      </c>
      <c r="E752" s="96">
        <v>0.04</v>
      </c>
      <c r="F752" s="96" t="s">
        <v>790</v>
      </c>
      <c r="G752" s="99"/>
      <c r="H752" s="96" t="s">
        <v>74</v>
      </c>
      <c r="J752" s="96" t="s">
        <v>74</v>
      </c>
      <c r="L752" s="100" t="s">
        <v>1199</v>
      </c>
      <c r="M752" s="113">
        <v>1</v>
      </c>
      <c r="N752" s="96">
        <v>0.13</v>
      </c>
      <c r="P752" s="96">
        <v>166.22</v>
      </c>
      <c r="R752" s="96">
        <v>9.6199999999999994E-5</v>
      </c>
      <c r="S752" s="100">
        <v>3.9329999999999999E-3</v>
      </c>
      <c r="T752" s="96">
        <v>4.3974300000000001E-2</v>
      </c>
      <c r="U752" s="96">
        <v>7.8890000000000002E-6</v>
      </c>
      <c r="V752" s="96">
        <v>9160</v>
      </c>
      <c r="W752" s="96">
        <f t="shared" si="506"/>
        <v>54.96</v>
      </c>
      <c r="X752" s="96">
        <v>1.69</v>
      </c>
      <c r="Y752" s="99">
        <f t="shared" si="507"/>
        <v>1.6825774034499872E-7</v>
      </c>
      <c r="Z752" s="96">
        <f t="shared" si="508"/>
        <v>281198.58430169238</v>
      </c>
      <c r="AA752" s="96">
        <f t="shared" si="509"/>
        <v>93.052658287905672</v>
      </c>
      <c r="AC752" s="96" t="str">
        <f t="shared" si="586"/>
        <v/>
      </c>
      <c r="AD752" s="96" t="str">
        <f t="shared" si="510"/>
        <v/>
      </c>
      <c r="AE752" s="96" t="str">
        <f t="shared" si="511"/>
        <v/>
      </c>
      <c r="AF752" s="96" t="str">
        <f t="shared" si="525"/>
        <v/>
      </c>
      <c r="AH752" s="101" t="str">
        <f t="shared" si="512"/>
        <v/>
      </c>
      <c r="AI752" s="101">
        <f t="shared" si="513"/>
        <v>10141.565135244022</v>
      </c>
      <c r="AJ752" s="101">
        <f t="shared" si="587"/>
        <v>3128.5714285714289</v>
      </c>
      <c r="AK752" s="96">
        <f t="shared" si="526"/>
        <v>2390.978477918386</v>
      </c>
      <c r="AM752" s="96" t="str">
        <f t="shared" si="514"/>
        <v/>
      </c>
      <c r="AN752" s="96" t="str">
        <f t="shared" si="527"/>
        <v/>
      </c>
      <c r="AO752" s="96" t="str">
        <f t="shared" si="528"/>
        <v/>
      </c>
      <c r="AQ752" s="96" t="str">
        <f t="shared" si="515"/>
        <v/>
      </c>
      <c r="AR752" s="96">
        <f t="shared" si="529"/>
        <v>93440.000000000015</v>
      </c>
      <c r="AS752" s="96">
        <f t="shared" si="530"/>
        <v>93440.000000000015</v>
      </c>
      <c r="AU752" s="96" t="str">
        <f t="shared" si="516"/>
        <v/>
      </c>
      <c r="AV752" s="96" t="str">
        <f t="shared" si="531"/>
        <v/>
      </c>
      <c r="AW752" s="96" t="str">
        <f t="shared" si="532"/>
        <v/>
      </c>
      <c r="AX752" s="96" t="str">
        <f t="shared" si="533"/>
        <v/>
      </c>
      <c r="AZ752" s="101" t="str">
        <f t="shared" si="517"/>
        <v/>
      </c>
      <c r="BA752" s="101">
        <f t="shared" si="518"/>
        <v>94347.471722010989</v>
      </c>
      <c r="BB752" s="101">
        <f t="shared" si="534"/>
        <v>51911.111111111117</v>
      </c>
      <c r="BC752" s="96">
        <f t="shared" si="535"/>
        <v>33486.459343051858</v>
      </c>
      <c r="BE752" s="96" t="str">
        <f t="shared" si="519"/>
        <v/>
      </c>
      <c r="BF752" s="96" t="str">
        <f t="shared" si="520"/>
        <v/>
      </c>
      <c r="BH752" s="118"/>
      <c r="BI752" s="96" t="s">
        <v>74</v>
      </c>
      <c r="BJ752" s="96" t="str">
        <f t="shared" si="521"/>
        <v/>
      </c>
      <c r="BK752" s="101">
        <f t="shared" si="522"/>
        <v>1334.8571428571429</v>
      </c>
      <c r="BL752" s="101"/>
      <c r="BM752" s="117" t="str">
        <f t="shared" si="523"/>
        <v>86-73-7</v>
      </c>
      <c r="BN752" s="204" t="str">
        <f t="shared" si="524"/>
        <v>Fluorene</v>
      </c>
      <c r="BO752" s="204"/>
      <c r="BP752" s="200">
        <f t="shared" si="536"/>
        <v>93.052658287905672</v>
      </c>
      <c r="BQ752" s="100" t="str">
        <f t="shared" si="588"/>
        <v>sat</v>
      </c>
      <c r="BR752" s="205">
        <f t="shared" si="537"/>
        <v>93.052658287905672</v>
      </c>
      <c r="BS752" s="100" t="str">
        <f t="shared" si="589"/>
        <v>sat</v>
      </c>
      <c r="BT752" s="200">
        <f t="shared" si="538"/>
        <v>93.052658287905672</v>
      </c>
      <c r="BU752" s="100" t="str">
        <f t="shared" si="590"/>
        <v>sat</v>
      </c>
      <c r="BV752" s="200" t="str">
        <f t="shared" si="539"/>
        <v/>
      </c>
      <c r="BW752" s="100" t="str">
        <f t="shared" si="591"/>
        <v/>
      </c>
      <c r="BX752" s="200">
        <f t="shared" si="592"/>
        <v>1334.8571428571429</v>
      </c>
      <c r="BY752" s="100" t="str">
        <f t="shared" si="593"/>
        <v>N</v>
      </c>
      <c r="BZ752" s="200">
        <v>28</v>
      </c>
      <c r="CA752" s="200"/>
      <c r="CB752" s="200">
        <f t="shared" si="594"/>
        <v>560</v>
      </c>
    </row>
    <row r="753" spans="1:80" s="96" customFormat="1" ht="23" x14ac:dyDescent="0.5">
      <c r="A753" s="267" t="s">
        <v>1880</v>
      </c>
      <c r="B753" s="117" t="s">
        <v>572</v>
      </c>
      <c r="C753" s="96">
        <v>0.1</v>
      </c>
      <c r="D753" s="96" t="s">
        <v>790</v>
      </c>
      <c r="F753" s="96" t="s">
        <v>74</v>
      </c>
      <c r="G753" s="99">
        <v>6.0000000000000002E-5</v>
      </c>
      <c r="H753" s="100" t="s">
        <v>790</v>
      </c>
      <c r="J753" s="96" t="s">
        <v>74</v>
      </c>
      <c r="K753" s="100" t="s">
        <v>1949</v>
      </c>
      <c r="L753" s="100"/>
      <c r="M753" s="113">
        <v>1</v>
      </c>
      <c r="N753" s="96">
        <v>0.13</v>
      </c>
      <c r="P753" s="96">
        <v>276.33999999999997</v>
      </c>
      <c r="Q753" s="96" t="s">
        <v>47</v>
      </c>
      <c r="R753" s="96">
        <v>3.4799999999999999E-7</v>
      </c>
      <c r="S753" s="100">
        <v>1.42E-5</v>
      </c>
      <c r="T753" s="96">
        <v>4.4784200000000003E-2</v>
      </c>
      <c r="U753" s="96">
        <v>5.2326999999999999E-6</v>
      </c>
      <c r="V753" s="96">
        <v>1951000</v>
      </c>
      <c r="W753" s="96">
        <f t="shared" si="506"/>
        <v>11706</v>
      </c>
      <c r="X753" s="96">
        <v>1.9000000000000001E-4</v>
      </c>
      <c r="Y753" s="99" t="str">
        <f t="shared" si="507"/>
        <v/>
      </c>
      <c r="Z753" s="96" t="str">
        <f t="shared" si="508"/>
        <v/>
      </c>
      <c r="AA753" s="96" t="str">
        <f t="shared" si="509"/>
        <v/>
      </c>
      <c r="AC753" s="96">
        <f t="shared" si="586"/>
        <v>20277.777777777774</v>
      </c>
      <c r="AD753" s="96">
        <f t="shared" si="510"/>
        <v>4.5892322780194625</v>
      </c>
      <c r="AE753" s="96">
        <f t="shared" si="511"/>
        <v>1.5314685620673039</v>
      </c>
      <c r="AF753" s="96">
        <f t="shared" si="525"/>
        <v>1.1482127899400201</v>
      </c>
      <c r="AH753" s="101" t="str">
        <f t="shared" si="512"/>
        <v/>
      </c>
      <c r="AI753" s="101" t="str">
        <f t="shared" si="513"/>
        <v/>
      </c>
      <c r="AJ753" s="101" t="str">
        <f t="shared" si="587"/>
        <v/>
      </c>
      <c r="AK753" s="96" t="str">
        <f t="shared" si="526"/>
        <v/>
      </c>
      <c r="AM753" s="96">
        <f t="shared" si="514"/>
        <v>245279.99999999997</v>
      </c>
      <c r="AN753" s="96">
        <f t="shared" si="527"/>
        <v>65.407999999999987</v>
      </c>
      <c r="AO753" s="96">
        <f t="shared" si="528"/>
        <v>65.390562516662214</v>
      </c>
      <c r="AQ753" s="96" t="str">
        <f t="shared" si="515"/>
        <v/>
      </c>
      <c r="AR753" s="96" t="str">
        <f t="shared" si="529"/>
        <v/>
      </c>
      <c r="AS753" s="96" t="str">
        <f t="shared" si="530"/>
        <v/>
      </c>
      <c r="AU753" s="96">
        <f t="shared" si="516"/>
        <v>272533.33333333331</v>
      </c>
      <c r="AV753" s="96">
        <f t="shared" si="531"/>
        <v>926.79498515042258</v>
      </c>
      <c r="AW753" s="96">
        <f t="shared" si="532"/>
        <v>36.337777777777774</v>
      </c>
      <c r="AX753" s="96">
        <f t="shared" si="533"/>
        <v>34.962313738872226</v>
      </c>
      <c r="AZ753" s="101" t="str">
        <f t="shared" si="517"/>
        <v/>
      </c>
      <c r="BA753" s="101" t="str">
        <f t="shared" si="518"/>
        <v/>
      </c>
      <c r="BB753" s="101" t="str">
        <f t="shared" si="534"/>
        <v/>
      </c>
      <c r="BC753" s="96" t="str">
        <f t="shared" si="535"/>
        <v/>
      </c>
      <c r="BE753" s="96">
        <f t="shared" si="519"/>
        <v>1.6898148148148145E-2</v>
      </c>
      <c r="BF753" s="96" t="str">
        <f t="shared" si="520"/>
        <v/>
      </c>
      <c r="BH753" s="118"/>
      <c r="BI753" s="96" t="s">
        <v>74</v>
      </c>
      <c r="BJ753" s="96">
        <f t="shared" si="521"/>
        <v>0.25051475634866155</v>
      </c>
      <c r="BK753" s="101" t="str">
        <f t="shared" si="522"/>
        <v/>
      </c>
      <c r="BL753" s="101"/>
      <c r="BM753" s="117" t="str">
        <f t="shared" si="523"/>
        <v>193-39-5</v>
      </c>
      <c r="BN753" s="204" t="str">
        <f t="shared" si="524"/>
        <v>Indeno[1,2,3-cd]pyrene</v>
      </c>
      <c r="BO753" s="204"/>
      <c r="BP753" s="200">
        <f t="shared" si="536"/>
        <v>1.1482127899400201</v>
      </c>
      <c r="BQ753" s="100" t="str">
        <f t="shared" si="588"/>
        <v>C</v>
      </c>
      <c r="BR753" s="205">
        <f t="shared" si="537"/>
        <v>65.390562516662214</v>
      </c>
      <c r="BS753" s="100" t="str">
        <f t="shared" si="589"/>
        <v>C</v>
      </c>
      <c r="BT753" s="200">
        <f t="shared" si="538"/>
        <v>34.962313738872226</v>
      </c>
      <c r="BU753" s="100" t="str">
        <f t="shared" si="590"/>
        <v>C</v>
      </c>
      <c r="BV753" s="200">
        <f t="shared" si="539"/>
        <v>1.6898148148148145E-2</v>
      </c>
      <c r="BW753" s="100" t="str">
        <f t="shared" si="591"/>
        <v>C</v>
      </c>
      <c r="BX753" s="200">
        <f t="shared" si="592"/>
        <v>0.25051475634866155</v>
      </c>
      <c r="BY753" s="100" t="str">
        <f t="shared" si="593"/>
        <v>C</v>
      </c>
      <c r="BZ753" s="200">
        <v>0.7</v>
      </c>
      <c r="CA753" s="200"/>
      <c r="CB753" s="200">
        <f t="shared" si="594"/>
        <v>14</v>
      </c>
    </row>
    <row r="754" spans="1:80" s="96" customFormat="1" ht="23" x14ac:dyDescent="0.5">
      <c r="A754" s="267" t="s">
        <v>1881</v>
      </c>
      <c r="B754" s="117" t="s">
        <v>1563</v>
      </c>
      <c r="C754" s="96">
        <v>2.9000000000000001E-2</v>
      </c>
      <c r="D754" s="96" t="s">
        <v>791</v>
      </c>
      <c r="E754" s="96">
        <v>7.0000000000000007E-2</v>
      </c>
      <c r="F754" s="96" t="s">
        <v>109</v>
      </c>
      <c r="G754" s="99"/>
      <c r="H754" s="96" t="s">
        <v>74</v>
      </c>
      <c r="J754" s="96" t="s">
        <v>74</v>
      </c>
      <c r="L754" s="100" t="s">
        <v>1199</v>
      </c>
      <c r="M754" s="113">
        <v>1</v>
      </c>
      <c r="N754" s="96">
        <v>0.13</v>
      </c>
      <c r="P754" s="96">
        <v>142.19999999999999</v>
      </c>
      <c r="R754" s="96">
        <v>5.1400000000000003E-4</v>
      </c>
      <c r="S754" s="100">
        <v>2.1013899999999999E-2</v>
      </c>
      <c r="T754" s="96">
        <v>5.2770499999999998E-2</v>
      </c>
      <c r="U754" s="96">
        <v>7.8476999999999994E-6</v>
      </c>
      <c r="V754" s="96">
        <v>2528</v>
      </c>
      <c r="W754" s="96">
        <f t="shared" si="506"/>
        <v>15.168000000000001</v>
      </c>
      <c r="X754" s="96">
        <v>25.8</v>
      </c>
      <c r="Y754" s="99">
        <f t="shared" si="507"/>
        <v>3.871763992012297E-6</v>
      </c>
      <c r="Z754" s="96">
        <f t="shared" si="508"/>
        <v>58620.05447941531</v>
      </c>
      <c r="AA754" s="96">
        <f t="shared" si="509"/>
        <v>394.01703505950945</v>
      </c>
      <c r="AC754" s="96" t="str">
        <f t="shared" si="586"/>
        <v/>
      </c>
      <c r="AD754" s="96">
        <f t="shared" si="510"/>
        <v>65.549746870224055</v>
      </c>
      <c r="AE754" s="96">
        <f t="shared" si="511"/>
        <v>23.973727422003282</v>
      </c>
      <c r="AF754" s="96">
        <f t="shared" si="525"/>
        <v>17.553739691987175</v>
      </c>
      <c r="AH754" s="101" t="str">
        <f t="shared" si="512"/>
        <v/>
      </c>
      <c r="AI754" s="101">
        <f t="shared" si="513"/>
        <v>17747.738986677039</v>
      </c>
      <c r="AJ754" s="101">
        <f t="shared" si="587"/>
        <v>5475.0000000000009</v>
      </c>
      <c r="AK754" s="96">
        <f t="shared" si="526"/>
        <v>4184.2123363571754</v>
      </c>
      <c r="AM754" s="96" t="str">
        <f t="shared" si="514"/>
        <v/>
      </c>
      <c r="AN754" s="96">
        <f t="shared" si="527"/>
        <v>225.54482758620688</v>
      </c>
      <c r="AO754" s="96">
        <f t="shared" si="528"/>
        <v>225.54482758620688</v>
      </c>
      <c r="AQ754" s="96" t="str">
        <f t="shared" si="515"/>
        <v/>
      </c>
      <c r="AR754" s="96">
        <f t="shared" si="529"/>
        <v>163520.00000000003</v>
      </c>
      <c r="AS754" s="96">
        <f t="shared" si="530"/>
        <v>163520.00000000003</v>
      </c>
      <c r="AU754" s="96" t="str">
        <f t="shared" si="516"/>
        <v/>
      </c>
      <c r="AV754" s="96">
        <f t="shared" si="531"/>
        <v>3195.8447763807676</v>
      </c>
      <c r="AW754" s="96">
        <f t="shared" si="532"/>
        <v>125.30268199233714</v>
      </c>
      <c r="AX754" s="96">
        <f t="shared" si="533"/>
        <v>120.5751706995492</v>
      </c>
      <c r="AZ754" s="101" t="str">
        <f t="shared" si="517"/>
        <v/>
      </c>
      <c r="BA754" s="101">
        <f t="shared" si="518"/>
        <v>165108.07551351923</v>
      </c>
      <c r="BB754" s="101">
        <f t="shared" si="534"/>
        <v>90844.444444444453</v>
      </c>
      <c r="BC754" s="96">
        <f t="shared" si="535"/>
        <v>58601.303850340759</v>
      </c>
      <c r="BE754" s="96" t="str">
        <f t="shared" si="519"/>
        <v/>
      </c>
      <c r="BF754" s="96" t="str">
        <f t="shared" si="520"/>
        <v/>
      </c>
      <c r="BH754" s="118"/>
      <c r="BI754" s="96" t="s">
        <v>74</v>
      </c>
      <c r="BJ754" s="96">
        <f t="shared" si="521"/>
        <v>2.6864902660729393</v>
      </c>
      <c r="BK754" s="101">
        <f t="shared" si="522"/>
        <v>2336</v>
      </c>
      <c r="BL754" s="101"/>
      <c r="BM754" s="117" t="str">
        <f t="shared" si="523"/>
        <v>90-12-0</v>
      </c>
      <c r="BN754" s="204" t="str">
        <f t="shared" si="524"/>
        <v>Methylnaphthalene, 1-</v>
      </c>
      <c r="BO754" s="204"/>
      <c r="BP754" s="200">
        <f t="shared" si="536"/>
        <v>17.553739691987175</v>
      </c>
      <c r="BQ754" s="100" t="str">
        <f t="shared" si="588"/>
        <v>C</v>
      </c>
      <c r="BR754" s="205">
        <f t="shared" si="537"/>
        <v>225.54482758620688</v>
      </c>
      <c r="BS754" s="100" t="str">
        <f t="shared" si="589"/>
        <v>C</v>
      </c>
      <c r="BT754" s="200">
        <f t="shared" si="538"/>
        <v>120.5751706995492</v>
      </c>
      <c r="BU754" s="100" t="str">
        <f t="shared" si="590"/>
        <v>C</v>
      </c>
      <c r="BV754" s="200" t="str">
        <f t="shared" si="539"/>
        <v/>
      </c>
      <c r="BW754" s="100" t="str">
        <f t="shared" si="591"/>
        <v/>
      </c>
      <c r="BX754" s="200">
        <f t="shared" si="592"/>
        <v>2.6864902660729393</v>
      </c>
      <c r="BY754" s="100" t="str">
        <f t="shared" si="593"/>
        <v>C</v>
      </c>
      <c r="BZ754" s="200"/>
      <c r="CA754" s="200"/>
      <c r="CB754" s="200"/>
    </row>
    <row r="755" spans="1:80" s="96" customFormat="1" ht="23" x14ac:dyDescent="0.5">
      <c r="A755" s="267" t="s">
        <v>1882</v>
      </c>
      <c r="B755" s="117" t="s">
        <v>1564</v>
      </c>
      <c r="D755" s="96" t="s">
        <v>74</v>
      </c>
      <c r="E755" s="96">
        <v>4.0000000000000001E-3</v>
      </c>
      <c r="F755" s="96" t="s">
        <v>790</v>
      </c>
      <c r="G755" s="99"/>
      <c r="H755" s="96" t="s">
        <v>74</v>
      </c>
      <c r="J755" s="96" t="s">
        <v>74</v>
      </c>
      <c r="L755" s="100" t="s">
        <v>1199</v>
      </c>
      <c r="M755" s="113">
        <v>1</v>
      </c>
      <c r="N755" s="96">
        <v>0.13</v>
      </c>
      <c r="P755" s="96">
        <v>142.19999999999999</v>
      </c>
      <c r="R755" s="96">
        <v>5.1800000000000001E-4</v>
      </c>
      <c r="S755" s="100">
        <v>2.1177399999999999E-2</v>
      </c>
      <c r="T755" s="96">
        <v>5.2431899999999997E-2</v>
      </c>
      <c r="U755" s="96">
        <v>7.7811000000000008E-6</v>
      </c>
      <c r="V755" s="96">
        <v>2478</v>
      </c>
      <c r="W755" s="96">
        <f t="shared" si="506"/>
        <v>14.868</v>
      </c>
      <c r="X755" s="96">
        <v>24.6</v>
      </c>
      <c r="Y755" s="99">
        <f t="shared" si="507"/>
        <v>3.9544935519497205E-6</v>
      </c>
      <c r="Z755" s="96">
        <f t="shared" si="508"/>
        <v>58003.636217144776</v>
      </c>
      <c r="AA755" s="96">
        <f t="shared" si="509"/>
        <v>368.31142275222641</v>
      </c>
      <c r="AC755" s="96" t="str">
        <f t="shared" si="586"/>
        <v/>
      </c>
      <c r="AD755" s="96" t="str">
        <f t="shared" si="510"/>
        <v/>
      </c>
      <c r="AE755" s="96" t="str">
        <f t="shared" si="511"/>
        <v/>
      </c>
      <c r="AF755" s="96" t="str">
        <f t="shared" si="525"/>
        <v/>
      </c>
      <c r="AH755" s="101" t="str">
        <f t="shared" si="512"/>
        <v/>
      </c>
      <c r="AI755" s="101">
        <f t="shared" si="513"/>
        <v>1014.1565135244023</v>
      </c>
      <c r="AJ755" s="101">
        <f t="shared" si="587"/>
        <v>312.85714285714289</v>
      </c>
      <c r="AK755" s="96">
        <f t="shared" si="526"/>
        <v>239.0978477918386</v>
      </c>
      <c r="AM755" s="96" t="str">
        <f t="shared" si="514"/>
        <v/>
      </c>
      <c r="AN755" s="96" t="str">
        <f t="shared" si="527"/>
        <v/>
      </c>
      <c r="AO755" s="96" t="str">
        <f t="shared" si="528"/>
        <v/>
      </c>
      <c r="AQ755" s="96" t="str">
        <f t="shared" si="515"/>
        <v/>
      </c>
      <c r="AR755" s="96">
        <f t="shared" si="529"/>
        <v>9344</v>
      </c>
      <c r="AS755" s="96">
        <f t="shared" si="530"/>
        <v>9344</v>
      </c>
      <c r="AU755" s="96" t="str">
        <f t="shared" si="516"/>
        <v/>
      </c>
      <c r="AV755" s="96" t="str">
        <f t="shared" si="531"/>
        <v/>
      </c>
      <c r="AW755" s="96" t="str">
        <f t="shared" si="532"/>
        <v/>
      </c>
      <c r="AX755" s="96" t="str">
        <f t="shared" si="533"/>
        <v/>
      </c>
      <c r="AZ755" s="101" t="str">
        <f t="shared" si="517"/>
        <v/>
      </c>
      <c r="BA755" s="101">
        <f t="shared" si="518"/>
        <v>9434.7471722010978</v>
      </c>
      <c r="BB755" s="101">
        <f t="shared" si="534"/>
        <v>5191.1111111111113</v>
      </c>
      <c r="BC755" s="96">
        <f t="shared" si="535"/>
        <v>3348.6459343051856</v>
      </c>
      <c r="BE755" s="96" t="str">
        <f t="shared" si="519"/>
        <v/>
      </c>
      <c r="BF755" s="96" t="str">
        <f t="shared" si="520"/>
        <v/>
      </c>
      <c r="BH755" s="118"/>
      <c r="BI755" s="96" t="s">
        <v>74</v>
      </c>
      <c r="BJ755" s="96" t="str">
        <f t="shared" si="521"/>
        <v/>
      </c>
      <c r="BK755" s="101">
        <f t="shared" si="522"/>
        <v>133.48571428571429</v>
      </c>
      <c r="BL755" s="101"/>
      <c r="BM755" s="117" t="str">
        <f t="shared" si="523"/>
        <v>91-57-6</v>
      </c>
      <c r="BN755" s="204" t="str">
        <f t="shared" si="524"/>
        <v>Methylnaphthalene, 2-</v>
      </c>
      <c r="BO755" s="204"/>
      <c r="BP755" s="200">
        <f t="shared" si="536"/>
        <v>239.0978477918386</v>
      </c>
      <c r="BQ755" s="100" t="str">
        <f t="shared" si="588"/>
        <v>N</v>
      </c>
      <c r="BR755" s="205">
        <f t="shared" si="537"/>
        <v>368.31142275222641</v>
      </c>
      <c r="BS755" s="100" t="str">
        <f t="shared" si="589"/>
        <v>sat</v>
      </c>
      <c r="BT755" s="200">
        <f t="shared" si="538"/>
        <v>368.31142275222641</v>
      </c>
      <c r="BU755" s="100" t="str">
        <f t="shared" si="590"/>
        <v>sat</v>
      </c>
      <c r="BV755" s="200" t="str">
        <f t="shared" si="539"/>
        <v/>
      </c>
      <c r="BW755" s="100" t="str">
        <f t="shared" si="591"/>
        <v/>
      </c>
      <c r="BX755" s="200">
        <f t="shared" si="592"/>
        <v>133.48571428571429</v>
      </c>
      <c r="BY755" s="100" t="str">
        <f t="shared" si="593"/>
        <v>N</v>
      </c>
      <c r="BZ755" s="200"/>
      <c r="CA755" s="200"/>
      <c r="CB755" s="200"/>
    </row>
    <row r="756" spans="1:80" s="96" customFormat="1" ht="23" x14ac:dyDescent="0.5">
      <c r="A756" s="267" t="s">
        <v>1883</v>
      </c>
      <c r="B756" s="117" t="s">
        <v>573</v>
      </c>
      <c r="C756" s="96">
        <v>0.12</v>
      </c>
      <c r="D756" s="96" t="s">
        <v>793</v>
      </c>
      <c r="E756" s="96">
        <v>0.02</v>
      </c>
      <c r="F756" s="96" t="s">
        <v>790</v>
      </c>
      <c r="G756" s="99">
        <v>3.4E-5</v>
      </c>
      <c r="H756" s="100" t="s">
        <v>793</v>
      </c>
      <c r="I756" s="96">
        <v>3.0000000000000001E-3</v>
      </c>
      <c r="J756" s="96" t="s">
        <v>790</v>
      </c>
      <c r="L756" s="100" t="s">
        <v>1199</v>
      </c>
      <c r="M756" s="113">
        <v>1</v>
      </c>
      <c r="N756" s="96">
        <v>0.13</v>
      </c>
      <c r="P756" s="96">
        <v>128.18</v>
      </c>
      <c r="R756" s="96">
        <v>4.4000000000000002E-4</v>
      </c>
      <c r="S756" s="100">
        <v>1.79886E-2</v>
      </c>
      <c r="T756" s="96">
        <v>6.0499400000000002E-2</v>
      </c>
      <c r="U756" s="96">
        <v>8.3769999999999996E-6</v>
      </c>
      <c r="V756" s="96">
        <v>1544</v>
      </c>
      <c r="W756" s="96">
        <f t="shared" si="506"/>
        <v>9.2639999999999993</v>
      </c>
      <c r="X756" s="96">
        <v>31</v>
      </c>
      <c r="Y756" s="99">
        <f t="shared" si="507"/>
        <v>6.1953734718164754E-6</v>
      </c>
      <c r="Z756" s="96">
        <f t="shared" si="508"/>
        <v>46341.160995969614</v>
      </c>
      <c r="AA756" s="96">
        <f t="shared" si="509"/>
        <v>290.3895670607547</v>
      </c>
      <c r="AC756" s="96">
        <f t="shared" si="586"/>
        <v>3.8268153311151374</v>
      </c>
      <c r="AD756" s="96">
        <f t="shared" si="510"/>
        <v>15.841188826970813</v>
      </c>
      <c r="AE756" s="96">
        <f t="shared" si="511"/>
        <v>5.7936507936507926</v>
      </c>
      <c r="AF756" s="96">
        <f t="shared" si="525"/>
        <v>2.0118975373928651</v>
      </c>
      <c r="AH756" s="101">
        <f t="shared" si="512"/>
        <v>144.98163225881925</v>
      </c>
      <c r="AI756" s="101">
        <f t="shared" si="513"/>
        <v>5070.7825676220109</v>
      </c>
      <c r="AJ756" s="101">
        <f t="shared" si="587"/>
        <v>1564.2857142857144</v>
      </c>
      <c r="AK756" s="96">
        <f t="shared" si="526"/>
        <v>129.30081878964475</v>
      </c>
      <c r="AM756" s="96">
        <f t="shared" si="514"/>
        <v>16.715529366310921</v>
      </c>
      <c r="AN756" s="96">
        <f t="shared" si="527"/>
        <v>54.506666666666661</v>
      </c>
      <c r="AO756" s="96">
        <f t="shared" si="528"/>
        <v>12.792469736604618</v>
      </c>
      <c r="AQ756" s="96">
        <f t="shared" si="515"/>
        <v>608.92285548704081</v>
      </c>
      <c r="AR756" s="96">
        <f t="shared" si="529"/>
        <v>46720.000000000007</v>
      </c>
      <c r="AS756" s="96">
        <f t="shared" si="530"/>
        <v>601.08859640054857</v>
      </c>
      <c r="AU756" s="96">
        <f t="shared" si="516"/>
        <v>18.572810407012135</v>
      </c>
      <c r="AV756" s="96">
        <f t="shared" si="531"/>
        <v>772.32915429201887</v>
      </c>
      <c r="AW756" s="96">
        <f t="shared" si="532"/>
        <v>30.281481481481478</v>
      </c>
      <c r="AX756" s="96">
        <f t="shared" si="533"/>
        <v>11.342959213621398</v>
      </c>
      <c r="AZ756" s="101">
        <f t="shared" si="517"/>
        <v>676.58095054115654</v>
      </c>
      <c r="BA756" s="101">
        <f t="shared" si="518"/>
        <v>47173.735861005494</v>
      </c>
      <c r="BB756" s="101">
        <f t="shared" si="534"/>
        <v>25955.555555555558</v>
      </c>
      <c r="BC756" s="96">
        <f t="shared" si="535"/>
        <v>650.30272096871272</v>
      </c>
      <c r="BE756" s="96">
        <f t="shared" si="519"/>
        <v>8.2579185520361989E-2</v>
      </c>
      <c r="BF756" s="96">
        <f t="shared" si="520"/>
        <v>3.1285714285714286</v>
      </c>
      <c r="BH756" s="118"/>
      <c r="BI756" s="96" t="s">
        <v>74</v>
      </c>
      <c r="BJ756" s="96">
        <f t="shared" si="521"/>
        <v>0.13166438207921505</v>
      </c>
      <c r="BK756" s="101">
        <f t="shared" si="522"/>
        <v>6.1990269792127384</v>
      </c>
      <c r="BL756" s="101"/>
      <c r="BM756" s="117" t="str">
        <f t="shared" si="523"/>
        <v>91-20-3</v>
      </c>
      <c r="BN756" s="204" t="str">
        <f t="shared" si="524"/>
        <v>Naphthalene</v>
      </c>
      <c r="BO756" s="204"/>
      <c r="BP756" s="200">
        <f t="shared" si="536"/>
        <v>2.0118975373928651</v>
      </c>
      <c r="BQ756" s="100" t="str">
        <f t="shared" si="588"/>
        <v>C</v>
      </c>
      <c r="BR756" s="205">
        <f t="shared" si="537"/>
        <v>12.792469736604618</v>
      </c>
      <c r="BS756" s="100" t="str">
        <f t="shared" si="589"/>
        <v>C</v>
      </c>
      <c r="BT756" s="200">
        <f t="shared" si="538"/>
        <v>11.342959213621398</v>
      </c>
      <c r="BU756" s="100" t="str">
        <f t="shared" si="590"/>
        <v>C</v>
      </c>
      <c r="BV756" s="200">
        <f t="shared" si="539"/>
        <v>8.2579185520361989E-2</v>
      </c>
      <c r="BW756" s="100" t="str">
        <f t="shared" si="591"/>
        <v>C</v>
      </c>
      <c r="BX756" s="200">
        <f t="shared" si="592"/>
        <v>0.13166438207921505</v>
      </c>
      <c r="BY756" s="100" t="str">
        <f t="shared" si="593"/>
        <v>C</v>
      </c>
      <c r="BZ756" s="200">
        <v>4</v>
      </c>
      <c r="CA756" s="200"/>
      <c r="CB756" s="200">
        <f t="shared" ref="CB756" si="595">BZ756*20</f>
        <v>80</v>
      </c>
    </row>
    <row r="757" spans="1:80" s="96" customFormat="1" ht="23" x14ac:dyDescent="0.5">
      <c r="A757" s="267" t="s">
        <v>1884</v>
      </c>
      <c r="B757" s="117" t="s">
        <v>1565</v>
      </c>
      <c r="C757" s="96">
        <v>1.2</v>
      </c>
      <c r="D757" s="201" t="s">
        <v>793</v>
      </c>
      <c r="F757" s="96" t="s">
        <v>74</v>
      </c>
      <c r="G757" s="99">
        <v>1.1E-4</v>
      </c>
      <c r="H757" s="100" t="s">
        <v>793</v>
      </c>
      <c r="J757" s="96" t="s">
        <v>74</v>
      </c>
      <c r="L757" s="100"/>
      <c r="M757" s="113">
        <v>1</v>
      </c>
      <c r="N757" s="96">
        <v>0.13</v>
      </c>
      <c r="P757" s="96">
        <v>249.27</v>
      </c>
      <c r="Q757" s="96" t="s">
        <v>47</v>
      </c>
      <c r="R757" s="96">
        <v>2.4500000000000001E-8</v>
      </c>
      <c r="S757" s="100">
        <v>1.0016000000000001E-6</v>
      </c>
      <c r="T757" s="96">
        <v>4.7970400000000003E-2</v>
      </c>
      <c r="U757" s="96">
        <v>5.6049999999999997E-6</v>
      </c>
      <c r="V757" s="96">
        <v>86110</v>
      </c>
      <c r="W757" s="96">
        <f t="shared" si="506"/>
        <v>516.66</v>
      </c>
      <c r="X757" s="96">
        <v>6.7900000000000002E-2</v>
      </c>
      <c r="Y757" s="99" t="str">
        <f t="shared" si="507"/>
        <v/>
      </c>
      <c r="Z757" s="96" t="str">
        <f t="shared" si="508"/>
        <v/>
      </c>
      <c r="AA757" s="96" t="str">
        <f t="shared" si="509"/>
        <v/>
      </c>
      <c r="AC757" s="96">
        <f t="shared" si="586"/>
        <v>30629.370629370627</v>
      </c>
      <c r="AD757" s="96">
        <f t="shared" si="510"/>
        <v>1.5841188826970813</v>
      </c>
      <c r="AE757" s="96">
        <f t="shared" si="511"/>
        <v>0.57936507936507931</v>
      </c>
      <c r="AF757" s="96">
        <f t="shared" si="525"/>
        <v>0.42420950060759771</v>
      </c>
      <c r="AH757" s="101" t="str">
        <f t="shared" si="512"/>
        <v/>
      </c>
      <c r="AI757" s="101" t="str">
        <f t="shared" si="513"/>
        <v/>
      </c>
      <c r="AJ757" s="101" t="str">
        <f t="shared" si="587"/>
        <v/>
      </c>
      <c r="AK757" s="96" t="str">
        <f t="shared" si="526"/>
        <v/>
      </c>
      <c r="AM757" s="96">
        <f t="shared" si="514"/>
        <v>133789.09090909091</v>
      </c>
      <c r="AN757" s="96">
        <f t="shared" si="527"/>
        <v>5.4506666666666659</v>
      </c>
      <c r="AO757" s="96">
        <f t="shared" si="528"/>
        <v>5.4504446115158265</v>
      </c>
      <c r="AQ757" s="96" t="str">
        <f t="shared" si="515"/>
        <v/>
      </c>
      <c r="AR757" s="96" t="str">
        <f t="shared" si="529"/>
        <v/>
      </c>
      <c r="AS757" s="96" t="str">
        <f t="shared" si="530"/>
        <v/>
      </c>
      <c r="AU757" s="96">
        <f t="shared" si="516"/>
        <v>148654.54545454544</v>
      </c>
      <c r="AV757" s="96">
        <f t="shared" si="531"/>
        <v>77.232915429201881</v>
      </c>
      <c r="AW757" s="96">
        <f t="shared" si="532"/>
        <v>3.0281481481481478</v>
      </c>
      <c r="AX757" s="96">
        <f t="shared" si="533"/>
        <v>2.913842841943342</v>
      </c>
      <c r="AZ757" s="101" t="str">
        <f t="shared" si="517"/>
        <v/>
      </c>
      <c r="BA757" s="101" t="str">
        <f t="shared" si="518"/>
        <v/>
      </c>
      <c r="BB757" s="101" t="str">
        <f t="shared" si="534"/>
        <v/>
      </c>
      <c r="BC757" s="96" t="str">
        <f t="shared" si="535"/>
        <v/>
      </c>
      <c r="BE757" s="96">
        <f t="shared" si="519"/>
        <v>2.5524475524475523E-2</v>
      </c>
      <c r="BF757" s="96" t="str">
        <f t="shared" si="520"/>
        <v/>
      </c>
      <c r="BH757" s="118"/>
      <c r="BI757" s="96" t="s">
        <v>74</v>
      </c>
      <c r="BJ757" s="96">
        <f t="shared" si="521"/>
        <v>6.4923514763429377E-2</v>
      </c>
      <c r="BK757" s="101" t="str">
        <f t="shared" si="522"/>
        <v/>
      </c>
      <c r="BL757" s="101"/>
      <c r="BM757" s="117" t="str">
        <f t="shared" si="523"/>
        <v>57835-92-4</v>
      </c>
      <c r="BN757" s="204" t="str">
        <f t="shared" si="524"/>
        <v>Nitropyrene, 4-</v>
      </c>
      <c r="BO757" s="204"/>
      <c r="BP757" s="200">
        <f t="shared" si="536"/>
        <v>0.42420950060759771</v>
      </c>
      <c r="BQ757" s="100" t="str">
        <f t="shared" si="588"/>
        <v>C</v>
      </c>
      <c r="BR757" s="205">
        <f t="shared" si="537"/>
        <v>5.4504446115158265</v>
      </c>
      <c r="BS757" s="100" t="str">
        <f t="shared" si="589"/>
        <v>C</v>
      </c>
      <c r="BT757" s="200">
        <f t="shared" si="538"/>
        <v>2.913842841943342</v>
      </c>
      <c r="BU757" s="100" t="str">
        <f t="shared" si="590"/>
        <v>C</v>
      </c>
      <c r="BV757" s="200">
        <f t="shared" si="539"/>
        <v>2.5524475524475523E-2</v>
      </c>
      <c r="BW757" s="100" t="str">
        <f t="shared" si="591"/>
        <v>C</v>
      </c>
      <c r="BX757" s="200">
        <f t="shared" si="592"/>
        <v>6.4923514763429377E-2</v>
      </c>
      <c r="BY757" s="100" t="str">
        <f t="shared" si="593"/>
        <v>C</v>
      </c>
      <c r="BZ757" s="200"/>
      <c r="CA757" s="200"/>
      <c r="CB757" s="200"/>
    </row>
    <row r="758" spans="1:80" s="96" customFormat="1" ht="23" x14ac:dyDescent="0.5">
      <c r="A758" s="255" t="s">
        <v>1885</v>
      </c>
      <c r="B758" s="117" t="s">
        <v>721</v>
      </c>
      <c r="D758" s="201"/>
      <c r="E758" s="201">
        <v>0.03</v>
      </c>
      <c r="F758" s="203" t="s">
        <v>47</v>
      </c>
      <c r="G758" s="202"/>
      <c r="H758" s="100"/>
      <c r="I758" s="203">
        <v>3.0000000000000001E-3</v>
      </c>
      <c r="J758" s="203" t="s">
        <v>47</v>
      </c>
      <c r="K758" s="203"/>
      <c r="L758" s="113" t="s">
        <v>1199</v>
      </c>
      <c r="M758" s="113">
        <v>1</v>
      </c>
      <c r="N758" s="96">
        <v>0.13</v>
      </c>
      <c r="O758" s="96" t="s">
        <v>831</v>
      </c>
      <c r="P758" s="95">
        <v>178</v>
      </c>
      <c r="Q758" s="208"/>
      <c r="R758" s="96">
        <v>2.3E-5</v>
      </c>
      <c r="S758" s="96">
        <f>41*R758</f>
        <v>9.4300000000000004E-4</v>
      </c>
      <c r="T758" s="96">
        <v>4.2100000000000005E-2</v>
      </c>
      <c r="U758" s="96">
        <v>7.6899999999999992E-6</v>
      </c>
      <c r="V758" s="96">
        <v>3700</v>
      </c>
      <c r="W758" s="96">
        <f t="shared" si="506"/>
        <v>22.2</v>
      </c>
      <c r="X758" s="96">
        <v>1.1000000000000001</v>
      </c>
      <c r="Y758" s="99">
        <f t="shared" si="507"/>
        <v>9.7036530501570506E-8</v>
      </c>
      <c r="Z758" s="96">
        <f t="shared" si="508"/>
        <v>370282.36243936233</v>
      </c>
      <c r="AA758" s="96">
        <f t="shared" si="509"/>
        <v>24.530196369371065</v>
      </c>
      <c r="AC758" s="96" t="str">
        <f t="shared" si="586"/>
        <v/>
      </c>
      <c r="AD758" s="96" t="str">
        <f t="shared" si="510"/>
        <v/>
      </c>
      <c r="AE758" s="96" t="str">
        <f t="shared" si="511"/>
        <v/>
      </c>
      <c r="AF758" s="96" t="str">
        <f t="shared" si="525"/>
        <v/>
      </c>
      <c r="AH758" s="101">
        <f t="shared" si="512"/>
        <v>1158.4548196317194</v>
      </c>
      <c r="AI758" s="101">
        <f t="shared" si="513"/>
        <v>7606.1738514330154</v>
      </c>
      <c r="AJ758" s="101">
        <f t="shared" si="587"/>
        <v>2346.4285714285716</v>
      </c>
      <c r="AK758" s="96">
        <f t="shared" si="526"/>
        <v>703.79387279865978</v>
      </c>
      <c r="AM758" s="96" t="str">
        <f t="shared" si="514"/>
        <v/>
      </c>
      <c r="AN758" s="96" t="str">
        <f t="shared" si="527"/>
        <v/>
      </c>
      <c r="AO758" s="96" t="str">
        <f t="shared" si="528"/>
        <v/>
      </c>
      <c r="AQ758" s="96">
        <f t="shared" si="515"/>
        <v>4865.5102424532215</v>
      </c>
      <c r="AR758" s="96">
        <f t="shared" si="529"/>
        <v>70080</v>
      </c>
      <c r="AS758" s="96">
        <f t="shared" si="530"/>
        <v>4549.6382196618224</v>
      </c>
      <c r="AU758" s="96" t="str">
        <f t="shared" si="516"/>
        <v/>
      </c>
      <c r="AV758" s="96" t="str">
        <f t="shared" si="531"/>
        <v/>
      </c>
      <c r="AW758" s="96" t="str">
        <f t="shared" si="532"/>
        <v/>
      </c>
      <c r="AX758" s="96" t="str">
        <f t="shared" si="533"/>
        <v/>
      </c>
      <c r="AZ758" s="101">
        <f t="shared" si="517"/>
        <v>5406.1224916146903</v>
      </c>
      <c r="BA758" s="101">
        <f t="shared" si="518"/>
        <v>70760.603791508242</v>
      </c>
      <c r="BB758" s="101">
        <f t="shared" si="534"/>
        <v>38933.333333333336</v>
      </c>
      <c r="BC758" s="96">
        <f t="shared" si="535"/>
        <v>4448.5460034453563</v>
      </c>
      <c r="BE758" s="96" t="str">
        <f t="shared" si="519"/>
        <v/>
      </c>
      <c r="BF758" s="96">
        <f t="shared" si="520"/>
        <v>3.1285714285714286</v>
      </c>
      <c r="BH758" s="118"/>
      <c r="BJ758" s="96" t="str">
        <f t="shared" si="521"/>
        <v/>
      </c>
      <c r="BK758" s="101">
        <f t="shared" si="522"/>
        <v>6.2182786157941443</v>
      </c>
      <c r="BL758" s="101"/>
      <c r="BM758" s="117" t="str">
        <f t="shared" si="523"/>
        <v>85-01-8</v>
      </c>
      <c r="BN758" s="204" t="str">
        <f t="shared" si="524"/>
        <v>Phenanthrene</v>
      </c>
      <c r="BO758" s="204"/>
      <c r="BP758" s="200">
        <f t="shared" si="536"/>
        <v>24.530196369371065</v>
      </c>
      <c r="BQ758" s="100" t="str">
        <f>IF(BP758="","",IF(BP758=AA758,"sat", IF(BP758=AF758,"C", IF(BP758=AK758,"N", IF(BP758=100000,"max")))))</f>
        <v>sat</v>
      </c>
      <c r="BR758" s="205">
        <f t="shared" si="537"/>
        <v>24.530196369371065</v>
      </c>
      <c r="BS758" s="100" t="str">
        <f>IF(BR758="","",IF(BR758=AA758,"sat", IF(BR758=AO758,"C", IF(BR758=AS758,"N", IF(BR758=100000,"max")))))</f>
        <v>sat</v>
      </c>
      <c r="BT758" s="200">
        <f t="shared" si="538"/>
        <v>24.530196369371065</v>
      </c>
      <c r="BU758" s="100" t="str">
        <f>IF(BT758="","", IF(BT758=AA758,"sat", IF(BT758=AX758,"C", IF(BT758=BC758,"N", IF(BT758=100000,"max")))))</f>
        <v>sat</v>
      </c>
      <c r="BV758" s="200">
        <f t="shared" si="539"/>
        <v>3.1285714285714286</v>
      </c>
      <c r="BW758" s="100" t="str">
        <f>IF(BV758="","", IF(BV758=BE758,"C", IF(BV758=BF758,"N")))</f>
        <v>N</v>
      </c>
      <c r="BX758" s="200">
        <f>IF(BI758="",(IF(AND(BJ758="",BK758=""),"",MIN(BJ758,BK758))),BI758)</f>
        <v>6.2182786157941443</v>
      </c>
      <c r="BY758" s="100" t="str">
        <f>IF(BX758="","", IF(BX758=BJ758,"C", IF(BX758=BK758,"N",IF(BX758=BI758,"mcl"))))</f>
        <v>N</v>
      </c>
      <c r="BZ758" s="200"/>
      <c r="CA758" s="200"/>
      <c r="CB758" s="200"/>
    </row>
    <row r="759" spans="1:80" s="96" customFormat="1" ht="23" x14ac:dyDescent="0.5">
      <c r="A759" s="267" t="s">
        <v>1886</v>
      </c>
      <c r="B759" s="117" t="s">
        <v>574</v>
      </c>
      <c r="D759" s="96" t="s">
        <v>74</v>
      </c>
      <c r="E759" s="96">
        <v>0.03</v>
      </c>
      <c r="F759" s="96" t="s">
        <v>790</v>
      </c>
      <c r="G759" s="99"/>
      <c r="H759" s="96" t="s">
        <v>74</v>
      </c>
      <c r="J759" s="96" t="s">
        <v>74</v>
      </c>
      <c r="L759" s="100" t="s">
        <v>1199</v>
      </c>
      <c r="M759" s="113">
        <v>1</v>
      </c>
      <c r="N759" s="96">
        <v>0.13</v>
      </c>
      <c r="P759" s="96">
        <v>202.26</v>
      </c>
      <c r="R759" s="96">
        <v>1.19E-5</v>
      </c>
      <c r="S759" s="100">
        <v>4.8650000000000001E-4</v>
      </c>
      <c r="T759" s="96">
        <v>2.7787300000000001E-2</v>
      </c>
      <c r="U759" s="96">
        <v>7.2478999999999997E-6</v>
      </c>
      <c r="V759" s="96">
        <v>54340</v>
      </c>
      <c r="W759" s="96">
        <f t="shared" si="506"/>
        <v>326.04000000000002</v>
      </c>
      <c r="X759" s="96">
        <v>0.13500000000000001</v>
      </c>
      <c r="Y759" s="99">
        <f t="shared" si="507"/>
        <v>2.3494115758156466E-9</v>
      </c>
      <c r="Z759" s="96">
        <f t="shared" si="508"/>
        <v>2379693.9356104992</v>
      </c>
      <c r="AA759" s="96">
        <f t="shared" si="509"/>
        <v>44.028912433287744</v>
      </c>
      <c r="AC759" s="96" t="str">
        <f t="shared" si="586"/>
        <v/>
      </c>
      <c r="AD759" s="96" t="str">
        <f t="shared" si="510"/>
        <v/>
      </c>
      <c r="AE759" s="96" t="str">
        <f t="shared" si="511"/>
        <v/>
      </c>
      <c r="AF759" s="96" t="str">
        <f t="shared" si="525"/>
        <v/>
      </c>
      <c r="AH759" s="101" t="str">
        <f t="shared" si="512"/>
        <v/>
      </c>
      <c r="AI759" s="101">
        <f t="shared" si="513"/>
        <v>7606.1738514330154</v>
      </c>
      <c r="AJ759" s="101">
        <f t="shared" si="587"/>
        <v>2346.4285714285716</v>
      </c>
      <c r="AK759" s="96">
        <f t="shared" si="526"/>
        <v>1793.2338584387892</v>
      </c>
      <c r="AM759" s="96" t="str">
        <f t="shared" si="514"/>
        <v/>
      </c>
      <c r="AN759" s="96" t="str">
        <f t="shared" si="527"/>
        <v/>
      </c>
      <c r="AO759" s="96" t="str">
        <f t="shared" si="528"/>
        <v/>
      </c>
      <c r="AQ759" s="96" t="str">
        <f t="shared" si="515"/>
        <v/>
      </c>
      <c r="AR759" s="96">
        <f t="shared" si="529"/>
        <v>70080</v>
      </c>
      <c r="AS759" s="96">
        <f t="shared" si="530"/>
        <v>70080</v>
      </c>
      <c r="AU759" s="96" t="str">
        <f t="shared" si="516"/>
        <v/>
      </c>
      <c r="AV759" s="96" t="str">
        <f t="shared" si="531"/>
        <v/>
      </c>
      <c r="AW759" s="96" t="str">
        <f t="shared" si="532"/>
        <v/>
      </c>
      <c r="AX759" s="96" t="str">
        <f t="shared" si="533"/>
        <v/>
      </c>
      <c r="AZ759" s="101" t="str">
        <f t="shared" si="517"/>
        <v/>
      </c>
      <c r="BA759" s="101">
        <f t="shared" si="518"/>
        <v>70760.603791508242</v>
      </c>
      <c r="BB759" s="101">
        <f t="shared" si="534"/>
        <v>38933.333333333336</v>
      </c>
      <c r="BC759" s="96">
        <f t="shared" si="535"/>
        <v>25114.844507288897</v>
      </c>
      <c r="BE759" s="96" t="str">
        <f t="shared" si="519"/>
        <v/>
      </c>
      <c r="BF759" s="96" t="str">
        <f t="shared" si="520"/>
        <v/>
      </c>
      <c r="BH759" s="118"/>
      <c r="BI759" s="96" t="s">
        <v>74</v>
      </c>
      <c r="BJ759" s="96" t="str">
        <f t="shared" si="521"/>
        <v/>
      </c>
      <c r="BK759" s="101">
        <f t="shared" si="522"/>
        <v>1001.1428571428571</v>
      </c>
      <c r="BL759" s="101"/>
      <c r="BM759" s="117" t="str">
        <f t="shared" si="523"/>
        <v>129-00-0</v>
      </c>
      <c r="BN759" s="204" t="str">
        <f t="shared" si="524"/>
        <v>Pyrene</v>
      </c>
      <c r="BO759" s="204"/>
      <c r="BP759" s="200">
        <f t="shared" si="536"/>
        <v>44.028912433287744</v>
      </c>
      <c r="BQ759" s="100" t="str">
        <f t="shared" si="588"/>
        <v>sat</v>
      </c>
      <c r="BR759" s="205">
        <f t="shared" si="537"/>
        <v>44.028912433287744</v>
      </c>
      <c r="BS759" s="100" t="str">
        <f t="shared" si="589"/>
        <v>sat</v>
      </c>
      <c r="BT759" s="200">
        <f t="shared" si="538"/>
        <v>44.028912433287744</v>
      </c>
      <c r="BU759" s="100" t="str">
        <f t="shared" si="590"/>
        <v>sat</v>
      </c>
      <c r="BV759" s="200" t="str">
        <f t="shared" si="539"/>
        <v/>
      </c>
      <c r="BW759" s="100" t="str">
        <f t="shared" si="591"/>
        <v/>
      </c>
      <c r="BX759" s="200">
        <f t="shared" si="592"/>
        <v>1001.1428571428571</v>
      </c>
      <c r="BY759" s="100" t="str">
        <f t="shared" si="593"/>
        <v>N</v>
      </c>
      <c r="BZ759" s="200">
        <v>210</v>
      </c>
      <c r="CA759" s="200"/>
      <c r="CB759" s="200">
        <f t="shared" ref="CB759" si="596">BZ759*20</f>
        <v>4200</v>
      </c>
    </row>
    <row r="760" spans="1:80" s="96" customFormat="1" ht="23" x14ac:dyDescent="0.5">
      <c r="A760" s="200" t="s">
        <v>1566</v>
      </c>
      <c r="B760" s="117" t="s">
        <v>1567</v>
      </c>
      <c r="D760" s="96" t="s">
        <v>74</v>
      </c>
      <c r="E760" s="96">
        <v>2.9999999999999997E-4</v>
      </c>
      <c r="F760" s="96" t="s">
        <v>791</v>
      </c>
      <c r="G760" s="99"/>
      <c r="H760" s="96" t="s">
        <v>74</v>
      </c>
      <c r="J760" s="96" t="s">
        <v>74</v>
      </c>
      <c r="L760" s="100"/>
      <c r="M760" s="113">
        <v>1</v>
      </c>
      <c r="N760" s="96">
        <v>0.1</v>
      </c>
      <c r="P760" s="96">
        <v>338.19</v>
      </c>
      <c r="Q760" s="96" t="s">
        <v>47</v>
      </c>
      <c r="R760" s="96" t="s">
        <v>1197</v>
      </c>
      <c r="S760" s="100" t="s">
        <v>1197</v>
      </c>
      <c r="T760" s="96">
        <v>3.9142299999999998E-2</v>
      </c>
      <c r="U760" s="96">
        <v>4.5735000000000003E-6</v>
      </c>
      <c r="V760" s="96">
        <v>177.4</v>
      </c>
      <c r="W760" s="96">
        <f t="shared" si="506"/>
        <v>1.0644</v>
      </c>
      <c r="X760" s="96">
        <v>1.4119999999999999</v>
      </c>
      <c r="Y760" s="99" t="str">
        <f t="shared" si="507"/>
        <v/>
      </c>
      <c r="Z760" s="96" t="str">
        <f t="shared" si="508"/>
        <v/>
      </c>
      <c r="AA760" s="96" t="str">
        <f t="shared" si="509"/>
        <v/>
      </c>
      <c r="AC760" s="96" t="str">
        <f t="shared" si="586"/>
        <v/>
      </c>
      <c r="AD760" s="96" t="str">
        <f t="shared" si="510"/>
        <v/>
      </c>
      <c r="AE760" s="96" t="str">
        <f t="shared" si="511"/>
        <v/>
      </c>
      <c r="AF760" s="96" t="str">
        <f t="shared" si="525"/>
        <v/>
      </c>
      <c r="AH760" s="101" t="str">
        <f t="shared" si="512"/>
        <v/>
      </c>
      <c r="AI760" s="101">
        <f t="shared" si="513"/>
        <v>98.880260068629198</v>
      </c>
      <c r="AJ760" s="101">
        <f t="shared" si="587"/>
        <v>23.464285714285715</v>
      </c>
      <c r="AK760" s="96">
        <f t="shared" si="526"/>
        <v>18.964103866714389</v>
      </c>
      <c r="AM760" s="96" t="str">
        <f t="shared" si="514"/>
        <v/>
      </c>
      <c r="AN760" s="96" t="str">
        <f t="shared" si="527"/>
        <v/>
      </c>
      <c r="AO760" s="96" t="str">
        <f t="shared" si="528"/>
        <v/>
      </c>
      <c r="AQ760" s="96" t="str">
        <f t="shared" si="515"/>
        <v/>
      </c>
      <c r="AR760" s="96">
        <f t="shared" si="529"/>
        <v>700.80000000000007</v>
      </c>
      <c r="AS760" s="96">
        <f t="shared" si="530"/>
        <v>700.80000000000007</v>
      </c>
      <c r="AU760" s="96" t="str">
        <f t="shared" si="516"/>
        <v/>
      </c>
      <c r="AV760" s="96" t="str">
        <f t="shared" si="531"/>
        <v/>
      </c>
      <c r="AW760" s="96" t="str">
        <f t="shared" si="532"/>
        <v/>
      </c>
      <c r="AX760" s="96" t="str">
        <f t="shared" si="533"/>
        <v/>
      </c>
      <c r="AZ760" s="101" t="str">
        <f t="shared" si="517"/>
        <v/>
      </c>
      <c r="BA760" s="101">
        <f t="shared" si="518"/>
        <v>919.88784928960706</v>
      </c>
      <c r="BB760" s="101">
        <f t="shared" si="534"/>
        <v>389.33333333333331</v>
      </c>
      <c r="BC760" s="96">
        <f t="shared" si="535"/>
        <v>273.55423774861111</v>
      </c>
      <c r="BE760" s="96" t="str">
        <f t="shared" si="519"/>
        <v/>
      </c>
      <c r="BF760" s="96" t="str">
        <f t="shared" si="520"/>
        <v/>
      </c>
      <c r="BH760" s="118"/>
      <c r="BI760" s="96" t="s">
        <v>74</v>
      </c>
      <c r="BJ760" s="96" t="str">
        <f t="shared" si="521"/>
        <v/>
      </c>
      <c r="BK760" s="101">
        <f t="shared" si="522"/>
        <v>10.011428571428571</v>
      </c>
      <c r="BL760" s="101"/>
      <c r="BM760" s="117" t="str">
        <f t="shared" si="523"/>
        <v>29420-49-3</v>
      </c>
      <c r="BN760" s="204" t="str">
        <f t="shared" si="524"/>
        <v>Potassium Perfluorobutane Sulfonate</v>
      </c>
      <c r="BO760" s="204"/>
      <c r="BP760" s="200">
        <f t="shared" si="536"/>
        <v>18.964103866714389</v>
      </c>
      <c r="BQ760" s="100" t="str">
        <f t="shared" si="588"/>
        <v>N</v>
      </c>
      <c r="BR760" s="205">
        <f t="shared" si="537"/>
        <v>700.80000000000007</v>
      </c>
      <c r="BS760" s="100" t="str">
        <f t="shared" si="589"/>
        <v>N</v>
      </c>
      <c r="BT760" s="200">
        <f t="shared" si="538"/>
        <v>273.55423774861111</v>
      </c>
      <c r="BU760" s="100" t="str">
        <f t="shared" si="590"/>
        <v>N</v>
      </c>
      <c r="BV760" s="200" t="str">
        <f t="shared" si="539"/>
        <v/>
      </c>
      <c r="BW760" s="100" t="str">
        <f t="shared" si="591"/>
        <v/>
      </c>
      <c r="BX760" s="200">
        <f t="shared" si="592"/>
        <v>10.011428571428571</v>
      </c>
      <c r="BY760" s="100" t="str">
        <f t="shared" si="593"/>
        <v>N</v>
      </c>
      <c r="BZ760" s="200"/>
      <c r="CA760" s="200"/>
      <c r="CB760" s="200"/>
    </row>
    <row r="761" spans="1:80" s="96" customFormat="1" ht="23" x14ac:dyDescent="0.5">
      <c r="A761" s="200" t="s">
        <v>1568</v>
      </c>
      <c r="B761" s="117" t="s">
        <v>1569</v>
      </c>
      <c r="C761" s="96">
        <v>0.15</v>
      </c>
      <c r="D761" s="96" t="s">
        <v>790</v>
      </c>
      <c r="E761" s="96">
        <v>8.9999999999999993E-3</v>
      </c>
      <c r="F761" s="96" t="s">
        <v>790</v>
      </c>
      <c r="G761" s="99"/>
      <c r="H761" s="96" t="s">
        <v>74</v>
      </c>
      <c r="J761" s="96" t="s">
        <v>74</v>
      </c>
      <c r="L761" s="100"/>
      <c r="M761" s="113">
        <v>1</v>
      </c>
      <c r="N761" s="96">
        <v>0.1</v>
      </c>
      <c r="P761" s="96">
        <v>376.67</v>
      </c>
      <c r="Q761" s="96" t="s">
        <v>47</v>
      </c>
      <c r="R761" s="96">
        <v>1.6400000000000001E-8</v>
      </c>
      <c r="S761" s="100">
        <v>6.7047999999999995E-7</v>
      </c>
      <c r="T761" s="96">
        <v>3.64289E-2</v>
      </c>
      <c r="U761" s="96">
        <v>4.2563999999999996E-6</v>
      </c>
      <c r="V761" s="96">
        <v>2425</v>
      </c>
      <c r="W761" s="96">
        <f t="shared" si="506"/>
        <v>14.55</v>
      </c>
      <c r="X761" s="96">
        <v>34</v>
      </c>
      <c r="Y761" s="99" t="str">
        <f t="shared" si="507"/>
        <v/>
      </c>
      <c r="Z761" s="96" t="str">
        <f t="shared" si="508"/>
        <v/>
      </c>
      <c r="AA761" s="96" t="str">
        <f t="shared" si="509"/>
        <v/>
      </c>
      <c r="AC761" s="96" t="str">
        <f t="shared" si="586"/>
        <v/>
      </c>
      <c r="AD761" s="96">
        <f t="shared" si="510"/>
        <v>16.474836380049648</v>
      </c>
      <c r="AE761" s="96">
        <f t="shared" si="511"/>
        <v>4.6349206349206344</v>
      </c>
      <c r="AF761" s="96">
        <f t="shared" si="525"/>
        <v>3.6172637629453446</v>
      </c>
      <c r="AH761" s="101" t="str">
        <f t="shared" si="512"/>
        <v/>
      </c>
      <c r="AI761" s="101">
        <f t="shared" si="513"/>
        <v>2966.4078020588763</v>
      </c>
      <c r="AJ761" s="101">
        <f t="shared" si="587"/>
        <v>703.92857142857144</v>
      </c>
      <c r="AK761" s="96">
        <f t="shared" si="526"/>
        <v>568.92311600143159</v>
      </c>
      <c r="AM761" s="96" t="str">
        <f t="shared" si="514"/>
        <v/>
      </c>
      <c r="AN761" s="96">
        <f t="shared" si="527"/>
        <v>43.605333333333327</v>
      </c>
      <c r="AO761" s="96">
        <f t="shared" si="528"/>
        <v>43.605333333333327</v>
      </c>
      <c r="AQ761" s="96" t="str">
        <f t="shared" si="515"/>
        <v/>
      </c>
      <c r="AR761" s="96">
        <f t="shared" si="529"/>
        <v>21024</v>
      </c>
      <c r="AS761" s="96">
        <f t="shared" si="530"/>
        <v>21024</v>
      </c>
      <c r="AU761" s="96" t="str">
        <f t="shared" si="516"/>
        <v/>
      </c>
      <c r="AV761" s="96">
        <f t="shared" si="531"/>
        <v>803.2223204636997</v>
      </c>
      <c r="AW761" s="96">
        <f t="shared" si="532"/>
        <v>24.225185185185182</v>
      </c>
      <c r="AX761" s="96">
        <f t="shared" si="533"/>
        <v>23.515944304947951</v>
      </c>
      <c r="AZ761" s="101" t="str">
        <f t="shared" si="517"/>
        <v/>
      </c>
      <c r="BA761" s="101">
        <f t="shared" si="518"/>
        <v>27596.635478688211</v>
      </c>
      <c r="BB761" s="101">
        <f t="shared" si="534"/>
        <v>11680.000000000002</v>
      </c>
      <c r="BC761" s="96">
        <f t="shared" si="535"/>
        <v>8206.627132458334</v>
      </c>
      <c r="BE761" s="96" t="str">
        <f t="shared" si="519"/>
        <v/>
      </c>
      <c r="BF761" s="96" t="str">
        <f t="shared" si="520"/>
        <v/>
      </c>
      <c r="BH761" s="118"/>
      <c r="BI761" s="96" t="s">
        <v>74</v>
      </c>
      <c r="BJ761" s="96">
        <f t="shared" si="521"/>
        <v>0.51938811810743502</v>
      </c>
      <c r="BK761" s="101">
        <f t="shared" si="522"/>
        <v>300.34285714285716</v>
      </c>
      <c r="BL761" s="101"/>
      <c r="BM761" s="117" t="str">
        <f t="shared" si="523"/>
        <v>67747-09-5</v>
      </c>
      <c r="BN761" s="204" t="str">
        <f t="shared" si="524"/>
        <v>Prochloraz</v>
      </c>
      <c r="BO761" s="204"/>
      <c r="BP761" s="200">
        <f t="shared" si="536"/>
        <v>3.6172637629453446</v>
      </c>
      <c r="BQ761" s="100" t="str">
        <f t="shared" si="588"/>
        <v>C</v>
      </c>
      <c r="BR761" s="205">
        <f t="shared" si="537"/>
        <v>43.605333333333327</v>
      </c>
      <c r="BS761" s="100" t="str">
        <f t="shared" si="589"/>
        <v>C</v>
      </c>
      <c r="BT761" s="200">
        <f t="shared" si="538"/>
        <v>23.515944304947951</v>
      </c>
      <c r="BU761" s="100" t="str">
        <f t="shared" si="590"/>
        <v>C</v>
      </c>
      <c r="BV761" s="200" t="str">
        <f t="shared" si="539"/>
        <v/>
      </c>
      <c r="BW761" s="100" t="str">
        <f t="shared" si="591"/>
        <v/>
      </c>
      <c r="BX761" s="200">
        <f t="shared" si="592"/>
        <v>0.51938811810743502</v>
      </c>
      <c r="BY761" s="100" t="str">
        <f t="shared" si="593"/>
        <v>C</v>
      </c>
      <c r="BZ761" s="200"/>
      <c r="CA761" s="200"/>
      <c r="CB761" s="200"/>
    </row>
    <row r="762" spans="1:80" s="96" customFormat="1" ht="23" x14ac:dyDescent="0.5">
      <c r="A762" s="200" t="s">
        <v>1570</v>
      </c>
      <c r="B762" s="117" t="s">
        <v>1571</v>
      </c>
      <c r="D762" s="96" t="s">
        <v>74</v>
      </c>
      <c r="E762" s="96">
        <v>6.0000000000000001E-3</v>
      </c>
      <c r="F762" s="96" t="s">
        <v>41</v>
      </c>
      <c r="G762" s="99"/>
      <c r="H762" s="96" t="s">
        <v>74</v>
      </c>
      <c r="J762" s="96" t="s">
        <v>74</v>
      </c>
      <c r="L762" s="100" t="s">
        <v>1199</v>
      </c>
      <c r="M762" s="113">
        <v>1</v>
      </c>
      <c r="P762" s="96">
        <v>347.3</v>
      </c>
      <c r="R762" s="96">
        <v>2.9E-4</v>
      </c>
      <c r="S762" s="100">
        <v>1.18561E-2</v>
      </c>
      <c r="T762" s="96">
        <v>2.18047E-2</v>
      </c>
      <c r="U762" s="96">
        <v>5.5052000000000002E-6</v>
      </c>
      <c r="V762" s="96">
        <v>30520</v>
      </c>
      <c r="W762" s="96">
        <f t="shared" si="506"/>
        <v>183.12</v>
      </c>
      <c r="X762" s="96">
        <v>0.1</v>
      </c>
      <c r="Y762" s="99">
        <f t="shared" si="507"/>
        <v>7.5362375912907514E-8</v>
      </c>
      <c r="Z762" s="96">
        <f t="shared" si="508"/>
        <v>420168.37888314482</v>
      </c>
      <c r="AA762" s="96">
        <f t="shared" si="509"/>
        <v>18.322224445666667</v>
      </c>
      <c r="AC762" s="96" t="str">
        <f t="shared" si="586"/>
        <v/>
      </c>
      <c r="AD762" s="96" t="str">
        <f t="shared" si="510"/>
        <v/>
      </c>
      <c r="AE762" s="96" t="str">
        <f t="shared" si="511"/>
        <v/>
      </c>
      <c r="AF762" s="96" t="str">
        <f t="shared" si="525"/>
        <v/>
      </c>
      <c r="AH762" s="101" t="str">
        <f t="shared" si="512"/>
        <v/>
      </c>
      <c r="AI762" s="101" t="str">
        <f t="shared" si="513"/>
        <v/>
      </c>
      <c r="AJ762" s="101">
        <f t="shared" si="587"/>
        <v>469.28571428571439</v>
      </c>
      <c r="AK762" s="96">
        <f t="shared" si="526"/>
        <v>469.28571428571439</v>
      </c>
      <c r="AM762" s="96" t="str">
        <f t="shared" si="514"/>
        <v/>
      </c>
      <c r="AN762" s="96" t="str">
        <f t="shared" si="527"/>
        <v/>
      </c>
      <c r="AO762" s="96" t="str">
        <f t="shared" si="528"/>
        <v/>
      </c>
      <c r="AQ762" s="96" t="str">
        <f t="shared" si="515"/>
        <v/>
      </c>
      <c r="AR762" s="96">
        <f t="shared" si="529"/>
        <v>14016.000000000004</v>
      </c>
      <c r="AS762" s="96">
        <f t="shared" si="530"/>
        <v>14016.000000000004</v>
      </c>
      <c r="AU762" s="96" t="str">
        <f t="shared" si="516"/>
        <v/>
      </c>
      <c r="AV762" s="96" t="str">
        <f t="shared" si="531"/>
        <v/>
      </c>
      <c r="AW762" s="96" t="str">
        <f t="shared" si="532"/>
        <v/>
      </c>
      <c r="AX762" s="96" t="str">
        <f t="shared" si="533"/>
        <v/>
      </c>
      <c r="AZ762" s="101" t="str">
        <f t="shared" si="517"/>
        <v/>
      </c>
      <c r="BA762" s="101" t="str">
        <f t="shared" si="518"/>
        <v/>
      </c>
      <c r="BB762" s="101">
        <f t="shared" si="534"/>
        <v>7786.6666666666679</v>
      </c>
      <c r="BC762" s="96">
        <f t="shared" si="535"/>
        <v>7786.6666666666679</v>
      </c>
      <c r="BE762" s="96" t="str">
        <f t="shared" si="519"/>
        <v/>
      </c>
      <c r="BF762" s="96" t="str">
        <f t="shared" si="520"/>
        <v/>
      </c>
      <c r="BH762" s="118"/>
      <c r="BI762" s="96" t="s">
        <v>74</v>
      </c>
      <c r="BJ762" s="96" t="str">
        <f t="shared" si="521"/>
        <v/>
      </c>
      <c r="BK762" s="101">
        <f t="shared" si="522"/>
        <v>200.22857142857143</v>
      </c>
      <c r="BL762" s="101"/>
      <c r="BM762" s="117" t="str">
        <f t="shared" si="523"/>
        <v>26399-36-0</v>
      </c>
      <c r="BN762" s="204" t="str">
        <f t="shared" si="524"/>
        <v>Profluralin</v>
      </c>
      <c r="BO762" s="204"/>
      <c r="BP762" s="200">
        <f t="shared" si="536"/>
        <v>18.322224445666667</v>
      </c>
      <c r="BQ762" s="100" t="str">
        <f t="shared" si="588"/>
        <v>sat</v>
      </c>
      <c r="BR762" s="205">
        <f t="shared" si="537"/>
        <v>18.322224445666667</v>
      </c>
      <c r="BS762" s="100" t="str">
        <f t="shared" si="589"/>
        <v>sat</v>
      </c>
      <c r="BT762" s="200">
        <f t="shared" si="538"/>
        <v>18.322224445666667</v>
      </c>
      <c r="BU762" s="100" t="str">
        <f t="shared" si="590"/>
        <v>sat</v>
      </c>
      <c r="BV762" s="200" t="str">
        <f t="shared" si="539"/>
        <v/>
      </c>
      <c r="BW762" s="100" t="str">
        <f t="shared" si="591"/>
        <v/>
      </c>
      <c r="BX762" s="200">
        <f t="shared" si="592"/>
        <v>200.22857142857143</v>
      </c>
      <c r="BY762" s="100" t="str">
        <f t="shared" si="593"/>
        <v>N</v>
      </c>
      <c r="BZ762" s="200"/>
      <c r="CA762" s="200"/>
      <c r="CB762" s="200"/>
    </row>
    <row r="763" spans="1:80" s="96" customFormat="1" ht="23" x14ac:dyDescent="0.5">
      <c r="A763" s="200" t="s">
        <v>575</v>
      </c>
      <c r="B763" s="117" t="s">
        <v>576</v>
      </c>
      <c r="D763" s="96" t="s">
        <v>74</v>
      </c>
      <c r="E763" s="96">
        <v>1.4999999999999999E-2</v>
      </c>
      <c r="F763" s="96" t="s">
        <v>790</v>
      </c>
      <c r="G763" s="99"/>
      <c r="H763" s="96" t="s">
        <v>74</v>
      </c>
      <c r="J763" s="96" t="s">
        <v>74</v>
      </c>
      <c r="L763" s="100"/>
      <c r="M763" s="113">
        <v>1</v>
      </c>
      <c r="N763" s="96">
        <v>0.1</v>
      </c>
      <c r="P763" s="96">
        <v>225.3</v>
      </c>
      <c r="Q763" s="96" t="s">
        <v>47</v>
      </c>
      <c r="R763" s="96">
        <v>9.0899999999999996E-10</v>
      </c>
      <c r="S763" s="100">
        <v>3.7163E-8</v>
      </c>
      <c r="T763" s="96">
        <v>5.1315199999999998E-2</v>
      </c>
      <c r="U763" s="96">
        <v>5.9958000000000003E-6</v>
      </c>
      <c r="V763" s="96">
        <v>137.4</v>
      </c>
      <c r="W763" s="96">
        <f t="shared" si="506"/>
        <v>0.82440000000000002</v>
      </c>
      <c r="X763" s="96">
        <v>750</v>
      </c>
      <c r="Y763" s="99" t="str">
        <f t="shared" si="507"/>
        <v/>
      </c>
      <c r="Z763" s="96" t="str">
        <f t="shared" si="508"/>
        <v/>
      </c>
      <c r="AA763" s="96" t="str">
        <f t="shared" si="509"/>
        <v/>
      </c>
      <c r="AC763" s="96" t="str">
        <f t="shared" si="586"/>
        <v/>
      </c>
      <c r="AD763" s="96" t="str">
        <f t="shared" si="510"/>
        <v/>
      </c>
      <c r="AE763" s="96" t="str">
        <f t="shared" si="511"/>
        <v/>
      </c>
      <c r="AF763" s="96" t="str">
        <f t="shared" si="525"/>
        <v/>
      </c>
      <c r="AH763" s="101" t="str">
        <f t="shared" si="512"/>
        <v/>
      </c>
      <c r="AI763" s="101">
        <f t="shared" si="513"/>
        <v>4944.0130034314607</v>
      </c>
      <c r="AJ763" s="101">
        <f t="shared" si="587"/>
        <v>1173.2142857142858</v>
      </c>
      <c r="AK763" s="96">
        <f t="shared" si="526"/>
        <v>948.2051933357194</v>
      </c>
      <c r="AM763" s="96" t="str">
        <f t="shared" si="514"/>
        <v/>
      </c>
      <c r="AN763" s="96" t="str">
        <f t="shared" si="527"/>
        <v/>
      </c>
      <c r="AO763" s="96" t="str">
        <f t="shared" si="528"/>
        <v/>
      </c>
      <c r="AQ763" s="96" t="str">
        <f t="shared" si="515"/>
        <v/>
      </c>
      <c r="AR763" s="96">
        <f t="shared" si="529"/>
        <v>35040</v>
      </c>
      <c r="AS763" s="96">
        <f t="shared" si="530"/>
        <v>35040</v>
      </c>
      <c r="AU763" s="96" t="str">
        <f t="shared" si="516"/>
        <v/>
      </c>
      <c r="AV763" s="96" t="str">
        <f t="shared" si="531"/>
        <v/>
      </c>
      <c r="AW763" s="96" t="str">
        <f t="shared" si="532"/>
        <v/>
      </c>
      <c r="AX763" s="96" t="str">
        <f t="shared" si="533"/>
        <v/>
      </c>
      <c r="AZ763" s="101" t="str">
        <f t="shared" si="517"/>
        <v/>
      </c>
      <c r="BA763" s="101">
        <f t="shared" si="518"/>
        <v>45994.392464480348</v>
      </c>
      <c r="BB763" s="101">
        <f t="shared" si="534"/>
        <v>19466.666666666668</v>
      </c>
      <c r="BC763" s="96">
        <f t="shared" si="535"/>
        <v>13677.711887430558</v>
      </c>
      <c r="BE763" s="96" t="str">
        <f t="shared" si="519"/>
        <v/>
      </c>
      <c r="BF763" s="96" t="str">
        <f t="shared" si="520"/>
        <v/>
      </c>
      <c r="BH763" s="118"/>
      <c r="BI763" s="96" t="s">
        <v>74</v>
      </c>
      <c r="BJ763" s="96" t="str">
        <f t="shared" si="521"/>
        <v/>
      </c>
      <c r="BK763" s="101">
        <f t="shared" si="522"/>
        <v>500.57142857142856</v>
      </c>
      <c r="BL763" s="101"/>
      <c r="BM763" s="117" t="str">
        <f t="shared" si="523"/>
        <v>1610-18-0</v>
      </c>
      <c r="BN763" s="204" t="str">
        <f t="shared" si="524"/>
        <v>Prometon</v>
      </c>
      <c r="BO763" s="204"/>
      <c r="BP763" s="200">
        <f t="shared" si="536"/>
        <v>948.2051933357194</v>
      </c>
      <c r="BQ763" s="100" t="str">
        <f t="shared" si="588"/>
        <v>N</v>
      </c>
      <c r="BR763" s="205">
        <f t="shared" si="537"/>
        <v>35040</v>
      </c>
      <c r="BS763" s="100" t="str">
        <f t="shared" si="589"/>
        <v>N</v>
      </c>
      <c r="BT763" s="200">
        <f t="shared" si="538"/>
        <v>13677.711887430558</v>
      </c>
      <c r="BU763" s="100" t="str">
        <f t="shared" si="590"/>
        <v>N</v>
      </c>
      <c r="BV763" s="200" t="str">
        <f t="shared" si="539"/>
        <v/>
      </c>
      <c r="BW763" s="100" t="str">
        <f t="shared" si="591"/>
        <v/>
      </c>
      <c r="BX763" s="200">
        <f t="shared" si="592"/>
        <v>500.57142857142856</v>
      </c>
      <c r="BY763" s="100" t="str">
        <f t="shared" si="593"/>
        <v>N</v>
      </c>
      <c r="BZ763" s="200"/>
      <c r="CA763" s="200"/>
      <c r="CB763" s="200"/>
    </row>
    <row r="764" spans="1:80" s="96" customFormat="1" ht="23" x14ac:dyDescent="0.5">
      <c r="A764" s="200" t="s">
        <v>577</v>
      </c>
      <c r="B764" s="117" t="s">
        <v>578</v>
      </c>
      <c r="D764" s="96" t="s">
        <v>74</v>
      </c>
      <c r="E764" s="96">
        <v>0.04</v>
      </c>
      <c r="F764" s="96" t="s">
        <v>1966</v>
      </c>
      <c r="G764" s="99"/>
      <c r="H764" s="96" t="s">
        <v>74</v>
      </c>
      <c r="J764" s="96" t="s">
        <v>74</v>
      </c>
      <c r="L764" s="100"/>
      <c r="M764" s="113">
        <v>1</v>
      </c>
      <c r="N764" s="96">
        <v>0.1</v>
      </c>
      <c r="P764" s="96">
        <v>241.36</v>
      </c>
      <c r="Q764" s="96" t="s">
        <v>47</v>
      </c>
      <c r="R764" s="96">
        <v>1.1900000000000001E-8</v>
      </c>
      <c r="S764" s="100">
        <v>4.8650999999999998E-7</v>
      </c>
      <c r="T764" s="96">
        <v>2.4246E-2</v>
      </c>
      <c r="U764" s="96">
        <v>6.1612999999999998E-6</v>
      </c>
      <c r="V764" s="96">
        <v>656.4</v>
      </c>
      <c r="W764" s="96">
        <f t="shared" si="506"/>
        <v>3.9384000000000001</v>
      </c>
      <c r="X764" s="96">
        <v>33</v>
      </c>
      <c r="Y764" s="99" t="str">
        <f t="shared" si="507"/>
        <v/>
      </c>
      <c r="Z764" s="96" t="str">
        <f t="shared" si="508"/>
        <v/>
      </c>
      <c r="AA764" s="96" t="str">
        <f t="shared" si="509"/>
        <v/>
      </c>
      <c r="AC764" s="96" t="str">
        <f t="shared" si="586"/>
        <v/>
      </c>
      <c r="AD764" s="96" t="str">
        <f t="shared" si="510"/>
        <v/>
      </c>
      <c r="AE764" s="96" t="str">
        <f t="shared" si="511"/>
        <v/>
      </c>
      <c r="AF764" s="96" t="str">
        <f t="shared" si="525"/>
        <v/>
      </c>
      <c r="AH764" s="101" t="str">
        <f t="shared" si="512"/>
        <v/>
      </c>
      <c r="AI764" s="101">
        <f t="shared" si="513"/>
        <v>13184.034675817227</v>
      </c>
      <c r="AJ764" s="101">
        <f t="shared" si="587"/>
        <v>3128.5714285714289</v>
      </c>
      <c r="AK764" s="96">
        <f t="shared" si="526"/>
        <v>2528.5471822285854</v>
      </c>
      <c r="AM764" s="96" t="str">
        <f t="shared" si="514"/>
        <v/>
      </c>
      <c r="AN764" s="96" t="str">
        <f t="shared" si="527"/>
        <v/>
      </c>
      <c r="AO764" s="96" t="str">
        <f t="shared" si="528"/>
        <v/>
      </c>
      <c r="AQ764" s="96" t="str">
        <f t="shared" si="515"/>
        <v/>
      </c>
      <c r="AR764" s="96">
        <f t="shared" si="529"/>
        <v>93440.000000000015</v>
      </c>
      <c r="AS764" s="96">
        <f t="shared" si="530"/>
        <v>93440.000000000015</v>
      </c>
      <c r="AU764" s="96" t="str">
        <f t="shared" si="516"/>
        <v/>
      </c>
      <c r="AV764" s="96" t="str">
        <f t="shared" si="531"/>
        <v/>
      </c>
      <c r="AW764" s="96" t="str">
        <f t="shared" si="532"/>
        <v/>
      </c>
      <c r="AX764" s="96" t="str">
        <f t="shared" si="533"/>
        <v/>
      </c>
      <c r="AZ764" s="101" t="str">
        <f t="shared" si="517"/>
        <v/>
      </c>
      <c r="BA764" s="101">
        <f t="shared" si="518"/>
        <v>122651.71323861428</v>
      </c>
      <c r="BB764" s="101">
        <f t="shared" si="534"/>
        <v>51911.111111111117</v>
      </c>
      <c r="BC764" s="96">
        <f t="shared" si="535"/>
        <v>36473.898366481488</v>
      </c>
      <c r="BE764" s="96" t="str">
        <f t="shared" si="519"/>
        <v/>
      </c>
      <c r="BF764" s="96" t="str">
        <f t="shared" si="520"/>
        <v/>
      </c>
      <c r="BH764" s="118"/>
      <c r="BI764" s="96" t="s">
        <v>74</v>
      </c>
      <c r="BJ764" s="96" t="str">
        <f t="shared" si="521"/>
        <v/>
      </c>
      <c r="BK764" s="101">
        <f t="shared" si="522"/>
        <v>1334.8571428571429</v>
      </c>
      <c r="BL764" s="101"/>
      <c r="BM764" s="117" t="str">
        <f t="shared" si="523"/>
        <v>7287-19-6</v>
      </c>
      <c r="BN764" s="204" t="str">
        <f t="shared" si="524"/>
        <v>Prometryn</v>
      </c>
      <c r="BO764" s="204"/>
      <c r="BP764" s="200">
        <f t="shared" si="536"/>
        <v>2528.5471822285854</v>
      </c>
      <c r="BQ764" s="100" t="str">
        <f t="shared" si="588"/>
        <v>N</v>
      </c>
      <c r="BR764" s="205">
        <f t="shared" si="537"/>
        <v>93440.000000000015</v>
      </c>
      <c r="BS764" s="100" t="str">
        <f t="shared" si="589"/>
        <v>N</v>
      </c>
      <c r="BT764" s="200">
        <f t="shared" si="538"/>
        <v>36473.898366481488</v>
      </c>
      <c r="BU764" s="100" t="str">
        <f t="shared" si="590"/>
        <v>N</v>
      </c>
      <c r="BV764" s="200" t="str">
        <f t="shared" si="539"/>
        <v/>
      </c>
      <c r="BW764" s="100" t="str">
        <f t="shared" si="591"/>
        <v/>
      </c>
      <c r="BX764" s="200">
        <f t="shared" si="592"/>
        <v>1334.8571428571429</v>
      </c>
      <c r="BY764" s="100" t="str">
        <f t="shared" si="593"/>
        <v>N</v>
      </c>
      <c r="BZ764" s="200"/>
      <c r="CA764" s="200"/>
      <c r="CB764" s="200"/>
    </row>
    <row r="765" spans="1:80" s="96" customFormat="1" ht="23" x14ac:dyDescent="0.5">
      <c r="A765" s="200" t="s">
        <v>579</v>
      </c>
      <c r="B765" s="117" t="s">
        <v>580</v>
      </c>
      <c r="D765" s="96" t="s">
        <v>74</v>
      </c>
      <c r="E765" s="96">
        <v>1.2999999999999999E-2</v>
      </c>
      <c r="F765" s="96" t="s">
        <v>790</v>
      </c>
      <c r="G765" s="99"/>
      <c r="H765" s="96" t="s">
        <v>74</v>
      </c>
      <c r="J765" s="96" t="s">
        <v>74</v>
      </c>
      <c r="L765" s="100"/>
      <c r="M765" s="113">
        <v>1</v>
      </c>
      <c r="N765" s="96">
        <v>0.1</v>
      </c>
      <c r="P765" s="96">
        <v>211.69</v>
      </c>
      <c r="Q765" s="96" t="s">
        <v>47</v>
      </c>
      <c r="R765" s="96">
        <v>3.5999999999999999E-7</v>
      </c>
      <c r="S765" s="100">
        <v>1.47E-5</v>
      </c>
      <c r="T765" s="96">
        <v>2.6846399999999999E-2</v>
      </c>
      <c r="U765" s="96">
        <v>6.9554000000000004E-6</v>
      </c>
      <c r="V765" s="96">
        <v>204.5</v>
      </c>
      <c r="W765" s="96">
        <f t="shared" si="506"/>
        <v>1.2270000000000001</v>
      </c>
      <c r="X765" s="96">
        <v>580</v>
      </c>
      <c r="Y765" s="99" t="str">
        <f t="shared" si="507"/>
        <v/>
      </c>
      <c r="Z765" s="96" t="str">
        <f t="shared" si="508"/>
        <v/>
      </c>
      <c r="AA765" s="96" t="str">
        <f t="shared" si="509"/>
        <v/>
      </c>
      <c r="AC765" s="96" t="str">
        <f t="shared" si="586"/>
        <v/>
      </c>
      <c r="AD765" s="96" t="str">
        <f t="shared" si="510"/>
        <v/>
      </c>
      <c r="AE765" s="96" t="str">
        <f t="shared" si="511"/>
        <v/>
      </c>
      <c r="AF765" s="96" t="str">
        <f t="shared" si="525"/>
        <v/>
      </c>
      <c r="AH765" s="101" t="str">
        <f t="shared" si="512"/>
        <v/>
      </c>
      <c r="AI765" s="101">
        <f t="shared" si="513"/>
        <v>4284.8112696405988</v>
      </c>
      <c r="AJ765" s="101">
        <f t="shared" si="587"/>
        <v>1016.7857142857146</v>
      </c>
      <c r="AK765" s="96">
        <f t="shared" si="526"/>
        <v>821.77783422429036</v>
      </c>
      <c r="AM765" s="96" t="str">
        <f t="shared" si="514"/>
        <v/>
      </c>
      <c r="AN765" s="96" t="str">
        <f t="shared" si="527"/>
        <v/>
      </c>
      <c r="AO765" s="96" t="str">
        <f t="shared" si="528"/>
        <v/>
      </c>
      <c r="AQ765" s="96" t="str">
        <f t="shared" si="515"/>
        <v/>
      </c>
      <c r="AR765" s="96">
        <f t="shared" si="529"/>
        <v>30368.000000000007</v>
      </c>
      <c r="AS765" s="96">
        <f t="shared" si="530"/>
        <v>30368.000000000007</v>
      </c>
      <c r="AU765" s="96" t="str">
        <f t="shared" si="516"/>
        <v/>
      </c>
      <c r="AV765" s="96" t="str">
        <f t="shared" si="531"/>
        <v/>
      </c>
      <c r="AW765" s="96" t="str">
        <f t="shared" si="532"/>
        <v/>
      </c>
      <c r="AX765" s="96" t="str">
        <f t="shared" si="533"/>
        <v/>
      </c>
      <c r="AZ765" s="101" t="str">
        <f t="shared" si="517"/>
        <v/>
      </c>
      <c r="BA765" s="101">
        <f t="shared" si="518"/>
        <v>39861.80680254964</v>
      </c>
      <c r="BB765" s="101">
        <f t="shared" si="534"/>
        <v>16871.111111111113</v>
      </c>
      <c r="BC765" s="96">
        <f t="shared" si="535"/>
        <v>11854.016969106484</v>
      </c>
      <c r="BE765" s="96" t="str">
        <f t="shared" si="519"/>
        <v/>
      </c>
      <c r="BF765" s="96" t="str">
        <f t="shared" si="520"/>
        <v/>
      </c>
      <c r="BH765" s="118"/>
      <c r="BI765" s="96" t="s">
        <v>74</v>
      </c>
      <c r="BJ765" s="96" t="str">
        <f t="shared" si="521"/>
        <v/>
      </c>
      <c r="BK765" s="101">
        <f t="shared" si="522"/>
        <v>433.82857142857148</v>
      </c>
      <c r="BL765" s="101"/>
      <c r="BM765" s="117" t="str">
        <f t="shared" si="523"/>
        <v>1918-16-7</v>
      </c>
      <c r="BN765" s="204" t="str">
        <f t="shared" si="524"/>
        <v>Propachlor</v>
      </c>
      <c r="BO765" s="204"/>
      <c r="BP765" s="200">
        <f t="shared" si="536"/>
        <v>821.77783422429036</v>
      </c>
      <c r="BQ765" s="100" t="str">
        <f t="shared" si="588"/>
        <v>N</v>
      </c>
      <c r="BR765" s="205">
        <f t="shared" si="537"/>
        <v>30368.000000000007</v>
      </c>
      <c r="BS765" s="100" t="str">
        <f t="shared" si="589"/>
        <v>N</v>
      </c>
      <c r="BT765" s="200">
        <f t="shared" si="538"/>
        <v>11854.016969106484</v>
      </c>
      <c r="BU765" s="100" t="str">
        <f t="shared" si="590"/>
        <v>N</v>
      </c>
      <c r="BV765" s="200" t="str">
        <f t="shared" si="539"/>
        <v/>
      </c>
      <c r="BW765" s="100" t="str">
        <f t="shared" si="591"/>
        <v/>
      </c>
      <c r="BX765" s="200">
        <f t="shared" si="592"/>
        <v>433.82857142857148</v>
      </c>
      <c r="BY765" s="100" t="str">
        <f t="shared" si="593"/>
        <v>N</v>
      </c>
      <c r="BZ765" s="200"/>
      <c r="CA765" s="200"/>
      <c r="CB765" s="200"/>
    </row>
    <row r="766" spans="1:80" s="96" customFormat="1" ht="23" x14ac:dyDescent="0.5">
      <c r="A766" s="200" t="s">
        <v>581</v>
      </c>
      <c r="B766" s="117" t="s">
        <v>582</v>
      </c>
      <c r="D766" s="96" t="s">
        <v>74</v>
      </c>
      <c r="E766" s="96">
        <v>5.0000000000000001E-3</v>
      </c>
      <c r="F766" s="96" t="s">
        <v>790</v>
      </c>
      <c r="G766" s="99"/>
      <c r="H766" s="96" t="s">
        <v>74</v>
      </c>
      <c r="J766" s="96" t="s">
        <v>74</v>
      </c>
      <c r="L766" s="100"/>
      <c r="M766" s="113">
        <v>1</v>
      </c>
      <c r="N766" s="96">
        <v>0.1</v>
      </c>
      <c r="P766" s="96">
        <v>218.08</v>
      </c>
      <c r="Q766" s="96" t="s">
        <v>47</v>
      </c>
      <c r="R766" s="96">
        <v>1.7100000000000001E-9</v>
      </c>
      <c r="S766" s="100">
        <v>6.9909999999999995E-8</v>
      </c>
      <c r="T766" s="96">
        <v>2.6510800000000001E-2</v>
      </c>
      <c r="U766" s="96">
        <v>6.8588000000000003E-6</v>
      </c>
      <c r="V766" s="96">
        <v>175.9</v>
      </c>
      <c r="W766" s="96">
        <f t="shared" si="506"/>
        <v>1.0554000000000001</v>
      </c>
      <c r="X766" s="96">
        <v>152</v>
      </c>
      <c r="Y766" s="99" t="str">
        <f t="shared" si="507"/>
        <v/>
      </c>
      <c r="Z766" s="96" t="str">
        <f t="shared" si="508"/>
        <v/>
      </c>
      <c r="AA766" s="96" t="str">
        <f t="shared" si="509"/>
        <v/>
      </c>
      <c r="AC766" s="96" t="str">
        <f t="shared" si="586"/>
        <v/>
      </c>
      <c r="AD766" s="96" t="str">
        <f t="shared" si="510"/>
        <v/>
      </c>
      <c r="AE766" s="96" t="str">
        <f t="shared" si="511"/>
        <v/>
      </c>
      <c r="AF766" s="96" t="str">
        <f t="shared" si="525"/>
        <v/>
      </c>
      <c r="AH766" s="101" t="str">
        <f t="shared" si="512"/>
        <v/>
      </c>
      <c r="AI766" s="101">
        <f t="shared" si="513"/>
        <v>1648.0043344771534</v>
      </c>
      <c r="AJ766" s="101">
        <f t="shared" si="587"/>
        <v>391.07142857142861</v>
      </c>
      <c r="AK766" s="96">
        <f t="shared" si="526"/>
        <v>316.06839777857317</v>
      </c>
      <c r="AM766" s="96" t="str">
        <f t="shared" si="514"/>
        <v/>
      </c>
      <c r="AN766" s="96" t="str">
        <f t="shared" si="527"/>
        <v/>
      </c>
      <c r="AO766" s="96" t="str">
        <f t="shared" si="528"/>
        <v/>
      </c>
      <c r="AQ766" s="96" t="str">
        <f t="shared" si="515"/>
        <v/>
      </c>
      <c r="AR766" s="96">
        <f t="shared" si="529"/>
        <v>11680.000000000002</v>
      </c>
      <c r="AS766" s="96">
        <f t="shared" si="530"/>
        <v>11680.000000000002</v>
      </c>
      <c r="AU766" s="96" t="str">
        <f t="shared" si="516"/>
        <v/>
      </c>
      <c r="AV766" s="96" t="str">
        <f t="shared" si="531"/>
        <v/>
      </c>
      <c r="AW766" s="96" t="str">
        <f t="shared" si="532"/>
        <v/>
      </c>
      <c r="AX766" s="96" t="str">
        <f t="shared" si="533"/>
        <v/>
      </c>
      <c r="AZ766" s="101" t="str">
        <f t="shared" si="517"/>
        <v/>
      </c>
      <c r="BA766" s="101">
        <f t="shared" si="518"/>
        <v>15331.464154826785</v>
      </c>
      <c r="BB766" s="101">
        <f t="shared" si="534"/>
        <v>6488.8888888888896</v>
      </c>
      <c r="BC766" s="96">
        <f t="shared" si="535"/>
        <v>4559.237295810186</v>
      </c>
      <c r="BE766" s="96" t="str">
        <f t="shared" si="519"/>
        <v/>
      </c>
      <c r="BF766" s="96" t="str">
        <f t="shared" si="520"/>
        <v/>
      </c>
      <c r="BH766" s="118"/>
      <c r="BI766" s="96" t="s">
        <v>74</v>
      </c>
      <c r="BJ766" s="96" t="str">
        <f t="shared" si="521"/>
        <v/>
      </c>
      <c r="BK766" s="101">
        <f t="shared" si="522"/>
        <v>166.85714285714286</v>
      </c>
      <c r="BL766" s="101"/>
      <c r="BM766" s="117" t="str">
        <f t="shared" si="523"/>
        <v>709-98-8</v>
      </c>
      <c r="BN766" s="204" t="str">
        <f t="shared" si="524"/>
        <v>Propanil</v>
      </c>
      <c r="BO766" s="204"/>
      <c r="BP766" s="200">
        <f t="shared" si="536"/>
        <v>316.06839777857317</v>
      </c>
      <c r="BQ766" s="100" t="str">
        <f t="shared" si="588"/>
        <v>N</v>
      </c>
      <c r="BR766" s="205">
        <f t="shared" si="537"/>
        <v>11680.000000000002</v>
      </c>
      <c r="BS766" s="100" t="str">
        <f t="shared" si="589"/>
        <v>N</v>
      </c>
      <c r="BT766" s="200">
        <f t="shared" si="538"/>
        <v>4559.237295810186</v>
      </c>
      <c r="BU766" s="100" t="str">
        <f t="shared" si="590"/>
        <v>N</v>
      </c>
      <c r="BV766" s="200" t="str">
        <f t="shared" si="539"/>
        <v/>
      </c>
      <c r="BW766" s="100" t="str">
        <f t="shared" si="591"/>
        <v/>
      </c>
      <c r="BX766" s="200">
        <f t="shared" si="592"/>
        <v>166.85714285714286</v>
      </c>
      <c r="BY766" s="100" t="str">
        <f t="shared" si="593"/>
        <v>N</v>
      </c>
      <c r="BZ766" s="200"/>
      <c r="CA766" s="200"/>
      <c r="CB766" s="200"/>
    </row>
    <row r="767" spans="1:80" s="96" customFormat="1" ht="23" x14ac:dyDescent="0.5">
      <c r="A767" s="200" t="s">
        <v>583</v>
      </c>
      <c r="B767" s="117" t="s">
        <v>584</v>
      </c>
      <c r="C767" s="96">
        <v>0.19</v>
      </c>
      <c r="D767" s="96" t="s">
        <v>1966</v>
      </c>
      <c r="E767" s="96">
        <v>0.04</v>
      </c>
      <c r="F767" s="96" t="s">
        <v>1966</v>
      </c>
      <c r="G767" s="99"/>
      <c r="H767" s="96" t="s">
        <v>74</v>
      </c>
      <c r="J767" s="96" t="s">
        <v>74</v>
      </c>
      <c r="L767" s="100"/>
      <c r="M767" s="113">
        <v>1</v>
      </c>
      <c r="N767" s="96">
        <v>0.1</v>
      </c>
      <c r="P767" s="96">
        <v>350.48</v>
      </c>
      <c r="Q767" s="96" t="s">
        <v>47</v>
      </c>
      <c r="R767" s="96">
        <v>6.4000000000000001E-7</v>
      </c>
      <c r="S767" s="100">
        <v>2.62E-5</v>
      </c>
      <c r="T767" s="96">
        <v>1.94398E-2</v>
      </c>
      <c r="U767" s="96">
        <v>4.7786999999999997E-6</v>
      </c>
      <c r="V767" s="96">
        <v>36650</v>
      </c>
      <c r="W767" s="96">
        <f t="shared" si="506"/>
        <v>219.9</v>
      </c>
      <c r="X767" s="96">
        <v>0.215</v>
      </c>
      <c r="Y767" s="99" t="str">
        <f t="shared" si="507"/>
        <v/>
      </c>
      <c r="Z767" s="96" t="str">
        <f t="shared" si="508"/>
        <v/>
      </c>
      <c r="AA767" s="96" t="str">
        <f t="shared" si="509"/>
        <v/>
      </c>
      <c r="AC767" s="96" t="str">
        <f t="shared" si="586"/>
        <v/>
      </c>
      <c r="AD767" s="96">
        <f t="shared" si="510"/>
        <v>13.006449773723405</v>
      </c>
      <c r="AE767" s="96">
        <f t="shared" si="511"/>
        <v>3.659147869674185</v>
      </c>
      <c r="AF767" s="96">
        <f t="shared" si="525"/>
        <v>2.8557345496936928</v>
      </c>
      <c r="AH767" s="101" t="str">
        <f t="shared" si="512"/>
        <v/>
      </c>
      <c r="AI767" s="101">
        <f t="shared" si="513"/>
        <v>13184.034675817227</v>
      </c>
      <c r="AJ767" s="101">
        <f t="shared" si="587"/>
        <v>3128.5714285714289</v>
      </c>
      <c r="AK767" s="96">
        <f t="shared" si="526"/>
        <v>2528.5471822285854</v>
      </c>
      <c r="AM767" s="96" t="str">
        <f t="shared" si="514"/>
        <v/>
      </c>
      <c r="AN767" s="96">
        <f t="shared" si="527"/>
        <v>34.425263157894733</v>
      </c>
      <c r="AO767" s="96">
        <f t="shared" si="528"/>
        <v>34.425263157894733</v>
      </c>
      <c r="AQ767" s="96" t="str">
        <f t="shared" si="515"/>
        <v/>
      </c>
      <c r="AR767" s="96">
        <f t="shared" si="529"/>
        <v>93440.000000000015</v>
      </c>
      <c r="AS767" s="96">
        <f t="shared" si="530"/>
        <v>93440.000000000015</v>
      </c>
      <c r="AU767" s="96" t="str">
        <f t="shared" si="516"/>
        <v/>
      </c>
      <c r="AV767" s="96">
        <f t="shared" si="531"/>
        <v>634.12288457660497</v>
      </c>
      <c r="AW767" s="96">
        <f t="shared" si="532"/>
        <v>19.125146198830407</v>
      </c>
      <c r="AX767" s="96">
        <f t="shared" si="533"/>
        <v>18.565219188116806</v>
      </c>
      <c r="AZ767" s="101" t="str">
        <f t="shared" si="517"/>
        <v/>
      </c>
      <c r="BA767" s="101">
        <f t="shared" si="518"/>
        <v>122651.71323861428</v>
      </c>
      <c r="BB767" s="101">
        <f t="shared" si="534"/>
        <v>51911.111111111117</v>
      </c>
      <c r="BC767" s="96">
        <f t="shared" si="535"/>
        <v>36473.898366481488</v>
      </c>
      <c r="BE767" s="96" t="str">
        <f t="shared" si="519"/>
        <v/>
      </c>
      <c r="BF767" s="96" t="str">
        <f t="shared" si="520"/>
        <v/>
      </c>
      <c r="BH767" s="118"/>
      <c r="BI767" s="96" t="s">
        <v>74</v>
      </c>
      <c r="BJ767" s="96">
        <f t="shared" si="521"/>
        <v>0.41004325113744861</v>
      </c>
      <c r="BK767" s="101">
        <f t="shared" si="522"/>
        <v>1334.8571428571429</v>
      </c>
      <c r="BL767" s="101"/>
      <c r="BM767" s="117" t="str">
        <f t="shared" si="523"/>
        <v>2312-35-8</v>
      </c>
      <c r="BN767" s="204" t="str">
        <f t="shared" si="524"/>
        <v>Propargite</v>
      </c>
      <c r="BO767" s="204"/>
      <c r="BP767" s="200">
        <f t="shared" si="536"/>
        <v>2.8557345496936928</v>
      </c>
      <c r="BQ767" s="100" t="str">
        <f t="shared" si="588"/>
        <v>C</v>
      </c>
      <c r="BR767" s="205">
        <f t="shared" si="537"/>
        <v>34.425263157894733</v>
      </c>
      <c r="BS767" s="100" t="str">
        <f t="shared" si="589"/>
        <v>C</v>
      </c>
      <c r="BT767" s="200">
        <f t="shared" si="538"/>
        <v>18.565219188116806</v>
      </c>
      <c r="BU767" s="100" t="str">
        <f t="shared" si="590"/>
        <v>C</v>
      </c>
      <c r="BV767" s="200" t="str">
        <f t="shared" si="539"/>
        <v/>
      </c>
      <c r="BW767" s="100" t="str">
        <f t="shared" si="591"/>
        <v/>
      </c>
      <c r="BX767" s="200">
        <f t="shared" si="592"/>
        <v>0.41004325113744861</v>
      </c>
      <c r="BY767" s="100" t="str">
        <f t="shared" si="593"/>
        <v>C</v>
      </c>
      <c r="BZ767" s="200"/>
      <c r="CA767" s="200"/>
      <c r="CB767" s="200"/>
    </row>
    <row r="768" spans="1:80" s="96" customFormat="1" ht="23" x14ac:dyDescent="0.5">
      <c r="A768" s="200" t="s">
        <v>1572</v>
      </c>
      <c r="B768" s="117" t="s">
        <v>585</v>
      </c>
      <c r="D768" s="96" t="s">
        <v>74</v>
      </c>
      <c r="E768" s="96">
        <v>2E-3</v>
      </c>
      <c r="F768" s="96" t="s">
        <v>790</v>
      </c>
      <c r="G768" s="99"/>
      <c r="H768" s="96" t="s">
        <v>74</v>
      </c>
      <c r="J768" s="96" t="s">
        <v>74</v>
      </c>
      <c r="L768" s="100" t="s">
        <v>1199</v>
      </c>
      <c r="M768" s="113">
        <v>1</v>
      </c>
      <c r="P768" s="96">
        <v>56.064999999999998</v>
      </c>
      <c r="R768" s="96">
        <v>1.15E-6</v>
      </c>
      <c r="S768" s="100">
        <v>4.6999999999999997E-5</v>
      </c>
      <c r="T768" s="96">
        <v>0.1173874</v>
      </c>
      <c r="U768" s="96">
        <v>1.31E-5</v>
      </c>
      <c r="V768" s="96">
        <v>1.9039999999999999</v>
      </c>
      <c r="W768" s="96">
        <f t="shared" si="506"/>
        <v>1.1424E-2</v>
      </c>
      <c r="X768" s="96">
        <v>1000000</v>
      </c>
      <c r="Y768" s="99">
        <f t="shared" si="507"/>
        <v>3.3841033627888376E-6</v>
      </c>
      <c r="Z768" s="96">
        <f t="shared" si="508"/>
        <v>62701.632204503359</v>
      </c>
      <c r="AA768" s="96">
        <f t="shared" si="509"/>
        <v>111432.89748427673</v>
      </c>
      <c r="AC768" s="96" t="str">
        <f t="shared" si="586"/>
        <v/>
      </c>
      <c r="AD768" s="96" t="str">
        <f t="shared" si="510"/>
        <v/>
      </c>
      <c r="AE768" s="96" t="str">
        <f t="shared" si="511"/>
        <v/>
      </c>
      <c r="AF768" s="96" t="str">
        <f t="shared" si="525"/>
        <v/>
      </c>
      <c r="AH768" s="101" t="str">
        <f t="shared" si="512"/>
        <v/>
      </c>
      <c r="AI768" s="101" t="str">
        <f t="shared" si="513"/>
        <v/>
      </c>
      <c r="AJ768" s="101">
        <f t="shared" si="587"/>
        <v>156.42857142857144</v>
      </c>
      <c r="AK768" s="96">
        <f t="shared" si="526"/>
        <v>156.42857142857144</v>
      </c>
      <c r="AM768" s="96" t="str">
        <f t="shared" si="514"/>
        <v/>
      </c>
      <c r="AN768" s="96" t="str">
        <f t="shared" si="527"/>
        <v/>
      </c>
      <c r="AO768" s="96" t="str">
        <f t="shared" si="528"/>
        <v/>
      </c>
      <c r="AQ768" s="96" t="str">
        <f t="shared" si="515"/>
        <v/>
      </c>
      <c r="AR768" s="96">
        <f t="shared" si="529"/>
        <v>4672</v>
      </c>
      <c r="AS768" s="96">
        <f t="shared" si="530"/>
        <v>4672</v>
      </c>
      <c r="AU768" s="96" t="str">
        <f t="shared" si="516"/>
        <v/>
      </c>
      <c r="AV768" s="96" t="str">
        <f t="shared" si="531"/>
        <v/>
      </c>
      <c r="AW768" s="96" t="str">
        <f t="shared" si="532"/>
        <v/>
      </c>
      <c r="AX768" s="96" t="str">
        <f t="shared" si="533"/>
        <v/>
      </c>
      <c r="AZ768" s="101" t="str">
        <f t="shared" si="517"/>
        <v/>
      </c>
      <c r="BA768" s="101" t="str">
        <f t="shared" si="518"/>
        <v/>
      </c>
      <c r="BB768" s="101">
        <f t="shared" si="534"/>
        <v>2595.5555555555557</v>
      </c>
      <c r="BC768" s="96">
        <f t="shared" si="535"/>
        <v>2595.5555555555557</v>
      </c>
      <c r="BE768" s="96" t="str">
        <f t="shared" si="519"/>
        <v/>
      </c>
      <c r="BF768" s="96" t="str">
        <f t="shared" si="520"/>
        <v/>
      </c>
      <c r="BH768" s="118"/>
      <c r="BI768" s="96" t="s">
        <v>74</v>
      </c>
      <c r="BJ768" s="96" t="str">
        <f t="shared" si="521"/>
        <v/>
      </c>
      <c r="BK768" s="101">
        <f t="shared" si="522"/>
        <v>66.742857142857147</v>
      </c>
      <c r="BL768" s="101"/>
      <c r="BM768" s="117" t="str">
        <f t="shared" si="523"/>
        <v>107-19-7</v>
      </c>
      <c r="BN768" s="204" t="str">
        <f t="shared" si="524"/>
        <v>Propargyl Alcohol</v>
      </c>
      <c r="BO768" s="204"/>
      <c r="BP768" s="200">
        <f t="shared" si="536"/>
        <v>156.42857142857144</v>
      </c>
      <c r="BQ768" s="100" t="str">
        <f t="shared" si="588"/>
        <v>N</v>
      </c>
      <c r="BR768" s="205">
        <f t="shared" si="537"/>
        <v>4672</v>
      </c>
      <c r="BS768" s="100" t="str">
        <f t="shared" si="589"/>
        <v>N</v>
      </c>
      <c r="BT768" s="200">
        <f t="shared" si="538"/>
        <v>2595.5555555555557</v>
      </c>
      <c r="BU768" s="100" t="str">
        <f t="shared" si="590"/>
        <v>N</v>
      </c>
      <c r="BV768" s="200" t="str">
        <f t="shared" si="539"/>
        <v/>
      </c>
      <c r="BW768" s="100" t="str">
        <f t="shared" si="591"/>
        <v/>
      </c>
      <c r="BX768" s="200">
        <f t="shared" si="592"/>
        <v>66.742857142857147</v>
      </c>
      <c r="BY768" s="100" t="str">
        <f t="shared" si="593"/>
        <v>N</v>
      </c>
      <c r="BZ768" s="200"/>
      <c r="CA768" s="200"/>
      <c r="CB768" s="200"/>
    </row>
    <row r="769" spans="1:80" s="96" customFormat="1" ht="23" x14ac:dyDescent="0.5">
      <c r="A769" s="200" t="s">
        <v>586</v>
      </c>
      <c r="B769" s="117" t="s">
        <v>587</v>
      </c>
      <c r="D769" s="96" t="s">
        <v>74</v>
      </c>
      <c r="E769" s="96">
        <v>0.02</v>
      </c>
      <c r="F769" s="96" t="s">
        <v>790</v>
      </c>
      <c r="G769" s="99"/>
      <c r="H769" s="96" t="s">
        <v>74</v>
      </c>
      <c r="J769" s="96" t="s">
        <v>74</v>
      </c>
      <c r="L769" s="100"/>
      <c r="M769" s="113">
        <v>1</v>
      </c>
      <c r="N769" s="96">
        <v>0.1</v>
      </c>
      <c r="P769" s="96">
        <v>229.71</v>
      </c>
      <c r="Q769" s="96" t="s">
        <v>47</v>
      </c>
      <c r="R769" s="96">
        <v>4.5999999999999998E-9</v>
      </c>
      <c r="S769" s="100">
        <v>1.8806E-7</v>
      </c>
      <c r="T769" s="96">
        <v>2.49354E-2</v>
      </c>
      <c r="U769" s="96">
        <v>6.3633999999999999E-6</v>
      </c>
      <c r="V769" s="96">
        <v>344.1</v>
      </c>
      <c r="W769" s="96">
        <f t="shared" si="506"/>
        <v>2.0646</v>
      </c>
      <c r="X769" s="96">
        <v>8.6</v>
      </c>
      <c r="Y769" s="99" t="str">
        <f t="shared" si="507"/>
        <v/>
      </c>
      <c r="Z769" s="96" t="str">
        <f t="shared" si="508"/>
        <v/>
      </c>
      <c r="AA769" s="96" t="str">
        <f t="shared" si="509"/>
        <v/>
      </c>
      <c r="AC769" s="96" t="str">
        <f t="shared" si="586"/>
        <v/>
      </c>
      <c r="AD769" s="96" t="str">
        <f t="shared" si="510"/>
        <v/>
      </c>
      <c r="AE769" s="96" t="str">
        <f t="shared" si="511"/>
        <v/>
      </c>
      <c r="AF769" s="96" t="str">
        <f t="shared" si="525"/>
        <v/>
      </c>
      <c r="AH769" s="101" t="str">
        <f t="shared" si="512"/>
        <v/>
      </c>
      <c r="AI769" s="101">
        <f t="shared" si="513"/>
        <v>6592.0173379086136</v>
      </c>
      <c r="AJ769" s="101">
        <f t="shared" si="587"/>
        <v>1564.2857142857144</v>
      </c>
      <c r="AK769" s="96">
        <f t="shared" si="526"/>
        <v>1264.2735911142927</v>
      </c>
      <c r="AM769" s="96" t="str">
        <f t="shared" si="514"/>
        <v/>
      </c>
      <c r="AN769" s="96" t="str">
        <f t="shared" si="527"/>
        <v/>
      </c>
      <c r="AO769" s="96" t="str">
        <f t="shared" si="528"/>
        <v/>
      </c>
      <c r="AQ769" s="96" t="str">
        <f t="shared" si="515"/>
        <v/>
      </c>
      <c r="AR769" s="96">
        <f t="shared" si="529"/>
        <v>46720.000000000007</v>
      </c>
      <c r="AS769" s="96">
        <f t="shared" si="530"/>
        <v>46720.000000000007</v>
      </c>
      <c r="AU769" s="96" t="str">
        <f t="shared" si="516"/>
        <v/>
      </c>
      <c r="AV769" s="96" t="str">
        <f t="shared" si="531"/>
        <v/>
      </c>
      <c r="AW769" s="96" t="str">
        <f t="shared" si="532"/>
        <v/>
      </c>
      <c r="AX769" s="96" t="str">
        <f t="shared" si="533"/>
        <v/>
      </c>
      <c r="AZ769" s="101" t="str">
        <f t="shared" si="517"/>
        <v/>
      </c>
      <c r="BA769" s="101">
        <f t="shared" si="518"/>
        <v>61325.856619307138</v>
      </c>
      <c r="BB769" s="101">
        <f t="shared" si="534"/>
        <v>25955.555555555558</v>
      </c>
      <c r="BC769" s="96">
        <f t="shared" si="535"/>
        <v>18236.949183240744</v>
      </c>
      <c r="BE769" s="96" t="str">
        <f t="shared" si="519"/>
        <v/>
      </c>
      <c r="BF769" s="96" t="str">
        <f t="shared" si="520"/>
        <v/>
      </c>
      <c r="BH769" s="118"/>
      <c r="BI769" s="96" t="s">
        <v>74</v>
      </c>
      <c r="BJ769" s="96" t="str">
        <f t="shared" si="521"/>
        <v/>
      </c>
      <c r="BK769" s="101">
        <f t="shared" si="522"/>
        <v>667.42857142857144</v>
      </c>
      <c r="BL769" s="101"/>
      <c r="BM769" s="117" t="str">
        <f t="shared" si="523"/>
        <v>139-40-2</v>
      </c>
      <c r="BN769" s="204" t="str">
        <f t="shared" si="524"/>
        <v>Propazine</v>
      </c>
      <c r="BO769" s="204"/>
      <c r="BP769" s="200">
        <f t="shared" si="536"/>
        <v>1264.2735911142927</v>
      </c>
      <c r="BQ769" s="100" t="str">
        <f t="shared" si="588"/>
        <v>N</v>
      </c>
      <c r="BR769" s="205">
        <f t="shared" si="537"/>
        <v>46720.000000000007</v>
      </c>
      <c r="BS769" s="100" t="str">
        <f t="shared" si="589"/>
        <v>N</v>
      </c>
      <c r="BT769" s="200">
        <f t="shared" si="538"/>
        <v>18236.949183240744</v>
      </c>
      <c r="BU769" s="100" t="str">
        <f t="shared" si="590"/>
        <v>N</v>
      </c>
      <c r="BV769" s="200" t="str">
        <f t="shared" si="539"/>
        <v/>
      </c>
      <c r="BW769" s="100" t="str">
        <f t="shared" si="591"/>
        <v/>
      </c>
      <c r="BX769" s="200">
        <f t="shared" si="592"/>
        <v>667.42857142857144</v>
      </c>
      <c r="BY769" s="100" t="str">
        <f t="shared" si="593"/>
        <v>N</v>
      </c>
      <c r="BZ769" s="200"/>
      <c r="CA769" s="200"/>
      <c r="CB769" s="200"/>
    </row>
    <row r="770" spans="1:80" s="96" customFormat="1" ht="23" x14ac:dyDescent="0.5">
      <c r="A770" s="200" t="s">
        <v>1573</v>
      </c>
      <c r="B770" s="117" t="s">
        <v>1574</v>
      </c>
      <c r="D770" s="96" t="s">
        <v>74</v>
      </c>
      <c r="E770" s="96">
        <v>0.02</v>
      </c>
      <c r="F770" s="96" t="s">
        <v>790</v>
      </c>
      <c r="G770" s="99"/>
      <c r="H770" s="96" t="s">
        <v>74</v>
      </c>
      <c r="J770" s="96" t="s">
        <v>74</v>
      </c>
      <c r="L770" s="100"/>
      <c r="M770" s="113">
        <v>1</v>
      </c>
      <c r="N770" s="96">
        <v>0.1</v>
      </c>
      <c r="P770" s="96">
        <v>179.22</v>
      </c>
      <c r="Q770" s="96" t="s">
        <v>47</v>
      </c>
      <c r="R770" s="96">
        <v>1.8400000000000001E-7</v>
      </c>
      <c r="S770" s="100">
        <v>7.5225000000000004E-6</v>
      </c>
      <c r="T770" s="96">
        <v>3.5749999999999997E-2</v>
      </c>
      <c r="U770" s="96">
        <v>7.1072000000000003E-6</v>
      </c>
      <c r="V770" s="96">
        <v>218.6</v>
      </c>
      <c r="W770" s="96">
        <f t="shared" si="506"/>
        <v>1.3116000000000001</v>
      </c>
      <c r="X770" s="96">
        <v>179</v>
      </c>
      <c r="Y770" s="99" t="str">
        <f t="shared" si="507"/>
        <v/>
      </c>
      <c r="Z770" s="96" t="str">
        <f t="shared" si="508"/>
        <v/>
      </c>
      <c r="AA770" s="96" t="str">
        <f t="shared" si="509"/>
        <v/>
      </c>
      <c r="AC770" s="96" t="str">
        <f t="shared" si="586"/>
        <v/>
      </c>
      <c r="AD770" s="96" t="str">
        <f t="shared" si="510"/>
        <v/>
      </c>
      <c r="AE770" s="96" t="str">
        <f t="shared" si="511"/>
        <v/>
      </c>
      <c r="AF770" s="96" t="str">
        <f t="shared" si="525"/>
        <v/>
      </c>
      <c r="AH770" s="101" t="str">
        <f t="shared" si="512"/>
        <v/>
      </c>
      <c r="AI770" s="101">
        <f t="shared" si="513"/>
        <v>6592.0173379086136</v>
      </c>
      <c r="AJ770" s="101">
        <f t="shared" si="587"/>
        <v>1564.2857142857144</v>
      </c>
      <c r="AK770" s="96">
        <f t="shared" si="526"/>
        <v>1264.2735911142927</v>
      </c>
      <c r="AM770" s="96" t="str">
        <f t="shared" si="514"/>
        <v/>
      </c>
      <c r="AN770" s="96" t="str">
        <f t="shared" si="527"/>
        <v/>
      </c>
      <c r="AO770" s="96" t="str">
        <f t="shared" si="528"/>
        <v/>
      </c>
      <c r="AQ770" s="96" t="str">
        <f t="shared" si="515"/>
        <v/>
      </c>
      <c r="AR770" s="96">
        <f t="shared" si="529"/>
        <v>46720.000000000007</v>
      </c>
      <c r="AS770" s="96">
        <f t="shared" si="530"/>
        <v>46720.000000000007</v>
      </c>
      <c r="AU770" s="96" t="str">
        <f t="shared" si="516"/>
        <v/>
      </c>
      <c r="AV770" s="96" t="str">
        <f t="shared" si="531"/>
        <v/>
      </c>
      <c r="AW770" s="96" t="str">
        <f t="shared" si="532"/>
        <v/>
      </c>
      <c r="AX770" s="96" t="str">
        <f t="shared" si="533"/>
        <v/>
      </c>
      <c r="AZ770" s="101" t="str">
        <f t="shared" si="517"/>
        <v/>
      </c>
      <c r="BA770" s="101">
        <f t="shared" si="518"/>
        <v>61325.856619307138</v>
      </c>
      <c r="BB770" s="101">
        <f t="shared" si="534"/>
        <v>25955.555555555558</v>
      </c>
      <c r="BC770" s="96">
        <f t="shared" si="535"/>
        <v>18236.949183240744</v>
      </c>
      <c r="BE770" s="96" t="str">
        <f t="shared" si="519"/>
        <v/>
      </c>
      <c r="BF770" s="96" t="str">
        <f t="shared" si="520"/>
        <v/>
      </c>
      <c r="BH770" s="118"/>
      <c r="BI770" s="96" t="s">
        <v>74</v>
      </c>
      <c r="BJ770" s="96" t="str">
        <f t="shared" si="521"/>
        <v/>
      </c>
      <c r="BK770" s="101">
        <f t="shared" si="522"/>
        <v>667.42857142857144</v>
      </c>
      <c r="BL770" s="101"/>
      <c r="BM770" s="117" t="str">
        <f t="shared" si="523"/>
        <v>122-42-9</v>
      </c>
      <c r="BN770" s="204" t="str">
        <f t="shared" si="524"/>
        <v>Propham</v>
      </c>
      <c r="BO770" s="204"/>
      <c r="BP770" s="200">
        <f t="shared" si="536"/>
        <v>1264.2735911142927</v>
      </c>
      <c r="BQ770" s="100" t="str">
        <f t="shared" si="588"/>
        <v>N</v>
      </c>
      <c r="BR770" s="205">
        <f t="shared" si="537"/>
        <v>46720.000000000007</v>
      </c>
      <c r="BS770" s="100" t="str">
        <f t="shared" si="589"/>
        <v>N</v>
      </c>
      <c r="BT770" s="200">
        <f t="shared" si="538"/>
        <v>18236.949183240744</v>
      </c>
      <c r="BU770" s="100" t="str">
        <f t="shared" si="590"/>
        <v>N</v>
      </c>
      <c r="BV770" s="200" t="str">
        <f t="shared" si="539"/>
        <v/>
      </c>
      <c r="BW770" s="100" t="str">
        <f t="shared" si="591"/>
        <v/>
      </c>
      <c r="BX770" s="200">
        <f t="shared" si="592"/>
        <v>667.42857142857144</v>
      </c>
      <c r="BY770" s="100" t="str">
        <f t="shared" si="593"/>
        <v>N</v>
      </c>
      <c r="BZ770" s="200"/>
      <c r="CA770" s="200"/>
      <c r="CB770" s="200"/>
    </row>
    <row r="771" spans="1:80" s="96" customFormat="1" ht="23" x14ac:dyDescent="0.5">
      <c r="A771" s="200" t="s">
        <v>588</v>
      </c>
      <c r="B771" s="117" t="s">
        <v>589</v>
      </c>
      <c r="D771" s="96" t="s">
        <v>74</v>
      </c>
      <c r="E771" s="96">
        <v>0.1</v>
      </c>
      <c r="F771" s="96" t="s">
        <v>1966</v>
      </c>
      <c r="G771" s="99"/>
      <c r="H771" s="96" t="s">
        <v>74</v>
      </c>
      <c r="J771" s="96" t="s">
        <v>74</v>
      </c>
      <c r="L771" s="100"/>
      <c r="M771" s="113">
        <v>1</v>
      </c>
      <c r="N771" s="96">
        <v>0.1</v>
      </c>
      <c r="P771" s="96">
        <v>342.23</v>
      </c>
      <c r="Q771" s="96" t="s">
        <v>47</v>
      </c>
      <c r="R771" s="96">
        <v>1.7200000000000001E-9</v>
      </c>
      <c r="S771" s="100">
        <v>7.0318999999999996E-8</v>
      </c>
      <c r="T771" s="96">
        <v>2.1110899999999998E-2</v>
      </c>
      <c r="U771" s="96">
        <v>5.2839999999999997E-6</v>
      </c>
      <c r="V771" s="96">
        <v>1556</v>
      </c>
      <c r="W771" s="96">
        <f t="shared" si="506"/>
        <v>9.3360000000000003</v>
      </c>
      <c r="X771" s="96">
        <v>110</v>
      </c>
      <c r="Y771" s="99" t="str">
        <f t="shared" si="507"/>
        <v/>
      </c>
      <c r="Z771" s="96" t="str">
        <f t="shared" si="508"/>
        <v/>
      </c>
      <c r="AA771" s="96" t="str">
        <f t="shared" si="509"/>
        <v/>
      </c>
      <c r="AC771" s="96" t="str">
        <f t="shared" si="586"/>
        <v/>
      </c>
      <c r="AD771" s="96" t="str">
        <f t="shared" si="510"/>
        <v/>
      </c>
      <c r="AE771" s="96" t="str">
        <f t="shared" si="511"/>
        <v/>
      </c>
      <c r="AF771" s="96" t="str">
        <f t="shared" si="525"/>
        <v/>
      </c>
      <c r="AH771" s="101" t="str">
        <f t="shared" si="512"/>
        <v/>
      </c>
      <c r="AI771" s="101">
        <f t="shared" si="513"/>
        <v>32960.086689543074</v>
      </c>
      <c r="AJ771" s="101">
        <f t="shared" si="587"/>
        <v>7821.4285714285706</v>
      </c>
      <c r="AK771" s="96">
        <f t="shared" si="526"/>
        <v>6321.3679555714625</v>
      </c>
      <c r="AM771" s="96" t="str">
        <f t="shared" si="514"/>
        <v/>
      </c>
      <c r="AN771" s="96" t="str">
        <f t="shared" si="527"/>
        <v/>
      </c>
      <c r="AO771" s="96" t="str">
        <f t="shared" si="528"/>
        <v/>
      </c>
      <c r="AQ771" s="96" t="str">
        <f t="shared" si="515"/>
        <v/>
      </c>
      <c r="AR771" s="96">
        <f t="shared" si="529"/>
        <v>233600</v>
      </c>
      <c r="AS771" s="96">
        <f t="shared" si="530"/>
        <v>233600.00000000003</v>
      </c>
      <c r="AU771" s="96" t="str">
        <f t="shared" si="516"/>
        <v/>
      </c>
      <c r="AV771" s="96" t="str">
        <f t="shared" si="531"/>
        <v/>
      </c>
      <c r="AW771" s="96" t="str">
        <f t="shared" si="532"/>
        <v/>
      </c>
      <c r="AX771" s="96" t="str">
        <f t="shared" si="533"/>
        <v/>
      </c>
      <c r="AZ771" s="101" t="str">
        <f t="shared" si="517"/>
        <v/>
      </c>
      <c r="BA771" s="101">
        <f t="shared" si="518"/>
        <v>306629.28309653571</v>
      </c>
      <c r="BB771" s="101">
        <f t="shared" si="534"/>
        <v>129777.77777777778</v>
      </c>
      <c r="BC771" s="96">
        <f t="shared" si="535"/>
        <v>91184.745916203712</v>
      </c>
      <c r="BE771" s="96" t="str">
        <f t="shared" si="519"/>
        <v/>
      </c>
      <c r="BF771" s="96" t="str">
        <f t="shared" si="520"/>
        <v/>
      </c>
      <c r="BH771" s="118"/>
      <c r="BI771" s="96" t="s">
        <v>74</v>
      </c>
      <c r="BJ771" s="96" t="str">
        <f t="shared" si="521"/>
        <v/>
      </c>
      <c r="BK771" s="101">
        <f t="shared" si="522"/>
        <v>3337.1428571428573</v>
      </c>
      <c r="BL771" s="101"/>
      <c r="BM771" s="117" t="str">
        <f t="shared" si="523"/>
        <v>60207-90-1</v>
      </c>
      <c r="BN771" s="204" t="str">
        <f t="shared" si="524"/>
        <v>Propiconazole</v>
      </c>
      <c r="BO771" s="204"/>
      <c r="BP771" s="200">
        <f t="shared" si="536"/>
        <v>6321.3679555714625</v>
      </c>
      <c r="BQ771" s="100" t="str">
        <f t="shared" si="588"/>
        <v>N</v>
      </c>
      <c r="BR771" s="205">
        <f t="shared" si="537"/>
        <v>100000</v>
      </c>
      <c r="BS771" s="100" t="str">
        <f t="shared" si="589"/>
        <v>max</v>
      </c>
      <c r="BT771" s="200">
        <f t="shared" si="538"/>
        <v>91184.745916203712</v>
      </c>
      <c r="BU771" s="100" t="str">
        <f t="shared" si="590"/>
        <v>N</v>
      </c>
      <c r="BV771" s="200" t="str">
        <f t="shared" si="539"/>
        <v/>
      </c>
      <c r="BW771" s="100" t="str">
        <f t="shared" si="591"/>
        <v/>
      </c>
      <c r="BX771" s="200">
        <f t="shared" si="592"/>
        <v>3337.1428571428573</v>
      </c>
      <c r="BY771" s="100" t="str">
        <f t="shared" si="593"/>
        <v>N</v>
      </c>
      <c r="BZ771" s="200"/>
      <c r="CA771" s="200"/>
      <c r="CB771" s="200"/>
    </row>
    <row r="772" spans="1:80" s="96" customFormat="1" ht="23" x14ac:dyDescent="0.5">
      <c r="A772" s="200" t="s">
        <v>1575</v>
      </c>
      <c r="B772" s="117" t="s">
        <v>1576</v>
      </c>
      <c r="D772" s="96" t="s">
        <v>74</v>
      </c>
      <c r="F772" s="96" t="s">
        <v>74</v>
      </c>
      <c r="G772" s="99"/>
      <c r="H772" s="96" t="s">
        <v>74</v>
      </c>
      <c r="I772" s="96">
        <v>8.0000000000000002E-3</v>
      </c>
      <c r="J772" s="96" t="s">
        <v>790</v>
      </c>
      <c r="L772" s="100" t="s">
        <v>1199</v>
      </c>
      <c r="M772" s="113">
        <v>1</v>
      </c>
      <c r="P772" s="96">
        <v>58.081000000000003</v>
      </c>
      <c r="R772" s="96">
        <v>7.3399999999999995E-5</v>
      </c>
      <c r="S772" s="100">
        <v>3.0008000000000001E-3</v>
      </c>
      <c r="T772" s="96">
        <v>0.11037669999999999</v>
      </c>
      <c r="U772" s="96">
        <v>1.22E-5</v>
      </c>
      <c r="V772" s="96">
        <v>1</v>
      </c>
      <c r="W772" s="96">
        <f t="shared" si="506"/>
        <v>6.0000000000000001E-3</v>
      </c>
      <c r="X772" s="96">
        <v>306000</v>
      </c>
      <c r="Y772" s="99">
        <f t="shared" si="507"/>
        <v>1.6631424280603941E-4</v>
      </c>
      <c r="Z772" s="96">
        <f t="shared" si="508"/>
        <v>8944.0853429981107</v>
      </c>
      <c r="AA772" s="96">
        <f t="shared" si="509"/>
        <v>32609.831248301885</v>
      </c>
      <c r="AC772" s="96" t="str">
        <f t="shared" si="586"/>
        <v/>
      </c>
      <c r="AD772" s="96" t="str">
        <f t="shared" si="510"/>
        <v/>
      </c>
      <c r="AE772" s="96" t="str">
        <f t="shared" si="511"/>
        <v/>
      </c>
      <c r="AF772" s="96" t="str">
        <f t="shared" si="525"/>
        <v/>
      </c>
      <c r="AH772" s="101">
        <f t="shared" si="512"/>
        <v>74.619226290155666</v>
      </c>
      <c r="AI772" s="101" t="str">
        <f t="shared" si="513"/>
        <v/>
      </c>
      <c r="AJ772" s="101" t="str">
        <f t="shared" si="587"/>
        <v/>
      </c>
      <c r="AK772" s="96">
        <f t="shared" si="526"/>
        <v>74.619226290155666</v>
      </c>
      <c r="AM772" s="96" t="str">
        <f t="shared" si="514"/>
        <v/>
      </c>
      <c r="AN772" s="96" t="str">
        <f t="shared" si="527"/>
        <v/>
      </c>
      <c r="AO772" s="96" t="str">
        <f t="shared" si="528"/>
        <v/>
      </c>
      <c r="AQ772" s="96">
        <f t="shared" si="515"/>
        <v>313.40075041865379</v>
      </c>
      <c r="AR772" s="96" t="str">
        <f t="shared" si="529"/>
        <v/>
      </c>
      <c r="AS772" s="96">
        <f t="shared" si="530"/>
        <v>313.40075041865379</v>
      </c>
      <c r="AU772" s="96" t="str">
        <f t="shared" si="516"/>
        <v/>
      </c>
      <c r="AV772" s="96" t="str">
        <f t="shared" si="531"/>
        <v/>
      </c>
      <c r="AW772" s="96" t="str">
        <f t="shared" si="532"/>
        <v/>
      </c>
      <c r="AX772" s="96" t="str">
        <f t="shared" si="533"/>
        <v/>
      </c>
      <c r="AZ772" s="101">
        <f t="shared" si="517"/>
        <v>348.2230560207264</v>
      </c>
      <c r="BA772" s="101" t="str">
        <f t="shared" si="518"/>
        <v/>
      </c>
      <c r="BB772" s="101" t="str">
        <f t="shared" si="534"/>
        <v/>
      </c>
      <c r="BC772" s="96">
        <f t="shared" si="535"/>
        <v>348.2230560207264</v>
      </c>
      <c r="BE772" s="96" t="str">
        <f t="shared" si="519"/>
        <v/>
      </c>
      <c r="BF772" s="96">
        <f t="shared" si="520"/>
        <v>8.3428571428571434</v>
      </c>
      <c r="BH772" s="118"/>
      <c r="BI772" s="96" t="s">
        <v>74</v>
      </c>
      <c r="BJ772" s="96" t="str">
        <f t="shared" si="521"/>
        <v/>
      </c>
      <c r="BK772" s="101">
        <f t="shared" si="522"/>
        <v>16.685714285714287</v>
      </c>
      <c r="BL772" s="101"/>
      <c r="BM772" s="117" t="str">
        <f t="shared" si="523"/>
        <v>123-38-6</v>
      </c>
      <c r="BN772" s="204" t="str">
        <f t="shared" si="524"/>
        <v>Propionaldehyde</v>
      </c>
      <c r="BO772" s="204"/>
      <c r="BP772" s="200">
        <f t="shared" si="536"/>
        <v>74.619226290155666</v>
      </c>
      <c r="BQ772" s="100" t="str">
        <f t="shared" si="588"/>
        <v>N</v>
      </c>
      <c r="BR772" s="205">
        <f t="shared" si="537"/>
        <v>313.40075041865379</v>
      </c>
      <c r="BS772" s="100" t="str">
        <f t="shared" si="589"/>
        <v>N</v>
      </c>
      <c r="BT772" s="200">
        <f t="shared" si="538"/>
        <v>348.2230560207264</v>
      </c>
      <c r="BU772" s="100" t="str">
        <f t="shared" si="590"/>
        <v>N</v>
      </c>
      <c r="BV772" s="200">
        <f t="shared" si="539"/>
        <v>8.3428571428571434</v>
      </c>
      <c r="BW772" s="100" t="str">
        <f t="shared" si="591"/>
        <v>N</v>
      </c>
      <c r="BX772" s="200">
        <f t="shared" si="592"/>
        <v>16.685714285714287</v>
      </c>
      <c r="BY772" s="100" t="str">
        <f t="shared" si="593"/>
        <v>N</v>
      </c>
      <c r="BZ772" s="200"/>
      <c r="CA772" s="200"/>
      <c r="CB772" s="200"/>
    </row>
    <row r="773" spans="1:80" s="96" customFormat="1" ht="23" x14ac:dyDescent="0.5">
      <c r="A773" s="206" t="s">
        <v>825</v>
      </c>
      <c r="B773" s="117" t="s">
        <v>826</v>
      </c>
      <c r="C773" s="201"/>
      <c r="D773" s="201"/>
      <c r="E773" s="201"/>
      <c r="F773" s="203"/>
      <c r="G773" s="202"/>
      <c r="H773" s="100"/>
      <c r="I773" s="203">
        <v>30</v>
      </c>
      <c r="J773" s="203" t="s">
        <v>47</v>
      </c>
      <c r="K773" s="203"/>
      <c r="L773" s="113" t="s">
        <v>1199</v>
      </c>
      <c r="M773" s="113">
        <v>1</v>
      </c>
      <c r="N773" s="111"/>
      <c r="O773" s="96" t="s">
        <v>828</v>
      </c>
      <c r="P773" s="95">
        <v>60.1</v>
      </c>
      <c r="Q773" s="208"/>
      <c r="R773" s="96">
        <v>7.4100000000000002E-6</v>
      </c>
      <c r="S773" s="96">
        <v>3.0299999999999999E-4</v>
      </c>
      <c r="T773" s="96">
        <v>0.104</v>
      </c>
      <c r="U773" s="96">
        <v>1.1399999999999999E-5</v>
      </c>
      <c r="V773" s="96">
        <v>2.919</v>
      </c>
      <c r="W773" s="96">
        <f t="shared" si="506"/>
        <v>1.7514000000000002E-2</v>
      </c>
      <c r="X773" s="96">
        <v>152</v>
      </c>
      <c r="Y773" s="99">
        <f t="shared" si="507"/>
        <v>1.4895079714800675E-5</v>
      </c>
      <c r="Z773" s="96">
        <f t="shared" si="508"/>
        <v>29886.787802423285</v>
      </c>
      <c r="AA773" s="96">
        <f t="shared" si="509"/>
        <v>17.870846777358491</v>
      </c>
      <c r="AC773" s="96" t="str">
        <f t="shared" si="586"/>
        <v/>
      </c>
      <c r="AD773" s="96" t="str">
        <f t="shared" si="510"/>
        <v/>
      </c>
      <c r="AE773" s="96" t="str">
        <f t="shared" si="511"/>
        <v/>
      </c>
      <c r="AF773" s="96" t="str">
        <f t="shared" si="525"/>
        <v/>
      </c>
      <c r="AH773" s="101">
        <f t="shared" si="512"/>
        <v>935029.5041043855</v>
      </c>
      <c r="AI773" s="101" t="str">
        <f t="shared" si="513"/>
        <v/>
      </c>
      <c r="AJ773" s="101" t="str">
        <f t="shared" si="587"/>
        <v/>
      </c>
      <c r="AK773" s="96">
        <f t="shared" si="526"/>
        <v>935029.5041043855</v>
      </c>
      <c r="AM773" s="96" t="str">
        <f t="shared" si="514"/>
        <v/>
      </c>
      <c r="AN773" s="96" t="str">
        <f t="shared" si="527"/>
        <v/>
      </c>
      <c r="AO773" s="96" t="str">
        <f t="shared" si="528"/>
        <v/>
      </c>
      <c r="AQ773" s="96">
        <f t="shared" si="515"/>
        <v>3927123.9172384194</v>
      </c>
      <c r="AR773" s="96" t="str">
        <f t="shared" si="529"/>
        <v/>
      </c>
      <c r="AS773" s="96">
        <f t="shared" si="530"/>
        <v>3927123.9172384194</v>
      </c>
      <c r="AU773" s="96" t="str">
        <f t="shared" si="516"/>
        <v/>
      </c>
      <c r="AV773" s="96" t="str">
        <f t="shared" si="531"/>
        <v/>
      </c>
      <c r="AW773" s="96" t="str">
        <f t="shared" si="532"/>
        <v/>
      </c>
      <c r="AX773" s="96" t="str">
        <f t="shared" si="533"/>
        <v/>
      </c>
      <c r="AZ773" s="101">
        <f t="shared" si="517"/>
        <v>4363471.0191537989</v>
      </c>
      <c r="BA773" s="101" t="str">
        <f t="shared" si="518"/>
        <v/>
      </c>
      <c r="BB773" s="101" t="str">
        <f t="shared" si="534"/>
        <v/>
      </c>
      <c r="BC773" s="96">
        <f t="shared" si="535"/>
        <v>4363471.0191537989</v>
      </c>
      <c r="BE773" s="96" t="str">
        <f t="shared" si="519"/>
        <v/>
      </c>
      <c r="BF773" s="96">
        <f t="shared" si="520"/>
        <v>31285.714285714286</v>
      </c>
      <c r="BH773" s="118"/>
      <c r="BJ773" s="96" t="str">
        <f t="shared" si="521"/>
        <v/>
      </c>
      <c r="BK773" s="101">
        <f t="shared" si="522"/>
        <v>62571.428571428572</v>
      </c>
      <c r="BL773" s="101"/>
      <c r="BM773" s="117" t="str">
        <f t="shared" si="523"/>
        <v>71-23-8</v>
      </c>
      <c r="BN773" s="204" t="str">
        <f t="shared" si="524"/>
        <v>Propyl Alcohol</v>
      </c>
      <c r="BO773" s="204"/>
      <c r="BP773" s="200">
        <f t="shared" si="536"/>
        <v>17.870846777358491</v>
      </c>
      <c r="BQ773" s="100" t="str">
        <f t="shared" ref="BQ773" si="597">IF(BP773="","",IF(BP773=AA773,"sat", IF(BP773=AF773,"C", IF(BP773=AK773,"N", IF(BP773=100000,"max")))))</f>
        <v>sat</v>
      </c>
      <c r="BR773" s="205">
        <f t="shared" si="537"/>
        <v>17.870846777358491</v>
      </c>
      <c r="BS773" s="100" t="str">
        <f t="shared" ref="BS773" si="598">IF(BR773="","",IF(BR773=AA773,"sat", IF(BR773=AO773,"C", IF(BR773=AS773,"N", IF(BR773=100000,"max")))))</f>
        <v>sat</v>
      </c>
      <c r="BT773" s="200">
        <f t="shared" si="538"/>
        <v>17.870846777358491</v>
      </c>
      <c r="BU773" s="100" t="str">
        <f t="shared" ref="BU773" si="599">IF(BT773="","", IF(BT773=AA773,"sat", IF(BT773=AX773,"C", IF(BT773=BC773,"N", IF(BT773=100000,"max")))))</f>
        <v>sat</v>
      </c>
      <c r="BV773" s="200">
        <f t="shared" si="539"/>
        <v>31285.714285714286</v>
      </c>
      <c r="BW773" s="100" t="str">
        <f t="shared" ref="BW773" si="600">IF(BV773="","", IF(BV773=BE773,"C", IF(BV773=BF773,"N")))</f>
        <v>N</v>
      </c>
      <c r="BX773" s="200">
        <f t="shared" ref="BX773" si="601">IF(BI773="",(IF(AND(BJ773="",BK773=""),"",MIN(BJ773,BK773))),BI773)</f>
        <v>62571.428571428572</v>
      </c>
      <c r="BY773" s="100" t="str">
        <f t="shared" ref="BY773" si="602">IF(BX773="","", IF(BX773=BJ773,"C", IF(BX773=BK773,"N",IF(BX773=BI773,"mcl"))))</f>
        <v>N</v>
      </c>
      <c r="BZ773" s="200"/>
      <c r="CA773" s="200"/>
      <c r="CB773" s="200"/>
    </row>
    <row r="774" spans="1:80" s="96" customFormat="1" ht="23" x14ac:dyDescent="0.5">
      <c r="A774" s="200" t="s">
        <v>1577</v>
      </c>
      <c r="B774" s="117" t="s">
        <v>590</v>
      </c>
      <c r="D774" s="96" t="s">
        <v>74</v>
      </c>
      <c r="E774" s="96">
        <v>0.1</v>
      </c>
      <c r="F774" s="96" t="s">
        <v>1198</v>
      </c>
      <c r="G774" s="99"/>
      <c r="H774" s="96" t="s">
        <v>74</v>
      </c>
      <c r="I774" s="96">
        <v>1</v>
      </c>
      <c r="J774" s="96" t="s">
        <v>1198</v>
      </c>
      <c r="L774" s="100" t="s">
        <v>1199</v>
      </c>
      <c r="M774" s="113">
        <v>1</v>
      </c>
      <c r="P774" s="96">
        <v>120.2</v>
      </c>
      <c r="R774" s="96">
        <v>1.0500000000000001E-2</v>
      </c>
      <c r="S774" s="100">
        <v>0.4292723</v>
      </c>
      <c r="T774" s="96">
        <v>6.0155800000000002E-2</v>
      </c>
      <c r="U774" s="96">
        <v>7.8310000000000001E-6</v>
      </c>
      <c r="V774" s="96">
        <v>813.1</v>
      </c>
      <c r="W774" s="96">
        <f t="shared" si="506"/>
        <v>4.8786000000000005</v>
      </c>
      <c r="X774" s="96">
        <v>52.2</v>
      </c>
      <c r="Y774" s="99">
        <f t="shared" si="507"/>
        <v>2.7191138877945465E-4</v>
      </c>
      <c r="Z774" s="96">
        <f t="shared" si="508"/>
        <v>6994.9877289214683</v>
      </c>
      <c r="AA774" s="96">
        <f t="shared" si="509"/>
        <v>264.12494027173591</v>
      </c>
      <c r="AC774" s="96" t="str">
        <f t="shared" si="586"/>
        <v/>
      </c>
      <c r="AD774" s="96" t="str">
        <f t="shared" si="510"/>
        <v/>
      </c>
      <c r="AE774" s="96" t="str">
        <f t="shared" si="511"/>
        <v/>
      </c>
      <c r="AF774" s="96" t="str">
        <f t="shared" si="525"/>
        <v/>
      </c>
      <c r="AH774" s="101">
        <f t="shared" si="512"/>
        <v>7294.7729173038178</v>
      </c>
      <c r="AI774" s="101" t="str">
        <f t="shared" si="513"/>
        <v/>
      </c>
      <c r="AJ774" s="101">
        <f t="shared" si="587"/>
        <v>7821.4285714285706</v>
      </c>
      <c r="AK774" s="96">
        <f t="shared" si="526"/>
        <v>3774.4631387728332</v>
      </c>
      <c r="AM774" s="96" t="str">
        <f t="shared" si="514"/>
        <v/>
      </c>
      <c r="AN774" s="96" t="str">
        <f t="shared" si="527"/>
        <v/>
      </c>
      <c r="AO774" s="96" t="str">
        <f t="shared" si="528"/>
        <v/>
      </c>
      <c r="AQ774" s="96">
        <f t="shared" si="515"/>
        <v>30638.046252676031</v>
      </c>
      <c r="AR774" s="96">
        <f t="shared" si="529"/>
        <v>233600</v>
      </c>
      <c r="AS774" s="96">
        <f t="shared" si="530"/>
        <v>27085.605975837549</v>
      </c>
      <c r="AU774" s="96" t="str">
        <f t="shared" si="516"/>
        <v/>
      </c>
      <c r="AV774" s="96" t="str">
        <f t="shared" si="531"/>
        <v/>
      </c>
      <c r="AW774" s="96" t="str">
        <f t="shared" si="532"/>
        <v/>
      </c>
      <c r="AX774" s="96" t="str">
        <f t="shared" si="533"/>
        <v/>
      </c>
      <c r="AZ774" s="101">
        <f t="shared" si="517"/>
        <v>34042.273614084479</v>
      </c>
      <c r="BA774" s="101" t="str">
        <f t="shared" si="518"/>
        <v/>
      </c>
      <c r="BB774" s="101">
        <f t="shared" si="534"/>
        <v>129777.77777777778</v>
      </c>
      <c r="BC774" s="96">
        <f t="shared" si="535"/>
        <v>26968.192126683851</v>
      </c>
      <c r="BE774" s="96" t="str">
        <f t="shared" si="519"/>
        <v/>
      </c>
      <c r="BF774" s="96">
        <f t="shared" si="520"/>
        <v>1042.8571428571429</v>
      </c>
      <c r="BH774" s="118"/>
      <c r="BI774" s="96" t="s">
        <v>74</v>
      </c>
      <c r="BJ774" s="96" t="str">
        <f t="shared" si="521"/>
        <v/>
      </c>
      <c r="BK774" s="101">
        <f t="shared" si="522"/>
        <v>1283.5164835164835</v>
      </c>
      <c r="BL774" s="101"/>
      <c r="BM774" s="117" t="str">
        <f t="shared" si="523"/>
        <v>103-65-1</v>
      </c>
      <c r="BN774" s="204" t="str">
        <f t="shared" si="524"/>
        <v>Propyl benzene</v>
      </c>
      <c r="BO774" s="204"/>
      <c r="BP774" s="200">
        <f t="shared" si="536"/>
        <v>264.12494027173591</v>
      </c>
      <c r="BQ774" s="100" t="str">
        <f t="shared" si="588"/>
        <v>sat</v>
      </c>
      <c r="BR774" s="205">
        <f t="shared" si="537"/>
        <v>264.12494027173591</v>
      </c>
      <c r="BS774" s="100" t="str">
        <f t="shared" si="589"/>
        <v>sat</v>
      </c>
      <c r="BT774" s="200">
        <f t="shared" si="538"/>
        <v>264.12494027173591</v>
      </c>
      <c r="BU774" s="100" t="str">
        <f t="shared" si="590"/>
        <v>sat</v>
      </c>
      <c r="BV774" s="200">
        <f t="shared" si="539"/>
        <v>1042.8571428571429</v>
      </c>
      <c r="BW774" s="100" t="str">
        <f t="shared" si="591"/>
        <v>N</v>
      </c>
      <c r="BX774" s="200">
        <f t="shared" si="592"/>
        <v>1283.5164835164835</v>
      </c>
      <c r="BY774" s="100" t="str">
        <f t="shared" si="593"/>
        <v>N</v>
      </c>
      <c r="BZ774" s="200"/>
      <c r="CA774" s="200"/>
      <c r="CB774" s="200"/>
    </row>
    <row r="775" spans="1:80" s="96" customFormat="1" ht="23" x14ac:dyDescent="0.5">
      <c r="A775" s="200" t="s">
        <v>1578</v>
      </c>
      <c r="B775" s="117" t="s">
        <v>1579</v>
      </c>
      <c r="D775" s="96" t="s">
        <v>74</v>
      </c>
      <c r="F775" s="96" t="s">
        <v>74</v>
      </c>
      <c r="G775" s="99"/>
      <c r="H775" s="96" t="s">
        <v>74</v>
      </c>
      <c r="I775" s="96">
        <v>3</v>
      </c>
      <c r="J775" s="203" t="s">
        <v>793</v>
      </c>
      <c r="K775" s="203"/>
      <c r="L775" s="100" t="s">
        <v>1199</v>
      </c>
      <c r="M775" s="113">
        <v>1</v>
      </c>
      <c r="P775" s="96">
        <v>42.081000000000003</v>
      </c>
      <c r="R775" s="96">
        <v>0.19600000000000001</v>
      </c>
      <c r="S775" s="100">
        <v>8.0130826000000006</v>
      </c>
      <c r="T775" s="96">
        <v>0.10969669999999999</v>
      </c>
      <c r="U775" s="96">
        <v>1.0699999999999999E-5</v>
      </c>
      <c r="V775" s="96">
        <v>21.73</v>
      </c>
      <c r="W775" s="96">
        <f t="shared" si="506"/>
        <v>0.13038</v>
      </c>
      <c r="X775" s="96">
        <v>200</v>
      </c>
      <c r="Y775" s="99">
        <f t="shared" si="507"/>
        <v>2.6801623184589642E-2</v>
      </c>
      <c r="Z775" s="96">
        <f t="shared" si="508"/>
        <v>704.56344604389733</v>
      </c>
      <c r="AA775" s="96">
        <f t="shared" si="509"/>
        <v>349.46441038993714</v>
      </c>
      <c r="AC775" s="96" t="str">
        <f t="shared" si="586"/>
        <v/>
      </c>
      <c r="AD775" s="96" t="str">
        <f t="shared" si="510"/>
        <v/>
      </c>
      <c r="AE775" s="96" t="str">
        <f t="shared" si="511"/>
        <v/>
      </c>
      <c r="AF775" s="96" t="str">
        <f t="shared" si="525"/>
        <v/>
      </c>
      <c r="AH775" s="101">
        <f t="shared" si="512"/>
        <v>2204.2770669087645</v>
      </c>
      <c r="AI775" s="101" t="str">
        <f t="shared" si="513"/>
        <v/>
      </c>
      <c r="AJ775" s="101" t="str">
        <f t="shared" si="587"/>
        <v/>
      </c>
      <c r="AK775" s="96">
        <f t="shared" si="526"/>
        <v>2204.2770669087645</v>
      </c>
      <c r="AM775" s="96" t="str">
        <f t="shared" si="514"/>
        <v/>
      </c>
      <c r="AN775" s="96" t="str">
        <f t="shared" si="527"/>
        <v/>
      </c>
      <c r="AO775" s="96" t="str">
        <f t="shared" si="528"/>
        <v/>
      </c>
      <c r="AQ775" s="96">
        <f t="shared" si="515"/>
        <v>9257.9636810168104</v>
      </c>
      <c r="AR775" s="96" t="str">
        <f t="shared" si="529"/>
        <v/>
      </c>
      <c r="AS775" s="96">
        <f t="shared" si="530"/>
        <v>9257.9636810168104</v>
      </c>
      <c r="AU775" s="96" t="str">
        <f t="shared" si="516"/>
        <v/>
      </c>
      <c r="AV775" s="96" t="str">
        <f t="shared" si="531"/>
        <v/>
      </c>
      <c r="AW775" s="96" t="str">
        <f t="shared" si="532"/>
        <v/>
      </c>
      <c r="AX775" s="96" t="str">
        <f t="shared" si="533"/>
        <v/>
      </c>
      <c r="AZ775" s="101">
        <f t="shared" si="517"/>
        <v>10286.626312240902</v>
      </c>
      <c r="BA775" s="101" t="str">
        <f t="shared" si="518"/>
        <v/>
      </c>
      <c r="BB775" s="101" t="str">
        <f t="shared" si="534"/>
        <v/>
      </c>
      <c r="BC775" s="96">
        <f t="shared" si="535"/>
        <v>10286.626312240902</v>
      </c>
      <c r="BE775" s="96" t="str">
        <f t="shared" si="519"/>
        <v/>
      </c>
      <c r="BF775" s="96">
        <f t="shared" si="520"/>
        <v>3128.5714285714284</v>
      </c>
      <c r="BH775" s="118"/>
      <c r="BI775" s="96" t="s">
        <v>74</v>
      </c>
      <c r="BJ775" s="96" t="str">
        <f t="shared" si="521"/>
        <v/>
      </c>
      <c r="BK775" s="101">
        <f t="shared" si="522"/>
        <v>6257.1428571428578</v>
      </c>
      <c r="BL775" s="101"/>
      <c r="BM775" s="117" t="str">
        <f t="shared" si="523"/>
        <v>115-07-1</v>
      </c>
      <c r="BN775" s="204" t="str">
        <f t="shared" si="524"/>
        <v>Propylene</v>
      </c>
      <c r="BO775" s="204"/>
      <c r="BP775" s="200">
        <f t="shared" si="536"/>
        <v>349.46441038993714</v>
      </c>
      <c r="BQ775" s="100" t="str">
        <f t="shared" si="588"/>
        <v>sat</v>
      </c>
      <c r="BR775" s="205">
        <f t="shared" si="537"/>
        <v>349.46441038993714</v>
      </c>
      <c r="BS775" s="100" t="str">
        <f t="shared" si="589"/>
        <v>sat</v>
      </c>
      <c r="BT775" s="200">
        <f t="shared" si="538"/>
        <v>349.46441038993714</v>
      </c>
      <c r="BU775" s="100" t="str">
        <f t="shared" si="590"/>
        <v>sat</v>
      </c>
      <c r="BV775" s="200">
        <f t="shared" si="539"/>
        <v>3128.5714285714284</v>
      </c>
      <c r="BW775" s="100" t="str">
        <f t="shared" si="591"/>
        <v>N</v>
      </c>
      <c r="BX775" s="200">
        <f t="shared" si="592"/>
        <v>6257.1428571428578</v>
      </c>
      <c r="BY775" s="100" t="str">
        <f t="shared" si="593"/>
        <v>N</v>
      </c>
      <c r="BZ775" s="200"/>
      <c r="CA775" s="200"/>
      <c r="CB775" s="200"/>
    </row>
    <row r="776" spans="1:80" s="96" customFormat="1" ht="23" x14ac:dyDescent="0.5">
      <c r="A776" s="200" t="s">
        <v>1580</v>
      </c>
      <c r="B776" s="117" t="s">
        <v>591</v>
      </c>
      <c r="D776" s="96" t="s">
        <v>74</v>
      </c>
      <c r="E776" s="96">
        <v>20</v>
      </c>
      <c r="F776" s="96" t="s">
        <v>791</v>
      </c>
      <c r="G776" s="99"/>
      <c r="H776" s="96" t="s">
        <v>74</v>
      </c>
      <c r="J776" s="96" t="s">
        <v>74</v>
      </c>
      <c r="L776" s="100"/>
      <c r="M776" s="113">
        <v>1</v>
      </c>
      <c r="N776" s="96">
        <v>0.1</v>
      </c>
      <c r="P776" s="96">
        <v>76.096000000000004</v>
      </c>
      <c r="Q776" s="96" t="s">
        <v>47</v>
      </c>
      <c r="R776" s="96">
        <v>1.29E-8</v>
      </c>
      <c r="S776" s="100">
        <v>5.2738999999999996E-7</v>
      </c>
      <c r="T776" s="96">
        <v>9.8068600000000006E-2</v>
      </c>
      <c r="U776" s="96">
        <v>1.15E-5</v>
      </c>
      <c r="V776" s="96">
        <v>1</v>
      </c>
      <c r="W776" s="96">
        <f t="shared" si="506"/>
        <v>6.0000000000000001E-3</v>
      </c>
      <c r="X776" s="96">
        <v>1000000</v>
      </c>
      <c r="Y776" s="99" t="str">
        <f t="shared" si="507"/>
        <v/>
      </c>
      <c r="Z776" s="96" t="str">
        <f t="shared" si="508"/>
        <v/>
      </c>
      <c r="AA776" s="96" t="str">
        <f t="shared" si="509"/>
        <v/>
      </c>
      <c r="AC776" s="96" t="str">
        <f t="shared" si="586"/>
        <v/>
      </c>
      <c r="AD776" s="96" t="str">
        <f t="shared" si="510"/>
        <v/>
      </c>
      <c r="AE776" s="96" t="str">
        <f t="shared" si="511"/>
        <v/>
      </c>
      <c r="AF776" s="96" t="str">
        <f t="shared" si="525"/>
        <v/>
      </c>
      <c r="AH776" s="101" t="str">
        <f t="shared" si="512"/>
        <v/>
      </c>
      <c r="AI776" s="101">
        <f t="shared" si="513"/>
        <v>6592017.3379086135</v>
      </c>
      <c r="AJ776" s="101">
        <f t="shared" si="587"/>
        <v>1564285.7142857146</v>
      </c>
      <c r="AK776" s="96">
        <f t="shared" si="526"/>
        <v>1264273.5911142929</v>
      </c>
      <c r="AM776" s="96" t="str">
        <f t="shared" si="514"/>
        <v/>
      </c>
      <c r="AN776" s="96" t="str">
        <f t="shared" si="527"/>
        <v/>
      </c>
      <c r="AO776" s="96" t="str">
        <f t="shared" si="528"/>
        <v/>
      </c>
      <c r="AQ776" s="96" t="str">
        <f t="shared" si="515"/>
        <v/>
      </c>
      <c r="AR776" s="96">
        <f t="shared" si="529"/>
        <v>46720000.000000007</v>
      </c>
      <c r="AS776" s="96">
        <f t="shared" si="530"/>
        <v>46720000.000000007</v>
      </c>
      <c r="AU776" s="96" t="str">
        <f t="shared" si="516"/>
        <v/>
      </c>
      <c r="AV776" s="96" t="str">
        <f t="shared" si="531"/>
        <v/>
      </c>
      <c r="AW776" s="96" t="str">
        <f t="shared" si="532"/>
        <v/>
      </c>
      <c r="AX776" s="96" t="str">
        <f t="shared" si="533"/>
        <v/>
      </c>
      <c r="AZ776" s="101" t="str">
        <f t="shared" si="517"/>
        <v/>
      </c>
      <c r="BA776" s="101">
        <f t="shared" si="518"/>
        <v>61325856.619307138</v>
      </c>
      <c r="BB776" s="101">
        <f t="shared" si="534"/>
        <v>25955555.55555556</v>
      </c>
      <c r="BC776" s="96">
        <f t="shared" si="535"/>
        <v>18236949.183240745</v>
      </c>
      <c r="BE776" s="96" t="str">
        <f t="shared" si="519"/>
        <v/>
      </c>
      <c r="BF776" s="96" t="str">
        <f t="shared" si="520"/>
        <v/>
      </c>
      <c r="BH776" s="118"/>
      <c r="BI776" s="96" t="s">
        <v>74</v>
      </c>
      <c r="BJ776" s="96" t="str">
        <f t="shared" si="521"/>
        <v/>
      </c>
      <c r="BK776" s="101">
        <f t="shared" si="522"/>
        <v>667428.57142857148</v>
      </c>
      <c r="BL776" s="101"/>
      <c r="BM776" s="117" t="str">
        <f t="shared" si="523"/>
        <v>57-55-6</v>
      </c>
      <c r="BN776" s="204" t="str">
        <f t="shared" si="524"/>
        <v>Propylene Glycol</v>
      </c>
      <c r="BO776" s="204"/>
      <c r="BP776" s="200">
        <f t="shared" si="536"/>
        <v>100000</v>
      </c>
      <c r="BQ776" s="100" t="str">
        <f t="shared" si="588"/>
        <v>max</v>
      </c>
      <c r="BR776" s="205">
        <f t="shared" si="537"/>
        <v>100000</v>
      </c>
      <c r="BS776" s="100" t="str">
        <f t="shared" si="589"/>
        <v>max</v>
      </c>
      <c r="BT776" s="200">
        <f t="shared" si="538"/>
        <v>100000</v>
      </c>
      <c r="BU776" s="100" t="str">
        <f t="shared" si="590"/>
        <v>max</v>
      </c>
      <c r="BV776" s="200" t="str">
        <f t="shared" si="539"/>
        <v/>
      </c>
      <c r="BW776" s="100" t="str">
        <f t="shared" si="591"/>
        <v/>
      </c>
      <c r="BX776" s="200">
        <f t="shared" si="592"/>
        <v>667428.57142857148</v>
      </c>
      <c r="BY776" s="100" t="str">
        <f t="shared" si="593"/>
        <v>N</v>
      </c>
      <c r="BZ776" s="200"/>
      <c r="CA776" s="200"/>
      <c r="CB776" s="200"/>
    </row>
    <row r="777" spans="1:80" s="96" customFormat="1" ht="23" x14ac:dyDescent="0.5">
      <c r="A777" s="200" t="s">
        <v>1581</v>
      </c>
      <c r="B777" s="117" t="s">
        <v>1582</v>
      </c>
      <c r="D777" s="96" t="s">
        <v>74</v>
      </c>
      <c r="F777" s="96" t="s">
        <v>74</v>
      </c>
      <c r="G777" s="99"/>
      <c r="H777" s="96" t="s">
        <v>74</v>
      </c>
      <c r="I777" s="96">
        <v>2.7E-4</v>
      </c>
      <c r="J777" s="96" t="s">
        <v>109</v>
      </c>
      <c r="L777" s="100"/>
      <c r="M777" s="113">
        <v>1</v>
      </c>
      <c r="N777" s="96">
        <v>0.1</v>
      </c>
      <c r="P777" s="96">
        <v>166.09</v>
      </c>
      <c r="Q777" s="96" t="s">
        <v>47</v>
      </c>
      <c r="R777" s="96">
        <v>9.4200000000000004E-7</v>
      </c>
      <c r="S777" s="100">
        <v>3.8500000000000001E-5</v>
      </c>
      <c r="T777" s="96">
        <v>6.2881699999999999E-2</v>
      </c>
      <c r="U777" s="96">
        <v>7.3471999999999997E-6</v>
      </c>
      <c r="V777" s="96">
        <v>60.7</v>
      </c>
      <c r="W777" s="96">
        <f t="shared" si="506"/>
        <v>0.36420000000000002</v>
      </c>
      <c r="X777" s="96">
        <v>3261.9</v>
      </c>
      <c r="Y777" s="99" t="str">
        <f t="shared" si="507"/>
        <v/>
      </c>
      <c r="Z777" s="96" t="str">
        <f t="shared" si="508"/>
        <v/>
      </c>
      <c r="AA777" s="96" t="str">
        <f t="shared" si="509"/>
        <v/>
      </c>
      <c r="AC777" s="96" t="str">
        <f t="shared" si="586"/>
        <v/>
      </c>
      <c r="AD777" s="96" t="str">
        <f t="shared" si="510"/>
        <v/>
      </c>
      <c r="AE777" s="96" t="str">
        <f t="shared" si="511"/>
        <v/>
      </c>
      <c r="AF777" s="96" t="str">
        <f t="shared" si="525"/>
        <v/>
      </c>
      <c r="AH777" s="101">
        <f t="shared" si="512"/>
        <v>337885.71428571426</v>
      </c>
      <c r="AI777" s="101" t="str">
        <f t="shared" si="513"/>
        <v/>
      </c>
      <c r="AJ777" s="101" t="str">
        <f t="shared" si="587"/>
        <v/>
      </c>
      <c r="AK777" s="96">
        <f t="shared" si="526"/>
        <v>337885.71428571426</v>
      </c>
      <c r="AM777" s="96" t="str">
        <f t="shared" si="514"/>
        <v/>
      </c>
      <c r="AN777" s="96" t="str">
        <f t="shared" si="527"/>
        <v/>
      </c>
      <c r="AO777" s="96" t="str">
        <f t="shared" si="528"/>
        <v/>
      </c>
      <c r="AQ777" s="96">
        <f t="shared" si="515"/>
        <v>1419120</v>
      </c>
      <c r="AR777" s="96" t="str">
        <f t="shared" si="529"/>
        <v/>
      </c>
      <c r="AS777" s="96">
        <f t="shared" si="530"/>
        <v>1419120</v>
      </c>
      <c r="AU777" s="96" t="str">
        <f t="shared" si="516"/>
        <v/>
      </c>
      <c r="AV777" s="96" t="str">
        <f t="shared" si="531"/>
        <v/>
      </c>
      <c r="AW777" s="96" t="str">
        <f t="shared" si="532"/>
        <v/>
      </c>
      <c r="AX777" s="96" t="str">
        <f t="shared" si="533"/>
        <v/>
      </c>
      <c r="AZ777" s="101">
        <f t="shared" si="517"/>
        <v>1576800.0000000002</v>
      </c>
      <c r="BA777" s="101" t="str">
        <f t="shared" si="518"/>
        <v/>
      </c>
      <c r="BB777" s="101" t="str">
        <f t="shared" si="534"/>
        <v/>
      </c>
      <c r="BC777" s="96">
        <f t="shared" si="535"/>
        <v>1576800.0000000002</v>
      </c>
      <c r="BE777" s="96" t="str">
        <f t="shared" si="519"/>
        <v/>
      </c>
      <c r="BF777" s="96">
        <f t="shared" si="520"/>
        <v>0.28157142857142853</v>
      </c>
      <c r="BH777" s="118"/>
      <c r="BI777" s="96" t="s">
        <v>74</v>
      </c>
      <c r="BJ777" s="96" t="str">
        <f t="shared" si="521"/>
        <v/>
      </c>
      <c r="BK777" s="101" t="str">
        <f t="shared" si="522"/>
        <v/>
      </c>
      <c r="BL777" s="101"/>
      <c r="BM777" s="117" t="str">
        <f t="shared" si="523"/>
        <v>6423-43-4</v>
      </c>
      <c r="BN777" s="204" t="str">
        <f t="shared" si="524"/>
        <v>Propylene Glycol Dinitrate</v>
      </c>
      <c r="BO777" s="204"/>
      <c r="BP777" s="200">
        <f t="shared" si="536"/>
        <v>100000</v>
      </c>
      <c r="BQ777" s="100" t="str">
        <f t="shared" si="588"/>
        <v>max</v>
      </c>
      <c r="BR777" s="205">
        <f t="shared" si="537"/>
        <v>100000</v>
      </c>
      <c r="BS777" s="100" t="str">
        <f t="shared" si="589"/>
        <v>max</v>
      </c>
      <c r="BT777" s="200">
        <f t="shared" si="538"/>
        <v>100000</v>
      </c>
      <c r="BU777" s="100" t="str">
        <f t="shared" si="590"/>
        <v>max</v>
      </c>
      <c r="BV777" s="200">
        <f t="shared" si="539"/>
        <v>0.28157142857142853</v>
      </c>
      <c r="BW777" s="100" t="str">
        <f t="shared" si="591"/>
        <v>N</v>
      </c>
      <c r="BX777" s="200" t="str">
        <f t="shared" si="592"/>
        <v/>
      </c>
      <c r="BY777" s="100" t="str">
        <f t="shared" si="593"/>
        <v/>
      </c>
      <c r="BZ777" s="200"/>
      <c r="CA777" s="200"/>
      <c r="CB777" s="200"/>
    </row>
    <row r="778" spans="1:80" s="96" customFormat="1" ht="23" x14ac:dyDescent="0.5">
      <c r="A778" s="206" t="s">
        <v>592</v>
      </c>
      <c r="B778" s="117" t="s">
        <v>593</v>
      </c>
      <c r="D778" s="201" t="s">
        <v>74</v>
      </c>
      <c r="E778" s="201">
        <v>0.7</v>
      </c>
      <c r="F778" s="203" t="s">
        <v>41</v>
      </c>
      <c r="G778" s="202"/>
      <c r="H778" s="100"/>
      <c r="I778" s="203"/>
      <c r="J778" s="203"/>
      <c r="K778" s="203"/>
      <c r="L778" s="113"/>
      <c r="M778" s="113">
        <v>1</v>
      </c>
      <c r="N778" s="111">
        <v>0.1</v>
      </c>
      <c r="P778" s="95"/>
      <c r="Q778" s="96" t="s">
        <v>47</v>
      </c>
      <c r="W778" s="96">
        <f t="shared" ref="W778:W841" si="603">IF(V778="",,V778*Foc)</f>
        <v>0</v>
      </c>
      <c r="Y778" s="99" t="str">
        <f t="shared" ref="Y778:Y841" si="604">IF(ISBLANK(L778),"",((THETA_AIR^(10/3)*T778*S778+THETA_WATER^(10/3)*U778)/(n^2))/(Pb*W778+THETA_WATER+THETA_AIR*S778))</f>
        <v/>
      </c>
      <c r="Z778" s="96" t="str">
        <f t="shared" ref="Z778:Z841" si="605">IF(Y778="","",(QC*(PI()*Y778*T)^0.5*0.0001)/(2*Pb*Y778))</f>
        <v/>
      </c>
      <c r="AA778" s="96" t="str">
        <f t="shared" ref="AA778:AA841" si="606">IF(Y778="","",X778/Pb*(W778*Pb+THETA_WATER+S778*THETA_AIR))</f>
        <v/>
      </c>
      <c r="AC778" s="96" t="str">
        <f t="shared" si="586"/>
        <v/>
      </c>
      <c r="AD778" s="96" t="str">
        <f t="shared" ref="AD778:AD841" si="607">IF(C778="","",IF(N778="","",(TR*AT*365)/(EF_R*IF(K778="M",SFS_MADJ,SFS_ADJ)*N778*C778*0.000001)))</f>
        <v/>
      </c>
      <c r="AE778" s="96" t="str">
        <f t="shared" ref="AE778:AE841" si="608">IF(C778="","",(TR*AT*365)/(EF_R*IF(K778="M",IFS_MADJ,IFS_ADJ)*M778*C778*0.000001))</f>
        <v/>
      </c>
      <c r="AF778" s="96" t="str">
        <f t="shared" si="525"/>
        <v/>
      </c>
      <c r="AH778" s="101" t="str">
        <f t="shared" ref="AH778:AH841" si="609">IF(L778="n/a","",IF(AND(L778=1,Z778=""),"",IF(I778="","",(THQ*ED_C*365*24/((24*EF_R*ED_C*((1/I778)*(1/IF(L778="V",Z778,PEF)))))))))</f>
        <v/>
      </c>
      <c r="AI778" s="101">
        <f t="shared" ref="AI778:AI841" si="610">IF(E778="","",IF(N778="","",(THQ*BW_C*ED_C*365/((EF_R*ED_C*((1/E778)*(SA_CHILD*AF_CHILD*N778)*0.000001))))))</f>
        <v>230720.60682680149</v>
      </c>
      <c r="AJ778" s="101">
        <f t="shared" si="587"/>
        <v>54750</v>
      </c>
      <c r="AK778" s="96">
        <f t="shared" si="526"/>
        <v>44249.575689000238</v>
      </c>
      <c r="AM778" s="96" t="str">
        <f t="shared" ref="AM778:AM841" si="611">IF(AND(L778=1,Z778=""),"",IF(G778="","",(TR*AT*365*24)/(ET_I*EF_O*ED_O*G778*1000/IF(L778="V",Z778,PEF))))</f>
        <v/>
      </c>
      <c r="AN778" s="96" t="str">
        <f t="shared" si="527"/>
        <v/>
      </c>
      <c r="AO778" s="96" t="str">
        <f t="shared" si="528"/>
        <v/>
      </c>
      <c r="AQ778" s="96" t="str">
        <f t="shared" ref="AQ778:AQ841" si="612">IF(AND(L778=1,Z778=""),"",IF(I778="","",(THQ*ED_O*365*24/((ET_I*EF_O*ED_O*((1/I778)*(1/IF(L778="V",Z778,PEF))))))))</f>
        <v/>
      </c>
      <c r="AR778" s="96">
        <f t="shared" si="529"/>
        <v>1635200</v>
      </c>
      <c r="AS778" s="96">
        <f t="shared" si="530"/>
        <v>1635200</v>
      </c>
      <c r="AU778" s="96" t="str">
        <f t="shared" ref="AU778:AU841" si="613">IF(AND(L778=1,Z778=""),"",IF(G778="","",(TR*AT*24*365)/(ET_I*EF_OUT*ED_O*G778*1000/IF(L778="V",Z778,PEF))))</f>
        <v/>
      </c>
      <c r="AV778" s="96" t="str">
        <f t="shared" si="531"/>
        <v/>
      </c>
      <c r="AW778" s="96" t="str">
        <f t="shared" si="532"/>
        <v/>
      </c>
      <c r="AX778" s="96" t="str">
        <f t="shared" si="533"/>
        <v/>
      </c>
      <c r="AZ778" s="101" t="str">
        <f t="shared" ref="AZ778:AZ841" si="614">IF(AND(L778=1,Z778=""),"",IF(I778="","",(THQ*ED_O*365*24)/((ET_I*EF_OUT*ED_O*((1/I778)*(1/IF(L778="V",Z778,PEF)))))))</f>
        <v/>
      </c>
      <c r="BA778" s="101">
        <f t="shared" ref="BA778:BA841" si="615">IF(E778="","",IF(N778="","",(THQ*BW_A*ED_O*365/((EF_OUT*ED_O*((1/E778)*(SA_WORK*AF_WORK*N778*0.000001)))))))</f>
        <v>2146404.9816757501</v>
      </c>
      <c r="BB778" s="101">
        <f t="shared" si="534"/>
        <v>908444.4444444445</v>
      </c>
      <c r="BC778" s="96">
        <f t="shared" si="535"/>
        <v>638293.22141342598</v>
      </c>
      <c r="BE778" s="96" t="str">
        <f t="shared" ref="BE778:BE841" si="616">IF(G778="","",TR*AT*365*24/(24*EF_R*IF(K778="M",ED_m,(ED_A+ED_C))*G778))</f>
        <v/>
      </c>
      <c r="BF778" s="96" t="str">
        <f t="shared" ref="BF778:BF841" si="617">IF(I778="","",(THQ*I778*365*24*ED_C*1000)/(24*EF_R*ED_C))</f>
        <v/>
      </c>
      <c r="BH778" s="118"/>
      <c r="BJ778" s="96" t="str">
        <f t="shared" ref="BJ778:BJ841" si="618">IF(C778="",IF(G778="","",IF(L778=0,"",(TR*AT*365)/(EF_R*IF(K778="M",ED_m,(ED_A+ED_C))*(IF(L778=0,0,(VF_W*G778)))))),(TR*AT*365)/(EF_R*((IF(K778="M",IFW_MADJ,IFW_ADJ)*C778*0.001)+(IF(OR(L778=0,G778=""),0,(IF(K778="M",ED_m,(ED_A+ED_C))*VF_W*G778))))))</f>
        <v/>
      </c>
      <c r="BK778" s="101">
        <f t="shared" ref="BK778:BK841" si="619">IF(E778="",IF(I778="","",IF(L778=0,"",(THQ*ED_A*365*1000)/(EF_R*ED_A*((IF(L778=0,0,(VF_W/I778))))))),(THQ*ED_A*365*1000)/(EF_R*ED_A*((IRW_ADULT/(BW_A*E778))+IF(OR(L778=0,I778=""),0,(VF_W/I778)))))</f>
        <v>23360</v>
      </c>
      <c r="BL778" s="101"/>
      <c r="BM778" s="117" t="str">
        <f t="shared" ref="BM778:BM841" si="620">B778</f>
        <v>111-35-3</v>
      </c>
      <c r="BN778" s="204" t="str">
        <f t="shared" ref="BN778:BN841" si="621">A778</f>
        <v>Propylene glycol, monoethyl ether</v>
      </c>
      <c r="BO778" s="204"/>
      <c r="BP778" s="200">
        <f t="shared" si="536"/>
        <v>44249.575689000238</v>
      </c>
      <c r="BQ778" s="100" t="str">
        <f t="shared" ref="BQ778" si="622">IF(BP778="","",IF(BP778=AA778,"sat", IF(BP778=AF778,"C", IF(BP778=AK778,"N", IF(BP778=100000,"max")))))</f>
        <v>N</v>
      </c>
      <c r="BR778" s="205">
        <f t="shared" si="537"/>
        <v>100000</v>
      </c>
      <c r="BS778" s="100" t="str">
        <f t="shared" ref="BS778" si="623">IF(BR778="","",IF(BR778=AA778,"sat", IF(BR778=AO778,"C", IF(BR778=AS778,"N", IF(BR778=100000,"max")))))</f>
        <v>max</v>
      </c>
      <c r="BT778" s="200">
        <f t="shared" si="538"/>
        <v>100000</v>
      </c>
      <c r="BU778" s="100" t="str">
        <f t="shared" ref="BU778" si="624">IF(BT778="","", IF(BT778=AA778,"sat", IF(BT778=AX778,"C", IF(BT778=BC778,"N", IF(BT778=100000,"max")))))</f>
        <v>max</v>
      </c>
      <c r="BV778" s="200" t="str">
        <f t="shared" si="539"/>
        <v/>
      </c>
      <c r="BW778" s="100" t="str">
        <f t="shared" ref="BW778" si="625">IF(BV778="","", IF(BV778=BE778,"C", IF(BV778=BF778,"N")))</f>
        <v/>
      </c>
      <c r="BX778" s="200">
        <f t="shared" ref="BX778" si="626">IF(BI778="",(IF(AND(BJ778="",BK778=""),"",MIN(BJ778,BK778))),BI778)</f>
        <v>23360</v>
      </c>
      <c r="BY778" s="100" t="str">
        <f t="shared" ref="BY778" si="627">IF(BX778="","", IF(BX778=BJ778,"C", IF(BX778=BK778,"N",IF(BX778=BI778,"mcl"))))</f>
        <v>N</v>
      </c>
      <c r="BZ778" s="200"/>
      <c r="CA778" s="200"/>
      <c r="CB778" s="200"/>
    </row>
    <row r="779" spans="1:80" s="96" customFormat="1" ht="23" x14ac:dyDescent="0.5">
      <c r="A779" s="200" t="s">
        <v>1583</v>
      </c>
      <c r="B779" s="117" t="s">
        <v>594</v>
      </c>
      <c r="D779" s="96" t="s">
        <v>74</v>
      </c>
      <c r="E779" s="96">
        <v>0.7</v>
      </c>
      <c r="F779" s="96" t="s">
        <v>41</v>
      </c>
      <c r="G779" s="99"/>
      <c r="H779" s="96" t="s">
        <v>74</v>
      </c>
      <c r="I779" s="96">
        <v>2</v>
      </c>
      <c r="J779" s="96" t="s">
        <v>790</v>
      </c>
      <c r="L779" s="100" t="s">
        <v>1199</v>
      </c>
      <c r="M779" s="113">
        <v>1</v>
      </c>
      <c r="P779" s="96">
        <v>90.123000000000005</v>
      </c>
      <c r="R779" s="96">
        <v>9.1999999999999998E-7</v>
      </c>
      <c r="S779" s="100">
        <v>3.7599999999999999E-5</v>
      </c>
      <c r="T779" s="96">
        <v>8.3144999999999997E-2</v>
      </c>
      <c r="U779" s="96">
        <v>9.9604000000000004E-6</v>
      </c>
      <c r="V779" s="96">
        <v>1</v>
      </c>
      <c r="W779" s="96">
        <f t="shared" si="603"/>
        <v>6.0000000000000001E-3</v>
      </c>
      <c r="X779" s="96">
        <v>1000000</v>
      </c>
      <c r="Y779" s="99">
        <f t="shared" si="604"/>
        <v>2.1676555764084221E-6</v>
      </c>
      <c r="Z779" s="96">
        <f t="shared" si="605"/>
        <v>78343.959556998219</v>
      </c>
      <c r="AA779" s="96">
        <f t="shared" si="606"/>
        <v>106007.11798742138</v>
      </c>
      <c r="AC779" s="96" t="str">
        <f t="shared" si="586"/>
        <v/>
      </c>
      <c r="AD779" s="96" t="str">
        <f t="shared" si="607"/>
        <v/>
      </c>
      <c r="AE779" s="96" t="str">
        <f t="shared" si="608"/>
        <v/>
      </c>
      <c r="AF779" s="96" t="str">
        <f t="shared" ref="AF779:AF842" si="628">IF(AND(G779="",C779=""),"",(1/(IF(AC779="",0,(1/AC779))+IF(AD779="",0,(1/AD779))+IF(AE779="",0,(1/AE779)))))</f>
        <v/>
      </c>
      <c r="AH779" s="101">
        <f t="shared" si="609"/>
        <v>163403.11564745344</v>
      </c>
      <c r="AI779" s="101" t="str">
        <f t="shared" si="610"/>
        <v/>
      </c>
      <c r="AJ779" s="101">
        <f t="shared" si="587"/>
        <v>54750</v>
      </c>
      <c r="AK779" s="96">
        <f t="shared" ref="AK779:AK842" si="629">IF(AND(E779="",I779=""),"",IF(AND(AH779="",AI779="",AJ779=""),"",(1/(IF(AH779="",0,(1/AH779))+IF(AI779="",0,(1/AI779))+IF(AJ779="",0,(1/AJ779))))))</f>
        <v>41009.364249263279</v>
      </c>
      <c r="AM779" s="96" t="str">
        <f t="shared" si="611"/>
        <v/>
      </c>
      <c r="AN779" s="96" t="str">
        <f t="shared" ref="AN779:AN842" si="630">IF(C779="","",(TR*BW_A*AT*365)/(EF_O*ED_O*IRS_WORK*M779*C779*0.000001))</f>
        <v/>
      </c>
      <c r="AO779" s="96" t="str">
        <f t="shared" ref="AO779:AO842" si="631">IF(AND(AM779="",AN779=""),"",IF(AND(G779="",C779=""),"",(1/(IF(AM779="",0,(1/AM779))+IF(AN779="",0,(1/AN779))))))</f>
        <v/>
      </c>
      <c r="AQ779" s="96">
        <f t="shared" si="612"/>
        <v>686293.08571930439</v>
      </c>
      <c r="AR779" s="96">
        <f t="shared" ref="AR779:AR842" si="632">IF(E779="","",(THQ*BW_A*ED_O*365)/((EF_O*ED_O*M779*((1/E779)*(IRS_WORK*0.000001)))))</f>
        <v>1635200</v>
      </c>
      <c r="AS779" s="96">
        <f t="shared" ref="AS779:AS842" si="633">IF(AND(AQ779="",AR779=""),"",IF(AND(E779="",I779=""),"",(1/(IF(AQ779="",0,(1/AQ779))+IF(AR779="",0,(1/AR779))))))</f>
        <v>483407.19197985012</v>
      </c>
      <c r="AU779" s="96" t="str">
        <f t="shared" si="613"/>
        <v/>
      </c>
      <c r="AV779" s="96" t="str">
        <f t="shared" ref="AV779:AV842" si="634">IF(C779="","",IF(N779="","",(TR*BW_A*AT*365*24)/(EF_OUT*ED_O*SA_ADULT*AF_WORK*N779*C779*0.000001)))</f>
        <v/>
      </c>
      <c r="AW779" s="96" t="str">
        <f t="shared" ref="AW779:AW842" si="635">IF(C779="","",(TR*BW_A*AT*365)/(EF_OUT*ED_O*IRS_ADULT*M779*C779*0.000001))</f>
        <v/>
      </c>
      <c r="AX779" s="96" t="str">
        <f t="shared" ref="AX779:AX842" si="636">IF(AND(AU779="",AV779="",AW779=""),"",IF(AND(G779="",C779=""),"",(1/(IF(AU779="",0,(1/AU779))+IF(AV779="",0,(1/AV779))+IF(AW779="",0,(1/AW779))))))</f>
        <v/>
      </c>
      <c r="AZ779" s="101">
        <f t="shared" si="614"/>
        <v>762547.8730214492</v>
      </c>
      <c r="BA779" s="101" t="str">
        <f t="shared" si="615"/>
        <v/>
      </c>
      <c r="BB779" s="101">
        <f t="shared" ref="BB779:BB842" si="637">IF(E779="","",(THQ*BW_A*ED_O*365)/((EF_OUT*ED_O*M779*((1/E779)*(IRS_ADULT*0.000001)))))</f>
        <v>908444.4444444445</v>
      </c>
      <c r="BC779" s="96">
        <f t="shared" ref="BC779:BC842" si="638">IF(AND(E779="",I779=""),"",IF(AND(AZ779="",BA779="",BB779=""),"",(1/(IF(AZ779="",0,(1/AZ779))+IF(BA779="",0,(1/BA779))+IF(BB779="",0,(1/BB779))))))</f>
        <v>414563.47322997334</v>
      </c>
      <c r="BE779" s="96" t="str">
        <f t="shared" si="616"/>
        <v/>
      </c>
      <c r="BF779" s="96">
        <f t="shared" si="617"/>
        <v>2085.7142857142858</v>
      </c>
      <c r="BH779" s="118"/>
      <c r="BI779" s="96" t="s">
        <v>74</v>
      </c>
      <c r="BJ779" s="96" t="str">
        <f t="shared" si="618"/>
        <v/>
      </c>
      <c r="BK779" s="101">
        <f t="shared" si="619"/>
        <v>3539.3939393939395</v>
      </c>
      <c r="BL779" s="101"/>
      <c r="BM779" s="117" t="str">
        <f t="shared" si="620"/>
        <v>107-98-2</v>
      </c>
      <c r="BN779" s="204" t="str">
        <f t="shared" si="621"/>
        <v>Propylene Glycol Monomethyl Ether</v>
      </c>
      <c r="BO779" s="204"/>
      <c r="BP779" s="200">
        <f t="shared" si="536"/>
        <v>41009.364249263279</v>
      </c>
      <c r="BQ779" s="100" t="str">
        <f t="shared" si="588"/>
        <v>N</v>
      </c>
      <c r="BR779" s="205">
        <f t="shared" si="537"/>
        <v>100000</v>
      </c>
      <c r="BS779" s="100" t="str">
        <f t="shared" si="589"/>
        <v>max</v>
      </c>
      <c r="BT779" s="200">
        <f t="shared" si="538"/>
        <v>100000</v>
      </c>
      <c r="BU779" s="100" t="str">
        <f t="shared" si="590"/>
        <v>max</v>
      </c>
      <c r="BV779" s="200">
        <f t="shared" si="539"/>
        <v>2085.7142857142858</v>
      </c>
      <c r="BW779" s="100" t="str">
        <f t="shared" si="591"/>
        <v>N</v>
      </c>
      <c r="BX779" s="200">
        <f t="shared" si="592"/>
        <v>3539.3939393939395</v>
      </c>
      <c r="BY779" s="100" t="str">
        <f t="shared" si="593"/>
        <v>N</v>
      </c>
      <c r="BZ779" s="200"/>
      <c r="CA779" s="200"/>
      <c r="CB779" s="200"/>
    </row>
    <row r="780" spans="1:80" s="96" customFormat="1" ht="23" x14ac:dyDescent="0.5">
      <c r="A780" s="200" t="s">
        <v>1584</v>
      </c>
      <c r="B780" s="117" t="s">
        <v>595</v>
      </c>
      <c r="C780" s="96">
        <v>0.24</v>
      </c>
      <c r="D780" s="96" t="s">
        <v>790</v>
      </c>
      <c r="F780" s="96" t="s">
        <v>74</v>
      </c>
      <c r="G780" s="99">
        <v>3.7000000000000002E-6</v>
      </c>
      <c r="H780" s="96" t="s">
        <v>790</v>
      </c>
      <c r="I780" s="96">
        <v>0.03</v>
      </c>
      <c r="J780" s="96" t="s">
        <v>790</v>
      </c>
      <c r="L780" s="100" t="s">
        <v>1199</v>
      </c>
      <c r="M780" s="113">
        <v>1</v>
      </c>
      <c r="P780" s="96">
        <v>58.081000000000003</v>
      </c>
      <c r="R780" s="96">
        <v>6.9599999999999998E-5</v>
      </c>
      <c r="S780" s="100">
        <v>2.8454999999999999E-3</v>
      </c>
      <c r="T780" s="96">
        <v>0.1085105</v>
      </c>
      <c r="U780" s="96">
        <v>1.19E-5</v>
      </c>
      <c r="V780" s="96">
        <v>5.194</v>
      </c>
      <c r="W780" s="96">
        <f t="shared" si="603"/>
        <v>3.1164000000000001E-2</v>
      </c>
      <c r="X780" s="96">
        <v>590000</v>
      </c>
      <c r="Y780" s="99">
        <f t="shared" si="604"/>
        <v>1.2547748020638771E-4</v>
      </c>
      <c r="Z780" s="96">
        <f t="shared" si="605"/>
        <v>10297.16712755269</v>
      </c>
      <c r="AA780" s="96">
        <f t="shared" si="606"/>
        <v>77704.579084905665</v>
      </c>
      <c r="AC780" s="96">
        <f t="shared" si="586"/>
        <v>7.8138586310950755</v>
      </c>
      <c r="AD780" s="96" t="str">
        <f t="shared" si="607"/>
        <v/>
      </c>
      <c r="AE780" s="96">
        <f t="shared" si="608"/>
        <v>2.8968253968253963</v>
      </c>
      <c r="AF780" s="96">
        <f t="shared" si="628"/>
        <v>2.1133462690855143</v>
      </c>
      <c r="AH780" s="101">
        <f t="shared" si="609"/>
        <v>322.15422870486265</v>
      </c>
      <c r="AI780" s="101" t="str">
        <f t="shared" si="610"/>
        <v/>
      </c>
      <c r="AJ780" s="101" t="str">
        <f t="shared" si="587"/>
        <v/>
      </c>
      <c r="AK780" s="96">
        <f t="shared" si="629"/>
        <v>322.15422870486265</v>
      </c>
      <c r="AM780" s="96">
        <f t="shared" si="611"/>
        <v>34.13093450062329</v>
      </c>
      <c r="AN780" s="96">
        <f t="shared" si="630"/>
        <v>27.25333333333333</v>
      </c>
      <c r="AO780" s="96">
        <f t="shared" si="631"/>
        <v>15.153422330291187</v>
      </c>
      <c r="AQ780" s="96">
        <f t="shared" si="612"/>
        <v>1353.0477605604233</v>
      </c>
      <c r="AR780" s="96" t="str">
        <f t="shared" si="632"/>
        <v/>
      </c>
      <c r="AS780" s="96">
        <f t="shared" si="633"/>
        <v>1353.0477605604233</v>
      </c>
      <c r="AU780" s="96">
        <f t="shared" si="613"/>
        <v>37.923260556248103</v>
      </c>
      <c r="AV780" s="96" t="str">
        <f t="shared" si="634"/>
        <v/>
      </c>
      <c r="AW780" s="96">
        <f t="shared" si="635"/>
        <v>15.140740740740739</v>
      </c>
      <c r="AX780" s="96">
        <f t="shared" si="636"/>
        <v>10.820636252289075</v>
      </c>
      <c r="AZ780" s="101">
        <f t="shared" si="614"/>
        <v>1503.3864006226927</v>
      </c>
      <c r="BA780" s="101" t="str">
        <f t="shared" si="615"/>
        <v/>
      </c>
      <c r="BB780" s="101" t="str">
        <f t="shared" si="637"/>
        <v/>
      </c>
      <c r="BC780" s="96">
        <f t="shared" si="638"/>
        <v>1503.3864006226927</v>
      </c>
      <c r="BE780" s="96">
        <f t="shared" si="616"/>
        <v>0.75883575883575882</v>
      </c>
      <c r="BF780" s="96">
        <f t="shared" si="617"/>
        <v>31.285714285714281</v>
      </c>
      <c r="BH780" s="118"/>
      <c r="BI780" s="96" t="s">
        <v>74</v>
      </c>
      <c r="BJ780" s="96">
        <f t="shared" si="618"/>
        <v>0.26741885852443392</v>
      </c>
      <c r="BK780" s="101">
        <f t="shared" si="619"/>
        <v>62.571428571428569</v>
      </c>
      <c r="BL780" s="101"/>
      <c r="BM780" s="117" t="str">
        <f t="shared" si="620"/>
        <v>75-56-9</v>
      </c>
      <c r="BN780" s="204" t="str">
        <f t="shared" si="621"/>
        <v>Propylene Oxide</v>
      </c>
      <c r="BO780" s="204"/>
      <c r="BP780" s="200">
        <f t="shared" si="536"/>
        <v>2.1133462690855143</v>
      </c>
      <c r="BQ780" s="100" t="str">
        <f t="shared" si="588"/>
        <v>C</v>
      </c>
      <c r="BR780" s="205">
        <f t="shared" si="537"/>
        <v>15.153422330291187</v>
      </c>
      <c r="BS780" s="100" t="str">
        <f t="shared" si="589"/>
        <v>C</v>
      </c>
      <c r="BT780" s="200">
        <f t="shared" si="538"/>
        <v>10.820636252289075</v>
      </c>
      <c r="BU780" s="100" t="str">
        <f t="shared" si="590"/>
        <v>C</v>
      </c>
      <c r="BV780" s="200">
        <f t="shared" si="539"/>
        <v>0.75883575883575882</v>
      </c>
      <c r="BW780" s="100" t="str">
        <f t="shared" si="591"/>
        <v>C</v>
      </c>
      <c r="BX780" s="200">
        <f t="shared" si="592"/>
        <v>0.26741885852443392</v>
      </c>
      <c r="BY780" s="100" t="str">
        <f t="shared" si="593"/>
        <v>C</v>
      </c>
      <c r="BZ780" s="200"/>
      <c r="CA780" s="200"/>
      <c r="CB780" s="200"/>
    </row>
    <row r="781" spans="1:80" s="96" customFormat="1" ht="23" x14ac:dyDescent="0.5">
      <c r="A781" s="200" t="s">
        <v>1585</v>
      </c>
      <c r="B781" s="117" t="s">
        <v>1586</v>
      </c>
      <c r="D781" s="96" t="s">
        <v>74</v>
      </c>
      <c r="E781" s="96">
        <v>7.4999999999999997E-2</v>
      </c>
      <c r="F781" s="96" t="s">
        <v>790</v>
      </c>
      <c r="G781" s="99"/>
      <c r="H781" s="96" t="s">
        <v>74</v>
      </c>
      <c r="J781" s="96" t="s">
        <v>74</v>
      </c>
      <c r="L781" s="100"/>
      <c r="M781" s="113">
        <v>1</v>
      </c>
      <c r="N781" s="96">
        <v>0.1</v>
      </c>
      <c r="P781" s="96">
        <v>256.13</v>
      </c>
      <c r="Q781" s="96" t="s">
        <v>47</v>
      </c>
      <c r="R781" s="96">
        <v>9.7700000000000008E-9</v>
      </c>
      <c r="S781" s="100">
        <v>3.9943000000000002E-7</v>
      </c>
      <c r="T781" s="96">
        <v>4.7109999999999999E-2</v>
      </c>
      <c r="U781" s="96">
        <v>5.5044000000000002E-6</v>
      </c>
      <c r="V781" s="96">
        <v>404.9</v>
      </c>
      <c r="W781" s="96">
        <f t="shared" si="603"/>
        <v>2.4293999999999998</v>
      </c>
      <c r="X781" s="96">
        <v>15</v>
      </c>
      <c r="Y781" s="99" t="str">
        <f t="shared" si="604"/>
        <v/>
      </c>
      <c r="Z781" s="96" t="str">
        <f t="shared" si="605"/>
        <v/>
      </c>
      <c r="AA781" s="96" t="str">
        <f t="shared" si="606"/>
        <v/>
      </c>
      <c r="AC781" s="96" t="str">
        <f t="shared" si="586"/>
        <v/>
      </c>
      <c r="AD781" s="96" t="str">
        <f t="shared" si="607"/>
        <v/>
      </c>
      <c r="AE781" s="96" t="str">
        <f t="shared" si="608"/>
        <v/>
      </c>
      <c r="AF781" s="96" t="str">
        <f t="shared" si="628"/>
        <v/>
      </c>
      <c r="AH781" s="101" t="str">
        <f t="shared" si="609"/>
        <v/>
      </c>
      <c r="AI781" s="101">
        <f t="shared" si="610"/>
        <v>24720.065017157296</v>
      </c>
      <c r="AJ781" s="101">
        <f t="shared" si="587"/>
        <v>5866.0714285714294</v>
      </c>
      <c r="AK781" s="96">
        <f t="shared" si="629"/>
        <v>4741.0259666785978</v>
      </c>
      <c r="AM781" s="96" t="str">
        <f t="shared" si="611"/>
        <v/>
      </c>
      <c r="AN781" s="96" t="str">
        <f t="shared" si="630"/>
        <v/>
      </c>
      <c r="AO781" s="96" t="str">
        <f t="shared" si="631"/>
        <v/>
      </c>
      <c r="AQ781" s="96" t="str">
        <f t="shared" si="612"/>
        <v/>
      </c>
      <c r="AR781" s="96">
        <f t="shared" si="632"/>
        <v>175200</v>
      </c>
      <c r="AS781" s="96">
        <f t="shared" si="633"/>
        <v>175200</v>
      </c>
      <c r="AU781" s="96" t="str">
        <f t="shared" si="613"/>
        <v/>
      </c>
      <c r="AV781" s="96" t="str">
        <f t="shared" si="634"/>
        <v/>
      </c>
      <c r="AW781" s="96" t="str">
        <f t="shared" si="635"/>
        <v/>
      </c>
      <c r="AX781" s="96" t="str">
        <f t="shared" si="636"/>
        <v/>
      </c>
      <c r="AZ781" s="101" t="str">
        <f t="shared" si="614"/>
        <v/>
      </c>
      <c r="BA781" s="101">
        <f t="shared" si="615"/>
        <v>229971.96232240176</v>
      </c>
      <c r="BB781" s="101">
        <f t="shared" si="637"/>
        <v>97333.333333333328</v>
      </c>
      <c r="BC781" s="96">
        <f t="shared" si="638"/>
        <v>68388.559437152784</v>
      </c>
      <c r="BE781" s="96" t="str">
        <f t="shared" si="616"/>
        <v/>
      </c>
      <c r="BF781" s="96" t="str">
        <f t="shared" si="617"/>
        <v/>
      </c>
      <c r="BH781" s="118"/>
      <c r="BI781" s="96" t="s">
        <v>74</v>
      </c>
      <c r="BJ781" s="96" t="str">
        <f t="shared" si="618"/>
        <v/>
      </c>
      <c r="BK781" s="101">
        <f t="shared" si="619"/>
        <v>2502.8571428571427</v>
      </c>
      <c r="BL781" s="101"/>
      <c r="BM781" s="117" t="str">
        <f t="shared" si="620"/>
        <v>23950-58-5</v>
      </c>
      <c r="BN781" s="204" t="str">
        <f t="shared" si="621"/>
        <v>Propyzamide</v>
      </c>
      <c r="BO781" s="204"/>
      <c r="BP781" s="200">
        <f t="shared" si="536"/>
        <v>4741.0259666785978</v>
      </c>
      <c r="BQ781" s="100" t="str">
        <f t="shared" si="588"/>
        <v>N</v>
      </c>
      <c r="BR781" s="205">
        <f t="shared" si="537"/>
        <v>100000</v>
      </c>
      <c r="BS781" s="100" t="str">
        <f t="shared" si="589"/>
        <v>max</v>
      </c>
      <c r="BT781" s="200">
        <f t="shared" si="538"/>
        <v>68388.559437152784</v>
      </c>
      <c r="BU781" s="100" t="str">
        <f t="shared" si="590"/>
        <v>N</v>
      </c>
      <c r="BV781" s="200" t="str">
        <f t="shared" si="539"/>
        <v/>
      </c>
      <c r="BW781" s="100" t="str">
        <f t="shared" si="591"/>
        <v/>
      </c>
      <c r="BX781" s="200">
        <f t="shared" si="592"/>
        <v>2502.8571428571427</v>
      </c>
      <c r="BY781" s="100" t="str">
        <f t="shared" si="593"/>
        <v>N</v>
      </c>
      <c r="BZ781" s="200"/>
      <c r="CA781" s="200"/>
      <c r="CB781" s="200"/>
    </row>
    <row r="782" spans="1:80" s="96" customFormat="1" ht="23" x14ac:dyDescent="0.5">
      <c r="A782" s="200" t="s">
        <v>597</v>
      </c>
      <c r="B782" s="117" t="s">
        <v>598</v>
      </c>
      <c r="D782" s="96" t="s">
        <v>74</v>
      </c>
      <c r="E782" s="96">
        <v>1E-3</v>
      </c>
      <c r="F782" s="96" t="s">
        <v>790</v>
      </c>
      <c r="G782" s="99"/>
      <c r="H782" s="96" t="s">
        <v>74</v>
      </c>
      <c r="J782" s="96" t="s">
        <v>74</v>
      </c>
      <c r="L782" s="100" t="s">
        <v>1199</v>
      </c>
      <c r="M782" s="113">
        <v>1</v>
      </c>
      <c r="P782" s="96">
        <v>79.102000000000004</v>
      </c>
      <c r="R782" s="96">
        <v>1.1E-5</v>
      </c>
      <c r="S782" s="100">
        <v>4.4969999999999998E-4</v>
      </c>
      <c r="T782" s="96">
        <v>9.3088299999999999E-2</v>
      </c>
      <c r="U782" s="96">
        <v>1.0900000000000001E-5</v>
      </c>
      <c r="V782" s="96">
        <v>71.72</v>
      </c>
      <c r="W782" s="96">
        <f t="shared" si="603"/>
        <v>0.43031999999999998</v>
      </c>
      <c r="X782" s="96">
        <v>1000000</v>
      </c>
      <c r="Y782" s="99">
        <f t="shared" si="604"/>
        <v>4.3353051569714903E-6</v>
      </c>
      <c r="Z782" s="96">
        <f t="shared" si="605"/>
        <v>55397.583375903218</v>
      </c>
      <c r="AA782" s="96">
        <f t="shared" si="606"/>
        <v>530405.13188679249</v>
      </c>
      <c r="AC782" s="96" t="str">
        <f t="shared" si="586"/>
        <v/>
      </c>
      <c r="AD782" s="96" t="str">
        <f t="shared" si="607"/>
        <v/>
      </c>
      <c r="AE782" s="96" t="str">
        <f t="shared" si="608"/>
        <v/>
      </c>
      <c r="AF782" s="96" t="str">
        <f t="shared" si="628"/>
        <v/>
      </c>
      <c r="AH782" s="101" t="str">
        <f t="shared" si="609"/>
        <v/>
      </c>
      <c r="AI782" s="101" t="str">
        <f t="shared" si="610"/>
        <v/>
      </c>
      <c r="AJ782" s="101">
        <f t="shared" si="587"/>
        <v>78.214285714285722</v>
      </c>
      <c r="AK782" s="96">
        <f t="shared" si="629"/>
        <v>78.214285714285722</v>
      </c>
      <c r="AM782" s="96" t="str">
        <f t="shared" si="611"/>
        <v/>
      </c>
      <c r="AN782" s="96" t="str">
        <f t="shared" si="630"/>
        <v/>
      </c>
      <c r="AO782" s="96" t="str">
        <f t="shared" si="631"/>
        <v/>
      </c>
      <c r="AQ782" s="96" t="str">
        <f t="shared" si="612"/>
        <v/>
      </c>
      <c r="AR782" s="96">
        <f t="shared" si="632"/>
        <v>2336</v>
      </c>
      <c r="AS782" s="96">
        <f t="shared" si="633"/>
        <v>2336</v>
      </c>
      <c r="AU782" s="96" t="str">
        <f t="shared" si="613"/>
        <v/>
      </c>
      <c r="AV782" s="96" t="str">
        <f t="shared" si="634"/>
        <v/>
      </c>
      <c r="AW782" s="96" t="str">
        <f t="shared" si="635"/>
        <v/>
      </c>
      <c r="AX782" s="96" t="str">
        <f t="shared" si="636"/>
        <v/>
      </c>
      <c r="AZ782" s="101" t="str">
        <f t="shared" si="614"/>
        <v/>
      </c>
      <c r="BA782" s="101" t="str">
        <f t="shared" si="615"/>
        <v/>
      </c>
      <c r="BB782" s="101">
        <f t="shared" si="637"/>
        <v>1297.7777777777778</v>
      </c>
      <c r="BC782" s="96">
        <f t="shared" si="638"/>
        <v>1297.7777777777778</v>
      </c>
      <c r="BE782" s="96" t="str">
        <f t="shared" si="616"/>
        <v/>
      </c>
      <c r="BF782" s="96" t="str">
        <f t="shared" si="617"/>
        <v/>
      </c>
      <c r="BH782" s="118"/>
      <c r="BI782" s="96" t="s">
        <v>74</v>
      </c>
      <c r="BJ782" s="96" t="str">
        <f t="shared" si="618"/>
        <v/>
      </c>
      <c r="BK782" s="101">
        <f t="shared" si="619"/>
        <v>33.371428571428574</v>
      </c>
      <c r="BL782" s="101"/>
      <c r="BM782" s="117" t="str">
        <f t="shared" si="620"/>
        <v>110-86-1</v>
      </c>
      <c r="BN782" s="204" t="str">
        <f t="shared" si="621"/>
        <v>Pyridine</v>
      </c>
      <c r="BO782" s="204"/>
      <c r="BP782" s="200">
        <f t="shared" si="536"/>
        <v>78.214285714285722</v>
      </c>
      <c r="BQ782" s="100" t="str">
        <f t="shared" si="588"/>
        <v>N</v>
      </c>
      <c r="BR782" s="205">
        <f t="shared" si="537"/>
        <v>2336</v>
      </c>
      <c r="BS782" s="100" t="str">
        <f t="shared" si="589"/>
        <v>N</v>
      </c>
      <c r="BT782" s="200">
        <f t="shared" si="538"/>
        <v>1297.7777777777778</v>
      </c>
      <c r="BU782" s="100" t="str">
        <f t="shared" si="590"/>
        <v>N</v>
      </c>
      <c r="BV782" s="200" t="str">
        <f t="shared" si="539"/>
        <v/>
      </c>
      <c r="BW782" s="100" t="str">
        <f t="shared" si="591"/>
        <v/>
      </c>
      <c r="BX782" s="200">
        <f t="shared" si="592"/>
        <v>33.371428571428574</v>
      </c>
      <c r="BY782" s="100" t="str">
        <f t="shared" si="593"/>
        <v>N</v>
      </c>
      <c r="BZ782" s="200"/>
      <c r="CA782" s="200"/>
      <c r="CB782" s="200"/>
    </row>
    <row r="783" spans="1:80" s="96" customFormat="1" ht="23" x14ac:dyDescent="0.5">
      <c r="A783" s="200" t="s">
        <v>1587</v>
      </c>
      <c r="B783" s="117" t="s">
        <v>1588</v>
      </c>
      <c r="D783" s="96" t="s">
        <v>74</v>
      </c>
      <c r="E783" s="96">
        <v>5.0000000000000001E-4</v>
      </c>
      <c r="F783" s="96" t="s">
        <v>790</v>
      </c>
      <c r="G783" s="99"/>
      <c r="H783" s="96" t="s">
        <v>74</v>
      </c>
      <c r="J783" s="96" t="s">
        <v>74</v>
      </c>
      <c r="L783" s="100"/>
      <c r="M783" s="113">
        <v>1</v>
      </c>
      <c r="N783" s="96">
        <v>0.1</v>
      </c>
      <c r="P783" s="96">
        <v>298.3</v>
      </c>
      <c r="Q783" s="96" t="s">
        <v>47</v>
      </c>
      <c r="R783" s="96">
        <v>4.6399999999999999E-8</v>
      </c>
      <c r="S783" s="100">
        <v>1.897E-6</v>
      </c>
      <c r="T783" s="96">
        <v>4.25583E-2</v>
      </c>
      <c r="U783" s="96">
        <v>4.9725999999999996E-6</v>
      </c>
      <c r="V783" s="96">
        <v>4185</v>
      </c>
      <c r="W783" s="96">
        <f t="shared" si="603"/>
        <v>25.11</v>
      </c>
      <c r="X783" s="96">
        <v>22</v>
      </c>
      <c r="Y783" s="99" t="str">
        <f t="shared" si="604"/>
        <v/>
      </c>
      <c r="Z783" s="96" t="str">
        <f t="shared" si="605"/>
        <v/>
      </c>
      <c r="AA783" s="96" t="str">
        <f t="shared" si="606"/>
        <v/>
      </c>
      <c r="AC783" s="96" t="str">
        <f t="shared" si="586"/>
        <v/>
      </c>
      <c r="AD783" s="96" t="str">
        <f t="shared" si="607"/>
        <v/>
      </c>
      <c r="AE783" s="96" t="str">
        <f t="shared" si="608"/>
        <v/>
      </c>
      <c r="AF783" s="96" t="str">
        <f t="shared" si="628"/>
        <v/>
      </c>
      <c r="AH783" s="101" t="str">
        <f t="shared" si="609"/>
        <v/>
      </c>
      <c r="AI783" s="101">
        <f t="shared" si="610"/>
        <v>164.80043344771536</v>
      </c>
      <c r="AJ783" s="101">
        <f t="shared" si="587"/>
        <v>39.107142857142861</v>
      </c>
      <c r="AK783" s="96">
        <f t="shared" si="629"/>
        <v>31.606839777857317</v>
      </c>
      <c r="AM783" s="96" t="str">
        <f t="shared" si="611"/>
        <v/>
      </c>
      <c r="AN783" s="96" t="str">
        <f t="shared" si="630"/>
        <v/>
      </c>
      <c r="AO783" s="96" t="str">
        <f t="shared" si="631"/>
        <v/>
      </c>
      <c r="AQ783" s="96" t="str">
        <f t="shared" si="612"/>
        <v/>
      </c>
      <c r="AR783" s="96">
        <f t="shared" si="632"/>
        <v>1168</v>
      </c>
      <c r="AS783" s="96">
        <f t="shared" si="633"/>
        <v>1168</v>
      </c>
      <c r="AU783" s="96" t="str">
        <f t="shared" si="613"/>
        <v/>
      </c>
      <c r="AV783" s="96" t="str">
        <f t="shared" si="634"/>
        <v/>
      </c>
      <c r="AW783" s="96" t="str">
        <f t="shared" si="635"/>
        <v/>
      </c>
      <c r="AX783" s="96" t="str">
        <f t="shared" si="636"/>
        <v/>
      </c>
      <c r="AZ783" s="101" t="str">
        <f t="shared" si="614"/>
        <v/>
      </c>
      <c r="BA783" s="101">
        <f t="shared" si="615"/>
        <v>1533.1464154826785</v>
      </c>
      <c r="BB783" s="101">
        <f t="shared" si="637"/>
        <v>648.88888888888891</v>
      </c>
      <c r="BC783" s="96">
        <f t="shared" si="638"/>
        <v>455.92372958101856</v>
      </c>
      <c r="BE783" s="96" t="str">
        <f t="shared" si="616"/>
        <v/>
      </c>
      <c r="BF783" s="96" t="str">
        <f t="shared" si="617"/>
        <v/>
      </c>
      <c r="BH783" s="118"/>
      <c r="BI783" s="96" t="s">
        <v>74</v>
      </c>
      <c r="BJ783" s="96" t="str">
        <f t="shared" si="618"/>
        <v/>
      </c>
      <c r="BK783" s="101">
        <f t="shared" si="619"/>
        <v>16.685714285714287</v>
      </c>
      <c r="BL783" s="101"/>
      <c r="BM783" s="117" t="str">
        <f t="shared" si="620"/>
        <v>13593-03-8</v>
      </c>
      <c r="BN783" s="204" t="str">
        <f t="shared" si="621"/>
        <v>Quinalphos</v>
      </c>
      <c r="BO783" s="204"/>
      <c r="BP783" s="200">
        <f t="shared" ref="BP783:BP846" si="639">IF(AND(AA783="",AF783="",AK783=""),"",IF(Q783="S", MIN(AF783,AK783,100000),MIN(AA783,AF783,AK783,100000)))</f>
        <v>31.606839777857317</v>
      </c>
      <c r="BQ783" s="100" t="str">
        <f t="shared" si="588"/>
        <v>N</v>
      </c>
      <c r="BR783" s="205">
        <f t="shared" ref="BR783:BR846" si="640">IF(AND(AA783="",AO783="",AS783=""),"",IF(Q783="S", MIN(AO783,AS783,100000),MIN(AA783,AO783,AS783,100000)))</f>
        <v>1168</v>
      </c>
      <c r="BS783" s="100" t="str">
        <f t="shared" si="589"/>
        <v>N</v>
      </c>
      <c r="BT783" s="200">
        <f t="shared" ref="BT783:BT846" si="641">IF(AND(AA783="",AX783="",BC783=""),"",IF(Q783="S",MIN(AX783,BC783,100000),MIN(AA783,AX783,BC783,100000)))</f>
        <v>455.92372958101856</v>
      </c>
      <c r="BU783" s="100" t="str">
        <f t="shared" si="590"/>
        <v>N</v>
      </c>
      <c r="BV783" s="200" t="str">
        <f t="shared" ref="BV783:BV846" si="642">IF(AND(G783="",I783=""),"",MIN(BE783,BF783))</f>
        <v/>
      </c>
      <c r="BW783" s="100" t="str">
        <f t="shared" si="591"/>
        <v/>
      </c>
      <c r="BX783" s="200">
        <f t="shared" si="592"/>
        <v>16.685714285714287</v>
      </c>
      <c r="BY783" s="100" t="str">
        <f t="shared" si="593"/>
        <v>N</v>
      </c>
      <c r="BZ783" s="200"/>
      <c r="CA783" s="200"/>
      <c r="CB783" s="200"/>
    </row>
    <row r="784" spans="1:80" s="96" customFormat="1" ht="23" x14ac:dyDescent="0.5">
      <c r="A784" s="200" t="s">
        <v>599</v>
      </c>
      <c r="B784" s="117" t="s">
        <v>600</v>
      </c>
      <c r="C784" s="96">
        <v>3</v>
      </c>
      <c r="D784" s="96" t="s">
        <v>790</v>
      </c>
      <c r="F784" s="96" t="s">
        <v>74</v>
      </c>
      <c r="G784" s="99"/>
      <c r="H784" s="96" t="s">
        <v>74</v>
      </c>
      <c r="J784" s="96" t="s">
        <v>74</v>
      </c>
      <c r="L784" s="100"/>
      <c r="M784" s="113">
        <v>1</v>
      </c>
      <c r="N784" s="96">
        <v>0.1</v>
      </c>
      <c r="P784" s="96">
        <v>129.16</v>
      </c>
      <c r="Q784" s="96" t="s">
        <v>47</v>
      </c>
      <c r="R784" s="96">
        <v>1.6700000000000001E-6</v>
      </c>
      <c r="S784" s="100">
        <v>6.8300000000000007E-5</v>
      </c>
      <c r="T784" s="96">
        <v>6.1800399999999998E-2</v>
      </c>
      <c r="U784" s="96">
        <v>8.6873000000000007E-6</v>
      </c>
      <c r="V784" s="96">
        <v>1544</v>
      </c>
      <c r="W784" s="96">
        <f t="shared" si="603"/>
        <v>9.2639999999999993</v>
      </c>
      <c r="X784" s="96">
        <v>6110</v>
      </c>
      <c r="Y784" s="99" t="str">
        <f t="shared" si="604"/>
        <v/>
      </c>
      <c r="Z784" s="96" t="str">
        <f t="shared" si="605"/>
        <v/>
      </c>
      <c r="AA784" s="96" t="str">
        <f t="shared" si="606"/>
        <v/>
      </c>
      <c r="AC784" s="96" t="str">
        <f t="shared" si="586"/>
        <v/>
      </c>
      <c r="AD784" s="96">
        <f t="shared" si="607"/>
        <v>0.82374181900248222</v>
      </c>
      <c r="AE784" s="96">
        <f t="shared" si="608"/>
        <v>0.2317460317460317</v>
      </c>
      <c r="AF784" s="96">
        <f t="shared" si="628"/>
        <v>0.18086318814726718</v>
      </c>
      <c r="AH784" s="101" t="str">
        <f t="shared" si="609"/>
        <v/>
      </c>
      <c r="AI784" s="101" t="str">
        <f t="shared" si="610"/>
        <v/>
      </c>
      <c r="AJ784" s="101" t="str">
        <f t="shared" si="587"/>
        <v/>
      </c>
      <c r="AK784" s="96" t="str">
        <f t="shared" si="629"/>
        <v/>
      </c>
      <c r="AM784" s="96" t="str">
        <f t="shared" si="611"/>
        <v/>
      </c>
      <c r="AN784" s="96">
        <f t="shared" si="630"/>
        <v>2.1802666666666664</v>
      </c>
      <c r="AO784" s="96">
        <f t="shared" si="631"/>
        <v>2.1802666666666664</v>
      </c>
      <c r="AQ784" s="96" t="str">
        <f t="shared" si="612"/>
        <v/>
      </c>
      <c r="AR784" s="96" t="str">
        <f t="shared" si="632"/>
        <v/>
      </c>
      <c r="AS784" s="96" t="str">
        <f t="shared" si="633"/>
        <v/>
      </c>
      <c r="AU784" s="96" t="str">
        <f t="shared" si="613"/>
        <v/>
      </c>
      <c r="AV784" s="96">
        <f t="shared" si="634"/>
        <v>40.161116023184981</v>
      </c>
      <c r="AW784" s="96">
        <f t="shared" si="635"/>
        <v>1.211259259259259</v>
      </c>
      <c r="AX784" s="96">
        <f t="shared" si="636"/>
        <v>1.1757972152473974</v>
      </c>
      <c r="AZ784" s="101" t="str">
        <f t="shared" si="614"/>
        <v/>
      </c>
      <c r="BA784" s="101" t="str">
        <f t="shared" si="615"/>
        <v/>
      </c>
      <c r="BB784" s="101" t="str">
        <f t="shared" si="637"/>
        <v/>
      </c>
      <c r="BC784" s="96" t="str">
        <f t="shared" si="638"/>
        <v/>
      </c>
      <c r="BE784" s="96" t="str">
        <f t="shared" si="616"/>
        <v/>
      </c>
      <c r="BF784" s="96" t="str">
        <f t="shared" si="617"/>
        <v/>
      </c>
      <c r="BH784" s="118"/>
      <c r="BI784" s="96" t="s">
        <v>74</v>
      </c>
      <c r="BJ784" s="96">
        <f t="shared" si="618"/>
        <v>2.5969405905371751E-2</v>
      </c>
      <c r="BK784" s="101" t="str">
        <f t="shared" si="619"/>
        <v/>
      </c>
      <c r="BL784" s="101"/>
      <c r="BM784" s="117" t="str">
        <f t="shared" si="620"/>
        <v>91-22-5</v>
      </c>
      <c r="BN784" s="204" t="str">
        <f t="shared" si="621"/>
        <v>Quinoline</v>
      </c>
      <c r="BO784" s="204"/>
      <c r="BP784" s="200">
        <f t="shared" si="639"/>
        <v>0.18086318814726718</v>
      </c>
      <c r="BQ784" s="100" t="str">
        <f t="shared" si="588"/>
        <v>C</v>
      </c>
      <c r="BR784" s="205">
        <f t="shared" si="640"/>
        <v>2.1802666666666664</v>
      </c>
      <c r="BS784" s="100" t="str">
        <f t="shared" si="589"/>
        <v>C</v>
      </c>
      <c r="BT784" s="200">
        <f t="shared" si="641"/>
        <v>1.1757972152473974</v>
      </c>
      <c r="BU784" s="100" t="str">
        <f t="shared" si="590"/>
        <v>C</v>
      </c>
      <c r="BV784" s="200" t="str">
        <f t="shared" si="642"/>
        <v/>
      </c>
      <c r="BW784" s="100" t="str">
        <f t="shared" si="591"/>
        <v/>
      </c>
      <c r="BX784" s="200">
        <f t="shared" si="592"/>
        <v>2.5969405905371751E-2</v>
      </c>
      <c r="BY784" s="100" t="str">
        <f t="shared" si="593"/>
        <v>C</v>
      </c>
      <c r="BZ784" s="200"/>
      <c r="CA784" s="200"/>
      <c r="CB784" s="200"/>
    </row>
    <row r="785" spans="1:80" s="96" customFormat="1" ht="23" x14ac:dyDescent="0.5">
      <c r="A785" s="200" t="s">
        <v>1589</v>
      </c>
      <c r="B785" s="117" t="s">
        <v>112</v>
      </c>
      <c r="D785" s="96" t="s">
        <v>74</v>
      </c>
      <c r="E785" s="96">
        <v>8.9999999999999993E-3</v>
      </c>
      <c r="F785" s="96" t="s">
        <v>790</v>
      </c>
      <c r="G785" s="99"/>
      <c r="H785" s="96" t="s">
        <v>74</v>
      </c>
      <c r="J785" s="96" t="s">
        <v>74</v>
      </c>
      <c r="L785" s="100"/>
      <c r="M785" s="113">
        <v>1</v>
      </c>
      <c r="N785" s="96">
        <v>0.1</v>
      </c>
      <c r="P785" s="96">
        <v>372.81</v>
      </c>
      <c r="Q785" s="96" t="s">
        <v>47</v>
      </c>
      <c r="R785" s="96">
        <v>1.0600000000000001E-8</v>
      </c>
      <c r="S785" s="100">
        <v>4.3336000000000001E-7</v>
      </c>
      <c r="T785" s="96">
        <v>3.6679900000000001E-2</v>
      </c>
      <c r="U785" s="96">
        <v>4.2857999999999997E-6</v>
      </c>
      <c r="V785" s="96">
        <v>7736</v>
      </c>
      <c r="W785" s="96">
        <f t="shared" si="603"/>
        <v>46.416000000000004</v>
      </c>
      <c r="X785" s="96">
        <v>0.3</v>
      </c>
      <c r="Y785" s="99" t="str">
        <f t="shared" si="604"/>
        <v/>
      </c>
      <c r="Z785" s="96" t="str">
        <f t="shared" si="605"/>
        <v/>
      </c>
      <c r="AA785" s="96" t="str">
        <f t="shared" si="606"/>
        <v/>
      </c>
      <c r="AC785" s="96" t="str">
        <f t="shared" si="586"/>
        <v/>
      </c>
      <c r="AD785" s="96" t="str">
        <f t="shared" si="607"/>
        <v/>
      </c>
      <c r="AE785" s="96" t="str">
        <f t="shared" si="608"/>
        <v/>
      </c>
      <c r="AF785" s="96" t="str">
        <f t="shared" si="628"/>
        <v/>
      </c>
      <c r="AH785" s="101" t="str">
        <f t="shared" si="609"/>
        <v/>
      </c>
      <c r="AI785" s="101">
        <f t="shared" si="610"/>
        <v>2966.4078020588763</v>
      </c>
      <c r="AJ785" s="101">
        <f t="shared" si="587"/>
        <v>703.92857142857144</v>
      </c>
      <c r="AK785" s="96">
        <f t="shared" si="629"/>
        <v>568.92311600143159</v>
      </c>
      <c r="AM785" s="96" t="str">
        <f t="shared" si="611"/>
        <v/>
      </c>
      <c r="AN785" s="96" t="str">
        <f t="shared" si="630"/>
        <v/>
      </c>
      <c r="AO785" s="96" t="str">
        <f t="shared" si="631"/>
        <v/>
      </c>
      <c r="AQ785" s="96" t="str">
        <f t="shared" si="612"/>
        <v/>
      </c>
      <c r="AR785" s="96">
        <f t="shared" si="632"/>
        <v>21024</v>
      </c>
      <c r="AS785" s="96">
        <f t="shared" si="633"/>
        <v>21024</v>
      </c>
      <c r="AU785" s="96" t="str">
        <f t="shared" si="613"/>
        <v/>
      </c>
      <c r="AV785" s="96" t="str">
        <f t="shared" si="634"/>
        <v/>
      </c>
      <c r="AW785" s="96" t="str">
        <f t="shared" si="635"/>
        <v/>
      </c>
      <c r="AX785" s="96" t="str">
        <f t="shared" si="636"/>
        <v/>
      </c>
      <c r="AZ785" s="101" t="str">
        <f t="shared" si="614"/>
        <v/>
      </c>
      <c r="BA785" s="101">
        <f t="shared" si="615"/>
        <v>27596.635478688211</v>
      </c>
      <c r="BB785" s="101">
        <f t="shared" si="637"/>
        <v>11680.000000000002</v>
      </c>
      <c r="BC785" s="96">
        <f t="shared" si="638"/>
        <v>8206.627132458334</v>
      </c>
      <c r="BE785" s="96" t="str">
        <f t="shared" si="616"/>
        <v/>
      </c>
      <c r="BF785" s="96" t="str">
        <f t="shared" si="617"/>
        <v/>
      </c>
      <c r="BH785" s="118"/>
      <c r="BI785" s="96" t="s">
        <v>74</v>
      </c>
      <c r="BJ785" s="96" t="str">
        <f t="shared" si="618"/>
        <v/>
      </c>
      <c r="BK785" s="101">
        <f t="shared" si="619"/>
        <v>300.34285714285716</v>
      </c>
      <c r="BL785" s="101"/>
      <c r="BM785" s="117" t="str">
        <f t="shared" si="620"/>
        <v>76578-14-8</v>
      </c>
      <c r="BN785" s="204" t="str">
        <f t="shared" si="621"/>
        <v>Quizalofop-ethyl</v>
      </c>
      <c r="BO785" s="204"/>
      <c r="BP785" s="200">
        <f t="shared" si="639"/>
        <v>568.92311600143159</v>
      </c>
      <c r="BQ785" s="100" t="str">
        <f t="shared" si="588"/>
        <v>N</v>
      </c>
      <c r="BR785" s="205">
        <f t="shared" si="640"/>
        <v>21024</v>
      </c>
      <c r="BS785" s="100" t="str">
        <f t="shared" si="589"/>
        <v>N</v>
      </c>
      <c r="BT785" s="200">
        <f t="shared" si="641"/>
        <v>8206.627132458334</v>
      </c>
      <c r="BU785" s="100" t="str">
        <f t="shared" si="590"/>
        <v>N</v>
      </c>
      <c r="BV785" s="200" t="str">
        <f t="shared" si="642"/>
        <v/>
      </c>
      <c r="BW785" s="100" t="str">
        <f t="shared" si="591"/>
        <v/>
      </c>
      <c r="BX785" s="200">
        <f t="shared" si="592"/>
        <v>300.34285714285716</v>
      </c>
      <c r="BY785" s="100" t="str">
        <f t="shared" si="593"/>
        <v>N</v>
      </c>
      <c r="BZ785" s="200"/>
      <c r="CA785" s="200"/>
      <c r="CB785" s="200"/>
    </row>
    <row r="786" spans="1:80" s="96" customFormat="1" ht="23" x14ac:dyDescent="0.5">
      <c r="A786" s="268" t="s">
        <v>1595</v>
      </c>
      <c r="B786" s="117" t="s">
        <v>1957</v>
      </c>
      <c r="D786" s="96" t="s">
        <v>74</v>
      </c>
      <c r="F786" s="96" t="s">
        <v>74</v>
      </c>
      <c r="G786" s="99"/>
      <c r="H786" s="96" t="s">
        <v>74</v>
      </c>
      <c r="I786" s="96">
        <v>30000</v>
      </c>
      <c r="J786" s="96" t="s">
        <v>853</v>
      </c>
      <c r="L786" s="100"/>
      <c r="M786" s="113">
        <v>1</v>
      </c>
      <c r="P786" s="96" t="s">
        <v>1197</v>
      </c>
      <c r="Q786" s="96" t="s">
        <v>47</v>
      </c>
      <c r="R786" s="96" t="s">
        <v>1197</v>
      </c>
      <c r="S786" s="100" t="s">
        <v>1197</v>
      </c>
      <c r="T786" s="96" t="s">
        <v>1197</v>
      </c>
      <c r="U786" s="96" t="s">
        <v>1197</v>
      </c>
      <c r="W786" s="96">
        <f t="shared" si="603"/>
        <v>0</v>
      </c>
      <c r="X786" s="96" t="s">
        <v>1197</v>
      </c>
      <c r="Y786" s="99" t="str">
        <f t="shared" si="604"/>
        <v/>
      </c>
      <c r="Z786" s="96" t="str">
        <f t="shared" si="605"/>
        <v/>
      </c>
      <c r="AA786" s="96" t="str">
        <f t="shared" si="606"/>
        <v/>
      </c>
      <c r="AC786" s="96" t="str">
        <f t="shared" si="586"/>
        <v/>
      </c>
      <c r="AD786" s="96" t="str">
        <f t="shared" si="607"/>
        <v/>
      </c>
      <c r="AE786" s="96" t="str">
        <f t="shared" si="608"/>
        <v/>
      </c>
      <c r="AF786" s="96" t="str">
        <f t="shared" si="628"/>
        <v/>
      </c>
      <c r="AH786" s="101"/>
      <c r="AI786" s="101" t="str">
        <f t="shared" si="610"/>
        <v/>
      </c>
      <c r="AJ786" s="101" t="str">
        <f t="shared" si="587"/>
        <v/>
      </c>
      <c r="AK786" s="96" t="str">
        <f t="shared" si="629"/>
        <v/>
      </c>
      <c r="AM786" s="96" t="str">
        <f t="shared" si="611"/>
        <v/>
      </c>
      <c r="AN786" s="96" t="str">
        <f t="shared" si="630"/>
        <v/>
      </c>
      <c r="AO786" s="96" t="str">
        <f t="shared" si="631"/>
        <v/>
      </c>
      <c r="AR786" s="96" t="str">
        <f t="shared" si="632"/>
        <v/>
      </c>
      <c r="AS786" s="96" t="str">
        <f t="shared" si="633"/>
        <v/>
      </c>
      <c r="AU786" s="96" t="str">
        <f t="shared" si="613"/>
        <v/>
      </c>
      <c r="AV786" s="96" t="str">
        <f t="shared" si="634"/>
        <v/>
      </c>
      <c r="AW786" s="96" t="str">
        <f t="shared" si="635"/>
        <v/>
      </c>
      <c r="AX786" s="96" t="str">
        <f t="shared" si="636"/>
        <v/>
      </c>
      <c r="AZ786" s="101">
        <f t="shared" si="614"/>
        <v>175199999999999.97</v>
      </c>
      <c r="BA786" s="101" t="str">
        <f t="shared" si="615"/>
        <v/>
      </c>
      <c r="BB786" s="101" t="str">
        <f t="shared" si="637"/>
        <v/>
      </c>
      <c r="BC786" s="96">
        <f t="shared" si="638"/>
        <v>175199999999999.97</v>
      </c>
      <c r="BE786" s="96" t="str">
        <f t="shared" si="616"/>
        <v/>
      </c>
      <c r="BF786" s="96">
        <f>IF(I786="","",(THQ*I786*365*24*ED_C)/(24*EF_R*ED_C))</f>
        <v>31285.714285714286</v>
      </c>
      <c r="BH786" s="118"/>
      <c r="BI786" s="96" t="s">
        <v>74</v>
      </c>
      <c r="BJ786" s="96" t="str">
        <f t="shared" si="618"/>
        <v/>
      </c>
      <c r="BK786" s="101" t="str">
        <f t="shared" si="619"/>
        <v/>
      </c>
      <c r="BL786" s="101"/>
      <c r="BM786" s="117" t="str">
        <f t="shared" si="620"/>
        <v>E715557</v>
      </c>
      <c r="BN786" s="204" t="str">
        <f t="shared" si="621"/>
        <v>Refractory Ceramic Fibers</v>
      </c>
      <c r="BO786" s="204"/>
      <c r="BP786" s="200" t="str">
        <f t="shared" si="639"/>
        <v/>
      </c>
      <c r="BQ786" s="100" t="str">
        <f t="shared" ref="BQ786:BQ850" si="643">IF(BP786="","",IF(BP786=AA786,"sat", IF(BP786=AF786,"C", IF(BP786=AK786,"N", IF(BP786=100000,"max")))))</f>
        <v/>
      </c>
      <c r="BR786" s="205" t="str">
        <f t="shared" si="640"/>
        <v/>
      </c>
      <c r="BS786" s="100" t="str">
        <f t="shared" ref="BS786:BS850" si="644">IF(BR786="","",IF(BR786=AA786,"sat", IF(BR786=AO786,"C", IF(BR786=AS786,"N", IF(BR786=100000,"max")))))</f>
        <v/>
      </c>
      <c r="BT786" s="200">
        <f t="shared" si="641"/>
        <v>100000</v>
      </c>
      <c r="BU786" s="100" t="str">
        <f t="shared" ref="BU786:BU850" si="645">IF(BT786="","", IF(BT786=AA786,"sat", IF(BT786=AX786,"C", IF(BT786=BC786,"N", IF(BT786=100000,"max")))))</f>
        <v>max</v>
      </c>
      <c r="BV786" s="200">
        <f t="shared" si="642"/>
        <v>31285.714285714286</v>
      </c>
      <c r="BW786" s="100" t="str">
        <f t="shared" ref="BW786:BW850" si="646">IF(BV786="","", IF(BV786=BE786,"C", IF(BV786=BF786,"N")))</f>
        <v>N</v>
      </c>
      <c r="BX786" s="200" t="str">
        <f t="shared" ref="BX786:BX850" si="647">IF(BI786="",(IF(AND(BJ786="",BK786=""),"",MIN(BJ786,BK786))),BI786)</f>
        <v/>
      </c>
      <c r="BY786" s="100" t="str">
        <f t="shared" ref="BY786:BY850" si="648">IF(BX786="","", IF(BX786=BJ786,"C", IF(BX786=BK786,"N",IF(BX786=BI786,"mcl"))))</f>
        <v/>
      </c>
      <c r="BZ786" s="200"/>
      <c r="CA786" s="200"/>
      <c r="CB786" s="200"/>
    </row>
    <row r="787" spans="1:80" s="96" customFormat="1" ht="23" x14ac:dyDescent="0.5">
      <c r="A787" s="268" t="s">
        <v>601</v>
      </c>
      <c r="B787" s="117" t="s">
        <v>602</v>
      </c>
      <c r="D787" s="96" t="s">
        <v>74</v>
      </c>
      <c r="E787" s="96">
        <v>0.03</v>
      </c>
      <c r="F787" s="96" t="s">
        <v>790</v>
      </c>
      <c r="G787" s="99"/>
      <c r="H787" s="96" t="s">
        <v>74</v>
      </c>
      <c r="J787" s="96" t="s">
        <v>74</v>
      </c>
      <c r="L787" s="100"/>
      <c r="M787" s="113">
        <v>1</v>
      </c>
      <c r="N787" s="96">
        <v>0.1</v>
      </c>
      <c r="P787" s="96">
        <v>338.45</v>
      </c>
      <c r="Q787" s="96" t="s">
        <v>47</v>
      </c>
      <c r="R787" s="96">
        <v>1.3300000000000001E-7</v>
      </c>
      <c r="S787" s="100">
        <v>5.4373999999999998E-6</v>
      </c>
      <c r="T787" s="96">
        <v>3.9122299999999999E-2</v>
      </c>
      <c r="U787" s="96">
        <v>4.5711000000000002E-6</v>
      </c>
      <c r="V787" s="96">
        <v>311400</v>
      </c>
      <c r="W787" s="96">
        <f t="shared" si="603"/>
        <v>1868.4</v>
      </c>
      <c r="X787" s="96">
        <v>3.7900000000000003E-2</v>
      </c>
      <c r="Y787" s="99" t="str">
        <f t="shared" si="604"/>
        <v/>
      </c>
      <c r="Z787" s="96" t="str">
        <f t="shared" si="605"/>
        <v/>
      </c>
      <c r="AA787" s="96" t="str">
        <f t="shared" si="606"/>
        <v/>
      </c>
      <c r="AC787" s="96" t="str">
        <f t="shared" si="586"/>
        <v/>
      </c>
      <c r="AD787" s="96" t="str">
        <f t="shared" si="607"/>
        <v/>
      </c>
      <c r="AE787" s="96" t="str">
        <f t="shared" si="608"/>
        <v/>
      </c>
      <c r="AF787" s="96" t="str">
        <f t="shared" si="628"/>
        <v/>
      </c>
      <c r="AH787" s="101" t="str">
        <f t="shared" si="609"/>
        <v/>
      </c>
      <c r="AI787" s="101">
        <f t="shared" si="610"/>
        <v>9888.0260068629213</v>
      </c>
      <c r="AJ787" s="101">
        <f t="shared" si="587"/>
        <v>2346.4285714285716</v>
      </c>
      <c r="AK787" s="96">
        <f t="shared" si="629"/>
        <v>1896.4103866714388</v>
      </c>
      <c r="AM787" s="96" t="str">
        <f t="shared" si="611"/>
        <v/>
      </c>
      <c r="AN787" s="96" t="str">
        <f t="shared" si="630"/>
        <v/>
      </c>
      <c r="AO787" s="96" t="str">
        <f t="shared" si="631"/>
        <v/>
      </c>
      <c r="AQ787" s="96" t="str">
        <f t="shared" si="612"/>
        <v/>
      </c>
      <c r="AR787" s="96">
        <f t="shared" si="632"/>
        <v>70080</v>
      </c>
      <c r="AS787" s="96">
        <f t="shared" si="633"/>
        <v>70080</v>
      </c>
      <c r="AU787" s="96" t="str">
        <f t="shared" si="613"/>
        <v/>
      </c>
      <c r="AV787" s="96" t="str">
        <f t="shared" si="634"/>
        <v/>
      </c>
      <c r="AW787" s="96" t="str">
        <f t="shared" si="635"/>
        <v/>
      </c>
      <c r="AX787" s="96" t="str">
        <f t="shared" si="636"/>
        <v/>
      </c>
      <c r="AZ787" s="101" t="str">
        <f t="shared" si="614"/>
        <v/>
      </c>
      <c r="BA787" s="101">
        <f t="shared" si="615"/>
        <v>91988.784928960697</v>
      </c>
      <c r="BB787" s="101">
        <f t="shared" si="637"/>
        <v>38933.333333333336</v>
      </c>
      <c r="BC787" s="96">
        <f t="shared" si="638"/>
        <v>27355.423774861116</v>
      </c>
      <c r="BE787" s="96" t="str">
        <f t="shared" si="616"/>
        <v/>
      </c>
      <c r="BF787" s="96" t="str">
        <f t="shared" si="617"/>
        <v/>
      </c>
      <c r="BH787" s="118"/>
      <c r="BI787" s="96" t="s">
        <v>74</v>
      </c>
      <c r="BJ787" s="96" t="str">
        <f t="shared" si="618"/>
        <v/>
      </c>
      <c r="BK787" s="101">
        <f t="shared" si="619"/>
        <v>1001.1428571428571</v>
      </c>
      <c r="BL787" s="101"/>
      <c r="BM787" s="117" t="str">
        <f t="shared" si="620"/>
        <v>10453-86-8</v>
      </c>
      <c r="BN787" s="204" t="str">
        <f t="shared" si="621"/>
        <v>Resmethrin</v>
      </c>
      <c r="BO787" s="204"/>
      <c r="BP787" s="200">
        <f t="shared" si="639"/>
        <v>1896.4103866714388</v>
      </c>
      <c r="BQ787" s="100" t="str">
        <f t="shared" si="643"/>
        <v>N</v>
      </c>
      <c r="BR787" s="205">
        <f t="shared" si="640"/>
        <v>70080</v>
      </c>
      <c r="BS787" s="100" t="str">
        <f t="shared" si="644"/>
        <v>N</v>
      </c>
      <c r="BT787" s="200">
        <f t="shared" si="641"/>
        <v>27355.423774861116</v>
      </c>
      <c r="BU787" s="100" t="str">
        <f t="shared" si="645"/>
        <v>N</v>
      </c>
      <c r="BV787" s="200" t="str">
        <f t="shared" si="642"/>
        <v/>
      </c>
      <c r="BW787" s="100" t="str">
        <f t="shared" si="646"/>
        <v/>
      </c>
      <c r="BX787" s="200">
        <f t="shared" si="647"/>
        <v>1001.1428571428571</v>
      </c>
      <c r="BY787" s="100" t="str">
        <f t="shared" si="648"/>
        <v>N</v>
      </c>
      <c r="BZ787" s="200"/>
      <c r="CA787" s="200"/>
      <c r="CB787" s="200"/>
    </row>
    <row r="788" spans="1:80" s="96" customFormat="1" ht="23" x14ac:dyDescent="0.5">
      <c r="A788" s="268" t="s">
        <v>603</v>
      </c>
      <c r="B788" s="117" t="s">
        <v>604</v>
      </c>
      <c r="D788" s="96" t="s">
        <v>74</v>
      </c>
      <c r="E788" s="96">
        <v>0.05</v>
      </c>
      <c r="F788" s="96" t="s">
        <v>41</v>
      </c>
      <c r="G788" s="99"/>
      <c r="H788" s="96" t="s">
        <v>74</v>
      </c>
      <c r="J788" s="96" t="s">
        <v>74</v>
      </c>
      <c r="L788" s="100" t="s">
        <v>1199</v>
      </c>
      <c r="M788" s="113">
        <v>1</v>
      </c>
      <c r="P788" s="96">
        <v>321.55</v>
      </c>
      <c r="R788" s="96">
        <v>3.1999999999999999E-5</v>
      </c>
      <c r="S788" s="100">
        <v>1.3083000000000001E-3</v>
      </c>
      <c r="T788" s="96">
        <v>2.31577E-2</v>
      </c>
      <c r="U788" s="96">
        <v>5.9147999999999997E-6</v>
      </c>
      <c r="V788" s="96">
        <v>4457</v>
      </c>
      <c r="W788" s="96">
        <f t="shared" si="603"/>
        <v>26.742000000000001</v>
      </c>
      <c r="X788" s="96">
        <v>1</v>
      </c>
      <c r="Y788" s="99">
        <f t="shared" si="604"/>
        <v>6.1533384136214229E-8</v>
      </c>
      <c r="Z788" s="96">
        <f t="shared" si="605"/>
        <v>464991.75868458237</v>
      </c>
      <c r="AA788" s="96">
        <f t="shared" si="606"/>
        <v>26.842247671886788</v>
      </c>
      <c r="AC788" s="96" t="str">
        <f t="shared" si="586"/>
        <v/>
      </c>
      <c r="AD788" s="96" t="str">
        <f t="shared" si="607"/>
        <v/>
      </c>
      <c r="AE788" s="96" t="str">
        <f t="shared" si="608"/>
        <v/>
      </c>
      <c r="AF788" s="96" t="str">
        <f t="shared" si="628"/>
        <v/>
      </c>
      <c r="AH788" s="101" t="str">
        <f t="shared" si="609"/>
        <v/>
      </c>
      <c r="AI788" s="101" t="str">
        <f t="shared" si="610"/>
        <v/>
      </c>
      <c r="AJ788" s="101">
        <f t="shared" si="587"/>
        <v>3910.7142857142853</v>
      </c>
      <c r="AK788" s="96">
        <f t="shared" si="629"/>
        <v>3910.7142857142858</v>
      </c>
      <c r="AM788" s="96" t="str">
        <f t="shared" si="611"/>
        <v/>
      </c>
      <c r="AN788" s="96" t="str">
        <f t="shared" si="630"/>
        <v/>
      </c>
      <c r="AO788" s="96" t="str">
        <f t="shared" si="631"/>
        <v/>
      </c>
      <c r="AQ788" s="96" t="str">
        <f t="shared" si="612"/>
        <v/>
      </c>
      <c r="AR788" s="96">
        <f t="shared" si="632"/>
        <v>116800</v>
      </c>
      <c r="AS788" s="96">
        <f t="shared" si="633"/>
        <v>116800.00000000001</v>
      </c>
      <c r="AU788" s="96" t="str">
        <f t="shared" si="613"/>
        <v/>
      </c>
      <c r="AV788" s="96" t="str">
        <f t="shared" si="634"/>
        <v/>
      </c>
      <c r="AW788" s="96" t="str">
        <f t="shared" si="635"/>
        <v/>
      </c>
      <c r="AX788" s="96" t="str">
        <f t="shared" si="636"/>
        <v/>
      </c>
      <c r="AZ788" s="101" t="str">
        <f t="shared" si="614"/>
        <v/>
      </c>
      <c r="BA788" s="101" t="str">
        <f t="shared" si="615"/>
        <v/>
      </c>
      <c r="BB788" s="101">
        <f t="shared" si="637"/>
        <v>64888.888888888891</v>
      </c>
      <c r="BC788" s="96">
        <f t="shared" si="638"/>
        <v>64888.888888888891</v>
      </c>
      <c r="BE788" s="96" t="str">
        <f t="shared" si="616"/>
        <v/>
      </c>
      <c r="BF788" s="96" t="str">
        <f t="shared" si="617"/>
        <v/>
      </c>
      <c r="BH788" s="118"/>
      <c r="BI788" s="96" t="s">
        <v>74</v>
      </c>
      <c r="BJ788" s="96" t="str">
        <f t="shared" si="618"/>
        <v/>
      </c>
      <c r="BK788" s="101">
        <f t="shared" si="619"/>
        <v>1668.5714285714287</v>
      </c>
      <c r="BL788" s="101"/>
      <c r="BM788" s="117" t="str">
        <f t="shared" si="620"/>
        <v>299-84-3</v>
      </c>
      <c r="BN788" s="204" t="str">
        <f t="shared" si="621"/>
        <v>Ronnel</v>
      </c>
      <c r="BO788" s="204"/>
      <c r="BP788" s="200">
        <f t="shared" si="639"/>
        <v>26.842247671886788</v>
      </c>
      <c r="BQ788" s="100" t="str">
        <f t="shared" si="643"/>
        <v>sat</v>
      </c>
      <c r="BR788" s="205">
        <f t="shared" si="640"/>
        <v>26.842247671886788</v>
      </c>
      <c r="BS788" s="100" t="str">
        <f t="shared" si="644"/>
        <v>sat</v>
      </c>
      <c r="BT788" s="200">
        <f t="shared" si="641"/>
        <v>26.842247671886788</v>
      </c>
      <c r="BU788" s="100" t="str">
        <f t="shared" si="645"/>
        <v>sat</v>
      </c>
      <c r="BV788" s="200" t="str">
        <f t="shared" si="642"/>
        <v/>
      </c>
      <c r="BW788" s="100" t="str">
        <f t="shared" si="646"/>
        <v/>
      </c>
      <c r="BX788" s="200">
        <f t="shared" si="647"/>
        <v>1668.5714285714287</v>
      </c>
      <c r="BY788" s="100" t="str">
        <f t="shared" si="648"/>
        <v>N</v>
      </c>
      <c r="BZ788" s="200"/>
      <c r="CA788" s="200"/>
      <c r="CB788" s="200"/>
    </row>
    <row r="789" spans="1:80" s="96" customFormat="1" ht="23" x14ac:dyDescent="0.5">
      <c r="A789" s="268" t="s">
        <v>605</v>
      </c>
      <c r="B789" s="117" t="s">
        <v>606</v>
      </c>
      <c r="D789" s="96" t="s">
        <v>74</v>
      </c>
      <c r="E789" s="96">
        <v>4.0000000000000001E-3</v>
      </c>
      <c r="F789" s="96" t="s">
        <v>790</v>
      </c>
      <c r="G789" s="99"/>
      <c r="H789" s="96" t="s">
        <v>74</v>
      </c>
      <c r="J789" s="96" t="s">
        <v>74</v>
      </c>
      <c r="L789" s="100"/>
      <c r="M789" s="113">
        <v>1</v>
      </c>
      <c r="N789" s="96">
        <v>0.1</v>
      </c>
      <c r="P789" s="96">
        <v>394.43</v>
      </c>
      <c r="Q789" s="96" t="s">
        <v>47</v>
      </c>
      <c r="R789" s="96">
        <v>1.12E-13</v>
      </c>
      <c r="S789" s="100">
        <v>4.5789999999999998E-12</v>
      </c>
      <c r="T789" s="96">
        <v>3.5326999999999997E-2</v>
      </c>
      <c r="U789" s="96">
        <v>4.1277000000000003E-6</v>
      </c>
      <c r="V789" s="96">
        <v>261100</v>
      </c>
      <c r="W789" s="96">
        <f t="shared" si="603"/>
        <v>1566.6000000000001</v>
      </c>
      <c r="X789" s="96">
        <v>0.2</v>
      </c>
      <c r="Y789" s="99" t="str">
        <f t="shared" si="604"/>
        <v/>
      </c>
      <c r="Z789" s="96" t="str">
        <f t="shared" si="605"/>
        <v/>
      </c>
      <c r="AA789" s="96" t="str">
        <f t="shared" si="606"/>
        <v/>
      </c>
      <c r="AC789" s="96" t="str">
        <f t="shared" si="586"/>
        <v/>
      </c>
      <c r="AD789" s="96" t="str">
        <f t="shared" si="607"/>
        <v/>
      </c>
      <c r="AE789" s="96" t="str">
        <f t="shared" si="608"/>
        <v/>
      </c>
      <c r="AF789" s="96" t="str">
        <f t="shared" si="628"/>
        <v/>
      </c>
      <c r="AH789" s="101" t="str">
        <f t="shared" si="609"/>
        <v/>
      </c>
      <c r="AI789" s="101">
        <f t="shared" si="610"/>
        <v>1318.4034675817229</v>
      </c>
      <c r="AJ789" s="101">
        <f t="shared" si="587"/>
        <v>312.85714285714289</v>
      </c>
      <c r="AK789" s="96">
        <f t="shared" si="629"/>
        <v>252.85471822285854</v>
      </c>
      <c r="AM789" s="96" t="str">
        <f t="shared" si="611"/>
        <v/>
      </c>
      <c r="AN789" s="96" t="str">
        <f t="shared" si="630"/>
        <v/>
      </c>
      <c r="AO789" s="96" t="str">
        <f t="shared" si="631"/>
        <v/>
      </c>
      <c r="AQ789" s="96" t="str">
        <f t="shared" si="612"/>
        <v/>
      </c>
      <c r="AR789" s="96">
        <f t="shared" si="632"/>
        <v>9344</v>
      </c>
      <c r="AS789" s="96">
        <f t="shared" si="633"/>
        <v>9344</v>
      </c>
      <c r="AU789" s="96" t="str">
        <f t="shared" si="613"/>
        <v/>
      </c>
      <c r="AV789" s="96" t="str">
        <f t="shared" si="634"/>
        <v/>
      </c>
      <c r="AW789" s="96" t="str">
        <f t="shared" si="635"/>
        <v/>
      </c>
      <c r="AX789" s="96" t="str">
        <f t="shared" si="636"/>
        <v/>
      </c>
      <c r="AZ789" s="101" t="str">
        <f t="shared" si="614"/>
        <v/>
      </c>
      <c r="BA789" s="101">
        <f t="shared" si="615"/>
        <v>12265.171323861428</v>
      </c>
      <c r="BB789" s="101">
        <f t="shared" si="637"/>
        <v>5191.1111111111113</v>
      </c>
      <c r="BC789" s="96">
        <f t="shared" si="638"/>
        <v>3647.3898366481485</v>
      </c>
      <c r="BE789" s="96" t="str">
        <f t="shared" si="616"/>
        <v/>
      </c>
      <c r="BF789" s="96" t="str">
        <f t="shared" si="617"/>
        <v/>
      </c>
      <c r="BH789" s="118"/>
      <c r="BI789" s="96" t="s">
        <v>74</v>
      </c>
      <c r="BJ789" s="96" t="str">
        <f t="shared" si="618"/>
        <v/>
      </c>
      <c r="BK789" s="101">
        <f t="shared" si="619"/>
        <v>133.48571428571429</v>
      </c>
      <c r="BL789" s="101"/>
      <c r="BM789" s="117" t="str">
        <f t="shared" si="620"/>
        <v>83-79-4</v>
      </c>
      <c r="BN789" s="204" t="str">
        <f t="shared" si="621"/>
        <v>Rotenone</v>
      </c>
      <c r="BO789" s="204"/>
      <c r="BP789" s="200">
        <f t="shared" si="639"/>
        <v>252.85471822285854</v>
      </c>
      <c r="BQ789" s="100" t="str">
        <f t="shared" si="643"/>
        <v>N</v>
      </c>
      <c r="BR789" s="205">
        <f t="shared" si="640"/>
        <v>9344</v>
      </c>
      <c r="BS789" s="100" t="str">
        <f t="shared" si="644"/>
        <v>N</v>
      </c>
      <c r="BT789" s="200">
        <f t="shared" si="641"/>
        <v>3647.3898366481485</v>
      </c>
      <c r="BU789" s="100" t="str">
        <f t="shared" si="645"/>
        <v>N</v>
      </c>
      <c r="BV789" s="200" t="str">
        <f t="shared" si="642"/>
        <v/>
      </c>
      <c r="BW789" s="100" t="str">
        <f t="shared" si="646"/>
        <v/>
      </c>
      <c r="BX789" s="200">
        <f t="shared" si="647"/>
        <v>133.48571428571429</v>
      </c>
      <c r="BY789" s="100" t="str">
        <f t="shared" si="648"/>
        <v>N</v>
      </c>
      <c r="BZ789" s="200"/>
      <c r="CA789" s="200"/>
      <c r="CB789" s="200"/>
    </row>
    <row r="790" spans="1:80" s="96" customFormat="1" ht="23" x14ac:dyDescent="0.5">
      <c r="A790" s="268" t="s">
        <v>1596</v>
      </c>
      <c r="B790" s="117" t="s">
        <v>1597</v>
      </c>
      <c r="C790" s="96">
        <v>0.22</v>
      </c>
      <c r="D790" s="201" t="s">
        <v>793</v>
      </c>
      <c r="F790" s="96" t="s">
        <v>74</v>
      </c>
      <c r="G790" s="99">
        <v>6.3E-5</v>
      </c>
      <c r="H790" s="100" t="s">
        <v>793</v>
      </c>
      <c r="J790" s="96" t="s">
        <v>74</v>
      </c>
      <c r="K790" s="100" t="s">
        <v>1949</v>
      </c>
      <c r="L790" s="100"/>
      <c r="M790" s="113">
        <v>1</v>
      </c>
      <c r="N790" s="96">
        <v>0.1</v>
      </c>
      <c r="P790" s="96">
        <v>162.19</v>
      </c>
      <c r="Q790" s="96" t="s">
        <v>47</v>
      </c>
      <c r="R790" s="96">
        <v>9.0699999999999996E-6</v>
      </c>
      <c r="S790" s="100">
        <v>3.7080000000000001E-4</v>
      </c>
      <c r="T790" s="96">
        <v>4.4227200000000001E-2</v>
      </c>
      <c r="U790" s="96">
        <v>7.5874000000000004E-6</v>
      </c>
      <c r="V790" s="96">
        <v>207.2</v>
      </c>
      <c r="W790" s="96">
        <f t="shared" si="603"/>
        <v>1.2431999999999999</v>
      </c>
      <c r="X790" s="96">
        <v>121</v>
      </c>
      <c r="Y790" s="99" t="str">
        <f t="shared" si="604"/>
        <v/>
      </c>
      <c r="Z790" s="96" t="str">
        <f t="shared" si="605"/>
        <v/>
      </c>
      <c r="AA790" s="96" t="str">
        <f t="shared" si="606"/>
        <v/>
      </c>
      <c r="AC790" s="96">
        <f t="shared" si="586"/>
        <v>19312.16931216931</v>
      </c>
      <c r="AD790" s="96">
        <f t="shared" si="607"/>
        <v>2.7118190733751373</v>
      </c>
      <c r="AE790" s="96">
        <f t="shared" si="608"/>
        <v>0.69612207366695633</v>
      </c>
      <c r="AF790" s="96">
        <f t="shared" si="628"/>
        <v>0.55391301977777763</v>
      </c>
      <c r="AH790" s="101" t="str">
        <f t="shared" si="609"/>
        <v/>
      </c>
      <c r="AI790" s="101" t="str">
        <f t="shared" si="610"/>
        <v/>
      </c>
      <c r="AJ790" s="101" t="str">
        <f t="shared" si="587"/>
        <v/>
      </c>
      <c r="AK790" s="96" t="str">
        <f t="shared" si="629"/>
        <v/>
      </c>
      <c r="AM790" s="96">
        <f t="shared" si="611"/>
        <v>233600</v>
      </c>
      <c r="AN790" s="96">
        <f t="shared" si="630"/>
        <v>29.730909090909087</v>
      </c>
      <c r="AO790" s="96">
        <f t="shared" si="631"/>
        <v>29.727125638555094</v>
      </c>
      <c r="AQ790" s="96" t="str">
        <f t="shared" si="612"/>
        <v/>
      </c>
      <c r="AR790" s="96" t="str">
        <f t="shared" si="632"/>
        <v/>
      </c>
      <c r="AS790" s="96" t="str">
        <f t="shared" si="633"/>
        <v/>
      </c>
      <c r="AU790" s="96">
        <f t="shared" si="613"/>
        <v>259555.55555555556</v>
      </c>
      <c r="AV790" s="96">
        <f t="shared" si="634"/>
        <v>547.65158213434063</v>
      </c>
      <c r="AW790" s="96">
        <f t="shared" si="635"/>
        <v>16.517171717171713</v>
      </c>
      <c r="AX790" s="96">
        <f t="shared" si="636"/>
        <v>16.032608002930417</v>
      </c>
      <c r="AZ790" s="101" t="str">
        <f t="shared" si="614"/>
        <v/>
      </c>
      <c r="BA790" s="101" t="str">
        <f t="shared" si="615"/>
        <v/>
      </c>
      <c r="BB790" s="101" t="str">
        <f t="shared" si="637"/>
        <v/>
      </c>
      <c r="BC790" s="96" t="str">
        <f t="shared" si="638"/>
        <v/>
      </c>
      <c r="BE790" s="96">
        <f t="shared" si="616"/>
        <v>1.6093474426807759E-2</v>
      </c>
      <c r="BF790" s="96" t="str">
        <f t="shared" si="617"/>
        <v/>
      </c>
      <c r="BH790" s="118"/>
      <c r="BI790" s="96" t="s">
        <v>74</v>
      </c>
      <c r="BJ790" s="96">
        <f t="shared" si="618"/>
        <v>0.11387034379484617</v>
      </c>
      <c r="BK790" s="101" t="str">
        <f t="shared" si="619"/>
        <v/>
      </c>
      <c r="BL790" s="101"/>
      <c r="BM790" s="117" t="str">
        <f t="shared" si="620"/>
        <v>94-59-7</v>
      </c>
      <c r="BN790" s="204" t="str">
        <f t="shared" si="621"/>
        <v>Safrole</v>
      </c>
      <c r="BO790" s="204"/>
      <c r="BP790" s="200">
        <f t="shared" si="639"/>
        <v>0.55391301977777763</v>
      </c>
      <c r="BQ790" s="100" t="str">
        <f t="shared" si="643"/>
        <v>C</v>
      </c>
      <c r="BR790" s="205">
        <f t="shared" si="640"/>
        <v>29.727125638555094</v>
      </c>
      <c r="BS790" s="100" t="str">
        <f t="shared" si="644"/>
        <v>C</v>
      </c>
      <c r="BT790" s="200">
        <f t="shared" si="641"/>
        <v>16.032608002930417</v>
      </c>
      <c r="BU790" s="100" t="str">
        <f t="shared" si="645"/>
        <v>C</v>
      </c>
      <c r="BV790" s="200">
        <f t="shared" si="642"/>
        <v>1.6093474426807759E-2</v>
      </c>
      <c r="BW790" s="100" t="str">
        <f t="shared" si="646"/>
        <v>C</v>
      </c>
      <c r="BX790" s="200">
        <f t="shared" si="647"/>
        <v>0.11387034379484617</v>
      </c>
      <c r="BY790" s="100" t="str">
        <f t="shared" si="648"/>
        <v>C</v>
      </c>
      <c r="BZ790" s="200"/>
      <c r="CA790" s="200"/>
      <c r="CB790" s="200"/>
    </row>
    <row r="791" spans="1:80" s="96" customFormat="1" ht="23" x14ac:dyDescent="0.5">
      <c r="A791" s="268" t="s">
        <v>607</v>
      </c>
      <c r="B791" s="117" t="s">
        <v>608</v>
      </c>
      <c r="D791" s="96" t="s">
        <v>74</v>
      </c>
      <c r="E791" s="96">
        <v>5.0000000000000001E-3</v>
      </c>
      <c r="F791" s="96" t="s">
        <v>790</v>
      </c>
      <c r="G791" s="99"/>
      <c r="H791" s="96" t="s">
        <v>74</v>
      </c>
      <c r="J791" s="96" t="s">
        <v>74</v>
      </c>
      <c r="L791" s="100"/>
      <c r="M791" s="113">
        <v>1</v>
      </c>
      <c r="P791" s="96">
        <v>128.97</v>
      </c>
      <c r="Q791" s="96" t="s">
        <v>47</v>
      </c>
      <c r="R791" s="96" t="s">
        <v>1197</v>
      </c>
      <c r="S791" s="100" t="s">
        <v>1197</v>
      </c>
      <c r="T791" s="96" t="s">
        <v>1197</v>
      </c>
      <c r="U791" s="96" t="s">
        <v>1197</v>
      </c>
      <c r="W791" s="96">
        <f t="shared" si="603"/>
        <v>0</v>
      </c>
      <c r="X791" s="96">
        <v>900000</v>
      </c>
      <c r="Y791" s="99" t="str">
        <f t="shared" si="604"/>
        <v/>
      </c>
      <c r="Z791" s="96" t="str">
        <f t="shared" si="605"/>
        <v/>
      </c>
      <c r="AA791" s="96" t="str">
        <f t="shared" si="606"/>
        <v/>
      </c>
      <c r="AC791" s="96" t="str">
        <f t="shared" si="586"/>
        <v/>
      </c>
      <c r="AD791" s="96" t="str">
        <f t="shared" si="607"/>
        <v/>
      </c>
      <c r="AE791" s="96" t="str">
        <f t="shared" si="608"/>
        <v/>
      </c>
      <c r="AF791" s="96" t="str">
        <f t="shared" si="628"/>
        <v/>
      </c>
      <c r="AH791" s="101" t="str">
        <f t="shared" si="609"/>
        <v/>
      </c>
      <c r="AI791" s="101" t="str">
        <f t="shared" si="610"/>
        <v/>
      </c>
      <c r="AJ791" s="101">
        <f t="shared" si="587"/>
        <v>391.07142857142861</v>
      </c>
      <c r="AK791" s="96">
        <f t="shared" si="629"/>
        <v>391.07142857142867</v>
      </c>
      <c r="AM791" s="96" t="str">
        <f t="shared" si="611"/>
        <v/>
      </c>
      <c r="AN791" s="96" t="str">
        <f t="shared" si="630"/>
        <v/>
      </c>
      <c r="AO791" s="96" t="str">
        <f t="shared" si="631"/>
        <v/>
      </c>
      <c r="AQ791" s="96" t="str">
        <f t="shared" si="612"/>
        <v/>
      </c>
      <c r="AR791" s="96">
        <f t="shared" si="632"/>
        <v>11680.000000000002</v>
      </c>
      <c r="AS791" s="96">
        <f t="shared" si="633"/>
        <v>11680.000000000002</v>
      </c>
      <c r="AU791" s="96" t="str">
        <f t="shared" si="613"/>
        <v/>
      </c>
      <c r="AV791" s="96" t="str">
        <f t="shared" si="634"/>
        <v/>
      </c>
      <c r="AW791" s="96" t="str">
        <f t="shared" si="635"/>
        <v/>
      </c>
      <c r="AX791" s="96" t="str">
        <f t="shared" si="636"/>
        <v/>
      </c>
      <c r="AZ791" s="101" t="str">
        <f t="shared" si="614"/>
        <v/>
      </c>
      <c r="BA791" s="101" t="str">
        <f t="shared" si="615"/>
        <v/>
      </c>
      <c r="BB791" s="101">
        <f t="shared" si="637"/>
        <v>6488.8888888888896</v>
      </c>
      <c r="BC791" s="96">
        <f t="shared" si="638"/>
        <v>6488.8888888888887</v>
      </c>
      <c r="BE791" s="96" t="str">
        <f t="shared" si="616"/>
        <v/>
      </c>
      <c r="BF791" s="96" t="str">
        <f t="shared" si="617"/>
        <v/>
      </c>
      <c r="BH791" s="118"/>
      <c r="BI791" s="96" t="s">
        <v>74</v>
      </c>
      <c r="BJ791" s="96" t="str">
        <f t="shared" si="618"/>
        <v/>
      </c>
      <c r="BK791" s="101">
        <f t="shared" si="619"/>
        <v>166.85714285714286</v>
      </c>
      <c r="BL791" s="101"/>
      <c r="BM791" s="117" t="str">
        <f t="shared" si="620"/>
        <v>7783-00-8</v>
      </c>
      <c r="BN791" s="204" t="str">
        <f t="shared" si="621"/>
        <v>Selenious Acid</v>
      </c>
      <c r="BO791" s="204"/>
      <c r="BP791" s="200">
        <f t="shared" si="639"/>
        <v>391.07142857142867</v>
      </c>
      <c r="BQ791" s="100" t="str">
        <f t="shared" si="643"/>
        <v>N</v>
      </c>
      <c r="BR791" s="205">
        <f t="shared" si="640"/>
        <v>11680.000000000002</v>
      </c>
      <c r="BS791" s="100" t="str">
        <f t="shared" si="644"/>
        <v>N</v>
      </c>
      <c r="BT791" s="200">
        <f t="shared" si="641"/>
        <v>6488.8888888888887</v>
      </c>
      <c r="BU791" s="100" t="str">
        <f t="shared" si="645"/>
        <v>N</v>
      </c>
      <c r="BV791" s="200" t="str">
        <f t="shared" si="642"/>
        <v/>
      </c>
      <c r="BW791" s="100" t="str">
        <f t="shared" si="646"/>
        <v/>
      </c>
      <c r="BX791" s="200">
        <f t="shared" si="647"/>
        <v>166.85714285714286</v>
      </c>
      <c r="BY791" s="100" t="str">
        <f t="shared" si="648"/>
        <v>N</v>
      </c>
      <c r="BZ791" s="200"/>
      <c r="CA791" s="200"/>
      <c r="CB791" s="200"/>
    </row>
    <row r="792" spans="1:80" s="96" customFormat="1" ht="23" x14ac:dyDescent="0.5">
      <c r="A792" s="268" t="s">
        <v>1598</v>
      </c>
      <c r="B792" s="117" t="s">
        <v>609</v>
      </c>
      <c r="D792" s="96" t="s">
        <v>74</v>
      </c>
      <c r="E792" s="96">
        <v>5.0000000000000001E-3</v>
      </c>
      <c r="F792" s="96" t="s">
        <v>790</v>
      </c>
      <c r="G792" s="99"/>
      <c r="H792" s="96" t="s">
        <v>74</v>
      </c>
      <c r="I792" s="96">
        <v>0.02</v>
      </c>
      <c r="J792" s="203" t="s">
        <v>793</v>
      </c>
      <c r="K792" s="203"/>
      <c r="L792" s="100"/>
      <c r="M792" s="113">
        <v>1</v>
      </c>
      <c r="P792" s="96">
        <v>78.959999999999994</v>
      </c>
      <c r="Q792" s="96" t="s">
        <v>47</v>
      </c>
      <c r="R792" s="96" t="s">
        <v>1197</v>
      </c>
      <c r="S792" s="100" t="s">
        <v>1197</v>
      </c>
      <c r="T792" s="96" t="s">
        <v>1197</v>
      </c>
      <c r="U792" s="96" t="s">
        <v>1197</v>
      </c>
      <c r="W792" s="96">
        <v>5</v>
      </c>
      <c r="X792" s="96" t="s">
        <v>1197</v>
      </c>
      <c r="Y792" s="99" t="str">
        <f t="shared" si="604"/>
        <v/>
      </c>
      <c r="Z792" s="96" t="str">
        <f t="shared" si="605"/>
        <v/>
      </c>
      <c r="AA792" s="96" t="str">
        <f t="shared" si="606"/>
        <v/>
      </c>
      <c r="AC792" s="96" t="str">
        <f t="shared" si="586"/>
        <v/>
      </c>
      <c r="AD792" s="96" t="str">
        <f t="shared" si="607"/>
        <v/>
      </c>
      <c r="AE792" s="96" t="str">
        <f t="shared" si="608"/>
        <v/>
      </c>
      <c r="AF792" s="96" t="str">
        <f t="shared" si="628"/>
        <v/>
      </c>
      <c r="AH792" s="101">
        <f t="shared" si="609"/>
        <v>25028571.428571425</v>
      </c>
      <c r="AI792" s="101" t="str">
        <f t="shared" si="610"/>
        <v/>
      </c>
      <c r="AJ792" s="101">
        <f t="shared" si="587"/>
        <v>391.07142857142861</v>
      </c>
      <c r="AK792" s="96">
        <f t="shared" si="629"/>
        <v>391.06531817583215</v>
      </c>
      <c r="AM792" s="96" t="str">
        <f t="shared" si="611"/>
        <v/>
      </c>
      <c r="AN792" s="96" t="str">
        <f t="shared" si="630"/>
        <v/>
      </c>
      <c r="AO792" s="96" t="str">
        <f t="shared" si="631"/>
        <v/>
      </c>
      <c r="AQ792" s="96">
        <f t="shared" si="612"/>
        <v>105120000</v>
      </c>
      <c r="AR792" s="96">
        <f t="shared" si="632"/>
        <v>11680.000000000002</v>
      </c>
      <c r="AS792" s="96">
        <f t="shared" si="633"/>
        <v>11678.702366403735</v>
      </c>
      <c r="AU792" s="96" t="str">
        <f t="shared" si="613"/>
        <v/>
      </c>
      <c r="AV792" s="96" t="str">
        <f t="shared" si="634"/>
        <v/>
      </c>
      <c r="AW792" s="96" t="str">
        <f t="shared" si="635"/>
        <v/>
      </c>
      <c r="AX792" s="96" t="str">
        <f t="shared" si="636"/>
        <v/>
      </c>
      <c r="AZ792" s="101">
        <f t="shared" si="614"/>
        <v>116799999.99999999</v>
      </c>
      <c r="BA792" s="101" t="str">
        <f t="shared" si="615"/>
        <v/>
      </c>
      <c r="BB792" s="101">
        <f t="shared" si="637"/>
        <v>6488.8888888888896</v>
      </c>
      <c r="BC792" s="96">
        <f t="shared" si="638"/>
        <v>6488.5284150880507</v>
      </c>
      <c r="BE792" s="96" t="str">
        <f t="shared" si="616"/>
        <v/>
      </c>
      <c r="BF792" s="96">
        <f t="shared" si="617"/>
        <v>20.857142857142854</v>
      </c>
      <c r="BH792" s="118"/>
      <c r="BI792" s="96">
        <v>50</v>
      </c>
      <c r="BJ792" s="96" t="str">
        <f t="shared" si="618"/>
        <v/>
      </c>
      <c r="BK792" s="101">
        <f t="shared" si="619"/>
        <v>166.85714285714286</v>
      </c>
      <c r="BL792" s="101"/>
      <c r="BM792" s="117" t="str">
        <f t="shared" si="620"/>
        <v>7782-49-2</v>
      </c>
      <c r="BN792" s="204" t="str">
        <f t="shared" si="621"/>
        <v>Selenium</v>
      </c>
      <c r="BO792" s="204"/>
      <c r="BP792" s="200">
        <f t="shared" si="639"/>
        <v>391.06531817583215</v>
      </c>
      <c r="BQ792" s="100" t="str">
        <f t="shared" si="643"/>
        <v>N</v>
      </c>
      <c r="BR792" s="205">
        <f t="shared" si="640"/>
        <v>11678.702366403735</v>
      </c>
      <c r="BS792" s="100" t="str">
        <f t="shared" si="644"/>
        <v>N</v>
      </c>
      <c r="BT792" s="200">
        <f t="shared" si="641"/>
        <v>6488.5284150880507</v>
      </c>
      <c r="BU792" s="100" t="str">
        <f t="shared" si="645"/>
        <v>N</v>
      </c>
      <c r="BV792" s="200">
        <f t="shared" si="642"/>
        <v>20.857142857142854</v>
      </c>
      <c r="BW792" s="100" t="str">
        <f t="shared" si="646"/>
        <v>N</v>
      </c>
      <c r="BX792" s="200">
        <f t="shared" si="647"/>
        <v>50</v>
      </c>
      <c r="BY792" s="100" t="str">
        <f t="shared" si="648"/>
        <v>mcl</v>
      </c>
      <c r="BZ792" s="200">
        <v>0.3</v>
      </c>
      <c r="CA792" s="200"/>
      <c r="CB792" s="200">
        <f>BZ792*20</f>
        <v>6</v>
      </c>
    </row>
    <row r="793" spans="1:80" s="96" customFormat="1" ht="23" x14ac:dyDescent="0.5">
      <c r="A793" s="268" t="s">
        <v>1599</v>
      </c>
      <c r="B793" s="117" t="s">
        <v>1600</v>
      </c>
      <c r="D793" s="96" t="s">
        <v>74</v>
      </c>
      <c r="E793" s="96">
        <v>5.0000000000000001E-3</v>
      </c>
      <c r="F793" s="203" t="s">
        <v>793</v>
      </c>
      <c r="G793" s="99"/>
      <c r="H793" s="96" t="s">
        <v>74</v>
      </c>
      <c r="I793" s="96">
        <v>0.02</v>
      </c>
      <c r="J793" s="203" t="s">
        <v>793</v>
      </c>
      <c r="K793" s="203"/>
      <c r="L793" s="100"/>
      <c r="M793" s="113">
        <v>1</v>
      </c>
      <c r="P793" s="96">
        <v>111.02</v>
      </c>
      <c r="Q793" s="96" t="s">
        <v>47</v>
      </c>
      <c r="R793" s="96" t="s">
        <v>1197</v>
      </c>
      <c r="S793" s="100" t="s">
        <v>1197</v>
      </c>
      <c r="T793" s="96" t="s">
        <v>1197</v>
      </c>
      <c r="U793" s="96" t="s">
        <v>1197</v>
      </c>
      <c r="W793" s="96">
        <f t="shared" si="603"/>
        <v>0</v>
      </c>
      <c r="X793" s="96" t="s">
        <v>1197</v>
      </c>
      <c r="Y793" s="99" t="str">
        <f t="shared" si="604"/>
        <v/>
      </c>
      <c r="Z793" s="96" t="str">
        <f t="shared" si="605"/>
        <v/>
      </c>
      <c r="AA793" s="96" t="str">
        <f t="shared" si="606"/>
        <v/>
      </c>
      <c r="AC793" s="96" t="str">
        <f t="shared" si="586"/>
        <v/>
      </c>
      <c r="AD793" s="96" t="str">
        <f t="shared" si="607"/>
        <v/>
      </c>
      <c r="AE793" s="96" t="str">
        <f t="shared" si="608"/>
        <v/>
      </c>
      <c r="AF793" s="96" t="str">
        <f t="shared" si="628"/>
        <v/>
      </c>
      <c r="AH793" s="101">
        <f t="shared" si="609"/>
        <v>25028571.428571425</v>
      </c>
      <c r="AI793" s="101" t="str">
        <f t="shared" si="610"/>
        <v/>
      </c>
      <c r="AJ793" s="101">
        <f t="shared" si="587"/>
        <v>391.07142857142861</v>
      </c>
      <c r="AK793" s="96">
        <f t="shared" si="629"/>
        <v>391.06531817583215</v>
      </c>
      <c r="AM793" s="96" t="str">
        <f t="shared" si="611"/>
        <v/>
      </c>
      <c r="AN793" s="96" t="str">
        <f t="shared" si="630"/>
        <v/>
      </c>
      <c r="AO793" s="96" t="str">
        <f t="shared" si="631"/>
        <v/>
      </c>
      <c r="AQ793" s="96">
        <f t="shared" si="612"/>
        <v>105120000</v>
      </c>
      <c r="AR793" s="96">
        <f t="shared" si="632"/>
        <v>11680.000000000002</v>
      </c>
      <c r="AS793" s="96">
        <f t="shared" si="633"/>
        <v>11678.702366403735</v>
      </c>
      <c r="AU793" s="96" t="str">
        <f t="shared" si="613"/>
        <v/>
      </c>
      <c r="AV793" s="96" t="str">
        <f t="shared" si="634"/>
        <v/>
      </c>
      <c r="AW793" s="96" t="str">
        <f t="shared" si="635"/>
        <v/>
      </c>
      <c r="AX793" s="96" t="str">
        <f t="shared" si="636"/>
        <v/>
      </c>
      <c r="AZ793" s="101">
        <f t="shared" si="614"/>
        <v>116799999.99999999</v>
      </c>
      <c r="BA793" s="101" t="str">
        <f t="shared" si="615"/>
        <v/>
      </c>
      <c r="BB793" s="101">
        <f t="shared" si="637"/>
        <v>6488.8888888888896</v>
      </c>
      <c r="BC793" s="96">
        <f t="shared" si="638"/>
        <v>6488.5284150880507</v>
      </c>
      <c r="BE793" s="96" t="str">
        <f t="shared" si="616"/>
        <v/>
      </c>
      <c r="BF793" s="96">
        <f t="shared" si="617"/>
        <v>20.857142857142854</v>
      </c>
      <c r="BH793" s="118"/>
      <c r="BI793" s="96" t="s">
        <v>74</v>
      </c>
      <c r="BJ793" s="96" t="str">
        <f t="shared" si="618"/>
        <v/>
      </c>
      <c r="BK793" s="101">
        <f t="shared" si="619"/>
        <v>166.85714285714286</v>
      </c>
      <c r="BL793" s="101"/>
      <c r="BM793" s="117" t="str">
        <f t="shared" si="620"/>
        <v>7446-34-6</v>
      </c>
      <c r="BN793" s="204" t="str">
        <f t="shared" si="621"/>
        <v>Selenium Sulfide</v>
      </c>
      <c r="BO793" s="204"/>
      <c r="BP793" s="200">
        <f t="shared" si="639"/>
        <v>391.06531817583215</v>
      </c>
      <c r="BQ793" s="100" t="str">
        <f t="shared" si="643"/>
        <v>N</v>
      </c>
      <c r="BR793" s="205">
        <f t="shared" si="640"/>
        <v>11678.702366403735</v>
      </c>
      <c r="BS793" s="100" t="str">
        <f t="shared" si="644"/>
        <v>N</v>
      </c>
      <c r="BT793" s="200">
        <f t="shared" si="641"/>
        <v>6488.5284150880507</v>
      </c>
      <c r="BU793" s="100" t="str">
        <f t="shared" si="645"/>
        <v>N</v>
      </c>
      <c r="BV793" s="200">
        <f t="shared" si="642"/>
        <v>20.857142857142854</v>
      </c>
      <c r="BW793" s="100" t="str">
        <f t="shared" si="646"/>
        <v>N</v>
      </c>
      <c r="BX793" s="200">
        <f t="shared" si="647"/>
        <v>166.85714285714286</v>
      </c>
      <c r="BY793" s="100" t="str">
        <f t="shared" si="648"/>
        <v>N</v>
      </c>
      <c r="BZ793" s="200"/>
      <c r="CA793" s="200"/>
      <c r="CB793" s="200"/>
    </row>
    <row r="794" spans="1:80" s="96" customFormat="1" ht="23" x14ac:dyDescent="0.5">
      <c r="A794" s="268" t="s">
        <v>1601</v>
      </c>
      <c r="B794" s="117" t="s">
        <v>1602</v>
      </c>
      <c r="D794" s="96" t="s">
        <v>74</v>
      </c>
      <c r="E794" s="96">
        <v>0.14000000000000001</v>
      </c>
      <c r="F794" s="96" t="s">
        <v>1966</v>
      </c>
      <c r="G794" s="99"/>
      <c r="H794" s="96" t="s">
        <v>74</v>
      </c>
      <c r="J794" s="96" t="s">
        <v>74</v>
      </c>
      <c r="L794" s="100"/>
      <c r="M794" s="113">
        <v>1</v>
      </c>
      <c r="N794" s="96">
        <v>0.1</v>
      </c>
      <c r="P794" s="96">
        <v>327.49</v>
      </c>
      <c r="Q794" s="96" t="s">
        <v>47</v>
      </c>
      <c r="R794" s="96">
        <v>2.1599999999999998E-11</v>
      </c>
      <c r="S794" s="100">
        <v>8.8309999999999998E-10</v>
      </c>
      <c r="T794" s="96">
        <v>1.9632899999999998E-2</v>
      </c>
      <c r="U794" s="96">
        <v>4.8207999999999997E-6</v>
      </c>
      <c r="V794" s="96">
        <v>4374</v>
      </c>
      <c r="W794" s="96">
        <f t="shared" si="603"/>
        <v>26.244</v>
      </c>
      <c r="X794" s="96">
        <v>25</v>
      </c>
      <c r="Y794" s="99" t="str">
        <f t="shared" si="604"/>
        <v/>
      </c>
      <c r="Z794" s="96" t="str">
        <f t="shared" si="605"/>
        <v/>
      </c>
      <c r="AA794" s="96" t="str">
        <f t="shared" si="606"/>
        <v/>
      </c>
      <c r="AC794" s="96" t="str">
        <f t="shared" si="586"/>
        <v/>
      </c>
      <c r="AD794" s="96" t="str">
        <f t="shared" si="607"/>
        <v/>
      </c>
      <c r="AE794" s="96" t="str">
        <f t="shared" si="608"/>
        <v/>
      </c>
      <c r="AF794" s="96" t="str">
        <f t="shared" si="628"/>
        <v/>
      </c>
      <c r="AH794" s="101" t="str">
        <f t="shared" si="609"/>
        <v/>
      </c>
      <c r="AI794" s="101">
        <f t="shared" si="610"/>
        <v>46144.121365360297</v>
      </c>
      <c r="AJ794" s="101">
        <f t="shared" si="587"/>
        <v>10950.000000000002</v>
      </c>
      <c r="AK794" s="96">
        <f t="shared" si="629"/>
        <v>8849.9151378000497</v>
      </c>
      <c r="AM794" s="96" t="str">
        <f t="shared" si="611"/>
        <v/>
      </c>
      <c r="AN794" s="96" t="str">
        <f t="shared" si="630"/>
        <v/>
      </c>
      <c r="AO794" s="96" t="str">
        <f t="shared" si="631"/>
        <v/>
      </c>
      <c r="AQ794" s="96" t="str">
        <f t="shared" si="612"/>
        <v/>
      </c>
      <c r="AR794" s="96">
        <f t="shared" si="632"/>
        <v>327040.00000000006</v>
      </c>
      <c r="AS794" s="96">
        <f t="shared" si="633"/>
        <v>327040.00000000006</v>
      </c>
      <c r="AU794" s="96" t="str">
        <f t="shared" si="613"/>
        <v/>
      </c>
      <c r="AV794" s="96" t="str">
        <f t="shared" si="634"/>
        <v/>
      </c>
      <c r="AW794" s="96" t="str">
        <f t="shared" si="635"/>
        <v/>
      </c>
      <c r="AX794" s="96" t="str">
        <f t="shared" si="636"/>
        <v/>
      </c>
      <c r="AZ794" s="101" t="str">
        <f t="shared" si="614"/>
        <v/>
      </c>
      <c r="BA794" s="101">
        <f t="shared" si="615"/>
        <v>429280.99633514998</v>
      </c>
      <c r="BB794" s="101">
        <f t="shared" si="637"/>
        <v>181688.88888888891</v>
      </c>
      <c r="BC794" s="96">
        <f t="shared" si="638"/>
        <v>127658.64428268521</v>
      </c>
      <c r="BE794" s="96" t="str">
        <f t="shared" si="616"/>
        <v/>
      </c>
      <c r="BF794" s="96" t="str">
        <f t="shared" si="617"/>
        <v/>
      </c>
      <c r="BH794" s="118"/>
      <c r="BI794" s="96" t="s">
        <v>74</v>
      </c>
      <c r="BJ794" s="96" t="str">
        <f t="shared" si="618"/>
        <v/>
      </c>
      <c r="BK794" s="101">
        <f t="shared" si="619"/>
        <v>4672</v>
      </c>
      <c r="BL794" s="101"/>
      <c r="BM794" s="117" t="str">
        <f t="shared" si="620"/>
        <v>74051-80-2</v>
      </c>
      <c r="BN794" s="204" t="str">
        <f t="shared" si="621"/>
        <v>Sethoxydim</v>
      </c>
      <c r="BO794" s="204"/>
      <c r="BP794" s="200">
        <f t="shared" si="639"/>
        <v>8849.9151378000497</v>
      </c>
      <c r="BQ794" s="100" t="str">
        <f t="shared" si="643"/>
        <v>N</v>
      </c>
      <c r="BR794" s="205">
        <f t="shared" si="640"/>
        <v>100000</v>
      </c>
      <c r="BS794" s="100" t="str">
        <f t="shared" si="644"/>
        <v>max</v>
      </c>
      <c r="BT794" s="200">
        <f t="shared" si="641"/>
        <v>100000</v>
      </c>
      <c r="BU794" s="100" t="str">
        <f t="shared" si="645"/>
        <v>max</v>
      </c>
      <c r="BV794" s="200" t="str">
        <f t="shared" si="642"/>
        <v/>
      </c>
      <c r="BW794" s="100" t="str">
        <f t="shared" si="646"/>
        <v/>
      </c>
      <c r="BX794" s="200">
        <f t="shared" si="647"/>
        <v>4672</v>
      </c>
      <c r="BY794" s="100" t="str">
        <f t="shared" si="648"/>
        <v>N</v>
      </c>
      <c r="BZ794" s="200"/>
      <c r="CA794" s="200"/>
      <c r="CB794" s="200"/>
    </row>
    <row r="795" spans="1:80" s="96" customFormat="1" ht="23" x14ac:dyDescent="0.5">
      <c r="A795" s="268" t="s">
        <v>1603</v>
      </c>
      <c r="B795" s="117" t="s">
        <v>1604</v>
      </c>
      <c r="D795" s="96" t="s">
        <v>74</v>
      </c>
      <c r="F795" s="96" t="s">
        <v>74</v>
      </c>
      <c r="G795" s="99"/>
      <c r="H795" s="96" t="s">
        <v>74</v>
      </c>
      <c r="I795" s="96">
        <v>3.0000000000000001E-3</v>
      </c>
      <c r="J795" s="203" t="s">
        <v>793</v>
      </c>
      <c r="K795" s="203"/>
      <c r="L795" s="100"/>
      <c r="M795" s="113">
        <v>1</v>
      </c>
      <c r="P795" s="96">
        <v>60.08</v>
      </c>
      <c r="Q795" s="96" t="s">
        <v>47</v>
      </c>
      <c r="R795" s="96" t="s">
        <v>1197</v>
      </c>
      <c r="S795" s="100" t="s">
        <v>1197</v>
      </c>
      <c r="T795" s="96" t="s">
        <v>1197</v>
      </c>
      <c r="U795" s="96" t="s">
        <v>1197</v>
      </c>
      <c r="W795" s="96">
        <f t="shared" si="603"/>
        <v>0</v>
      </c>
      <c r="X795" s="96" t="s">
        <v>1197</v>
      </c>
      <c r="Y795" s="99" t="str">
        <f t="shared" si="604"/>
        <v/>
      </c>
      <c r="Z795" s="96" t="str">
        <f t="shared" si="605"/>
        <v/>
      </c>
      <c r="AA795" s="96" t="str">
        <f t="shared" si="606"/>
        <v/>
      </c>
      <c r="AC795" s="96" t="str">
        <f t="shared" si="586"/>
        <v/>
      </c>
      <c r="AD795" s="96" t="str">
        <f t="shared" si="607"/>
        <v/>
      </c>
      <c r="AE795" s="96" t="str">
        <f t="shared" si="608"/>
        <v/>
      </c>
      <c r="AF795" s="96" t="str">
        <f t="shared" si="628"/>
        <v/>
      </c>
      <c r="AH795" s="101">
        <f t="shared" si="609"/>
        <v>3754285.7142857146</v>
      </c>
      <c r="AI795" s="101" t="str">
        <f t="shared" si="610"/>
        <v/>
      </c>
      <c r="AJ795" s="101" t="str">
        <f t="shared" si="587"/>
        <v/>
      </c>
      <c r="AK795" s="96">
        <f t="shared" si="629"/>
        <v>3754285.7142857146</v>
      </c>
      <c r="AM795" s="96" t="str">
        <f t="shared" si="611"/>
        <v/>
      </c>
      <c r="AN795" s="96" t="str">
        <f t="shared" si="630"/>
        <v/>
      </c>
      <c r="AO795" s="96" t="str">
        <f t="shared" si="631"/>
        <v/>
      </c>
      <c r="AQ795" s="96">
        <f t="shared" si="612"/>
        <v>15768000</v>
      </c>
      <c r="AR795" s="96" t="str">
        <f t="shared" si="632"/>
        <v/>
      </c>
      <c r="AS795" s="96">
        <f t="shared" si="633"/>
        <v>15768000</v>
      </c>
      <c r="AU795" s="96" t="str">
        <f t="shared" si="613"/>
        <v/>
      </c>
      <c r="AV795" s="96" t="str">
        <f t="shared" si="634"/>
        <v/>
      </c>
      <c r="AW795" s="96" t="str">
        <f t="shared" si="635"/>
        <v/>
      </c>
      <c r="AX795" s="96" t="str">
        <f t="shared" si="636"/>
        <v/>
      </c>
      <c r="AZ795" s="101">
        <f t="shared" si="614"/>
        <v>17520000</v>
      </c>
      <c r="BA795" s="101" t="str">
        <f t="shared" si="615"/>
        <v/>
      </c>
      <c r="BB795" s="101" t="str">
        <f t="shared" si="637"/>
        <v/>
      </c>
      <c r="BC795" s="96">
        <f t="shared" si="638"/>
        <v>17520000</v>
      </c>
      <c r="BE795" s="96" t="str">
        <f t="shared" si="616"/>
        <v/>
      </c>
      <c r="BF795" s="96">
        <f t="shared" si="617"/>
        <v>3.1285714285714286</v>
      </c>
      <c r="BH795" s="118"/>
      <c r="BI795" s="96" t="s">
        <v>74</v>
      </c>
      <c r="BJ795" s="96" t="str">
        <f t="shared" si="618"/>
        <v/>
      </c>
      <c r="BK795" s="101" t="str">
        <f t="shared" si="619"/>
        <v/>
      </c>
      <c r="BL795" s="101"/>
      <c r="BM795" s="117" t="str">
        <f t="shared" si="620"/>
        <v>7631-86-9</v>
      </c>
      <c r="BN795" s="204" t="str">
        <f t="shared" si="621"/>
        <v>Silica (crystalline, respirable)</v>
      </c>
      <c r="BO795" s="204"/>
      <c r="BP795" s="200">
        <f t="shared" si="639"/>
        <v>100000</v>
      </c>
      <c r="BQ795" s="100" t="str">
        <f t="shared" si="643"/>
        <v>max</v>
      </c>
      <c r="BR795" s="205">
        <f t="shared" si="640"/>
        <v>100000</v>
      </c>
      <c r="BS795" s="100" t="str">
        <f t="shared" si="644"/>
        <v>max</v>
      </c>
      <c r="BT795" s="200">
        <f t="shared" si="641"/>
        <v>100000</v>
      </c>
      <c r="BU795" s="100" t="str">
        <f t="shared" si="645"/>
        <v>max</v>
      </c>
      <c r="BV795" s="200">
        <f t="shared" si="642"/>
        <v>3.1285714285714286</v>
      </c>
      <c r="BW795" s="100" t="str">
        <f t="shared" si="646"/>
        <v>N</v>
      </c>
      <c r="BX795" s="200" t="str">
        <f t="shared" si="647"/>
        <v/>
      </c>
      <c r="BY795" s="100" t="str">
        <f t="shared" si="648"/>
        <v/>
      </c>
      <c r="BZ795" s="200"/>
      <c r="CA795" s="200"/>
      <c r="CB795" s="200"/>
    </row>
    <row r="796" spans="1:80" s="96" customFormat="1" ht="23" x14ac:dyDescent="0.5">
      <c r="A796" s="268" t="s">
        <v>771</v>
      </c>
      <c r="B796" s="117" t="s">
        <v>610</v>
      </c>
      <c r="D796" s="96" t="s">
        <v>74</v>
      </c>
      <c r="E796" s="96">
        <v>5.0000000000000001E-3</v>
      </c>
      <c r="F796" s="96" t="s">
        <v>790</v>
      </c>
      <c r="G796" s="99"/>
      <c r="H796" s="96" t="s">
        <v>74</v>
      </c>
      <c r="J796" s="96" t="s">
        <v>74</v>
      </c>
      <c r="L796" s="100"/>
      <c r="M796" s="251">
        <v>0.04</v>
      </c>
      <c r="P796" s="96">
        <v>107.87</v>
      </c>
      <c r="Q796" s="96" t="s">
        <v>47</v>
      </c>
      <c r="R796" s="96" t="s">
        <v>1197</v>
      </c>
      <c r="S796" s="100" t="s">
        <v>1197</v>
      </c>
      <c r="T796" s="96" t="s">
        <v>1197</v>
      </c>
      <c r="U796" s="96" t="s">
        <v>1197</v>
      </c>
      <c r="W796" s="96">
        <v>8.3000000000000007</v>
      </c>
      <c r="X796" s="96" t="s">
        <v>1197</v>
      </c>
      <c r="Y796" s="99" t="str">
        <f t="shared" si="604"/>
        <v/>
      </c>
      <c r="Z796" s="96" t="str">
        <f t="shared" si="605"/>
        <v/>
      </c>
      <c r="AA796" s="96" t="str">
        <f t="shared" si="606"/>
        <v/>
      </c>
      <c r="AC796" s="96" t="str">
        <f t="shared" si="586"/>
        <v/>
      </c>
      <c r="AD796" s="96" t="str">
        <f t="shared" si="607"/>
        <v/>
      </c>
      <c r="AE796" s="96" t="str">
        <f t="shared" si="608"/>
        <v/>
      </c>
      <c r="AF796" s="96" t="str">
        <f t="shared" si="628"/>
        <v/>
      </c>
      <c r="AH796" s="101" t="str">
        <f t="shared" si="609"/>
        <v/>
      </c>
      <c r="AI796" s="101" t="str">
        <f t="shared" si="610"/>
        <v/>
      </c>
      <c r="AJ796" s="101">
        <f t="shared" si="587"/>
        <v>9776.7857142857156</v>
      </c>
      <c r="AK796" s="96">
        <f t="shared" si="629"/>
        <v>9776.7857142857156</v>
      </c>
      <c r="AM796" s="96" t="str">
        <f t="shared" si="611"/>
        <v/>
      </c>
      <c r="AN796" s="96" t="str">
        <f t="shared" si="630"/>
        <v/>
      </c>
      <c r="AO796" s="96" t="str">
        <f t="shared" si="631"/>
        <v/>
      </c>
      <c r="AQ796" s="96" t="str">
        <f t="shared" si="612"/>
        <v/>
      </c>
      <c r="AR796" s="96">
        <f t="shared" si="632"/>
        <v>292000.00000000006</v>
      </c>
      <c r="AS796" s="96">
        <f t="shared" si="633"/>
        <v>292000.00000000006</v>
      </c>
      <c r="AU796" s="96" t="str">
        <f t="shared" si="613"/>
        <v/>
      </c>
      <c r="AV796" s="96" t="str">
        <f t="shared" si="634"/>
        <v/>
      </c>
      <c r="AW796" s="96" t="str">
        <f t="shared" si="635"/>
        <v/>
      </c>
      <c r="AX796" s="96" t="str">
        <f t="shared" si="636"/>
        <v/>
      </c>
      <c r="AZ796" s="101" t="str">
        <f t="shared" si="614"/>
        <v/>
      </c>
      <c r="BA796" s="101" t="str">
        <f t="shared" si="615"/>
        <v/>
      </c>
      <c r="BB796" s="101">
        <f t="shared" si="637"/>
        <v>162222.22222222225</v>
      </c>
      <c r="BC796" s="96">
        <f t="shared" si="638"/>
        <v>162222.22222222225</v>
      </c>
      <c r="BE796" s="96" t="str">
        <f t="shared" si="616"/>
        <v/>
      </c>
      <c r="BF796" s="96" t="str">
        <f t="shared" si="617"/>
        <v/>
      </c>
      <c r="BH796" s="118"/>
      <c r="BI796" s="96" t="s">
        <v>74</v>
      </c>
      <c r="BJ796" s="96" t="str">
        <f t="shared" si="618"/>
        <v/>
      </c>
      <c r="BK796" s="101">
        <f t="shared" si="619"/>
        <v>166.85714285714286</v>
      </c>
      <c r="BL796" s="101"/>
      <c r="BM796" s="117" t="str">
        <f t="shared" si="620"/>
        <v>7440-22-4</v>
      </c>
      <c r="BN796" s="204" t="str">
        <f t="shared" si="621"/>
        <v>Silver</v>
      </c>
      <c r="BO796" s="204"/>
      <c r="BP796" s="200">
        <f t="shared" si="639"/>
        <v>9776.7857142857156</v>
      </c>
      <c r="BQ796" s="100" t="str">
        <f t="shared" si="643"/>
        <v>N</v>
      </c>
      <c r="BR796" s="205">
        <f t="shared" si="640"/>
        <v>100000</v>
      </c>
      <c r="BS796" s="100" t="str">
        <f t="shared" si="644"/>
        <v>max</v>
      </c>
      <c r="BT796" s="200">
        <f t="shared" si="641"/>
        <v>100000</v>
      </c>
      <c r="BU796" s="100" t="str">
        <f t="shared" si="645"/>
        <v>max</v>
      </c>
      <c r="BV796" s="200" t="str">
        <f t="shared" si="642"/>
        <v/>
      </c>
      <c r="BW796" s="100" t="str">
        <f t="shared" si="646"/>
        <v/>
      </c>
      <c r="BX796" s="200">
        <f t="shared" si="647"/>
        <v>166.85714285714286</v>
      </c>
      <c r="BY796" s="100" t="str">
        <f t="shared" si="648"/>
        <v>N</v>
      </c>
      <c r="BZ796" s="200">
        <f>'Table D1'!I23</f>
        <v>1.4182857142857144</v>
      </c>
      <c r="CA796" s="200"/>
      <c r="CB796" s="200">
        <f>'Table D1'!J23</f>
        <v>28.365714285714287</v>
      </c>
    </row>
    <row r="797" spans="1:80" s="96" customFormat="1" ht="23" x14ac:dyDescent="0.5">
      <c r="A797" s="268" t="s">
        <v>611</v>
      </c>
      <c r="B797" s="117" t="s">
        <v>612</v>
      </c>
      <c r="C797" s="96">
        <v>0.12</v>
      </c>
      <c r="D797" s="96" t="s">
        <v>41</v>
      </c>
      <c r="E797" s="96">
        <v>5.0000000000000001E-3</v>
      </c>
      <c r="F797" s="96" t="s">
        <v>790</v>
      </c>
      <c r="G797" s="99"/>
      <c r="H797" s="96" t="s">
        <v>74</v>
      </c>
      <c r="J797" s="96" t="s">
        <v>74</v>
      </c>
      <c r="L797" s="100"/>
      <c r="M797" s="113">
        <v>1</v>
      </c>
      <c r="N797" s="96">
        <v>0.1</v>
      </c>
      <c r="P797" s="96">
        <v>201.66</v>
      </c>
      <c r="Q797" s="96" t="s">
        <v>47</v>
      </c>
      <c r="R797" s="96">
        <v>9.4200000000000006E-10</v>
      </c>
      <c r="S797" s="100">
        <v>3.8512000000000001E-8</v>
      </c>
      <c r="T797" s="96">
        <v>2.8139399999999998E-2</v>
      </c>
      <c r="U797" s="96">
        <v>7.3665999999999999E-6</v>
      </c>
      <c r="V797" s="96">
        <v>146.5</v>
      </c>
      <c r="W797" s="96">
        <f t="shared" si="603"/>
        <v>0.879</v>
      </c>
      <c r="X797" s="96">
        <v>6.2</v>
      </c>
      <c r="Y797" s="99" t="str">
        <f t="shared" si="604"/>
        <v/>
      </c>
      <c r="Z797" s="96" t="str">
        <f t="shared" si="605"/>
        <v/>
      </c>
      <c r="AA797" s="96" t="str">
        <f t="shared" si="606"/>
        <v/>
      </c>
      <c r="AC797" s="96" t="str">
        <f t="shared" si="586"/>
        <v/>
      </c>
      <c r="AD797" s="96">
        <f t="shared" si="607"/>
        <v>20.593545475062058</v>
      </c>
      <c r="AE797" s="96">
        <f t="shared" si="608"/>
        <v>5.7936507936507926</v>
      </c>
      <c r="AF797" s="96">
        <f t="shared" si="628"/>
        <v>4.5215797036816801</v>
      </c>
      <c r="AH797" s="101" t="str">
        <f t="shared" si="609"/>
        <v/>
      </c>
      <c r="AI797" s="101">
        <f t="shared" si="610"/>
        <v>1648.0043344771534</v>
      </c>
      <c r="AJ797" s="101">
        <f t="shared" si="587"/>
        <v>391.07142857142861</v>
      </c>
      <c r="AK797" s="96">
        <f t="shared" si="629"/>
        <v>316.06839777857317</v>
      </c>
      <c r="AM797" s="96" t="str">
        <f t="shared" si="611"/>
        <v/>
      </c>
      <c r="AN797" s="96">
        <f t="shared" si="630"/>
        <v>54.506666666666661</v>
      </c>
      <c r="AO797" s="96">
        <f t="shared" si="631"/>
        <v>54.506666666666661</v>
      </c>
      <c r="AQ797" s="96" t="str">
        <f t="shared" si="612"/>
        <v/>
      </c>
      <c r="AR797" s="96">
        <f t="shared" si="632"/>
        <v>11680.000000000002</v>
      </c>
      <c r="AS797" s="96">
        <f t="shared" si="633"/>
        <v>11680.000000000002</v>
      </c>
      <c r="AU797" s="96" t="str">
        <f t="shared" si="613"/>
        <v/>
      </c>
      <c r="AV797" s="96">
        <f t="shared" si="634"/>
        <v>1004.0279005796247</v>
      </c>
      <c r="AW797" s="96">
        <f t="shared" si="635"/>
        <v>30.281481481481478</v>
      </c>
      <c r="AX797" s="96">
        <f t="shared" si="636"/>
        <v>29.394930381184942</v>
      </c>
      <c r="AZ797" s="101" t="str">
        <f t="shared" si="614"/>
        <v/>
      </c>
      <c r="BA797" s="101">
        <f t="shared" si="615"/>
        <v>15331.464154826785</v>
      </c>
      <c r="BB797" s="101">
        <f t="shared" si="637"/>
        <v>6488.8888888888896</v>
      </c>
      <c r="BC797" s="96">
        <f t="shared" si="638"/>
        <v>4559.237295810186</v>
      </c>
      <c r="BE797" s="96" t="str">
        <f t="shared" si="616"/>
        <v/>
      </c>
      <c r="BF797" s="96" t="str">
        <f t="shared" si="617"/>
        <v/>
      </c>
      <c r="BH797" s="118"/>
      <c r="BI797" s="96">
        <v>4</v>
      </c>
      <c r="BJ797" s="96">
        <f t="shared" si="618"/>
        <v>0.6492351476342938</v>
      </c>
      <c r="BK797" s="101">
        <f t="shared" si="619"/>
        <v>166.85714285714286</v>
      </c>
      <c r="BL797" s="101"/>
      <c r="BM797" s="117" t="str">
        <f t="shared" si="620"/>
        <v>122-34-9</v>
      </c>
      <c r="BN797" s="204" t="str">
        <f t="shared" si="621"/>
        <v>Simazine</v>
      </c>
      <c r="BO797" s="204"/>
      <c r="BP797" s="200">
        <f t="shared" si="639"/>
        <v>4.5215797036816801</v>
      </c>
      <c r="BQ797" s="100" t="str">
        <f t="shared" si="643"/>
        <v>C</v>
      </c>
      <c r="BR797" s="205">
        <f t="shared" si="640"/>
        <v>54.506666666666661</v>
      </c>
      <c r="BS797" s="100" t="str">
        <f t="shared" si="644"/>
        <v>C</v>
      </c>
      <c r="BT797" s="200">
        <f t="shared" si="641"/>
        <v>29.394930381184942</v>
      </c>
      <c r="BU797" s="100" t="str">
        <f t="shared" si="645"/>
        <v>C</v>
      </c>
      <c r="BV797" s="200" t="str">
        <f t="shared" si="642"/>
        <v/>
      </c>
      <c r="BW797" s="100" t="str">
        <f t="shared" si="646"/>
        <v/>
      </c>
      <c r="BX797" s="200">
        <f t="shared" si="647"/>
        <v>4</v>
      </c>
      <c r="BY797" s="100" t="str">
        <f t="shared" si="648"/>
        <v>mcl</v>
      </c>
      <c r="BZ797" s="200"/>
      <c r="CA797" s="200"/>
      <c r="CB797" s="200"/>
    </row>
    <row r="798" spans="1:80" s="96" customFormat="1" ht="23" x14ac:dyDescent="0.5">
      <c r="A798" s="268" t="s">
        <v>1605</v>
      </c>
      <c r="B798" s="117" t="s">
        <v>1606</v>
      </c>
      <c r="D798" s="96" t="s">
        <v>74</v>
      </c>
      <c r="E798" s="96">
        <v>1.2999999999999999E-2</v>
      </c>
      <c r="F798" s="96" t="s">
        <v>790</v>
      </c>
      <c r="G798" s="99"/>
      <c r="H798" s="96" t="s">
        <v>74</v>
      </c>
      <c r="J798" s="96" t="s">
        <v>74</v>
      </c>
      <c r="L798" s="100"/>
      <c r="M798" s="113">
        <v>1</v>
      </c>
      <c r="N798" s="96">
        <v>0.1</v>
      </c>
      <c r="P798" s="96">
        <v>383.65</v>
      </c>
      <c r="Q798" s="96" t="s">
        <v>47</v>
      </c>
      <c r="R798" s="96">
        <v>6.0499999999999998E-11</v>
      </c>
      <c r="S798" s="100">
        <v>2.4734000000000002E-9</v>
      </c>
      <c r="T798" s="96">
        <v>3.5985700000000002E-2</v>
      </c>
      <c r="U798" s="96">
        <v>4.2046000000000004E-6</v>
      </c>
      <c r="V798" s="96">
        <v>3880</v>
      </c>
      <c r="W798" s="96">
        <f t="shared" si="603"/>
        <v>23.28</v>
      </c>
      <c r="X798" s="96">
        <v>250000</v>
      </c>
      <c r="Y798" s="99" t="str">
        <f t="shared" si="604"/>
        <v/>
      </c>
      <c r="Z798" s="96" t="str">
        <f t="shared" si="605"/>
        <v/>
      </c>
      <c r="AA798" s="96" t="str">
        <f t="shared" si="606"/>
        <v/>
      </c>
      <c r="AC798" s="96" t="str">
        <f t="shared" si="586"/>
        <v/>
      </c>
      <c r="AD798" s="96" t="str">
        <f t="shared" si="607"/>
        <v/>
      </c>
      <c r="AE798" s="96" t="str">
        <f t="shared" si="608"/>
        <v/>
      </c>
      <c r="AF798" s="96" t="str">
        <f t="shared" si="628"/>
        <v/>
      </c>
      <c r="AH798" s="101" t="str">
        <f t="shared" si="609"/>
        <v/>
      </c>
      <c r="AI798" s="101">
        <f t="shared" si="610"/>
        <v>4284.8112696405988</v>
      </c>
      <c r="AJ798" s="101">
        <f t="shared" si="587"/>
        <v>1016.7857142857146</v>
      </c>
      <c r="AK798" s="96">
        <f t="shared" si="629"/>
        <v>821.77783422429036</v>
      </c>
      <c r="AM798" s="96" t="str">
        <f t="shared" si="611"/>
        <v/>
      </c>
      <c r="AN798" s="96" t="str">
        <f t="shared" si="630"/>
        <v/>
      </c>
      <c r="AO798" s="96" t="str">
        <f t="shared" si="631"/>
        <v/>
      </c>
      <c r="AQ798" s="96" t="str">
        <f t="shared" si="612"/>
        <v/>
      </c>
      <c r="AR798" s="96">
        <f t="shared" si="632"/>
        <v>30368.000000000007</v>
      </c>
      <c r="AS798" s="96">
        <f t="shared" si="633"/>
        <v>30368.000000000007</v>
      </c>
      <c r="AU798" s="96" t="str">
        <f t="shared" si="613"/>
        <v/>
      </c>
      <c r="AV798" s="96" t="str">
        <f t="shared" si="634"/>
        <v/>
      </c>
      <c r="AW798" s="96" t="str">
        <f t="shared" si="635"/>
        <v/>
      </c>
      <c r="AX798" s="96" t="str">
        <f t="shared" si="636"/>
        <v/>
      </c>
      <c r="AZ798" s="101" t="str">
        <f t="shared" si="614"/>
        <v/>
      </c>
      <c r="BA798" s="101">
        <f t="shared" si="615"/>
        <v>39861.80680254964</v>
      </c>
      <c r="BB798" s="101">
        <f t="shared" si="637"/>
        <v>16871.111111111113</v>
      </c>
      <c r="BC798" s="96">
        <f t="shared" si="638"/>
        <v>11854.016969106484</v>
      </c>
      <c r="BE798" s="96" t="str">
        <f t="shared" si="616"/>
        <v/>
      </c>
      <c r="BF798" s="96" t="str">
        <f t="shared" si="617"/>
        <v/>
      </c>
      <c r="BH798" s="118"/>
      <c r="BI798" s="96" t="s">
        <v>74</v>
      </c>
      <c r="BJ798" s="96" t="str">
        <f t="shared" si="618"/>
        <v/>
      </c>
      <c r="BK798" s="101">
        <f t="shared" si="619"/>
        <v>433.82857142857148</v>
      </c>
      <c r="BL798" s="101"/>
      <c r="BM798" s="117" t="str">
        <f t="shared" si="620"/>
        <v>62476-59-9</v>
      </c>
      <c r="BN798" s="204" t="str">
        <f t="shared" si="621"/>
        <v>Sodium Acifluorfen</v>
      </c>
      <c r="BO798" s="204"/>
      <c r="BP798" s="200">
        <f t="shared" si="639"/>
        <v>821.77783422429036</v>
      </c>
      <c r="BQ798" s="100" t="str">
        <f t="shared" si="643"/>
        <v>N</v>
      </c>
      <c r="BR798" s="205">
        <f t="shared" si="640"/>
        <v>30368.000000000007</v>
      </c>
      <c r="BS798" s="100" t="str">
        <f t="shared" si="644"/>
        <v>N</v>
      </c>
      <c r="BT798" s="200">
        <f t="shared" si="641"/>
        <v>11854.016969106484</v>
      </c>
      <c r="BU798" s="100" t="str">
        <f t="shared" si="645"/>
        <v>N</v>
      </c>
      <c r="BV798" s="200" t="str">
        <f t="shared" si="642"/>
        <v/>
      </c>
      <c r="BW798" s="100" t="str">
        <f t="shared" si="646"/>
        <v/>
      </c>
      <c r="BX798" s="200">
        <f t="shared" si="647"/>
        <v>433.82857142857148</v>
      </c>
      <c r="BY798" s="100" t="str">
        <f t="shared" si="648"/>
        <v>N</v>
      </c>
      <c r="BZ798" s="200"/>
      <c r="CA798" s="200"/>
      <c r="CB798" s="200"/>
    </row>
    <row r="799" spans="1:80" s="96" customFormat="1" ht="23" x14ac:dyDescent="0.5">
      <c r="A799" s="268" t="s">
        <v>1607</v>
      </c>
      <c r="B799" s="117" t="s">
        <v>613</v>
      </c>
      <c r="D799" s="96" t="s">
        <v>74</v>
      </c>
      <c r="E799" s="96">
        <v>4.0000000000000001E-3</v>
      </c>
      <c r="F799" s="96" t="s">
        <v>790</v>
      </c>
      <c r="G799" s="99"/>
      <c r="H799" s="96" t="s">
        <v>74</v>
      </c>
      <c r="J799" s="96" t="s">
        <v>74</v>
      </c>
      <c r="L799" s="100"/>
      <c r="M799" s="113">
        <v>1</v>
      </c>
      <c r="P799" s="96">
        <v>65.010000000000005</v>
      </c>
      <c r="Q799" s="96" t="s">
        <v>47</v>
      </c>
      <c r="R799" s="96" t="s">
        <v>1197</v>
      </c>
      <c r="S799" s="100" t="s">
        <v>1197</v>
      </c>
      <c r="T799" s="96" t="s">
        <v>1197</v>
      </c>
      <c r="U799" s="96" t="s">
        <v>1197</v>
      </c>
      <c r="W799" s="96">
        <f t="shared" si="603"/>
        <v>0</v>
      </c>
      <c r="X799" s="96">
        <v>408000</v>
      </c>
      <c r="Y799" s="99" t="str">
        <f t="shared" si="604"/>
        <v/>
      </c>
      <c r="Z799" s="96" t="str">
        <f t="shared" si="605"/>
        <v/>
      </c>
      <c r="AA799" s="96" t="str">
        <f t="shared" si="606"/>
        <v/>
      </c>
      <c r="AC799" s="96" t="str">
        <f t="shared" si="586"/>
        <v/>
      </c>
      <c r="AD799" s="96" t="str">
        <f t="shared" si="607"/>
        <v/>
      </c>
      <c r="AE799" s="96" t="str">
        <f t="shared" si="608"/>
        <v/>
      </c>
      <c r="AF799" s="96" t="str">
        <f t="shared" si="628"/>
        <v/>
      </c>
      <c r="AH799" s="101" t="str">
        <f t="shared" si="609"/>
        <v/>
      </c>
      <c r="AI799" s="101" t="str">
        <f t="shared" si="610"/>
        <v/>
      </c>
      <c r="AJ799" s="101">
        <f t="shared" si="587"/>
        <v>312.85714285714289</v>
      </c>
      <c r="AK799" s="96">
        <f t="shared" si="629"/>
        <v>312.85714285714289</v>
      </c>
      <c r="AM799" s="96" t="str">
        <f t="shared" si="611"/>
        <v/>
      </c>
      <c r="AN799" s="96" t="str">
        <f t="shared" si="630"/>
        <v/>
      </c>
      <c r="AO799" s="96" t="str">
        <f t="shared" si="631"/>
        <v/>
      </c>
      <c r="AQ799" s="96" t="str">
        <f t="shared" si="612"/>
        <v/>
      </c>
      <c r="AR799" s="96">
        <f t="shared" si="632"/>
        <v>9344</v>
      </c>
      <c r="AS799" s="96">
        <f t="shared" si="633"/>
        <v>9344</v>
      </c>
      <c r="AU799" s="96" t="str">
        <f t="shared" si="613"/>
        <v/>
      </c>
      <c r="AV799" s="96" t="str">
        <f t="shared" si="634"/>
        <v/>
      </c>
      <c r="AW799" s="96" t="str">
        <f t="shared" si="635"/>
        <v/>
      </c>
      <c r="AX799" s="96" t="str">
        <f t="shared" si="636"/>
        <v/>
      </c>
      <c r="AZ799" s="101" t="str">
        <f t="shared" si="614"/>
        <v/>
      </c>
      <c r="BA799" s="101" t="str">
        <f t="shared" si="615"/>
        <v/>
      </c>
      <c r="BB799" s="101">
        <f t="shared" si="637"/>
        <v>5191.1111111111113</v>
      </c>
      <c r="BC799" s="96">
        <f t="shared" si="638"/>
        <v>5191.1111111111113</v>
      </c>
      <c r="BE799" s="96" t="str">
        <f t="shared" si="616"/>
        <v/>
      </c>
      <c r="BF799" s="96" t="str">
        <f t="shared" si="617"/>
        <v/>
      </c>
      <c r="BH799" s="118"/>
      <c r="BI799" s="96" t="s">
        <v>74</v>
      </c>
      <c r="BJ799" s="96" t="str">
        <f t="shared" si="618"/>
        <v/>
      </c>
      <c r="BK799" s="101">
        <f t="shared" si="619"/>
        <v>133.48571428571429</v>
      </c>
      <c r="BL799" s="101"/>
      <c r="BM799" s="117" t="str">
        <f t="shared" si="620"/>
        <v>26628-22-8</v>
      </c>
      <c r="BN799" s="204" t="str">
        <f t="shared" si="621"/>
        <v>Sodium Azide</v>
      </c>
      <c r="BO799" s="204"/>
      <c r="BP799" s="200">
        <f t="shared" si="639"/>
        <v>312.85714285714289</v>
      </c>
      <c r="BQ799" s="100" t="str">
        <f t="shared" si="643"/>
        <v>N</v>
      </c>
      <c r="BR799" s="205">
        <f t="shared" si="640"/>
        <v>9344</v>
      </c>
      <c r="BS799" s="100" t="str">
        <f t="shared" si="644"/>
        <v>N</v>
      </c>
      <c r="BT799" s="200">
        <f t="shared" si="641"/>
        <v>5191.1111111111113</v>
      </c>
      <c r="BU799" s="100" t="str">
        <f t="shared" si="645"/>
        <v>N</v>
      </c>
      <c r="BV799" s="200" t="str">
        <f t="shared" si="642"/>
        <v/>
      </c>
      <c r="BW799" s="100" t="str">
        <f t="shared" si="646"/>
        <v/>
      </c>
      <c r="BX799" s="200">
        <f t="shared" si="647"/>
        <v>133.48571428571429</v>
      </c>
      <c r="BY799" s="100" t="str">
        <f t="shared" si="648"/>
        <v>N</v>
      </c>
      <c r="BZ799" s="200"/>
      <c r="CA799" s="200"/>
      <c r="CB799" s="200"/>
    </row>
    <row r="800" spans="1:80" s="96" customFormat="1" ht="23" x14ac:dyDescent="0.5">
      <c r="A800" s="268" t="s">
        <v>1608</v>
      </c>
      <c r="B800" s="117" t="s">
        <v>1609</v>
      </c>
      <c r="C800" s="96">
        <v>0.5</v>
      </c>
      <c r="D800" s="201" t="s">
        <v>793</v>
      </c>
      <c r="E800" s="96">
        <v>0.02</v>
      </c>
      <c r="F800" s="203" t="s">
        <v>793</v>
      </c>
      <c r="G800" s="99">
        <v>0.15</v>
      </c>
      <c r="H800" s="100" t="s">
        <v>793</v>
      </c>
      <c r="I800" s="96">
        <v>2.0000000000000001E-4</v>
      </c>
      <c r="J800" s="203" t="s">
        <v>793</v>
      </c>
      <c r="K800" s="203"/>
      <c r="L800" s="100"/>
      <c r="M800" s="113">
        <v>1</v>
      </c>
      <c r="P800" s="96">
        <v>261.96800000000002</v>
      </c>
      <c r="Q800" s="96" t="s">
        <v>47</v>
      </c>
      <c r="R800" s="96" t="s">
        <v>1197</v>
      </c>
      <c r="S800" s="100" t="s">
        <v>1197</v>
      </c>
      <c r="T800" s="96" t="s">
        <v>1197</v>
      </c>
      <c r="U800" s="96" t="s">
        <v>1197</v>
      </c>
      <c r="W800" s="96">
        <f t="shared" si="603"/>
        <v>0</v>
      </c>
      <c r="X800" s="96">
        <v>1870000</v>
      </c>
      <c r="Y800" s="99" t="str">
        <f t="shared" si="604"/>
        <v/>
      </c>
      <c r="Z800" s="96" t="str">
        <f t="shared" si="605"/>
        <v/>
      </c>
      <c r="AA800" s="96" t="str">
        <f t="shared" si="606"/>
        <v/>
      </c>
      <c r="AC800" s="96">
        <f t="shared" si="586"/>
        <v>22.46153846153846</v>
      </c>
      <c r="AD800" s="96" t="str">
        <f t="shared" si="607"/>
        <v/>
      </c>
      <c r="AE800" s="96">
        <f t="shared" si="608"/>
        <v>1.3904761904761904</v>
      </c>
      <c r="AF800" s="96">
        <f t="shared" si="628"/>
        <v>1.3094170403587444</v>
      </c>
      <c r="AH800" s="101">
        <f t="shared" si="609"/>
        <v>250285.71428571426</v>
      </c>
      <c r="AI800" s="101" t="str">
        <f t="shared" si="610"/>
        <v/>
      </c>
      <c r="AJ800" s="101">
        <f t="shared" si="587"/>
        <v>1564.2857142857144</v>
      </c>
      <c r="AK800" s="96">
        <f t="shared" si="629"/>
        <v>1554.5696539485361</v>
      </c>
      <c r="AM800" s="96">
        <f t="shared" si="611"/>
        <v>98.111999999999995</v>
      </c>
      <c r="AN800" s="96">
        <f t="shared" si="630"/>
        <v>13.081599999999998</v>
      </c>
      <c r="AO800" s="96">
        <f t="shared" si="631"/>
        <v>11.542588235294115</v>
      </c>
      <c r="AQ800" s="96">
        <f t="shared" si="612"/>
        <v>1051200</v>
      </c>
      <c r="AR800" s="96">
        <f t="shared" si="632"/>
        <v>46720.000000000007</v>
      </c>
      <c r="AS800" s="96">
        <f t="shared" si="633"/>
        <v>44731.914893617024</v>
      </c>
      <c r="AU800" s="96">
        <f t="shared" si="613"/>
        <v>109.01333333333334</v>
      </c>
      <c r="AV800" s="96" t="str">
        <f t="shared" si="634"/>
        <v/>
      </c>
      <c r="AW800" s="96">
        <f t="shared" si="635"/>
        <v>7.2675555555555542</v>
      </c>
      <c r="AX800" s="96">
        <f t="shared" si="636"/>
        <v>6.8133333333333326</v>
      </c>
      <c r="AZ800" s="101">
        <f t="shared" si="614"/>
        <v>1168000</v>
      </c>
      <c r="BA800" s="101" t="str">
        <f t="shared" si="615"/>
        <v/>
      </c>
      <c r="BB800" s="101">
        <f t="shared" si="637"/>
        <v>25955.555555555558</v>
      </c>
      <c r="BC800" s="96">
        <f t="shared" si="638"/>
        <v>25391.304347826084</v>
      </c>
      <c r="BE800" s="96">
        <f t="shared" si="616"/>
        <v>1.8717948717948718E-5</v>
      </c>
      <c r="BF800" s="96">
        <f t="shared" si="617"/>
        <v>0.20857142857142857</v>
      </c>
      <c r="BH800" s="118"/>
      <c r="BJ800" s="96">
        <f t="shared" si="618"/>
        <v>0.1558164354322305</v>
      </c>
      <c r="BK800" s="101">
        <f t="shared" si="619"/>
        <v>667.42857142857144</v>
      </c>
      <c r="BL800" s="101"/>
      <c r="BM800" s="117" t="str">
        <f t="shared" si="620"/>
        <v>10588-01-9</v>
      </c>
      <c r="BN800" s="204" t="str">
        <f t="shared" si="621"/>
        <v>Sodium Dichromate</v>
      </c>
      <c r="BO800" s="204"/>
      <c r="BP800" s="200">
        <f t="shared" si="639"/>
        <v>1.3094170403587444</v>
      </c>
      <c r="BQ800" s="100" t="str">
        <f t="shared" si="643"/>
        <v>C</v>
      </c>
      <c r="BR800" s="205">
        <f t="shared" si="640"/>
        <v>11.542588235294115</v>
      </c>
      <c r="BS800" s="100" t="str">
        <f t="shared" si="644"/>
        <v>C</v>
      </c>
      <c r="BT800" s="200">
        <f t="shared" si="641"/>
        <v>6.8133333333333326</v>
      </c>
      <c r="BU800" s="100" t="str">
        <f t="shared" si="645"/>
        <v>C</v>
      </c>
      <c r="BV800" s="200">
        <f t="shared" si="642"/>
        <v>1.8717948717948718E-5</v>
      </c>
      <c r="BW800" s="100" t="str">
        <f t="shared" si="646"/>
        <v>C</v>
      </c>
      <c r="BX800" s="200">
        <f t="shared" si="647"/>
        <v>0.1558164354322305</v>
      </c>
      <c r="BY800" s="100" t="str">
        <f t="shared" si="648"/>
        <v>C</v>
      </c>
      <c r="BZ800" s="200"/>
      <c r="CA800" s="200"/>
      <c r="CB800" s="200"/>
    </row>
    <row r="801" spans="1:80" s="96" customFormat="1" ht="23" x14ac:dyDescent="0.5">
      <c r="A801" s="268" t="s">
        <v>1610</v>
      </c>
      <c r="B801" s="117" t="s">
        <v>614</v>
      </c>
      <c r="C801" s="96">
        <v>0.27</v>
      </c>
      <c r="D801" s="96" t="s">
        <v>41</v>
      </c>
      <c r="E801" s="96">
        <v>0.03</v>
      </c>
      <c r="F801" s="96" t="s">
        <v>790</v>
      </c>
      <c r="G801" s="99"/>
      <c r="H801" s="96" t="s">
        <v>74</v>
      </c>
      <c r="J801" s="96" t="s">
        <v>74</v>
      </c>
      <c r="L801" s="100"/>
      <c r="M801" s="113">
        <v>1</v>
      </c>
      <c r="N801" s="96">
        <v>0.1</v>
      </c>
      <c r="P801" s="96">
        <v>172.27</v>
      </c>
      <c r="Q801" s="96" t="s">
        <v>47</v>
      </c>
      <c r="R801" s="96" t="s">
        <v>1197</v>
      </c>
      <c r="S801" s="100" t="s">
        <v>1197</v>
      </c>
      <c r="T801" s="96">
        <v>6.1368699999999998E-2</v>
      </c>
      <c r="U801" s="96">
        <v>7.1705000000000002E-6</v>
      </c>
      <c r="V801" s="96">
        <v>204.5</v>
      </c>
      <c r="W801" s="96">
        <f t="shared" si="603"/>
        <v>1.2270000000000001</v>
      </c>
      <c r="X801" s="96">
        <v>364100</v>
      </c>
      <c r="Y801" s="99" t="str">
        <f t="shared" si="604"/>
        <v/>
      </c>
      <c r="Z801" s="96" t="str">
        <f t="shared" si="605"/>
        <v/>
      </c>
      <c r="AA801" s="96" t="str">
        <f t="shared" si="606"/>
        <v/>
      </c>
      <c r="AC801" s="96" t="str">
        <f t="shared" si="586"/>
        <v/>
      </c>
      <c r="AD801" s="96">
        <f t="shared" si="607"/>
        <v>9.1526868778053583</v>
      </c>
      <c r="AE801" s="96">
        <f t="shared" si="608"/>
        <v>2.5749559082892417</v>
      </c>
      <c r="AF801" s="96">
        <f t="shared" si="628"/>
        <v>2.0095909794140803</v>
      </c>
      <c r="AH801" s="101" t="str">
        <f t="shared" si="609"/>
        <v/>
      </c>
      <c r="AI801" s="101">
        <f t="shared" si="610"/>
        <v>9888.0260068629213</v>
      </c>
      <c r="AJ801" s="101">
        <f t="shared" si="587"/>
        <v>2346.4285714285716</v>
      </c>
      <c r="AK801" s="96">
        <f t="shared" si="629"/>
        <v>1896.4103866714388</v>
      </c>
      <c r="AM801" s="96" t="str">
        <f t="shared" si="611"/>
        <v/>
      </c>
      <c r="AN801" s="96">
        <f t="shared" si="630"/>
        <v>24.225185185185182</v>
      </c>
      <c r="AO801" s="96">
        <f t="shared" si="631"/>
        <v>24.225185185185182</v>
      </c>
      <c r="AQ801" s="96" t="str">
        <f t="shared" si="612"/>
        <v/>
      </c>
      <c r="AR801" s="96">
        <f t="shared" si="632"/>
        <v>70080</v>
      </c>
      <c r="AS801" s="96">
        <f t="shared" si="633"/>
        <v>70080</v>
      </c>
      <c r="AU801" s="96" t="str">
        <f t="shared" si="613"/>
        <v/>
      </c>
      <c r="AV801" s="96">
        <f t="shared" si="634"/>
        <v>446.23462247983309</v>
      </c>
      <c r="AW801" s="96">
        <f t="shared" si="635"/>
        <v>13.458436213991769</v>
      </c>
      <c r="AX801" s="96">
        <f t="shared" si="636"/>
        <v>13.064413502748865</v>
      </c>
      <c r="AZ801" s="101" t="str">
        <f t="shared" si="614"/>
        <v/>
      </c>
      <c r="BA801" s="101">
        <f t="shared" si="615"/>
        <v>91988.784928960697</v>
      </c>
      <c r="BB801" s="101">
        <f t="shared" si="637"/>
        <v>38933.333333333336</v>
      </c>
      <c r="BC801" s="96">
        <f t="shared" si="638"/>
        <v>27355.423774861116</v>
      </c>
      <c r="BE801" s="96" t="str">
        <f t="shared" si="616"/>
        <v/>
      </c>
      <c r="BF801" s="96" t="str">
        <f t="shared" si="617"/>
        <v/>
      </c>
      <c r="BH801" s="118"/>
      <c r="BI801" s="96" t="s">
        <v>74</v>
      </c>
      <c r="BJ801" s="96">
        <f t="shared" si="618"/>
        <v>0.28854895450413048</v>
      </c>
      <c r="BK801" s="101">
        <f t="shared" si="619"/>
        <v>1001.1428571428571</v>
      </c>
      <c r="BL801" s="101"/>
      <c r="BM801" s="117" t="str">
        <f t="shared" si="620"/>
        <v>148-18-5</v>
      </c>
      <c r="BN801" s="204" t="str">
        <f t="shared" si="621"/>
        <v>Sodium Diethyldithiocarbamate</v>
      </c>
      <c r="BO801" s="204"/>
      <c r="BP801" s="200">
        <f t="shared" si="639"/>
        <v>2.0095909794140803</v>
      </c>
      <c r="BQ801" s="100" t="str">
        <f t="shared" si="643"/>
        <v>C</v>
      </c>
      <c r="BR801" s="205">
        <f t="shared" si="640"/>
        <v>24.225185185185182</v>
      </c>
      <c r="BS801" s="100" t="str">
        <f t="shared" si="644"/>
        <v>C</v>
      </c>
      <c r="BT801" s="200">
        <f t="shared" si="641"/>
        <v>13.064413502748865</v>
      </c>
      <c r="BU801" s="100" t="str">
        <f t="shared" si="645"/>
        <v>C</v>
      </c>
      <c r="BV801" s="200" t="str">
        <f t="shared" si="642"/>
        <v/>
      </c>
      <c r="BW801" s="100" t="str">
        <f t="shared" si="646"/>
        <v/>
      </c>
      <c r="BX801" s="200">
        <f t="shared" si="647"/>
        <v>0.28854895450413048</v>
      </c>
      <c r="BY801" s="100" t="str">
        <f t="shared" si="648"/>
        <v>C</v>
      </c>
      <c r="BZ801" s="200"/>
      <c r="CA801" s="200"/>
      <c r="CB801" s="200"/>
    </row>
    <row r="802" spans="1:80" s="96" customFormat="1" ht="23" x14ac:dyDescent="0.5">
      <c r="A802" s="268" t="s">
        <v>1611</v>
      </c>
      <c r="B802" s="117" t="s">
        <v>1612</v>
      </c>
      <c r="D802" s="96" t="s">
        <v>74</v>
      </c>
      <c r="E802" s="96">
        <v>0.05</v>
      </c>
      <c r="F802" s="96" t="s">
        <v>109</v>
      </c>
      <c r="G802" s="99"/>
      <c r="H802" s="96" t="s">
        <v>74</v>
      </c>
      <c r="I802" s="96">
        <v>1.4E-2</v>
      </c>
      <c r="J802" s="203" t="s">
        <v>793</v>
      </c>
      <c r="K802" s="203"/>
      <c r="L802" s="100"/>
      <c r="M802" s="113">
        <v>1</v>
      </c>
      <c r="P802" s="96">
        <v>41.988</v>
      </c>
      <c r="Q802" s="96" t="s">
        <v>47</v>
      </c>
      <c r="R802" s="96" t="s">
        <v>1197</v>
      </c>
      <c r="S802" s="100" t="s">
        <v>1197</v>
      </c>
      <c r="T802" s="96" t="s">
        <v>1197</v>
      </c>
      <c r="U802" s="96" t="s">
        <v>1197</v>
      </c>
      <c r="W802" s="96">
        <f t="shared" si="603"/>
        <v>0</v>
      </c>
      <c r="X802" s="96">
        <v>42200</v>
      </c>
      <c r="Y802" s="99" t="str">
        <f t="shared" si="604"/>
        <v/>
      </c>
      <c r="Z802" s="96" t="str">
        <f t="shared" si="605"/>
        <v/>
      </c>
      <c r="AA802" s="96" t="str">
        <f t="shared" si="606"/>
        <v/>
      </c>
      <c r="AC802" s="96" t="str">
        <f t="shared" si="586"/>
        <v/>
      </c>
      <c r="AD802" s="96" t="str">
        <f t="shared" si="607"/>
        <v/>
      </c>
      <c r="AE802" s="96" t="str">
        <f t="shared" si="608"/>
        <v/>
      </c>
      <c r="AF802" s="96" t="str">
        <f t="shared" si="628"/>
        <v/>
      </c>
      <c r="AH802" s="101">
        <f t="shared" si="609"/>
        <v>17520000</v>
      </c>
      <c r="AI802" s="101" t="str">
        <f t="shared" si="610"/>
        <v/>
      </c>
      <c r="AJ802" s="101">
        <f t="shared" si="587"/>
        <v>3910.7142857142853</v>
      </c>
      <c r="AK802" s="96">
        <f t="shared" si="629"/>
        <v>3909.8415532247268</v>
      </c>
      <c r="AM802" s="96" t="str">
        <f t="shared" si="611"/>
        <v/>
      </c>
      <c r="AN802" s="96" t="str">
        <f t="shared" si="630"/>
        <v/>
      </c>
      <c r="AO802" s="96" t="str">
        <f t="shared" si="631"/>
        <v/>
      </c>
      <c r="AQ802" s="96">
        <f t="shared" si="612"/>
        <v>73584000</v>
      </c>
      <c r="AR802" s="96">
        <f t="shared" si="632"/>
        <v>116800</v>
      </c>
      <c r="AS802" s="96">
        <f t="shared" si="633"/>
        <v>116614.89698890652</v>
      </c>
      <c r="AU802" s="96" t="str">
        <f t="shared" si="613"/>
        <v/>
      </c>
      <c r="AV802" s="96" t="str">
        <f t="shared" si="634"/>
        <v/>
      </c>
      <c r="AW802" s="96" t="str">
        <f t="shared" si="635"/>
        <v/>
      </c>
      <c r="AX802" s="96" t="str">
        <f t="shared" si="636"/>
        <v/>
      </c>
      <c r="AZ802" s="101">
        <f t="shared" si="614"/>
        <v>81760000</v>
      </c>
      <c r="BA802" s="101" t="str">
        <f t="shared" si="615"/>
        <v/>
      </c>
      <c r="BB802" s="101">
        <f t="shared" si="637"/>
        <v>64888.888888888891</v>
      </c>
      <c r="BC802" s="96">
        <f t="shared" si="638"/>
        <v>64837.430610626485</v>
      </c>
      <c r="BE802" s="96" t="str">
        <f t="shared" si="616"/>
        <v/>
      </c>
      <c r="BF802" s="96">
        <f t="shared" si="617"/>
        <v>14.600000000000003</v>
      </c>
      <c r="BH802" s="118"/>
      <c r="BI802" s="96">
        <v>4000</v>
      </c>
      <c r="BJ802" s="96" t="str">
        <f t="shared" si="618"/>
        <v/>
      </c>
      <c r="BK802" s="101">
        <f t="shared" si="619"/>
        <v>1668.5714285714287</v>
      </c>
      <c r="BL802" s="101"/>
      <c r="BM802" s="117" t="str">
        <f t="shared" si="620"/>
        <v>7681-49-4</v>
      </c>
      <c r="BN802" s="204" t="str">
        <f t="shared" si="621"/>
        <v>Sodium Fluoride</v>
      </c>
      <c r="BO802" s="204"/>
      <c r="BP802" s="200">
        <f t="shared" si="639"/>
        <v>3909.8415532247268</v>
      </c>
      <c r="BQ802" s="100" t="str">
        <f t="shared" si="643"/>
        <v>N</v>
      </c>
      <c r="BR802" s="205">
        <f t="shared" si="640"/>
        <v>100000</v>
      </c>
      <c r="BS802" s="100" t="str">
        <f t="shared" si="644"/>
        <v>max</v>
      </c>
      <c r="BT802" s="200">
        <f t="shared" si="641"/>
        <v>64837.430610626485</v>
      </c>
      <c r="BU802" s="100" t="str">
        <f t="shared" si="645"/>
        <v>N</v>
      </c>
      <c r="BV802" s="200">
        <f t="shared" si="642"/>
        <v>14.600000000000003</v>
      </c>
      <c r="BW802" s="100" t="str">
        <f t="shared" si="646"/>
        <v>N</v>
      </c>
      <c r="BX802" s="200">
        <f t="shared" si="647"/>
        <v>4000</v>
      </c>
      <c r="BY802" s="100" t="str">
        <f t="shared" si="648"/>
        <v>mcl</v>
      </c>
      <c r="BZ802" s="200"/>
      <c r="CA802" s="200"/>
      <c r="CB802" s="200"/>
    </row>
    <row r="803" spans="1:80" s="96" customFormat="1" ht="23" x14ac:dyDescent="0.5">
      <c r="A803" s="268" t="s">
        <v>1613</v>
      </c>
      <c r="B803" s="117" t="s">
        <v>615</v>
      </c>
      <c r="D803" s="96" t="s">
        <v>74</v>
      </c>
      <c r="E803" s="96">
        <v>2.0000000000000002E-5</v>
      </c>
      <c r="F803" s="96" t="s">
        <v>790</v>
      </c>
      <c r="G803" s="99"/>
      <c r="H803" s="96" t="s">
        <v>74</v>
      </c>
      <c r="J803" s="96" t="s">
        <v>74</v>
      </c>
      <c r="L803" s="100"/>
      <c r="M803" s="113">
        <v>1</v>
      </c>
      <c r="N803" s="96">
        <v>0.1</v>
      </c>
      <c r="P803" s="96">
        <v>100.03</v>
      </c>
      <c r="Q803" s="96" t="s">
        <v>47</v>
      </c>
      <c r="R803" s="96">
        <v>1.0899999999999999E-6</v>
      </c>
      <c r="S803" s="100">
        <v>4.46E-5</v>
      </c>
      <c r="T803" s="96">
        <v>8.8172600000000004E-2</v>
      </c>
      <c r="U803" s="96">
        <v>1.03E-5</v>
      </c>
      <c r="V803" s="96">
        <v>1.44</v>
      </c>
      <c r="W803" s="96">
        <f t="shared" si="603"/>
        <v>8.6400000000000001E-3</v>
      </c>
      <c r="X803" s="96">
        <v>1110000</v>
      </c>
      <c r="Y803" s="99" t="str">
        <f t="shared" si="604"/>
        <v/>
      </c>
      <c r="Z803" s="96" t="str">
        <f t="shared" si="605"/>
        <v/>
      </c>
      <c r="AA803" s="96" t="str">
        <f t="shared" si="606"/>
        <v/>
      </c>
      <c r="AC803" s="96" t="str">
        <f t="shared" si="586"/>
        <v/>
      </c>
      <c r="AD803" s="96" t="str">
        <f t="shared" si="607"/>
        <v/>
      </c>
      <c r="AE803" s="96" t="str">
        <f t="shared" si="608"/>
        <v/>
      </c>
      <c r="AF803" s="96" t="str">
        <f t="shared" si="628"/>
        <v/>
      </c>
      <c r="AH803" s="101" t="str">
        <f t="shared" si="609"/>
        <v/>
      </c>
      <c r="AI803" s="101">
        <f t="shared" si="610"/>
        <v>6.592017337908616</v>
      </c>
      <c r="AJ803" s="101">
        <f t="shared" si="587"/>
        <v>1.5642857142857145</v>
      </c>
      <c r="AK803" s="96">
        <f t="shared" si="629"/>
        <v>1.2642735911142928</v>
      </c>
      <c r="AM803" s="96" t="str">
        <f t="shared" si="611"/>
        <v/>
      </c>
      <c r="AN803" s="96" t="str">
        <f t="shared" si="630"/>
        <v/>
      </c>
      <c r="AO803" s="96" t="str">
        <f t="shared" si="631"/>
        <v/>
      </c>
      <c r="AQ803" s="96" t="str">
        <f t="shared" si="612"/>
        <v/>
      </c>
      <c r="AR803" s="96">
        <f t="shared" si="632"/>
        <v>46.720000000000013</v>
      </c>
      <c r="AS803" s="96">
        <f t="shared" si="633"/>
        <v>46.720000000000013</v>
      </c>
      <c r="AU803" s="96" t="str">
        <f t="shared" si="613"/>
        <v/>
      </c>
      <c r="AV803" s="96" t="str">
        <f t="shared" si="634"/>
        <v/>
      </c>
      <c r="AW803" s="96" t="str">
        <f t="shared" si="635"/>
        <v/>
      </c>
      <c r="AX803" s="96" t="str">
        <f t="shared" si="636"/>
        <v/>
      </c>
      <c r="AZ803" s="101" t="str">
        <f t="shared" si="614"/>
        <v/>
      </c>
      <c r="BA803" s="101">
        <f t="shared" si="615"/>
        <v>61.325856619307146</v>
      </c>
      <c r="BB803" s="101">
        <f t="shared" si="637"/>
        <v>25.955555555555559</v>
      </c>
      <c r="BC803" s="96">
        <f t="shared" si="638"/>
        <v>18.236949183240746</v>
      </c>
      <c r="BE803" s="96" t="str">
        <f t="shared" si="616"/>
        <v/>
      </c>
      <c r="BF803" s="96" t="str">
        <f t="shared" si="617"/>
        <v/>
      </c>
      <c r="BH803" s="118"/>
      <c r="BI803" s="96" t="s">
        <v>74</v>
      </c>
      <c r="BJ803" s="96" t="str">
        <f t="shared" si="618"/>
        <v/>
      </c>
      <c r="BK803" s="101">
        <f t="shared" si="619"/>
        <v>0.66742857142857148</v>
      </c>
      <c r="BL803" s="101"/>
      <c r="BM803" s="117" t="str">
        <f t="shared" si="620"/>
        <v>62-74-8</v>
      </c>
      <c r="BN803" s="204" t="str">
        <f t="shared" si="621"/>
        <v>Sodium Fluoroacetate</v>
      </c>
      <c r="BO803" s="204"/>
      <c r="BP803" s="200">
        <f t="shared" si="639"/>
        <v>1.2642735911142928</v>
      </c>
      <c r="BQ803" s="100" t="str">
        <f t="shared" si="643"/>
        <v>N</v>
      </c>
      <c r="BR803" s="205">
        <f t="shared" si="640"/>
        <v>46.720000000000013</v>
      </c>
      <c r="BS803" s="100" t="str">
        <f t="shared" si="644"/>
        <v>N</v>
      </c>
      <c r="BT803" s="200">
        <f t="shared" si="641"/>
        <v>18.236949183240746</v>
      </c>
      <c r="BU803" s="100" t="str">
        <f t="shared" si="645"/>
        <v>N</v>
      </c>
      <c r="BV803" s="200" t="str">
        <f t="shared" si="642"/>
        <v/>
      </c>
      <c r="BW803" s="100" t="str">
        <f t="shared" si="646"/>
        <v/>
      </c>
      <c r="BX803" s="200">
        <f t="shared" si="647"/>
        <v>0.66742857142857148</v>
      </c>
      <c r="BY803" s="100" t="str">
        <f t="shared" si="648"/>
        <v>N</v>
      </c>
      <c r="BZ803" s="200"/>
      <c r="CA803" s="200"/>
      <c r="CB803" s="200"/>
    </row>
    <row r="804" spans="1:80" s="96" customFormat="1" ht="23" x14ac:dyDescent="0.5">
      <c r="A804" s="268" t="s">
        <v>1614</v>
      </c>
      <c r="B804" s="117" t="s">
        <v>616</v>
      </c>
      <c r="D804" s="96" t="s">
        <v>74</v>
      </c>
      <c r="E804" s="96">
        <v>1E-3</v>
      </c>
      <c r="F804" s="96" t="s">
        <v>41</v>
      </c>
      <c r="G804" s="99"/>
      <c r="H804" s="96" t="s">
        <v>74</v>
      </c>
      <c r="J804" s="96" t="s">
        <v>74</v>
      </c>
      <c r="L804" s="100"/>
      <c r="M804" s="113">
        <v>1</v>
      </c>
      <c r="P804" s="96">
        <v>121.93</v>
      </c>
      <c r="Q804" s="96" t="s">
        <v>47</v>
      </c>
      <c r="R804" s="96" t="s">
        <v>1197</v>
      </c>
      <c r="S804" s="100" t="s">
        <v>1197</v>
      </c>
      <c r="T804" s="96" t="s">
        <v>1197</v>
      </c>
      <c r="U804" s="96" t="s">
        <v>1197</v>
      </c>
      <c r="W804" s="96">
        <f t="shared" si="603"/>
        <v>0</v>
      </c>
      <c r="X804" s="96">
        <v>210000</v>
      </c>
      <c r="Y804" s="99" t="str">
        <f t="shared" si="604"/>
        <v/>
      </c>
      <c r="Z804" s="96" t="str">
        <f t="shared" si="605"/>
        <v/>
      </c>
      <c r="AA804" s="96" t="str">
        <f t="shared" si="606"/>
        <v/>
      </c>
      <c r="AC804" s="96" t="str">
        <f t="shared" si="586"/>
        <v/>
      </c>
      <c r="AD804" s="96" t="str">
        <f t="shared" si="607"/>
        <v/>
      </c>
      <c r="AE804" s="96" t="str">
        <f t="shared" si="608"/>
        <v/>
      </c>
      <c r="AF804" s="96" t="str">
        <f t="shared" si="628"/>
        <v/>
      </c>
      <c r="AH804" s="101" t="str">
        <f t="shared" si="609"/>
        <v/>
      </c>
      <c r="AI804" s="101" t="str">
        <f t="shared" si="610"/>
        <v/>
      </c>
      <c r="AJ804" s="101">
        <f t="shared" si="587"/>
        <v>78.214285714285722</v>
      </c>
      <c r="AK804" s="96">
        <f t="shared" si="629"/>
        <v>78.214285714285722</v>
      </c>
      <c r="AM804" s="96" t="str">
        <f t="shared" si="611"/>
        <v/>
      </c>
      <c r="AN804" s="96" t="str">
        <f t="shared" si="630"/>
        <v/>
      </c>
      <c r="AO804" s="96" t="str">
        <f t="shared" si="631"/>
        <v/>
      </c>
      <c r="AQ804" s="96" t="str">
        <f t="shared" si="612"/>
        <v/>
      </c>
      <c r="AR804" s="96">
        <f t="shared" si="632"/>
        <v>2336</v>
      </c>
      <c r="AS804" s="96">
        <f t="shared" si="633"/>
        <v>2336</v>
      </c>
      <c r="AU804" s="96" t="str">
        <f t="shared" si="613"/>
        <v/>
      </c>
      <c r="AV804" s="96" t="str">
        <f t="shared" si="634"/>
        <v/>
      </c>
      <c r="AW804" s="96" t="str">
        <f t="shared" si="635"/>
        <v/>
      </c>
      <c r="AX804" s="96" t="str">
        <f t="shared" si="636"/>
        <v/>
      </c>
      <c r="AZ804" s="101" t="str">
        <f t="shared" si="614"/>
        <v/>
      </c>
      <c r="BA804" s="101" t="str">
        <f t="shared" si="615"/>
        <v/>
      </c>
      <c r="BB804" s="101">
        <f t="shared" si="637"/>
        <v>1297.7777777777778</v>
      </c>
      <c r="BC804" s="96">
        <f t="shared" si="638"/>
        <v>1297.7777777777778</v>
      </c>
      <c r="BE804" s="96" t="str">
        <f t="shared" si="616"/>
        <v/>
      </c>
      <c r="BF804" s="96" t="str">
        <f t="shared" si="617"/>
        <v/>
      </c>
      <c r="BH804" s="118"/>
      <c r="BI804" s="96" t="s">
        <v>74</v>
      </c>
      <c r="BJ804" s="96" t="str">
        <f t="shared" si="618"/>
        <v/>
      </c>
      <c r="BK804" s="101">
        <f t="shared" si="619"/>
        <v>33.371428571428574</v>
      </c>
      <c r="BL804" s="101"/>
      <c r="BM804" s="117" t="str">
        <f t="shared" si="620"/>
        <v>13718-26-8</v>
      </c>
      <c r="BN804" s="204" t="str">
        <f t="shared" si="621"/>
        <v>Sodium Metavanadate</v>
      </c>
      <c r="BO804" s="204"/>
      <c r="BP804" s="200">
        <f t="shared" si="639"/>
        <v>78.214285714285722</v>
      </c>
      <c r="BQ804" s="100" t="str">
        <f t="shared" si="643"/>
        <v>N</v>
      </c>
      <c r="BR804" s="205">
        <f t="shared" si="640"/>
        <v>2336</v>
      </c>
      <c r="BS804" s="100" t="str">
        <f t="shared" si="644"/>
        <v>N</v>
      </c>
      <c r="BT804" s="200">
        <f t="shared" si="641"/>
        <v>1297.7777777777778</v>
      </c>
      <c r="BU804" s="100" t="str">
        <f t="shared" si="645"/>
        <v>N</v>
      </c>
      <c r="BV804" s="200" t="str">
        <f t="shared" si="642"/>
        <v/>
      </c>
      <c r="BW804" s="100" t="str">
        <f t="shared" si="646"/>
        <v/>
      </c>
      <c r="BX804" s="200">
        <f t="shared" si="647"/>
        <v>33.371428571428574</v>
      </c>
      <c r="BY804" s="100" t="str">
        <f t="shared" si="648"/>
        <v>N</v>
      </c>
      <c r="BZ804" s="200"/>
      <c r="CA804" s="200"/>
      <c r="CB804" s="200"/>
    </row>
    <row r="805" spans="1:80" s="96" customFormat="1" ht="23" x14ac:dyDescent="0.5">
      <c r="A805" s="268" t="s">
        <v>1615</v>
      </c>
      <c r="B805" s="117" t="s">
        <v>1616</v>
      </c>
      <c r="D805" s="96" t="s">
        <v>74</v>
      </c>
      <c r="E805" s="96">
        <v>8.0000000000000004E-4</v>
      </c>
      <c r="F805" s="96" t="s">
        <v>791</v>
      </c>
      <c r="G805" s="99"/>
      <c r="H805" s="96" t="s">
        <v>74</v>
      </c>
      <c r="J805" s="96" t="s">
        <v>74</v>
      </c>
      <c r="L805" s="100"/>
      <c r="M805" s="113">
        <v>1</v>
      </c>
      <c r="P805" s="96">
        <v>293.82</v>
      </c>
      <c r="Q805" s="96" t="s">
        <v>47</v>
      </c>
      <c r="R805" s="96" t="s">
        <v>1197</v>
      </c>
      <c r="S805" s="100" t="s">
        <v>1197</v>
      </c>
      <c r="T805" s="96" t="s">
        <v>1197</v>
      </c>
      <c r="U805" s="96" t="s">
        <v>1197</v>
      </c>
      <c r="W805" s="96">
        <f t="shared" si="603"/>
        <v>0</v>
      </c>
      <c r="X805" s="96">
        <v>742000</v>
      </c>
      <c r="Y805" s="99" t="str">
        <f t="shared" si="604"/>
        <v/>
      </c>
      <c r="Z805" s="96" t="str">
        <f t="shared" si="605"/>
        <v/>
      </c>
      <c r="AA805" s="96" t="str">
        <f t="shared" si="606"/>
        <v/>
      </c>
      <c r="AC805" s="96" t="str">
        <f t="shared" si="586"/>
        <v/>
      </c>
      <c r="AD805" s="96" t="str">
        <f t="shared" si="607"/>
        <v/>
      </c>
      <c r="AE805" s="96" t="str">
        <f t="shared" si="608"/>
        <v/>
      </c>
      <c r="AF805" s="96" t="str">
        <f t="shared" si="628"/>
        <v/>
      </c>
      <c r="AH805" s="101" t="str">
        <f t="shared" si="609"/>
        <v/>
      </c>
      <c r="AI805" s="101" t="str">
        <f t="shared" si="610"/>
        <v/>
      </c>
      <c r="AJ805" s="101">
        <f t="shared" si="587"/>
        <v>62.571428571428584</v>
      </c>
      <c r="AK805" s="96">
        <f t="shared" si="629"/>
        <v>62.571428571428591</v>
      </c>
      <c r="AM805" s="96" t="str">
        <f t="shared" si="611"/>
        <v/>
      </c>
      <c r="AN805" s="96" t="str">
        <f t="shared" si="630"/>
        <v/>
      </c>
      <c r="AO805" s="96" t="str">
        <f t="shared" si="631"/>
        <v/>
      </c>
      <c r="AQ805" s="96" t="str">
        <f t="shared" si="612"/>
        <v/>
      </c>
      <c r="AR805" s="96">
        <f t="shared" si="632"/>
        <v>1868.8000000000002</v>
      </c>
      <c r="AS805" s="96">
        <f t="shared" si="633"/>
        <v>1868.8000000000002</v>
      </c>
      <c r="AU805" s="96" t="str">
        <f t="shared" si="613"/>
        <v/>
      </c>
      <c r="AV805" s="96" t="str">
        <f t="shared" si="634"/>
        <v/>
      </c>
      <c r="AW805" s="96" t="str">
        <f t="shared" si="635"/>
        <v/>
      </c>
      <c r="AX805" s="96" t="str">
        <f t="shared" si="636"/>
        <v/>
      </c>
      <c r="AZ805" s="101" t="str">
        <f t="shared" si="614"/>
        <v/>
      </c>
      <c r="BA805" s="101" t="str">
        <f t="shared" si="615"/>
        <v/>
      </c>
      <c r="BB805" s="101">
        <f t="shared" si="637"/>
        <v>1038.2222222222224</v>
      </c>
      <c r="BC805" s="96">
        <f t="shared" si="638"/>
        <v>1038.2222222222224</v>
      </c>
      <c r="BE805" s="96" t="str">
        <f t="shared" si="616"/>
        <v/>
      </c>
      <c r="BF805" s="96" t="str">
        <f t="shared" si="617"/>
        <v/>
      </c>
      <c r="BH805" s="118"/>
      <c r="BI805" s="96" t="s">
        <v>74</v>
      </c>
      <c r="BJ805" s="96" t="str">
        <f t="shared" si="618"/>
        <v/>
      </c>
      <c r="BK805" s="101">
        <f t="shared" si="619"/>
        <v>26.697142857142858</v>
      </c>
      <c r="BL805" s="101"/>
      <c r="BM805" s="117" t="str">
        <f t="shared" si="620"/>
        <v>13472-45-2</v>
      </c>
      <c r="BN805" s="204" t="str">
        <f t="shared" si="621"/>
        <v>Sodium Tungstate</v>
      </c>
      <c r="BO805" s="204"/>
      <c r="BP805" s="200">
        <f t="shared" si="639"/>
        <v>62.571428571428591</v>
      </c>
      <c r="BQ805" s="100" t="str">
        <f t="shared" si="643"/>
        <v>N</v>
      </c>
      <c r="BR805" s="205">
        <f t="shared" si="640"/>
        <v>1868.8000000000002</v>
      </c>
      <c r="BS805" s="100" t="str">
        <f t="shared" si="644"/>
        <v>N</v>
      </c>
      <c r="BT805" s="200">
        <f t="shared" si="641"/>
        <v>1038.2222222222224</v>
      </c>
      <c r="BU805" s="100" t="str">
        <f t="shared" si="645"/>
        <v>N</v>
      </c>
      <c r="BV805" s="200" t="str">
        <f t="shared" si="642"/>
        <v/>
      </c>
      <c r="BW805" s="100" t="str">
        <f t="shared" si="646"/>
        <v/>
      </c>
      <c r="BX805" s="200">
        <f t="shared" si="647"/>
        <v>26.697142857142858</v>
      </c>
      <c r="BY805" s="100" t="str">
        <f t="shared" si="648"/>
        <v>N</v>
      </c>
      <c r="BZ805" s="200"/>
      <c r="CA805" s="200"/>
      <c r="CB805" s="200"/>
    </row>
    <row r="806" spans="1:80" s="96" customFormat="1" ht="23" x14ac:dyDescent="0.5">
      <c r="A806" s="268" t="s">
        <v>1617</v>
      </c>
      <c r="B806" s="117" t="s">
        <v>1618</v>
      </c>
      <c r="D806" s="96" t="s">
        <v>74</v>
      </c>
      <c r="E806" s="96">
        <v>8.0000000000000004E-4</v>
      </c>
      <c r="F806" s="96" t="s">
        <v>791</v>
      </c>
      <c r="G806" s="99"/>
      <c r="H806" s="96" t="s">
        <v>74</v>
      </c>
      <c r="J806" s="96" t="s">
        <v>74</v>
      </c>
      <c r="L806" s="100"/>
      <c r="M806" s="113">
        <v>1</v>
      </c>
      <c r="P806" s="96">
        <v>329.85</v>
      </c>
      <c r="Q806" s="96" t="s">
        <v>47</v>
      </c>
      <c r="R806" s="96" t="s">
        <v>1197</v>
      </c>
      <c r="S806" s="100" t="s">
        <v>1197</v>
      </c>
      <c r="T806" s="96" t="s">
        <v>1197</v>
      </c>
      <c r="U806" s="96" t="s">
        <v>1197</v>
      </c>
      <c r="W806" s="96">
        <f t="shared" si="603"/>
        <v>0</v>
      </c>
      <c r="X806" s="96">
        <v>742000</v>
      </c>
      <c r="Y806" s="99" t="str">
        <f t="shared" si="604"/>
        <v/>
      </c>
      <c r="Z806" s="96" t="str">
        <f t="shared" si="605"/>
        <v/>
      </c>
      <c r="AA806" s="96" t="str">
        <f t="shared" si="606"/>
        <v/>
      </c>
      <c r="AC806" s="96" t="str">
        <f t="shared" si="586"/>
        <v/>
      </c>
      <c r="AD806" s="96" t="str">
        <f t="shared" si="607"/>
        <v/>
      </c>
      <c r="AE806" s="96" t="str">
        <f t="shared" si="608"/>
        <v/>
      </c>
      <c r="AF806" s="96" t="str">
        <f t="shared" si="628"/>
        <v/>
      </c>
      <c r="AH806" s="101" t="str">
        <f t="shared" si="609"/>
        <v/>
      </c>
      <c r="AI806" s="101" t="str">
        <f t="shared" si="610"/>
        <v/>
      </c>
      <c r="AJ806" s="101">
        <f t="shared" si="587"/>
        <v>62.571428571428584</v>
      </c>
      <c r="AK806" s="96">
        <f t="shared" si="629"/>
        <v>62.571428571428591</v>
      </c>
      <c r="AM806" s="96" t="str">
        <f t="shared" si="611"/>
        <v/>
      </c>
      <c r="AN806" s="96" t="str">
        <f t="shared" si="630"/>
        <v/>
      </c>
      <c r="AO806" s="96" t="str">
        <f t="shared" si="631"/>
        <v/>
      </c>
      <c r="AQ806" s="96" t="str">
        <f t="shared" si="612"/>
        <v/>
      </c>
      <c r="AR806" s="96">
        <f t="shared" si="632"/>
        <v>1868.8000000000002</v>
      </c>
      <c r="AS806" s="96">
        <f t="shared" si="633"/>
        <v>1868.8000000000002</v>
      </c>
      <c r="AU806" s="96" t="str">
        <f t="shared" si="613"/>
        <v/>
      </c>
      <c r="AV806" s="96" t="str">
        <f t="shared" si="634"/>
        <v/>
      </c>
      <c r="AW806" s="96" t="str">
        <f t="shared" si="635"/>
        <v/>
      </c>
      <c r="AX806" s="96" t="str">
        <f t="shared" si="636"/>
        <v/>
      </c>
      <c r="AZ806" s="101" t="str">
        <f t="shared" si="614"/>
        <v/>
      </c>
      <c r="BA806" s="101" t="str">
        <f t="shared" si="615"/>
        <v/>
      </c>
      <c r="BB806" s="101">
        <f t="shared" si="637"/>
        <v>1038.2222222222224</v>
      </c>
      <c r="BC806" s="96">
        <f t="shared" si="638"/>
        <v>1038.2222222222224</v>
      </c>
      <c r="BE806" s="96" t="str">
        <f t="shared" si="616"/>
        <v/>
      </c>
      <c r="BF806" s="96" t="str">
        <f t="shared" si="617"/>
        <v/>
      </c>
      <c r="BH806" s="118"/>
      <c r="BI806" s="96" t="s">
        <v>74</v>
      </c>
      <c r="BJ806" s="96" t="str">
        <f t="shared" si="618"/>
        <v/>
      </c>
      <c r="BK806" s="101">
        <f t="shared" si="619"/>
        <v>26.697142857142858</v>
      </c>
      <c r="BL806" s="101"/>
      <c r="BM806" s="117" t="str">
        <f t="shared" si="620"/>
        <v>10213-10-2</v>
      </c>
      <c r="BN806" s="204" t="str">
        <f t="shared" si="621"/>
        <v>Sodium Tungstate Dihydrate</v>
      </c>
      <c r="BO806" s="204"/>
      <c r="BP806" s="200">
        <f t="shared" si="639"/>
        <v>62.571428571428591</v>
      </c>
      <c r="BQ806" s="100" t="str">
        <f t="shared" si="643"/>
        <v>N</v>
      </c>
      <c r="BR806" s="205">
        <f t="shared" si="640"/>
        <v>1868.8000000000002</v>
      </c>
      <c r="BS806" s="100" t="str">
        <f t="shared" si="644"/>
        <v>N</v>
      </c>
      <c r="BT806" s="200">
        <f t="shared" si="641"/>
        <v>1038.2222222222224</v>
      </c>
      <c r="BU806" s="100" t="str">
        <f t="shared" si="645"/>
        <v>N</v>
      </c>
      <c r="BV806" s="200" t="str">
        <f t="shared" si="642"/>
        <v/>
      </c>
      <c r="BW806" s="100" t="str">
        <f t="shared" si="646"/>
        <v/>
      </c>
      <c r="BX806" s="200">
        <f t="shared" si="647"/>
        <v>26.697142857142858</v>
      </c>
      <c r="BY806" s="100" t="str">
        <f t="shared" si="648"/>
        <v>N</v>
      </c>
      <c r="BZ806" s="200"/>
      <c r="CA806" s="200"/>
      <c r="CB806" s="200"/>
    </row>
    <row r="807" spans="1:80" s="96" customFormat="1" ht="23" x14ac:dyDescent="0.5">
      <c r="A807" s="268" t="s">
        <v>1619</v>
      </c>
      <c r="B807" s="117" t="s">
        <v>628</v>
      </c>
      <c r="C807" s="96">
        <v>2.4E-2</v>
      </c>
      <c r="D807" s="96" t="s">
        <v>41</v>
      </c>
      <c r="E807" s="96">
        <v>0.03</v>
      </c>
      <c r="F807" s="96" t="s">
        <v>790</v>
      </c>
      <c r="G807" s="99"/>
      <c r="H807" s="96" t="s">
        <v>74</v>
      </c>
      <c r="J807" s="96" t="s">
        <v>74</v>
      </c>
      <c r="L807" s="100"/>
      <c r="M807" s="113">
        <v>1</v>
      </c>
      <c r="N807" s="96">
        <v>0.1</v>
      </c>
      <c r="P807" s="96">
        <v>365.97</v>
      </c>
      <c r="Q807" s="96" t="s">
        <v>47</v>
      </c>
      <c r="R807" s="96">
        <v>1.8400000000000001E-9</v>
      </c>
      <c r="S807" s="100">
        <v>7.5225E-8</v>
      </c>
      <c r="T807" s="96">
        <v>3.7135599999999998E-2</v>
      </c>
      <c r="U807" s="96">
        <v>4.3390000000000003E-6</v>
      </c>
      <c r="V807" s="96">
        <v>1375</v>
      </c>
      <c r="W807" s="96">
        <f t="shared" si="603"/>
        <v>8.25</v>
      </c>
      <c r="X807" s="96">
        <v>11</v>
      </c>
      <c r="Y807" s="99" t="str">
        <f t="shared" si="604"/>
        <v/>
      </c>
      <c r="Z807" s="96" t="str">
        <f t="shared" si="605"/>
        <v/>
      </c>
      <c r="AA807" s="96" t="str">
        <f t="shared" si="606"/>
        <v/>
      </c>
      <c r="AC807" s="96" t="str">
        <f t="shared" si="586"/>
        <v/>
      </c>
      <c r="AD807" s="96">
        <f t="shared" si="607"/>
        <v>102.96772737531029</v>
      </c>
      <c r="AE807" s="96">
        <f t="shared" si="608"/>
        <v>28.968253968253965</v>
      </c>
      <c r="AF807" s="96">
        <f t="shared" si="628"/>
        <v>22.607898518408398</v>
      </c>
      <c r="AH807" s="101" t="str">
        <f t="shared" si="609"/>
        <v/>
      </c>
      <c r="AI807" s="101">
        <f t="shared" si="610"/>
        <v>9888.0260068629213</v>
      </c>
      <c r="AJ807" s="101">
        <f t="shared" si="587"/>
        <v>2346.4285714285716</v>
      </c>
      <c r="AK807" s="96">
        <f t="shared" si="629"/>
        <v>1896.4103866714388</v>
      </c>
      <c r="AM807" s="96" t="str">
        <f t="shared" si="611"/>
        <v/>
      </c>
      <c r="AN807" s="96">
        <f t="shared" si="630"/>
        <v>272.5333333333333</v>
      </c>
      <c r="AO807" s="96">
        <f t="shared" si="631"/>
        <v>272.5333333333333</v>
      </c>
      <c r="AQ807" s="96" t="str">
        <f t="shared" si="612"/>
        <v/>
      </c>
      <c r="AR807" s="96">
        <f t="shared" si="632"/>
        <v>70080</v>
      </c>
      <c r="AS807" s="96">
        <f t="shared" si="633"/>
        <v>70080</v>
      </c>
      <c r="AU807" s="96" t="str">
        <f t="shared" si="613"/>
        <v/>
      </c>
      <c r="AV807" s="96">
        <f t="shared" si="634"/>
        <v>5020.1395028981224</v>
      </c>
      <c r="AW807" s="96">
        <f t="shared" si="635"/>
        <v>151.40740740740739</v>
      </c>
      <c r="AX807" s="96">
        <f t="shared" si="636"/>
        <v>146.9746519059247</v>
      </c>
      <c r="AZ807" s="101" t="str">
        <f t="shared" si="614"/>
        <v/>
      </c>
      <c r="BA807" s="101">
        <f t="shared" si="615"/>
        <v>91988.784928960697</v>
      </c>
      <c r="BB807" s="101">
        <f t="shared" si="637"/>
        <v>38933.333333333336</v>
      </c>
      <c r="BC807" s="96">
        <f t="shared" si="638"/>
        <v>27355.423774861116</v>
      </c>
      <c r="BE807" s="96" t="str">
        <f t="shared" si="616"/>
        <v/>
      </c>
      <c r="BF807" s="96" t="str">
        <f t="shared" si="617"/>
        <v/>
      </c>
      <c r="BH807" s="118"/>
      <c r="BI807" s="96" t="s">
        <v>74</v>
      </c>
      <c r="BJ807" s="96">
        <f t="shared" si="618"/>
        <v>3.2461757381714684</v>
      </c>
      <c r="BK807" s="101">
        <f t="shared" si="619"/>
        <v>1001.1428571428571</v>
      </c>
      <c r="BL807" s="101"/>
      <c r="BM807" s="117" t="str">
        <f t="shared" si="620"/>
        <v>961-11-5</v>
      </c>
      <c r="BN807" s="204" t="str">
        <f t="shared" si="621"/>
        <v>Stirofos (Tetrachlorovinphos)</v>
      </c>
      <c r="BO807" s="204"/>
      <c r="BP807" s="200">
        <f t="shared" si="639"/>
        <v>22.607898518408398</v>
      </c>
      <c r="BQ807" s="100" t="str">
        <f t="shared" si="643"/>
        <v>C</v>
      </c>
      <c r="BR807" s="205">
        <f t="shared" si="640"/>
        <v>272.5333333333333</v>
      </c>
      <c r="BS807" s="100" t="str">
        <f t="shared" si="644"/>
        <v>C</v>
      </c>
      <c r="BT807" s="200">
        <f t="shared" si="641"/>
        <v>146.9746519059247</v>
      </c>
      <c r="BU807" s="100" t="str">
        <f t="shared" si="645"/>
        <v>C</v>
      </c>
      <c r="BV807" s="200" t="str">
        <f t="shared" si="642"/>
        <v/>
      </c>
      <c r="BW807" s="100" t="str">
        <f t="shared" si="646"/>
        <v/>
      </c>
      <c r="BX807" s="200">
        <f t="shared" si="647"/>
        <v>3.2461757381714684</v>
      </c>
      <c r="BY807" s="100" t="str">
        <f t="shared" si="648"/>
        <v>C</v>
      </c>
      <c r="BZ807" s="200"/>
      <c r="CA807" s="200"/>
      <c r="CB807" s="200"/>
    </row>
    <row r="808" spans="1:80" s="96" customFormat="1" ht="23" x14ac:dyDescent="0.5">
      <c r="A808" s="268" t="s">
        <v>1620</v>
      </c>
      <c r="B808" s="117" t="s">
        <v>1621</v>
      </c>
      <c r="C808" s="96">
        <v>0.5</v>
      </c>
      <c r="D808" s="201" t="s">
        <v>793</v>
      </c>
      <c r="E808" s="96">
        <v>0.02</v>
      </c>
      <c r="F808" s="203" t="s">
        <v>793</v>
      </c>
      <c r="G808" s="99">
        <v>0.15</v>
      </c>
      <c r="H808" s="100" t="s">
        <v>793</v>
      </c>
      <c r="I808" s="96">
        <v>2.0000000000000001E-4</v>
      </c>
      <c r="J808" s="203" t="s">
        <v>793</v>
      </c>
      <c r="K808" s="203"/>
      <c r="L808" s="100"/>
      <c r="M808" s="113">
        <v>1</v>
      </c>
      <c r="P808" s="96">
        <v>203.61</v>
      </c>
      <c r="Q808" s="96" t="s">
        <v>47</v>
      </c>
      <c r="R808" s="96" t="s">
        <v>1197</v>
      </c>
      <c r="S808" s="100" t="s">
        <v>1197</v>
      </c>
      <c r="T808" s="96" t="s">
        <v>1197</v>
      </c>
      <c r="U808" s="96" t="s">
        <v>1197</v>
      </c>
      <c r="W808" s="96">
        <f t="shared" si="603"/>
        <v>0</v>
      </c>
      <c r="X808" s="96">
        <v>1060</v>
      </c>
      <c r="Y808" s="99" t="str">
        <f t="shared" si="604"/>
        <v/>
      </c>
      <c r="Z808" s="96" t="str">
        <f t="shared" si="605"/>
        <v/>
      </c>
      <c r="AA808" s="96" t="str">
        <f t="shared" si="606"/>
        <v/>
      </c>
      <c r="AC808" s="96">
        <f t="shared" si="586"/>
        <v>22.46153846153846</v>
      </c>
      <c r="AD808" s="96" t="str">
        <f t="shared" si="607"/>
        <v/>
      </c>
      <c r="AE808" s="96">
        <f t="shared" si="608"/>
        <v>1.3904761904761904</v>
      </c>
      <c r="AF808" s="96">
        <f t="shared" si="628"/>
        <v>1.3094170403587444</v>
      </c>
      <c r="AH808" s="101">
        <f t="shared" si="609"/>
        <v>250285.71428571426</v>
      </c>
      <c r="AI808" s="101" t="str">
        <f t="shared" si="610"/>
        <v/>
      </c>
      <c r="AJ808" s="101">
        <f t="shared" si="587"/>
        <v>1564.2857142857144</v>
      </c>
      <c r="AK808" s="96">
        <f t="shared" si="629"/>
        <v>1554.5696539485361</v>
      </c>
      <c r="AM808" s="96">
        <f t="shared" si="611"/>
        <v>98.111999999999995</v>
      </c>
      <c r="AN808" s="96">
        <f t="shared" si="630"/>
        <v>13.081599999999998</v>
      </c>
      <c r="AO808" s="96">
        <f t="shared" si="631"/>
        <v>11.542588235294115</v>
      </c>
      <c r="AQ808" s="96">
        <f t="shared" si="612"/>
        <v>1051200</v>
      </c>
      <c r="AR808" s="96">
        <f t="shared" si="632"/>
        <v>46720.000000000007</v>
      </c>
      <c r="AS808" s="96">
        <f t="shared" si="633"/>
        <v>44731.914893617024</v>
      </c>
      <c r="AU808" s="96">
        <f t="shared" si="613"/>
        <v>109.01333333333334</v>
      </c>
      <c r="AV808" s="96" t="str">
        <f t="shared" si="634"/>
        <v/>
      </c>
      <c r="AW808" s="96">
        <f t="shared" si="635"/>
        <v>7.2675555555555542</v>
      </c>
      <c r="AX808" s="96">
        <f t="shared" si="636"/>
        <v>6.8133333333333326</v>
      </c>
      <c r="AZ808" s="101">
        <f t="shared" si="614"/>
        <v>1168000</v>
      </c>
      <c r="BA808" s="101" t="str">
        <f t="shared" si="615"/>
        <v/>
      </c>
      <c r="BB808" s="101">
        <f t="shared" si="637"/>
        <v>25955.555555555558</v>
      </c>
      <c r="BC808" s="96">
        <f t="shared" si="638"/>
        <v>25391.304347826084</v>
      </c>
      <c r="BE808" s="96">
        <f t="shared" si="616"/>
        <v>1.8717948717948718E-5</v>
      </c>
      <c r="BF808" s="96">
        <f t="shared" si="617"/>
        <v>0.20857142857142857</v>
      </c>
      <c r="BH808" s="118"/>
      <c r="BJ808" s="96">
        <f t="shared" si="618"/>
        <v>0.1558164354322305</v>
      </c>
      <c r="BK808" s="101">
        <f t="shared" si="619"/>
        <v>667.42857142857144</v>
      </c>
      <c r="BL808" s="101"/>
      <c r="BM808" s="117" t="str">
        <f t="shared" si="620"/>
        <v>7789-06-2</v>
      </c>
      <c r="BN808" s="204" t="str">
        <f t="shared" si="621"/>
        <v>Strontium Chromate</v>
      </c>
      <c r="BO808" s="204"/>
      <c r="BP808" s="200">
        <f t="shared" si="639"/>
        <v>1.3094170403587444</v>
      </c>
      <c r="BQ808" s="100" t="str">
        <f t="shared" si="643"/>
        <v>C</v>
      </c>
      <c r="BR808" s="205">
        <f t="shared" si="640"/>
        <v>11.542588235294115</v>
      </c>
      <c r="BS808" s="100" t="str">
        <f t="shared" si="644"/>
        <v>C</v>
      </c>
      <c r="BT808" s="200">
        <f t="shared" si="641"/>
        <v>6.8133333333333326</v>
      </c>
      <c r="BU808" s="100" t="str">
        <f t="shared" si="645"/>
        <v>C</v>
      </c>
      <c r="BV808" s="200">
        <f t="shared" si="642"/>
        <v>1.8717948717948718E-5</v>
      </c>
      <c r="BW808" s="100" t="str">
        <f t="shared" si="646"/>
        <v>C</v>
      </c>
      <c r="BX808" s="200">
        <f t="shared" si="647"/>
        <v>0.1558164354322305</v>
      </c>
      <c r="BY808" s="100" t="str">
        <f t="shared" si="648"/>
        <v>C</v>
      </c>
      <c r="BZ808" s="200"/>
      <c r="CA808" s="200"/>
      <c r="CB808" s="200"/>
    </row>
    <row r="809" spans="1:80" s="96" customFormat="1" ht="23" x14ac:dyDescent="0.5">
      <c r="A809" s="268" t="s">
        <v>1622</v>
      </c>
      <c r="B809" s="117" t="s">
        <v>617</v>
      </c>
      <c r="D809" s="96" t="s">
        <v>74</v>
      </c>
      <c r="E809" s="96">
        <v>0.6</v>
      </c>
      <c r="F809" s="96" t="s">
        <v>790</v>
      </c>
      <c r="G809" s="99"/>
      <c r="H809" s="96" t="s">
        <v>74</v>
      </c>
      <c r="J809" s="96" t="s">
        <v>74</v>
      </c>
      <c r="L809" s="100"/>
      <c r="M809" s="113">
        <v>1</v>
      </c>
      <c r="P809" s="96">
        <v>87.62</v>
      </c>
      <c r="Q809" s="96" t="s">
        <v>47</v>
      </c>
      <c r="R809" s="96" t="s">
        <v>1197</v>
      </c>
      <c r="S809" s="100" t="s">
        <v>1197</v>
      </c>
      <c r="T809" s="96" t="s">
        <v>1197</v>
      </c>
      <c r="U809" s="96" t="s">
        <v>1197</v>
      </c>
      <c r="W809" s="96">
        <f t="shared" si="603"/>
        <v>0</v>
      </c>
      <c r="X809" s="96" t="s">
        <v>1197</v>
      </c>
      <c r="Y809" s="99" t="str">
        <f t="shared" si="604"/>
        <v/>
      </c>
      <c r="Z809" s="96" t="str">
        <f t="shared" si="605"/>
        <v/>
      </c>
      <c r="AA809" s="96" t="str">
        <f t="shared" si="606"/>
        <v/>
      </c>
      <c r="AC809" s="96" t="str">
        <f t="shared" si="586"/>
        <v/>
      </c>
      <c r="AD809" s="96" t="str">
        <f t="shared" si="607"/>
        <v/>
      </c>
      <c r="AE809" s="96" t="str">
        <f t="shared" si="608"/>
        <v/>
      </c>
      <c r="AF809" s="96" t="str">
        <f t="shared" si="628"/>
        <v/>
      </c>
      <c r="AH809" s="101" t="str">
        <f t="shared" si="609"/>
        <v/>
      </c>
      <c r="AI809" s="101" t="str">
        <f t="shared" si="610"/>
        <v/>
      </c>
      <c r="AJ809" s="101">
        <f t="shared" si="587"/>
        <v>46928.571428571435</v>
      </c>
      <c r="AK809" s="96">
        <f t="shared" si="629"/>
        <v>46928.571428571435</v>
      </c>
      <c r="AM809" s="96" t="str">
        <f t="shared" si="611"/>
        <v/>
      </c>
      <c r="AN809" s="96" t="str">
        <f t="shared" si="630"/>
        <v/>
      </c>
      <c r="AO809" s="96" t="str">
        <f t="shared" si="631"/>
        <v/>
      </c>
      <c r="AQ809" s="96" t="str">
        <f t="shared" si="612"/>
        <v/>
      </c>
      <c r="AR809" s="96">
        <f t="shared" si="632"/>
        <v>1401600</v>
      </c>
      <c r="AS809" s="96">
        <f t="shared" si="633"/>
        <v>1401600</v>
      </c>
      <c r="AU809" s="96" t="str">
        <f t="shared" si="613"/>
        <v/>
      </c>
      <c r="AV809" s="96" t="str">
        <f t="shared" si="634"/>
        <v/>
      </c>
      <c r="AW809" s="96" t="str">
        <f t="shared" si="635"/>
        <v/>
      </c>
      <c r="AX809" s="96" t="str">
        <f t="shared" si="636"/>
        <v/>
      </c>
      <c r="AZ809" s="101" t="str">
        <f t="shared" si="614"/>
        <v/>
      </c>
      <c r="BA809" s="101" t="str">
        <f t="shared" si="615"/>
        <v/>
      </c>
      <c r="BB809" s="101">
        <f t="shared" si="637"/>
        <v>778666.66666666663</v>
      </c>
      <c r="BC809" s="96">
        <f t="shared" si="638"/>
        <v>778666.66666666663</v>
      </c>
      <c r="BE809" s="96" t="str">
        <f t="shared" si="616"/>
        <v/>
      </c>
      <c r="BF809" s="96" t="str">
        <f t="shared" si="617"/>
        <v/>
      </c>
      <c r="BH809" s="118"/>
      <c r="BI809" s="96" t="s">
        <v>74</v>
      </c>
      <c r="BJ809" s="96" t="str">
        <f t="shared" si="618"/>
        <v/>
      </c>
      <c r="BK809" s="101">
        <f t="shared" si="619"/>
        <v>20022.857142857141</v>
      </c>
      <c r="BL809" s="101"/>
      <c r="BM809" s="117" t="str">
        <f t="shared" si="620"/>
        <v>7440-24-6</v>
      </c>
      <c r="BN809" s="204" t="str">
        <f t="shared" si="621"/>
        <v>Strontium, Stable</v>
      </c>
      <c r="BO809" s="204"/>
      <c r="BP809" s="200">
        <f t="shared" si="639"/>
        <v>46928.571428571435</v>
      </c>
      <c r="BQ809" s="100" t="str">
        <f t="shared" si="643"/>
        <v>N</v>
      </c>
      <c r="BR809" s="205">
        <f t="shared" si="640"/>
        <v>100000</v>
      </c>
      <c r="BS809" s="100" t="str">
        <f t="shared" si="644"/>
        <v>max</v>
      </c>
      <c r="BT809" s="200">
        <f t="shared" si="641"/>
        <v>100000</v>
      </c>
      <c r="BU809" s="100" t="str">
        <f t="shared" si="645"/>
        <v>max</v>
      </c>
      <c r="BV809" s="200" t="str">
        <f t="shared" si="642"/>
        <v/>
      </c>
      <c r="BW809" s="100" t="str">
        <f t="shared" si="646"/>
        <v/>
      </c>
      <c r="BX809" s="200">
        <f t="shared" si="647"/>
        <v>20022.857142857141</v>
      </c>
      <c r="BY809" s="100" t="str">
        <f t="shared" si="648"/>
        <v>N</v>
      </c>
      <c r="BZ809" s="200"/>
      <c r="CA809" s="200"/>
      <c r="CB809" s="200"/>
    </row>
    <row r="810" spans="1:80" s="96" customFormat="1" ht="23" x14ac:dyDescent="0.5">
      <c r="A810" s="268" t="s">
        <v>618</v>
      </c>
      <c r="B810" s="117" t="s">
        <v>619</v>
      </c>
      <c r="D810" s="96" t="s">
        <v>74</v>
      </c>
      <c r="E810" s="96">
        <v>2.9999999999999997E-4</v>
      </c>
      <c r="F810" s="96" t="s">
        <v>790</v>
      </c>
      <c r="G810" s="99"/>
      <c r="H810" s="96" t="s">
        <v>74</v>
      </c>
      <c r="J810" s="96" t="s">
        <v>74</v>
      </c>
      <c r="L810" s="100"/>
      <c r="M810" s="113">
        <v>1</v>
      </c>
      <c r="N810" s="96">
        <v>0.1</v>
      </c>
      <c r="P810" s="96">
        <v>334.42</v>
      </c>
      <c r="Q810" s="96" t="s">
        <v>47</v>
      </c>
      <c r="R810" s="96">
        <v>7.5600000000000001E-14</v>
      </c>
      <c r="S810" s="100">
        <v>3.0910000000000001E-12</v>
      </c>
      <c r="T810" s="96">
        <v>2.2081699999999999E-2</v>
      </c>
      <c r="U810" s="96">
        <v>5.5824000000000001E-6</v>
      </c>
      <c r="V810" s="96">
        <v>5403</v>
      </c>
      <c r="W810" s="96">
        <f t="shared" si="603"/>
        <v>32.417999999999999</v>
      </c>
      <c r="X810" s="96">
        <v>160</v>
      </c>
      <c r="Y810" s="99" t="str">
        <f t="shared" si="604"/>
        <v/>
      </c>
      <c r="Z810" s="96" t="str">
        <f t="shared" si="605"/>
        <v/>
      </c>
      <c r="AA810" s="96" t="str">
        <f t="shared" si="606"/>
        <v/>
      </c>
      <c r="AC810" s="96" t="str">
        <f t="shared" si="586"/>
        <v/>
      </c>
      <c r="AD810" s="96" t="str">
        <f t="shared" si="607"/>
        <v/>
      </c>
      <c r="AE810" s="96" t="str">
        <f t="shared" si="608"/>
        <v/>
      </c>
      <c r="AF810" s="96" t="str">
        <f t="shared" si="628"/>
        <v/>
      </c>
      <c r="AH810" s="101" t="str">
        <f t="shared" si="609"/>
        <v/>
      </c>
      <c r="AI810" s="101">
        <f t="shared" si="610"/>
        <v>98.880260068629198</v>
      </c>
      <c r="AJ810" s="101">
        <f t="shared" si="587"/>
        <v>23.464285714285715</v>
      </c>
      <c r="AK810" s="96">
        <f t="shared" si="629"/>
        <v>18.964103866714389</v>
      </c>
      <c r="AM810" s="96" t="str">
        <f t="shared" si="611"/>
        <v/>
      </c>
      <c r="AN810" s="96" t="str">
        <f t="shared" si="630"/>
        <v/>
      </c>
      <c r="AO810" s="96" t="str">
        <f t="shared" si="631"/>
        <v/>
      </c>
      <c r="AQ810" s="96" t="str">
        <f t="shared" si="612"/>
        <v/>
      </c>
      <c r="AR810" s="96">
        <f t="shared" si="632"/>
        <v>700.80000000000007</v>
      </c>
      <c r="AS810" s="96">
        <f t="shared" si="633"/>
        <v>700.80000000000007</v>
      </c>
      <c r="AU810" s="96" t="str">
        <f t="shared" si="613"/>
        <v/>
      </c>
      <c r="AV810" s="96" t="str">
        <f t="shared" si="634"/>
        <v/>
      </c>
      <c r="AW810" s="96" t="str">
        <f t="shared" si="635"/>
        <v/>
      </c>
      <c r="AX810" s="96" t="str">
        <f t="shared" si="636"/>
        <v/>
      </c>
      <c r="AZ810" s="101" t="str">
        <f t="shared" si="614"/>
        <v/>
      </c>
      <c r="BA810" s="101">
        <f t="shared" si="615"/>
        <v>919.88784928960706</v>
      </c>
      <c r="BB810" s="101">
        <f t="shared" si="637"/>
        <v>389.33333333333331</v>
      </c>
      <c r="BC810" s="96">
        <f t="shared" si="638"/>
        <v>273.55423774861111</v>
      </c>
      <c r="BE810" s="96" t="str">
        <f t="shared" si="616"/>
        <v/>
      </c>
      <c r="BF810" s="96" t="str">
        <f t="shared" si="617"/>
        <v/>
      </c>
      <c r="BH810" s="118"/>
      <c r="BI810" s="96" t="s">
        <v>74</v>
      </c>
      <c r="BJ810" s="96" t="str">
        <f t="shared" si="618"/>
        <v/>
      </c>
      <c r="BK810" s="101">
        <f t="shared" si="619"/>
        <v>10.011428571428571</v>
      </c>
      <c r="BL810" s="101"/>
      <c r="BM810" s="117" t="str">
        <f t="shared" si="620"/>
        <v>57-24-9</v>
      </c>
      <c r="BN810" s="204" t="str">
        <f t="shared" si="621"/>
        <v>Strychnine</v>
      </c>
      <c r="BO810" s="204"/>
      <c r="BP810" s="200">
        <f t="shared" si="639"/>
        <v>18.964103866714389</v>
      </c>
      <c r="BQ810" s="100" t="str">
        <f t="shared" si="643"/>
        <v>N</v>
      </c>
      <c r="BR810" s="205">
        <f t="shared" si="640"/>
        <v>700.80000000000007</v>
      </c>
      <c r="BS810" s="100" t="str">
        <f t="shared" si="644"/>
        <v>N</v>
      </c>
      <c r="BT810" s="200">
        <f t="shared" si="641"/>
        <v>273.55423774861111</v>
      </c>
      <c r="BU810" s="100" t="str">
        <f t="shared" si="645"/>
        <v>N</v>
      </c>
      <c r="BV810" s="200" t="str">
        <f t="shared" si="642"/>
        <v/>
      </c>
      <c r="BW810" s="100" t="str">
        <f t="shared" si="646"/>
        <v/>
      </c>
      <c r="BX810" s="200">
        <f t="shared" si="647"/>
        <v>10.011428571428571</v>
      </c>
      <c r="BY810" s="100" t="str">
        <f t="shared" si="648"/>
        <v>N</v>
      </c>
      <c r="BZ810" s="200"/>
      <c r="CA810" s="200"/>
      <c r="CB810" s="200"/>
    </row>
    <row r="811" spans="1:80" s="96" customFormat="1" ht="23" x14ac:dyDescent="0.5">
      <c r="A811" s="268" t="s">
        <v>620</v>
      </c>
      <c r="B811" s="117" t="s">
        <v>621</v>
      </c>
      <c r="D811" s="96" t="s">
        <v>74</v>
      </c>
      <c r="E811" s="96">
        <v>0.2</v>
      </c>
      <c r="F811" s="96" t="s">
        <v>790</v>
      </c>
      <c r="G811" s="99"/>
      <c r="H811" s="96" t="s">
        <v>74</v>
      </c>
      <c r="I811" s="96">
        <v>1</v>
      </c>
      <c r="J811" s="96" t="s">
        <v>790</v>
      </c>
      <c r="L811" s="100" t="s">
        <v>1199</v>
      </c>
      <c r="M811" s="113">
        <v>1</v>
      </c>
      <c r="P811" s="96">
        <v>104.15</v>
      </c>
      <c r="R811" s="96">
        <v>2.7499999999999998E-3</v>
      </c>
      <c r="S811" s="100">
        <v>0.1124285</v>
      </c>
      <c r="T811" s="96">
        <v>7.1113999999999997E-2</v>
      </c>
      <c r="U811" s="96">
        <v>8.7838000000000005E-6</v>
      </c>
      <c r="V811" s="96">
        <v>446.1</v>
      </c>
      <c r="W811" s="96">
        <f t="shared" si="603"/>
        <v>2.6766000000000001</v>
      </c>
      <c r="X811" s="96">
        <v>310</v>
      </c>
      <c r="Y811" s="99">
        <f t="shared" si="604"/>
        <v>1.5226460689009831E-4</v>
      </c>
      <c r="Z811" s="96">
        <f t="shared" si="605"/>
        <v>9347.6226703155608</v>
      </c>
      <c r="AA811" s="96">
        <f t="shared" si="606"/>
        <v>867.34392662578614</v>
      </c>
      <c r="AC811" s="96" t="str">
        <f t="shared" si="586"/>
        <v/>
      </c>
      <c r="AD811" s="96" t="str">
        <f t="shared" si="607"/>
        <v/>
      </c>
      <c r="AE811" s="96" t="str">
        <f t="shared" si="608"/>
        <v/>
      </c>
      <c r="AF811" s="96" t="str">
        <f t="shared" si="628"/>
        <v/>
      </c>
      <c r="AH811" s="101">
        <f t="shared" si="609"/>
        <v>9748.2350704719411</v>
      </c>
      <c r="AI811" s="101" t="str">
        <f t="shared" si="610"/>
        <v/>
      </c>
      <c r="AJ811" s="101">
        <f t="shared" si="587"/>
        <v>15642.857142857141</v>
      </c>
      <c r="AK811" s="96">
        <f t="shared" si="629"/>
        <v>6005.6592808690821</v>
      </c>
      <c r="AM811" s="96" t="str">
        <f t="shared" si="611"/>
        <v/>
      </c>
      <c r="AN811" s="96" t="str">
        <f t="shared" si="630"/>
        <v/>
      </c>
      <c r="AO811" s="96" t="str">
        <f t="shared" si="631"/>
        <v/>
      </c>
      <c r="AQ811" s="96">
        <f t="shared" si="612"/>
        <v>40942.587295982157</v>
      </c>
      <c r="AR811" s="96">
        <f t="shared" si="632"/>
        <v>467200</v>
      </c>
      <c r="AS811" s="96">
        <f t="shared" si="633"/>
        <v>37643.71903262852</v>
      </c>
      <c r="AU811" s="96" t="str">
        <f t="shared" si="613"/>
        <v/>
      </c>
      <c r="AV811" s="96" t="str">
        <f t="shared" si="634"/>
        <v/>
      </c>
      <c r="AW811" s="96" t="str">
        <f t="shared" si="635"/>
        <v/>
      </c>
      <c r="AX811" s="96" t="str">
        <f t="shared" si="636"/>
        <v/>
      </c>
      <c r="AZ811" s="101">
        <f t="shared" si="614"/>
        <v>45491.7636622024</v>
      </c>
      <c r="BA811" s="101" t="str">
        <f t="shared" si="615"/>
        <v/>
      </c>
      <c r="BB811" s="101">
        <f t="shared" si="637"/>
        <v>259555.55555555556</v>
      </c>
      <c r="BC811" s="96">
        <f t="shared" si="638"/>
        <v>38707.568454702916</v>
      </c>
      <c r="BE811" s="96" t="str">
        <f t="shared" si="616"/>
        <v/>
      </c>
      <c r="BF811" s="96">
        <f t="shared" si="617"/>
        <v>1042.8571428571429</v>
      </c>
      <c r="BH811" s="118"/>
      <c r="BI811" s="96">
        <v>100</v>
      </c>
      <c r="BJ811" s="96" t="str">
        <f t="shared" si="618"/>
        <v/>
      </c>
      <c r="BK811" s="101">
        <f t="shared" si="619"/>
        <v>1589.1156462585034</v>
      </c>
      <c r="BL811" s="101"/>
      <c r="BM811" s="117" t="str">
        <f t="shared" si="620"/>
        <v>100-42-5</v>
      </c>
      <c r="BN811" s="204" t="str">
        <f t="shared" si="621"/>
        <v>Styrene</v>
      </c>
      <c r="BO811" s="204"/>
      <c r="BP811" s="200">
        <f t="shared" si="639"/>
        <v>867.34392662578614</v>
      </c>
      <c r="BQ811" s="100" t="str">
        <f t="shared" si="643"/>
        <v>sat</v>
      </c>
      <c r="BR811" s="205">
        <f t="shared" si="640"/>
        <v>867.34392662578614</v>
      </c>
      <c r="BS811" s="100" t="str">
        <f t="shared" si="644"/>
        <v>sat</v>
      </c>
      <c r="BT811" s="200">
        <f t="shared" si="641"/>
        <v>867.34392662578614</v>
      </c>
      <c r="BU811" s="100" t="str">
        <f t="shared" si="645"/>
        <v>sat</v>
      </c>
      <c r="BV811" s="200">
        <f t="shared" si="642"/>
        <v>1042.8571428571429</v>
      </c>
      <c r="BW811" s="100" t="str">
        <f t="shared" si="646"/>
        <v>N</v>
      </c>
      <c r="BX811" s="200">
        <f t="shared" si="647"/>
        <v>100</v>
      </c>
      <c r="BY811" s="100" t="str">
        <f t="shared" si="648"/>
        <v>mcl</v>
      </c>
      <c r="BZ811" s="200">
        <v>0.2</v>
      </c>
      <c r="CA811" s="200"/>
      <c r="CB811" s="200">
        <f>BZ811*20</f>
        <v>4</v>
      </c>
    </row>
    <row r="812" spans="1:80" s="96" customFormat="1" ht="23" x14ac:dyDescent="0.5">
      <c r="A812" s="268" t="s">
        <v>1623</v>
      </c>
      <c r="B812" s="117" t="s">
        <v>1958</v>
      </c>
      <c r="D812" s="96" t="s">
        <v>74</v>
      </c>
      <c r="E812" s="96">
        <v>3.0000000000000001E-3</v>
      </c>
      <c r="F812" s="96" t="s">
        <v>791</v>
      </c>
      <c r="G812" s="99"/>
      <c r="H812" s="96" t="s">
        <v>74</v>
      </c>
      <c r="J812" s="96" t="s">
        <v>74</v>
      </c>
      <c r="L812" s="100"/>
      <c r="M812" s="113">
        <v>1</v>
      </c>
      <c r="N812" s="96">
        <v>0.1</v>
      </c>
      <c r="P812" s="96">
        <v>210</v>
      </c>
      <c r="Q812" s="96" t="s">
        <v>47</v>
      </c>
      <c r="R812" s="96" t="s">
        <v>1197</v>
      </c>
      <c r="S812" s="100" t="s">
        <v>1197</v>
      </c>
      <c r="T812" s="96">
        <v>2.55131E-2</v>
      </c>
      <c r="U812" s="96">
        <v>6.5085999999999998E-6</v>
      </c>
      <c r="W812" s="96">
        <f t="shared" si="603"/>
        <v>0</v>
      </c>
      <c r="X812" s="96">
        <v>84.9</v>
      </c>
      <c r="Y812" s="99" t="str">
        <f t="shared" si="604"/>
        <v/>
      </c>
      <c r="Z812" s="96" t="str">
        <f t="shared" si="605"/>
        <v/>
      </c>
      <c r="AA812" s="96" t="str">
        <f t="shared" si="606"/>
        <v/>
      </c>
      <c r="AC812" s="96" t="str">
        <f t="shared" ref="AC812:AC875" si="649">IF(AND(L812="V",Z812=""),"",IF(G812="","",(TR*AT*365*24)/(ET_R*EF_R*IF(K812="M",ED_m,(ED_A+ED_C))*G812*1000/IF(L812="V",Z812,PEF))))</f>
        <v/>
      </c>
      <c r="AD812" s="96" t="str">
        <f t="shared" si="607"/>
        <v/>
      </c>
      <c r="AE812" s="96" t="str">
        <f t="shared" si="608"/>
        <v/>
      </c>
      <c r="AF812" s="96" t="str">
        <f t="shared" si="628"/>
        <v/>
      </c>
      <c r="AH812" s="101" t="str">
        <f t="shared" si="609"/>
        <v/>
      </c>
      <c r="AI812" s="101">
        <f t="shared" si="610"/>
        <v>988.80260068629218</v>
      </c>
      <c r="AJ812" s="101">
        <f t="shared" ref="AJ812:AJ875" si="650">IF(E812="","",(THQ*BW_C*ED_C*365/((EF_R*ED_C*M812*((1/E812)*(IRS_CHILD*0.000001))))))</f>
        <v>234.6428571428572</v>
      </c>
      <c r="AK812" s="96">
        <f t="shared" si="629"/>
        <v>189.64103866714393</v>
      </c>
      <c r="AM812" s="96" t="str">
        <f t="shared" si="611"/>
        <v/>
      </c>
      <c r="AN812" s="96" t="str">
        <f t="shared" si="630"/>
        <v/>
      </c>
      <c r="AO812" s="96" t="str">
        <f t="shared" si="631"/>
        <v/>
      </c>
      <c r="AQ812" s="96" t="str">
        <f t="shared" si="612"/>
        <v/>
      </c>
      <c r="AR812" s="96">
        <f t="shared" si="632"/>
        <v>7008.0000000000018</v>
      </c>
      <c r="AS812" s="96">
        <f t="shared" si="633"/>
        <v>7008.0000000000018</v>
      </c>
      <c r="AU812" s="96" t="str">
        <f t="shared" si="613"/>
        <v/>
      </c>
      <c r="AV812" s="96" t="str">
        <f t="shared" si="634"/>
        <v/>
      </c>
      <c r="AW812" s="96" t="str">
        <f t="shared" si="635"/>
        <v/>
      </c>
      <c r="AX812" s="96" t="str">
        <f t="shared" si="636"/>
        <v/>
      </c>
      <c r="AZ812" s="101" t="str">
        <f t="shared" si="614"/>
        <v/>
      </c>
      <c r="BA812" s="101">
        <f t="shared" si="615"/>
        <v>9198.8784928960722</v>
      </c>
      <c r="BB812" s="101">
        <f t="shared" si="637"/>
        <v>3893.3333333333339</v>
      </c>
      <c r="BC812" s="96">
        <f t="shared" si="638"/>
        <v>2735.5423774861119</v>
      </c>
      <c r="BE812" s="96" t="str">
        <f t="shared" si="616"/>
        <v/>
      </c>
      <c r="BF812" s="96" t="str">
        <f t="shared" si="617"/>
        <v/>
      </c>
      <c r="BH812" s="118"/>
      <c r="BI812" s="96" t="s">
        <v>74</v>
      </c>
      <c r="BJ812" s="96" t="str">
        <f t="shared" si="618"/>
        <v/>
      </c>
      <c r="BK812" s="101">
        <f t="shared" si="619"/>
        <v>100.11428571428571</v>
      </c>
      <c r="BL812" s="101"/>
      <c r="BM812" s="117" t="str">
        <f t="shared" si="620"/>
        <v>57964-39-3</v>
      </c>
      <c r="BN812" s="204" t="str">
        <f t="shared" si="621"/>
        <v>Styrene-Acrylonitrile (SAN) Trimer</v>
      </c>
      <c r="BO812" s="204"/>
      <c r="BP812" s="200">
        <f t="shared" si="639"/>
        <v>189.64103866714393</v>
      </c>
      <c r="BQ812" s="100" t="str">
        <f t="shared" si="643"/>
        <v>N</v>
      </c>
      <c r="BR812" s="205">
        <f t="shared" si="640"/>
        <v>7008.0000000000018</v>
      </c>
      <c r="BS812" s="100" t="str">
        <f t="shared" si="644"/>
        <v>N</v>
      </c>
      <c r="BT812" s="200">
        <f t="shared" si="641"/>
        <v>2735.5423774861119</v>
      </c>
      <c r="BU812" s="100" t="str">
        <f t="shared" si="645"/>
        <v>N</v>
      </c>
      <c r="BV812" s="200" t="str">
        <f t="shared" si="642"/>
        <v/>
      </c>
      <c r="BW812" s="100" t="str">
        <f t="shared" si="646"/>
        <v/>
      </c>
      <c r="BX812" s="200">
        <f t="shared" si="647"/>
        <v>100.11428571428571</v>
      </c>
      <c r="BY812" s="100" t="str">
        <f t="shared" si="648"/>
        <v>N</v>
      </c>
      <c r="BZ812" s="200"/>
      <c r="CA812" s="200"/>
      <c r="CB812" s="200"/>
    </row>
    <row r="813" spans="1:80" s="96" customFormat="1" ht="23" x14ac:dyDescent="0.5">
      <c r="A813" s="268" t="s">
        <v>1624</v>
      </c>
      <c r="B813" s="117" t="s">
        <v>1625</v>
      </c>
      <c r="D813" s="96" t="s">
        <v>74</v>
      </c>
      <c r="E813" s="96">
        <v>1E-3</v>
      </c>
      <c r="F813" s="96" t="s">
        <v>791</v>
      </c>
      <c r="G813" s="99"/>
      <c r="H813" s="96" t="s">
        <v>74</v>
      </c>
      <c r="I813" s="96">
        <v>2E-3</v>
      </c>
      <c r="J813" s="96" t="s">
        <v>1198</v>
      </c>
      <c r="L813" s="100"/>
      <c r="M813" s="113">
        <v>1</v>
      </c>
      <c r="N813" s="96">
        <v>0.1</v>
      </c>
      <c r="P813" s="96">
        <v>120.17</v>
      </c>
      <c r="Q813" s="96" t="s">
        <v>47</v>
      </c>
      <c r="R813" s="96">
        <v>4.8500000000000002E-6</v>
      </c>
      <c r="S813" s="100">
        <v>1.983E-4</v>
      </c>
      <c r="T813" s="96">
        <v>7.1599800000000005E-2</v>
      </c>
      <c r="U813" s="96">
        <v>9.9117000000000003E-6</v>
      </c>
      <c r="V813" s="96">
        <v>9.0790000000000006</v>
      </c>
      <c r="W813" s="96">
        <f t="shared" si="603"/>
        <v>5.4474000000000002E-2</v>
      </c>
      <c r="X813" s="96">
        <v>1000000</v>
      </c>
      <c r="Y813" s="99" t="str">
        <f t="shared" si="604"/>
        <v/>
      </c>
      <c r="Z813" s="96" t="str">
        <f t="shared" si="605"/>
        <v/>
      </c>
      <c r="AA813" s="96" t="str">
        <f t="shared" si="606"/>
        <v/>
      </c>
      <c r="AC813" s="96" t="str">
        <f t="shared" si="649"/>
        <v/>
      </c>
      <c r="AD813" s="96" t="str">
        <f t="shared" si="607"/>
        <v/>
      </c>
      <c r="AE813" s="96" t="str">
        <f t="shared" si="608"/>
        <v/>
      </c>
      <c r="AF813" s="96" t="str">
        <f t="shared" si="628"/>
        <v/>
      </c>
      <c r="AH813" s="101">
        <f t="shared" si="609"/>
        <v>2502857.1428571427</v>
      </c>
      <c r="AI813" s="101">
        <f t="shared" si="610"/>
        <v>329.60086689543073</v>
      </c>
      <c r="AJ813" s="101">
        <f t="shared" si="650"/>
        <v>78.214285714285722</v>
      </c>
      <c r="AK813" s="96">
        <f t="shared" si="629"/>
        <v>63.212083032967712</v>
      </c>
      <c r="AM813" s="96" t="str">
        <f t="shared" si="611"/>
        <v/>
      </c>
      <c r="AN813" s="96" t="str">
        <f t="shared" si="630"/>
        <v/>
      </c>
      <c r="AO813" s="96" t="str">
        <f t="shared" si="631"/>
        <v/>
      </c>
      <c r="AQ813" s="96">
        <f t="shared" si="612"/>
        <v>10512000</v>
      </c>
      <c r="AR813" s="96">
        <f t="shared" si="632"/>
        <v>2336</v>
      </c>
      <c r="AS813" s="96">
        <f t="shared" si="633"/>
        <v>2335.4810042212844</v>
      </c>
      <c r="AU813" s="96" t="str">
        <f t="shared" si="613"/>
        <v/>
      </c>
      <c r="AV813" s="96" t="str">
        <f t="shared" si="634"/>
        <v/>
      </c>
      <c r="AW813" s="96" t="str">
        <f t="shared" si="635"/>
        <v/>
      </c>
      <c r="AX813" s="96" t="str">
        <f t="shared" si="636"/>
        <v/>
      </c>
      <c r="AZ813" s="101">
        <f t="shared" si="614"/>
        <v>11680000</v>
      </c>
      <c r="BA813" s="101">
        <f t="shared" si="615"/>
        <v>3066.2928309653571</v>
      </c>
      <c r="BB813" s="101">
        <f t="shared" si="637"/>
        <v>1297.7777777777778</v>
      </c>
      <c r="BC813" s="96">
        <f t="shared" si="638"/>
        <v>911.77627757967105</v>
      </c>
      <c r="BE813" s="96" t="str">
        <f t="shared" si="616"/>
        <v/>
      </c>
      <c r="BF813" s="96">
        <f t="shared" si="617"/>
        <v>2.0857142857142859</v>
      </c>
      <c r="BH813" s="118"/>
      <c r="BI813" s="96" t="s">
        <v>74</v>
      </c>
      <c r="BJ813" s="96" t="str">
        <f t="shared" si="618"/>
        <v/>
      </c>
      <c r="BK813" s="101">
        <f t="shared" si="619"/>
        <v>33.371428571428574</v>
      </c>
      <c r="BL813" s="101"/>
      <c r="BM813" s="117" t="str">
        <f t="shared" si="620"/>
        <v>126-33-0</v>
      </c>
      <c r="BN813" s="204" t="str">
        <f t="shared" si="621"/>
        <v>Sulfolane</v>
      </c>
      <c r="BO813" s="204"/>
      <c r="BP813" s="200">
        <f t="shared" si="639"/>
        <v>63.212083032967712</v>
      </c>
      <c r="BQ813" s="100" t="str">
        <f t="shared" si="643"/>
        <v>N</v>
      </c>
      <c r="BR813" s="205">
        <f t="shared" si="640"/>
        <v>2335.4810042212844</v>
      </c>
      <c r="BS813" s="100" t="str">
        <f t="shared" si="644"/>
        <v>N</v>
      </c>
      <c r="BT813" s="200">
        <f t="shared" si="641"/>
        <v>911.77627757967105</v>
      </c>
      <c r="BU813" s="100" t="str">
        <f t="shared" si="645"/>
        <v>N</v>
      </c>
      <c r="BV813" s="200">
        <f t="shared" si="642"/>
        <v>2.0857142857142859</v>
      </c>
      <c r="BW813" s="100" t="str">
        <f t="shared" si="646"/>
        <v>N</v>
      </c>
      <c r="BX813" s="200">
        <f t="shared" si="647"/>
        <v>33.371428571428574</v>
      </c>
      <c r="BY813" s="100" t="str">
        <f t="shared" si="648"/>
        <v>N</v>
      </c>
      <c r="BZ813" s="200"/>
      <c r="CA813" s="200"/>
      <c r="CB813" s="200"/>
    </row>
    <row r="814" spans="1:80" s="96" customFormat="1" ht="23" x14ac:dyDescent="0.5">
      <c r="A814" s="268" t="s">
        <v>1626</v>
      </c>
      <c r="B814" s="117" t="s">
        <v>1627</v>
      </c>
      <c r="D814" s="96" t="s">
        <v>74</v>
      </c>
      <c r="E814" s="96">
        <v>8.0000000000000004E-4</v>
      </c>
      <c r="F814" s="96" t="s">
        <v>791</v>
      </c>
      <c r="G814" s="99"/>
      <c r="H814" s="96" t="s">
        <v>74</v>
      </c>
      <c r="J814" s="96" t="s">
        <v>74</v>
      </c>
      <c r="L814" s="100"/>
      <c r="M814" s="113">
        <v>1</v>
      </c>
      <c r="N814" s="96">
        <v>0.1</v>
      </c>
      <c r="P814" s="96">
        <v>287.17</v>
      </c>
      <c r="Q814" s="96" t="s">
        <v>47</v>
      </c>
      <c r="R814" s="96">
        <v>1.37E-7</v>
      </c>
      <c r="S814" s="100">
        <v>5.6010000000000002E-6</v>
      </c>
      <c r="T814" s="96">
        <v>4.3651000000000002E-2</v>
      </c>
      <c r="U814" s="96">
        <v>5.1003000000000001E-6</v>
      </c>
      <c r="V814" s="96">
        <v>2855</v>
      </c>
      <c r="W814" s="96">
        <f t="shared" si="603"/>
        <v>17.13</v>
      </c>
      <c r="X814" s="96">
        <v>2.391</v>
      </c>
      <c r="Y814" s="99" t="str">
        <f t="shared" si="604"/>
        <v/>
      </c>
      <c r="Z814" s="96" t="str">
        <f t="shared" si="605"/>
        <v/>
      </c>
      <c r="AA814" s="96" t="str">
        <f t="shared" si="606"/>
        <v/>
      </c>
      <c r="AC814" s="96" t="str">
        <f t="shared" si="649"/>
        <v/>
      </c>
      <c r="AD814" s="96" t="str">
        <f t="shared" si="607"/>
        <v/>
      </c>
      <c r="AE814" s="96" t="str">
        <f t="shared" si="608"/>
        <v/>
      </c>
      <c r="AF814" s="96" t="str">
        <f t="shared" si="628"/>
        <v/>
      </c>
      <c r="AH814" s="101" t="str">
        <f t="shared" si="609"/>
        <v/>
      </c>
      <c r="AI814" s="101">
        <f t="shared" si="610"/>
        <v>263.68069351634455</v>
      </c>
      <c r="AJ814" s="101">
        <f t="shared" si="650"/>
        <v>62.571428571428584</v>
      </c>
      <c r="AK814" s="96">
        <f t="shared" si="629"/>
        <v>50.570943644571713</v>
      </c>
      <c r="AM814" s="96" t="str">
        <f t="shared" si="611"/>
        <v/>
      </c>
      <c r="AN814" s="96" t="str">
        <f t="shared" si="630"/>
        <v/>
      </c>
      <c r="AO814" s="96" t="str">
        <f t="shared" si="631"/>
        <v/>
      </c>
      <c r="AQ814" s="96" t="str">
        <f t="shared" si="612"/>
        <v/>
      </c>
      <c r="AR814" s="96">
        <f t="shared" si="632"/>
        <v>1868.8000000000002</v>
      </c>
      <c r="AS814" s="96">
        <f t="shared" si="633"/>
        <v>1868.8000000000002</v>
      </c>
      <c r="AU814" s="96" t="str">
        <f t="shared" si="613"/>
        <v/>
      </c>
      <c r="AV814" s="96" t="str">
        <f t="shared" si="634"/>
        <v/>
      </c>
      <c r="AW814" s="96" t="str">
        <f t="shared" si="635"/>
        <v/>
      </c>
      <c r="AX814" s="96" t="str">
        <f t="shared" si="636"/>
        <v/>
      </c>
      <c r="AZ814" s="101" t="str">
        <f t="shared" si="614"/>
        <v/>
      </c>
      <c r="BA814" s="101">
        <f t="shared" si="615"/>
        <v>2453.0342647722855</v>
      </c>
      <c r="BB814" s="101">
        <f t="shared" si="637"/>
        <v>1038.2222222222224</v>
      </c>
      <c r="BC814" s="96">
        <f t="shared" si="638"/>
        <v>729.47796732962979</v>
      </c>
      <c r="BE814" s="96" t="str">
        <f t="shared" si="616"/>
        <v/>
      </c>
      <c r="BF814" s="96" t="str">
        <f t="shared" si="617"/>
        <v/>
      </c>
      <c r="BH814" s="118"/>
      <c r="BI814" s="96" t="s">
        <v>74</v>
      </c>
      <c r="BJ814" s="96" t="str">
        <f t="shared" si="618"/>
        <v/>
      </c>
      <c r="BK814" s="101">
        <f t="shared" si="619"/>
        <v>26.697142857142858</v>
      </c>
      <c r="BL814" s="101"/>
      <c r="BM814" s="117" t="str">
        <f t="shared" si="620"/>
        <v>80-07-9</v>
      </c>
      <c r="BN814" s="204" t="str">
        <f t="shared" si="621"/>
        <v>Sulfonylbis(4-chlorobenzene), 1,1'-</v>
      </c>
      <c r="BO814" s="204"/>
      <c r="BP814" s="200">
        <f t="shared" si="639"/>
        <v>50.570943644571713</v>
      </c>
      <c r="BQ814" s="100" t="str">
        <f t="shared" si="643"/>
        <v>N</v>
      </c>
      <c r="BR814" s="205">
        <f t="shared" si="640"/>
        <v>1868.8000000000002</v>
      </c>
      <c r="BS814" s="100" t="str">
        <f t="shared" si="644"/>
        <v>N</v>
      </c>
      <c r="BT814" s="200">
        <f t="shared" si="641"/>
        <v>729.47796732962979</v>
      </c>
      <c r="BU814" s="100" t="str">
        <f t="shared" si="645"/>
        <v>N</v>
      </c>
      <c r="BV814" s="200" t="str">
        <f t="shared" si="642"/>
        <v/>
      </c>
      <c r="BW814" s="100" t="str">
        <f t="shared" si="646"/>
        <v/>
      </c>
      <c r="BX814" s="200">
        <f t="shared" si="647"/>
        <v>26.697142857142858</v>
      </c>
      <c r="BY814" s="100" t="str">
        <f t="shared" si="648"/>
        <v>N</v>
      </c>
      <c r="BZ814" s="200"/>
      <c r="CA814" s="200"/>
      <c r="CB814" s="200"/>
    </row>
    <row r="815" spans="1:80" s="96" customFormat="1" ht="23" x14ac:dyDescent="0.5">
      <c r="A815" s="268" t="s">
        <v>1628</v>
      </c>
      <c r="B815" s="117" t="s">
        <v>1629</v>
      </c>
      <c r="D815" s="96" t="s">
        <v>74</v>
      </c>
      <c r="F815" s="96" t="s">
        <v>74</v>
      </c>
      <c r="G815" s="99"/>
      <c r="H815" s="96" t="s">
        <v>74</v>
      </c>
      <c r="I815" s="96">
        <v>1E-3</v>
      </c>
      <c r="J815" s="203" t="s">
        <v>793</v>
      </c>
      <c r="K815" s="203"/>
      <c r="L815" s="100"/>
      <c r="M815" s="113">
        <v>1</v>
      </c>
      <c r="P815" s="96">
        <v>80.061999999999998</v>
      </c>
      <c r="Q815" s="96" t="s">
        <v>47</v>
      </c>
      <c r="R815" s="96" t="s">
        <v>1197</v>
      </c>
      <c r="S815" s="100" t="s">
        <v>1197</v>
      </c>
      <c r="T815" s="96">
        <v>0.12078220000000001</v>
      </c>
      <c r="U815" s="96">
        <v>1.6099999999999998E-5</v>
      </c>
      <c r="W815" s="96">
        <f t="shared" si="603"/>
        <v>0</v>
      </c>
      <c r="X815" s="96" t="s">
        <v>1197</v>
      </c>
      <c r="Y815" s="99" t="str">
        <f t="shared" si="604"/>
        <v/>
      </c>
      <c r="Z815" s="96" t="str">
        <f t="shared" si="605"/>
        <v/>
      </c>
      <c r="AA815" s="96" t="str">
        <f t="shared" si="606"/>
        <v/>
      </c>
      <c r="AC815" s="96" t="str">
        <f t="shared" si="649"/>
        <v/>
      </c>
      <c r="AD815" s="96" t="str">
        <f t="shared" si="607"/>
        <v/>
      </c>
      <c r="AE815" s="96" t="str">
        <f t="shared" si="608"/>
        <v/>
      </c>
      <c r="AF815" s="96" t="str">
        <f t="shared" si="628"/>
        <v/>
      </c>
      <c r="AH815" s="101">
        <f t="shared" si="609"/>
        <v>1251428.5714285714</v>
      </c>
      <c r="AI815" s="101" t="str">
        <f t="shared" si="610"/>
        <v/>
      </c>
      <c r="AJ815" s="101" t="str">
        <f t="shared" si="650"/>
        <v/>
      </c>
      <c r="AK815" s="96">
        <f t="shared" si="629"/>
        <v>1251428.5714285714</v>
      </c>
      <c r="AM815" s="96" t="str">
        <f t="shared" si="611"/>
        <v/>
      </c>
      <c r="AN815" s="96" t="str">
        <f t="shared" si="630"/>
        <v/>
      </c>
      <c r="AO815" s="96" t="str">
        <f t="shared" si="631"/>
        <v/>
      </c>
      <c r="AQ815" s="96">
        <f t="shared" si="612"/>
        <v>5256000</v>
      </c>
      <c r="AR815" s="96" t="str">
        <f t="shared" si="632"/>
        <v/>
      </c>
      <c r="AS815" s="96">
        <f t="shared" si="633"/>
        <v>5256000</v>
      </c>
      <c r="AU815" s="96" t="str">
        <f t="shared" si="613"/>
        <v/>
      </c>
      <c r="AV815" s="96" t="str">
        <f t="shared" si="634"/>
        <v/>
      </c>
      <c r="AW815" s="96" t="str">
        <f t="shared" si="635"/>
        <v/>
      </c>
      <c r="AX815" s="96" t="str">
        <f t="shared" si="636"/>
        <v/>
      </c>
      <c r="AZ815" s="101">
        <f t="shared" si="614"/>
        <v>5840000</v>
      </c>
      <c r="BA815" s="101" t="str">
        <f t="shared" si="615"/>
        <v/>
      </c>
      <c r="BB815" s="101" t="str">
        <f t="shared" si="637"/>
        <v/>
      </c>
      <c r="BC815" s="96">
        <f t="shared" si="638"/>
        <v>5840000</v>
      </c>
      <c r="BE815" s="96" t="str">
        <f t="shared" si="616"/>
        <v/>
      </c>
      <c r="BF815" s="96">
        <f t="shared" si="617"/>
        <v>1.0428571428571429</v>
      </c>
      <c r="BH815" s="118"/>
      <c r="BI815" s="96" t="s">
        <v>74</v>
      </c>
      <c r="BJ815" s="96" t="str">
        <f t="shared" si="618"/>
        <v/>
      </c>
      <c r="BK815" s="101" t="str">
        <f t="shared" si="619"/>
        <v/>
      </c>
      <c r="BL815" s="101"/>
      <c r="BM815" s="117" t="str">
        <f t="shared" si="620"/>
        <v>7446-11-9</v>
      </c>
      <c r="BN815" s="204" t="str">
        <f t="shared" si="621"/>
        <v>Sulfur Trioxide</v>
      </c>
      <c r="BO815" s="204"/>
      <c r="BP815" s="200">
        <f t="shared" si="639"/>
        <v>100000</v>
      </c>
      <c r="BQ815" s="100" t="str">
        <f t="shared" si="643"/>
        <v>max</v>
      </c>
      <c r="BR815" s="205">
        <f t="shared" si="640"/>
        <v>100000</v>
      </c>
      <c r="BS815" s="100" t="str">
        <f t="shared" si="644"/>
        <v>max</v>
      </c>
      <c r="BT815" s="200">
        <f t="shared" si="641"/>
        <v>100000</v>
      </c>
      <c r="BU815" s="100" t="str">
        <f t="shared" si="645"/>
        <v>max</v>
      </c>
      <c r="BV815" s="200">
        <f t="shared" si="642"/>
        <v>1.0428571428571429</v>
      </c>
      <c r="BW815" s="100" t="str">
        <f t="shared" si="646"/>
        <v>N</v>
      </c>
      <c r="BX815" s="200" t="str">
        <f t="shared" si="647"/>
        <v/>
      </c>
      <c r="BY815" s="100" t="str">
        <f t="shared" si="648"/>
        <v/>
      </c>
      <c r="BZ815" s="200"/>
      <c r="CA815" s="200"/>
      <c r="CB815" s="200"/>
    </row>
    <row r="816" spans="1:80" s="96" customFormat="1" ht="23" x14ac:dyDescent="0.5">
      <c r="A816" s="268" t="s">
        <v>1630</v>
      </c>
      <c r="B816" s="117" t="s">
        <v>1631</v>
      </c>
      <c r="D816" s="96" t="s">
        <v>74</v>
      </c>
      <c r="F816" s="96" t="s">
        <v>74</v>
      </c>
      <c r="G816" s="99"/>
      <c r="H816" s="96" t="s">
        <v>74</v>
      </c>
      <c r="I816" s="96">
        <v>1E-3</v>
      </c>
      <c r="J816" s="203" t="s">
        <v>793</v>
      </c>
      <c r="K816" s="203"/>
      <c r="L816" s="100"/>
      <c r="M816" s="113">
        <v>1</v>
      </c>
      <c r="P816" s="96">
        <v>98.078000000000003</v>
      </c>
      <c r="Q816" s="96" t="s">
        <v>47</v>
      </c>
      <c r="R816" s="96" t="s">
        <v>1197</v>
      </c>
      <c r="S816" s="100" t="s">
        <v>1197</v>
      </c>
      <c r="T816" s="96" t="s">
        <v>1197</v>
      </c>
      <c r="U816" s="96" t="s">
        <v>1197</v>
      </c>
      <c r="W816" s="96">
        <f t="shared" si="603"/>
        <v>0</v>
      </c>
      <c r="X816" s="96">
        <v>1000000</v>
      </c>
      <c r="Y816" s="99" t="str">
        <f t="shared" si="604"/>
        <v/>
      </c>
      <c r="Z816" s="96" t="str">
        <f t="shared" si="605"/>
        <v/>
      </c>
      <c r="AA816" s="96" t="str">
        <f t="shared" si="606"/>
        <v/>
      </c>
      <c r="AC816" s="96" t="str">
        <f t="shared" si="649"/>
        <v/>
      </c>
      <c r="AD816" s="96" t="str">
        <f t="shared" si="607"/>
        <v/>
      </c>
      <c r="AE816" s="96" t="str">
        <f t="shared" si="608"/>
        <v/>
      </c>
      <c r="AF816" s="96" t="str">
        <f t="shared" si="628"/>
        <v/>
      </c>
      <c r="AH816" s="101">
        <f t="shared" si="609"/>
        <v>1251428.5714285714</v>
      </c>
      <c r="AI816" s="101" t="str">
        <f t="shared" si="610"/>
        <v/>
      </c>
      <c r="AJ816" s="101" t="str">
        <f t="shared" si="650"/>
        <v/>
      </c>
      <c r="AK816" s="96">
        <f t="shared" si="629"/>
        <v>1251428.5714285714</v>
      </c>
      <c r="AM816" s="96" t="str">
        <f t="shared" si="611"/>
        <v/>
      </c>
      <c r="AN816" s="96" t="str">
        <f t="shared" si="630"/>
        <v/>
      </c>
      <c r="AO816" s="96" t="str">
        <f t="shared" si="631"/>
        <v/>
      </c>
      <c r="AQ816" s="96">
        <f t="shared" si="612"/>
        <v>5256000</v>
      </c>
      <c r="AR816" s="96" t="str">
        <f t="shared" si="632"/>
        <v/>
      </c>
      <c r="AS816" s="96">
        <f t="shared" si="633"/>
        <v>5256000</v>
      </c>
      <c r="AU816" s="96" t="str">
        <f t="shared" si="613"/>
        <v/>
      </c>
      <c r="AV816" s="96" t="str">
        <f t="shared" si="634"/>
        <v/>
      </c>
      <c r="AW816" s="96" t="str">
        <f t="shared" si="635"/>
        <v/>
      </c>
      <c r="AX816" s="96" t="str">
        <f t="shared" si="636"/>
        <v/>
      </c>
      <c r="AZ816" s="101">
        <f t="shared" si="614"/>
        <v>5840000</v>
      </c>
      <c r="BA816" s="101" t="str">
        <f t="shared" si="615"/>
        <v/>
      </c>
      <c r="BB816" s="101" t="str">
        <f t="shared" si="637"/>
        <v/>
      </c>
      <c r="BC816" s="96">
        <f t="shared" si="638"/>
        <v>5840000</v>
      </c>
      <c r="BE816" s="96" t="str">
        <f t="shared" si="616"/>
        <v/>
      </c>
      <c r="BF816" s="96">
        <f t="shared" si="617"/>
        <v>1.0428571428571429</v>
      </c>
      <c r="BH816" s="118"/>
      <c r="BI816" s="96" t="s">
        <v>74</v>
      </c>
      <c r="BJ816" s="96" t="str">
        <f t="shared" si="618"/>
        <v/>
      </c>
      <c r="BK816" s="101" t="str">
        <f t="shared" si="619"/>
        <v/>
      </c>
      <c r="BL816" s="101"/>
      <c r="BM816" s="117" t="str">
        <f t="shared" si="620"/>
        <v>7664-93-9</v>
      </c>
      <c r="BN816" s="204" t="str">
        <f t="shared" si="621"/>
        <v>Sulfuric Acid</v>
      </c>
      <c r="BO816" s="204"/>
      <c r="BP816" s="200">
        <f t="shared" si="639"/>
        <v>100000</v>
      </c>
      <c r="BQ816" s="100" t="str">
        <f t="shared" si="643"/>
        <v>max</v>
      </c>
      <c r="BR816" s="205">
        <f t="shared" si="640"/>
        <v>100000</v>
      </c>
      <c r="BS816" s="100" t="str">
        <f t="shared" si="644"/>
        <v>max</v>
      </c>
      <c r="BT816" s="200">
        <f t="shared" si="641"/>
        <v>100000</v>
      </c>
      <c r="BU816" s="100" t="str">
        <f t="shared" si="645"/>
        <v>max</v>
      </c>
      <c r="BV816" s="200">
        <f t="shared" si="642"/>
        <v>1.0428571428571429</v>
      </c>
      <c r="BW816" s="100" t="str">
        <f t="shared" si="646"/>
        <v>N</v>
      </c>
      <c r="BX816" s="200" t="str">
        <f t="shared" si="647"/>
        <v/>
      </c>
      <c r="BY816" s="100" t="str">
        <f t="shared" si="648"/>
        <v/>
      </c>
      <c r="BZ816" s="200"/>
      <c r="CA816" s="200"/>
      <c r="CB816" s="200"/>
    </row>
    <row r="817" spans="1:80" s="96" customFormat="1" ht="23" x14ac:dyDescent="0.5">
      <c r="A817" s="268" t="s">
        <v>1632</v>
      </c>
      <c r="B817" s="117" t="s">
        <v>1633</v>
      </c>
      <c r="C817" s="96">
        <v>2.5000000000000001E-2</v>
      </c>
      <c r="D817" s="96" t="s">
        <v>790</v>
      </c>
      <c r="E817" s="96">
        <v>0.05</v>
      </c>
      <c r="F817" s="96" t="s">
        <v>41</v>
      </c>
      <c r="G817" s="99">
        <v>7.0999999999999998E-6</v>
      </c>
      <c r="H817" s="96" t="s">
        <v>790</v>
      </c>
      <c r="J817" s="96" t="s">
        <v>74</v>
      </c>
      <c r="L817" s="100"/>
      <c r="M817" s="113">
        <v>1</v>
      </c>
      <c r="N817" s="96">
        <v>0.1</v>
      </c>
      <c r="P817" s="96">
        <v>334.87</v>
      </c>
      <c r="Q817" s="96" t="s">
        <v>47</v>
      </c>
      <c r="R817" s="96">
        <v>1.9000000000000001E-7</v>
      </c>
      <c r="S817" s="100">
        <v>7.7678000000000004E-6</v>
      </c>
      <c r="T817" s="96">
        <v>2.0289700000000001E-2</v>
      </c>
      <c r="U817" s="96">
        <v>5.0254000000000002E-6</v>
      </c>
      <c r="V817" s="96">
        <v>5550</v>
      </c>
      <c r="W817" s="96">
        <f t="shared" si="603"/>
        <v>33.299999999999997</v>
      </c>
      <c r="X817" s="96">
        <v>0.59019999999999995</v>
      </c>
      <c r="Y817" s="99" t="str">
        <f t="shared" si="604"/>
        <v/>
      </c>
      <c r="Z817" s="96" t="str">
        <f t="shared" si="605"/>
        <v/>
      </c>
      <c r="AA817" s="96" t="str">
        <f t="shared" si="606"/>
        <v/>
      </c>
      <c r="AC817" s="96">
        <f t="shared" si="649"/>
        <v>474539.54496208014</v>
      </c>
      <c r="AD817" s="96">
        <f t="shared" si="607"/>
        <v>98.849018280297855</v>
      </c>
      <c r="AE817" s="96">
        <f t="shared" si="608"/>
        <v>27.809523809523807</v>
      </c>
      <c r="AF817" s="96">
        <f t="shared" si="628"/>
        <v>21.702589986097948</v>
      </c>
      <c r="AH817" s="101" t="str">
        <f t="shared" si="609"/>
        <v/>
      </c>
      <c r="AI817" s="101">
        <f t="shared" si="610"/>
        <v>16480.043344771537</v>
      </c>
      <c r="AJ817" s="101">
        <f t="shared" si="650"/>
        <v>3910.7142857142853</v>
      </c>
      <c r="AK817" s="96">
        <f t="shared" si="629"/>
        <v>3160.6839777857313</v>
      </c>
      <c r="AM817" s="96">
        <f t="shared" si="611"/>
        <v>2072788.7323943661</v>
      </c>
      <c r="AN817" s="96">
        <f t="shared" si="630"/>
        <v>261.63199999999995</v>
      </c>
      <c r="AO817" s="96">
        <f t="shared" si="631"/>
        <v>261.59898039536336</v>
      </c>
      <c r="AQ817" s="96" t="str">
        <f t="shared" si="612"/>
        <v/>
      </c>
      <c r="AR817" s="96">
        <f t="shared" si="632"/>
        <v>116800</v>
      </c>
      <c r="AS817" s="96">
        <f t="shared" si="633"/>
        <v>116800.00000000001</v>
      </c>
      <c r="AU817" s="96">
        <f t="shared" si="613"/>
        <v>2303098.5915492959</v>
      </c>
      <c r="AV817" s="96">
        <f t="shared" si="634"/>
        <v>4819.333922782198</v>
      </c>
      <c r="AW817" s="96">
        <f t="shared" si="635"/>
        <v>145.35111111111109</v>
      </c>
      <c r="AX817" s="96">
        <f t="shared" si="636"/>
        <v>141.08702235804799</v>
      </c>
      <c r="AZ817" s="101" t="str">
        <f t="shared" si="614"/>
        <v/>
      </c>
      <c r="BA817" s="101">
        <f t="shared" si="615"/>
        <v>153314.64154826786</v>
      </c>
      <c r="BB817" s="101">
        <f t="shared" si="637"/>
        <v>64888.888888888891</v>
      </c>
      <c r="BC817" s="96">
        <f t="shared" si="638"/>
        <v>45592.372958101856</v>
      </c>
      <c r="BE817" s="96">
        <f t="shared" si="616"/>
        <v>0.39544962080173346</v>
      </c>
      <c r="BF817" s="96" t="str">
        <f t="shared" si="617"/>
        <v/>
      </c>
      <c r="BH817" s="118"/>
      <c r="BI817" s="96" t="s">
        <v>74</v>
      </c>
      <c r="BJ817" s="96">
        <f t="shared" si="618"/>
        <v>3.1163287086446103</v>
      </c>
      <c r="BK817" s="101">
        <f t="shared" si="619"/>
        <v>1668.5714285714287</v>
      </c>
      <c r="BL817" s="101"/>
      <c r="BM817" s="117" t="str">
        <f t="shared" si="620"/>
        <v>140-57-8</v>
      </c>
      <c r="BN817" s="204" t="str">
        <f t="shared" si="621"/>
        <v>Sulfurous acid, 2-chloroethyl 2-[4-(1,1-dimethylethyl)phenoxy]-1-methylethyl ester</v>
      </c>
      <c r="BO817" s="204"/>
      <c r="BP817" s="200">
        <f t="shared" si="639"/>
        <v>21.702589986097948</v>
      </c>
      <c r="BQ817" s="100" t="str">
        <f t="shared" si="643"/>
        <v>C</v>
      </c>
      <c r="BR817" s="205">
        <f t="shared" si="640"/>
        <v>261.59898039536336</v>
      </c>
      <c r="BS817" s="100" t="str">
        <f t="shared" si="644"/>
        <v>C</v>
      </c>
      <c r="BT817" s="200">
        <f t="shared" si="641"/>
        <v>141.08702235804799</v>
      </c>
      <c r="BU817" s="100" t="str">
        <f t="shared" si="645"/>
        <v>C</v>
      </c>
      <c r="BV817" s="200">
        <f t="shared" si="642"/>
        <v>0.39544962080173346</v>
      </c>
      <c r="BW817" s="100" t="str">
        <f t="shared" si="646"/>
        <v>C</v>
      </c>
      <c r="BX817" s="200">
        <f t="shared" si="647"/>
        <v>3.1163287086446103</v>
      </c>
      <c r="BY817" s="100" t="str">
        <f t="shared" si="648"/>
        <v>C</v>
      </c>
      <c r="BZ817" s="200"/>
      <c r="CA817" s="200"/>
      <c r="CB817" s="200"/>
    </row>
    <row r="818" spans="1:80" s="96" customFormat="1" ht="23" x14ac:dyDescent="0.5">
      <c r="A818" s="268" t="s">
        <v>1634</v>
      </c>
      <c r="B818" s="117" t="s">
        <v>1635</v>
      </c>
      <c r="D818" s="96" t="s">
        <v>74</v>
      </c>
      <c r="E818" s="96">
        <v>0.03</v>
      </c>
      <c r="F818" s="96" t="s">
        <v>41</v>
      </c>
      <c r="G818" s="99"/>
      <c r="H818" s="96" t="s">
        <v>74</v>
      </c>
      <c r="J818" s="96" t="s">
        <v>74</v>
      </c>
      <c r="L818" s="100"/>
      <c r="M818" s="113">
        <v>1</v>
      </c>
      <c r="N818" s="96">
        <v>0.1</v>
      </c>
      <c r="P818" s="96">
        <v>238.35</v>
      </c>
      <c r="Q818" s="96" t="s">
        <v>47</v>
      </c>
      <c r="R818" s="96">
        <v>6.49E-12</v>
      </c>
      <c r="S818" s="100">
        <v>2.653E-10</v>
      </c>
      <c r="T818" s="96">
        <v>4.9424599999999999E-2</v>
      </c>
      <c r="U818" s="96">
        <v>5.7749000000000004E-6</v>
      </c>
      <c r="V818" s="96">
        <v>3374</v>
      </c>
      <c r="W818" s="96">
        <f t="shared" si="603"/>
        <v>20.244</v>
      </c>
      <c r="X818" s="96">
        <v>125</v>
      </c>
      <c r="Y818" s="99" t="str">
        <f t="shared" si="604"/>
        <v/>
      </c>
      <c r="Z818" s="96" t="str">
        <f t="shared" si="605"/>
        <v/>
      </c>
      <c r="AA818" s="96" t="str">
        <f t="shared" si="606"/>
        <v/>
      </c>
      <c r="AC818" s="96" t="str">
        <f t="shared" si="649"/>
        <v/>
      </c>
      <c r="AD818" s="96" t="str">
        <f t="shared" si="607"/>
        <v/>
      </c>
      <c r="AE818" s="96" t="str">
        <f t="shared" si="608"/>
        <v/>
      </c>
      <c r="AF818" s="96" t="str">
        <f t="shared" si="628"/>
        <v/>
      </c>
      <c r="AH818" s="101" t="str">
        <f t="shared" si="609"/>
        <v/>
      </c>
      <c r="AI818" s="101">
        <f t="shared" si="610"/>
        <v>9888.0260068629213</v>
      </c>
      <c r="AJ818" s="101">
        <f t="shared" si="650"/>
        <v>2346.4285714285716</v>
      </c>
      <c r="AK818" s="96">
        <f t="shared" si="629"/>
        <v>1896.4103866714388</v>
      </c>
      <c r="AM818" s="96" t="str">
        <f t="shared" si="611"/>
        <v/>
      </c>
      <c r="AN818" s="96" t="str">
        <f t="shared" si="630"/>
        <v/>
      </c>
      <c r="AO818" s="96" t="str">
        <f t="shared" si="631"/>
        <v/>
      </c>
      <c r="AQ818" s="96" t="str">
        <f t="shared" si="612"/>
        <v/>
      </c>
      <c r="AR818" s="96">
        <f t="shared" si="632"/>
        <v>70080</v>
      </c>
      <c r="AS818" s="96">
        <f t="shared" si="633"/>
        <v>70080</v>
      </c>
      <c r="AU818" s="96" t="str">
        <f t="shared" si="613"/>
        <v/>
      </c>
      <c r="AV818" s="96" t="str">
        <f t="shared" si="634"/>
        <v/>
      </c>
      <c r="AW818" s="96" t="str">
        <f t="shared" si="635"/>
        <v/>
      </c>
      <c r="AX818" s="96" t="str">
        <f t="shared" si="636"/>
        <v/>
      </c>
      <c r="AZ818" s="101" t="str">
        <f t="shared" si="614"/>
        <v/>
      </c>
      <c r="BA818" s="101">
        <f t="shared" si="615"/>
        <v>91988.784928960697</v>
      </c>
      <c r="BB818" s="101">
        <f t="shared" si="637"/>
        <v>38933.333333333336</v>
      </c>
      <c r="BC818" s="96">
        <f t="shared" si="638"/>
        <v>27355.423774861116</v>
      </c>
      <c r="BE818" s="96" t="str">
        <f t="shared" si="616"/>
        <v/>
      </c>
      <c r="BF818" s="96" t="str">
        <f t="shared" si="617"/>
        <v/>
      </c>
      <c r="BH818" s="118"/>
      <c r="BI818" s="96" t="s">
        <v>74</v>
      </c>
      <c r="BJ818" s="96" t="str">
        <f t="shared" si="618"/>
        <v/>
      </c>
      <c r="BK818" s="101">
        <f t="shared" si="619"/>
        <v>1001.1428571428571</v>
      </c>
      <c r="BL818" s="101"/>
      <c r="BM818" s="117" t="str">
        <f t="shared" si="620"/>
        <v>21564-17-0</v>
      </c>
      <c r="BN818" s="204" t="str">
        <f t="shared" si="621"/>
        <v>TCMTB</v>
      </c>
      <c r="BO818" s="204"/>
      <c r="BP818" s="200">
        <f t="shared" si="639"/>
        <v>1896.4103866714388</v>
      </c>
      <c r="BQ818" s="100" t="str">
        <f t="shared" si="643"/>
        <v>N</v>
      </c>
      <c r="BR818" s="205">
        <f t="shared" si="640"/>
        <v>70080</v>
      </c>
      <c r="BS818" s="100" t="str">
        <f t="shared" si="644"/>
        <v>N</v>
      </c>
      <c r="BT818" s="200">
        <f t="shared" si="641"/>
        <v>27355.423774861116</v>
      </c>
      <c r="BU818" s="100" t="str">
        <f t="shared" si="645"/>
        <v>N</v>
      </c>
      <c r="BV818" s="200" t="str">
        <f t="shared" si="642"/>
        <v/>
      </c>
      <c r="BW818" s="100" t="str">
        <f t="shared" si="646"/>
        <v/>
      </c>
      <c r="BX818" s="200">
        <f t="shared" si="647"/>
        <v>1001.1428571428571</v>
      </c>
      <c r="BY818" s="100" t="str">
        <f t="shared" si="648"/>
        <v>N</v>
      </c>
      <c r="BZ818" s="200"/>
      <c r="CA818" s="200"/>
      <c r="CB818" s="200"/>
    </row>
    <row r="819" spans="1:80" s="96" customFormat="1" ht="23" x14ac:dyDescent="0.5">
      <c r="A819" s="268" t="s">
        <v>1636</v>
      </c>
      <c r="B819" s="117" t="s">
        <v>1637</v>
      </c>
      <c r="D819" s="96" t="s">
        <v>74</v>
      </c>
      <c r="E819" s="96">
        <v>7.0000000000000007E-2</v>
      </c>
      <c r="F819" s="96" t="s">
        <v>790</v>
      </c>
      <c r="G819" s="99"/>
      <c r="H819" s="96" t="s">
        <v>74</v>
      </c>
      <c r="J819" s="96" t="s">
        <v>74</v>
      </c>
      <c r="L819" s="100"/>
      <c r="M819" s="113">
        <v>1</v>
      </c>
      <c r="N819" s="96">
        <v>0.1</v>
      </c>
      <c r="P819" s="96">
        <v>228.32</v>
      </c>
      <c r="Q819" s="96" t="s">
        <v>47</v>
      </c>
      <c r="R819" s="96">
        <v>1.2E-10</v>
      </c>
      <c r="S819" s="100">
        <v>4.9060000000000002E-9</v>
      </c>
      <c r="T819" s="96">
        <v>5.0861700000000003E-2</v>
      </c>
      <c r="U819" s="96">
        <v>5.9428000000000001E-6</v>
      </c>
      <c r="V819" s="96">
        <v>42.35</v>
      </c>
      <c r="W819" s="96">
        <f t="shared" si="603"/>
        <v>0.25409999999999999</v>
      </c>
      <c r="X819" s="96">
        <v>2500</v>
      </c>
      <c r="Y819" s="99" t="str">
        <f t="shared" si="604"/>
        <v/>
      </c>
      <c r="Z819" s="96" t="str">
        <f t="shared" si="605"/>
        <v/>
      </c>
      <c r="AA819" s="96" t="str">
        <f t="shared" si="606"/>
        <v/>
      </c>
      <c r="AC819" s="96" t="str">
        <f t="shared" si="649"/>
        <v/>
      </c>
      <c r="AD819" s="96" t="str">
        <f t="shared" si="607"/>
        <v/>
      </c>
      <c r="AE819" s="96" t="str">
        <f t="shared" si="608"/>
        <v/>
      </c>
      <c r="AF819" s="96" t="str">
        <f t="shared" si="628"/>
        <v/>
      </c>
      <c r="AH819" s="101" t="str">
        <f t="shared" si="609"/>
        <v/>
      </c>
      <c r="AI819" s="101">
        <f t="shared" si="610"/>
        <v>23072.060682680149</v>
      </c>
      <c r="AJ819" s="101">
        <f t="shared" si="650"/>
        <v>5475.0000000000009</v>
      </c>
      <c r="AK819" s="96">
        <f t="shared" si="629"/>
        <v>4424.9575689000249</v>
      </c>
      <c r="AM819" s="96" t="str">
        <f t="shared" si="611"/>
        <v/>
      </c>
      <c r="AN819" s="96" t="str">
        <f t="shared" si="630"/>
        <v/>
      </c>
      <c r="AO819" s="96" t="str">
        <f t="shared" si="631"/>
        <v/>
      </c>
      <c r="AQ819" s="96" t="str">
        <f t="shared" si="612"/>
        <v/>
      </c>
      <c r="AR819" s="96">
        <f t="shared" si="632"/>
        <v>163520.00000000003</v>
      </c>
      <c r="AS819" s="96">
        <f t="shared" si="633"/>
        <v>163520.00000000003</v>
      </c>
      <c r="AU819" s="96" t="str">
        <f t="shared" si="613"/>
        <v/>
      </c>
      <c r="AV819" s="96" t="str">
        <f t="shared" si="634"/>
        <v/>
      </c>
      <c r="AW819" s="96" t="str">
        <f t="shared" si="635"/>
        <v/>
      </c>
      <c r="AX819" s="96" t="str">
        <f t="shared" si="636"/>
        <v/>
      </c>
      <c r="AZ819" s="101" t="str">
        <f t="shared" si="614"/>
        <v/>
      </c>
      <c r="BA819" s="101">
        <f t="shared" si="615"/>
        <v>214640.49816757499</v>
      </c>
      <c r="BB819" s="101">
        <f t="shared" si="637"/>
        <v>90844.444444444453</v>
      </c>
      <c r="BC819" s="96">
        <f t="shared" si="638"/>
        <v>63829.322141342607</v>
      </c>
      <c r="BE819" s="96" t="str">
        <f t="shared" si="616"/>
        <v/>
      </c>
      <c r="BF819" s="96" t="str">
        <f t="shared" si="617"/>
        <v/>
      </c>
      <c r="BH819" s="118"/>
      <c r="BI819" s="96" t="s">
        <v>74</v>
      </c>
      <c r="BJ819" s="96" t="str">
        <f t="shared" si="618"/>
        <v/>
      </c>
      <c r="BK819" s="101">
        <f t="shared" si="619"/>
        <v>2336</v>
      </c>
      <c r="BL819" s="101"/>
      <c r="BM819" s="117" t="str">
        <f t="shared" si="620"/>
        <v>34014-18-1</v>
      </c>
      <c r="BN819" s="204" t="str">
        <f t="shared" si="621"/>
        <v>Tebuthiuron</v>
      </c>
      <c r="BO819" s="204"/>
      <c r="BP819" s="200">
        <f t="shared" si="639"/>
        <v>4424.9575689000249</v>
      </c>
      <c r="BQ819" s="100" t="str">
        <f t="shared" si="643"/>
        <v>N</v>
      </c>
      <c r="BR819" s="205">
        <f t="shared" si="640"/>
        <v>100000</v>
      </c>
      <c r="BS819" s="100" t="str">
        <f t="shared" si="644"/>
        <v>max</v>
      </c>
      <c r="BT819" s="200">
        <f t="shared" si="641"/>
        <v>63829.322141342607</v>
      </c>
      <c r="BU819" s="100" t="str">
        <f t="shared" si="645"/>
        <v>N</v>
      </c>
      <c r="BV819" s="200" t="str">
        <f t="shared" si="642"/>
        <v/>
      </c>
      <c r="BW819" s="100" t="str">
        <f t="shared" si="646"/>
        <v/>
      </c>
      <c r="BX819" s="200">
        <f t="shared" si="647"/>
        <v>2336</v>
      </c>
      <c r="BY819" s="100" t="str">
        <f t="shared" si="648"/>
        <v>N</v>
      </c>
      <c r="BZ819" s="200"/>
      <c r="CA819" s="200"/>
      <c r="CB819" s="200"/>
    </row>
    <row r="820" spans="1:80" s="96" customFormat="1" ht="23" x14ac:dyDescent="0.5">
      <c r="A820" s="268" t="s">
        <v>1638</v>
      </c>
      <c r="B820" s="117" t="s">
        <v>1639</v>
      </c>
      <c r="D820" s="96" t="s">
        <v>74</v>
      </c>
      <c r="E820" s="96">
        <v>0.02</v>
      </c>
      <c r="F820" s="96" t="s">
        <v>41</v>
      </c>
      <c r="G820" s="99"/>
      <c r="H820" s="96" t="s">
        <v>74</v>
      </c>
      <c r="J820" s="96" t="s">
        <v>74</v>
      </c>
      <c r="L820" s="100"/>
      <c r="M820" s="113">
        <v>1</v>
      </c>
      <c r="N820" s="96">
        <v>0.1</v>
      </c>
      <c r="P820" s="96">
        <v>466.47</v>
      </c>
      <c r="Q820" s="96" t="s">
        <v>47</v>
      </c>
      <c r="R820" s="96">
        <v>1.9599999999999998E-9</v>
      </c>
      <c r="S820" s="100">
        <v>8.0131000000000005E-8</v>
      </c>
      <c r="T820" s="96">
        <v>1.8294299999999999E-2</v>
      </c>
      <c r="U820" s="96">
        <v>4.4908000000000003E-6</v>
      </c>
      <c r="V820" s="96">
        <v>95060</v>
      </c>
      <c r="W820" s="96">
        <f t="shared" si="603"/>
        <v>570.36</v>
      </c>
      <c r="X820" s="96">
        <v>0.27</v>
      </c>
      <c r="Y820" s="99" t="str">
        <f t="shared" si="604"/>
        <v/>
      </c>
      <c r="Z820" s="96" t="str">
        <f t="shared" si="605"/>
        <v/>
      </c>
      <c r="AA820" s="96" t="str">
        <f t="shared" si="606"/>
        <v/>
      </c>
      <c r="AC820" s="96" t="str">
        <f t="shared" si="649"/>
        <v/>
      </c>
      <c r="AD820" s="96" t="str">
        <f t="shared" si="607"/>
        <v/>
      </c>
      <c r="AE820" s="96" t="str">
        <f t="shared" si="608"/>
        <v/>
      </c>
      <c r="AF820" s="96" t="str">
        <f t="shared" si="628"/>
        <v/>
      </c>
      <c r="AH820" s="101" t="str">
        <f t="shared" si="609"/>
        <v/>
      </c>
      <c r="AI820" s="101">
        <f t="shared" si="610"/>
        <v>6592.0173379086136</v>
      </c>
      <c r="AJ820" s="101">
        <f t="shared" si="650"/>
        <v>1564.2857142857144</v>
      </c>
      <c r="AK820" s="96">
        <f t="shared" si="629"/>
        <v>1264.2735911142927</v>
      </c>
      <c r="AM820" s="96" t="str">
        <f t="shared" si="611"/>
        <v/>
      </c>
      <c r="AN820" s="96" t="str">
        <f t="shared" si="630"/>
        <v/>
      </c>
      <c r="AO820" s="96" t="str">
        <f t="shared" si="631"/>
        <v/>
      </c>
      <c r="AQ820" s="96" t="str">
        <f t="shared" si="612"/>
        <v/>
      </c>
      <c r="AR820" s="96">
        <f t="shared" si="632"/>
        <v>46720.000000000007</v>
      </c>
      <c r="AS820" s="96">
        <f t="shared" si="633"/>
        <v>46720.000000000007</v>
      </c>
      <c r="AU820" s="96" t="str">
        <f t="shared" si="613"/>
        <v/>
      </c>
      <c r="AV820" s="96" t="str">
        <f t="shared" si="634"/>
        <v/>
      </c>
      <c r="AW820" s="96" t="str">
        <f t="shared" si="635"/>
        <v/>
      </c>
      <c r="AX820" s="96" t="str">
        <f t="shared" si="636"/>
        <v/>
      </c>
      <c r="AZ820" s="101" t="str">
        <f t="shared" si="614"/>
        <v/>
      </c>
      <c r="BA820" s="101">
        <f t="shared" si="615"/>
        <v>61325.856619307138</v>
      </c>
      <c r="BB820" s="101">
        <f t="shared" si="637"/>
        <v>25955.555555555558</v>
      </c>
      <c r="BC820" s="96">
        <f t="shared" si="638"/>
        <v>18236.949183240744</v>
      </c>
      <c r="BE820" s="96" t="str">
        <f t="shared" si="616"/>
        <v/>
      </c>
      <c r="BF820" s="96" t="str">
        <f t="shared" si="617"/>
        <v/>
      </c>
      <c r="BH820" s="118"/>
      <c r="BI820" s="96" t="s">
        <v>74</v>
      </c>
      <c r="BJ820" s="96" t="str">
        <f t="shared" si="618"/>
        <v/>
      </c>
      <c r="BK820" s="101">
        <f t="shared" si="619"/>
        <v>667.42857142857144</v>
      </c>
      <c r="BL820" s="101"/>
      <c r="BM820" s="117" t="str">
        <f t="shared" si="620"/>
        <v>3383-96-8</v>
      </c>
      <c r="BN820" s="204" t="str">
        <f t="shared" si="621"/>
        <v>Temephos</v>
      </c>
      <c r="BO820" s="204"/>
      <c r="BP820" s="200">
        <f t="shared" si="639"/>
        <v>1264.2735911142927</v>
      </c>
      <c r="BQ820" s="100" t="str">
        <f t="shared" si="643"/>
        <v>N</v>
      </c>
      <c r="BR820" s="205">
        <f t="shared" si="640"/>
        <v>46720.000000000007</v>
      </c>
      <c r="BS820" s="100" t="str">
        <f t="shared" si="644"/>
        <v>N</v>
      </c>
      <c r="BT820" s="200">
        <f t="shared" si="641"/>
        <v>18236.949183240744</v>
      </c>
      <c r="BU820" s="100" t="str">
        <f t="shared" si="645"/>
        <v>N</v>
      </c>
      <c r="BV820" s="200" t="str">
        <f t="shared" si="642"/>
        <v/>
      </c>
      <c r="BW820" s="100" t="str">
        <f t="shared" si="646"/>
        <v/>
      </c>
      <c r="BX820" s="200">
        <f t="shared" si="647"/>
        <v>667.42857142857144</v>
      </c>
      <c r="BY820" s="100" t="str">
        <f t="shared" si="648"/>
        <v>N</v>
      </c>
      <c r="BZ820" s="200"/>
      <c r="CA820" s="200"/>
      <c r="CB820" s="200"/>
    </row>
    <row r="821" spans="1:80" s="96" customFormat="1" ht="23" x14ac:dyDescent="0.5">
      <c r="A821" s="268" t="s">
        <v>1640</v>
      </c>
      <c r="B821" s="117" t="s">
        <v>1641</v>
      </c>
      <c r="D821" s="96" t="s">
        <v>74</v>
      </c>
      <c r="E821" s="96">
        <v>1.2999999999999999E-2</v>
      </c>
      <c r="F821" s="96" t="s">
        <v>790</v>
      </c>
      <c r="G821" s="99"/>
      <c r="H821" s="96" t="s">
        <v>74</v>
      </c>
      <c r="J821" s="96" t="s">
        <v>74</v>
      </c>
      <c r="L821" s="100"/>
      <c r="M821" s="113">
        <v>1</v>
      </c>
      <c r="N821" s="96">
        <v>0.1</v>
      </c>
      <c r="P821" s="96">
        <v>216.67</v>
      </c>
      <c r="Q821" s="96" t="s">
        <v>47</v>
      </c>
      <c r="R821" s="96">
        <v>1.2E-10</v>
      </c>
      <c r="S821" s="100">
        <v>4.9060000000000002E-9</v>
      </c>
      <c r="T821" s="96">
        <v>2.7467700000000001E-2</v>
      </c>
      <c r="U821" s="96">
        <v>7.1789E-6</v>
      </c>
      <c r="V821" s="96">
        <v>50.1</v>
      </c>
      <c r="W821" s="96">
        <f t="shared" si="603"/>
        <v>0.30060000000000003</v>
      </c>
      <c r="X821" s="96">
        <v>710</v>
      </c>
      <c r="Y821" s="99" t="str">
        <f t="shared" si="604"/>
        <v/>
      </c>
      <c r="Z821" s="96" t="str">
        <f t="shared" si="605"/>
        <v/>
      </c>
      <c r="AA821" s="96" t="str">
        <f t="shared" si="606"/>
        <v/>
      </c>
      <c r="AC821" s="96" t="str">
        <f t="shared" si="649"/>
        <v/>
      </c>
      <c r="AD821" s="96" t="str">
        <f t="shared" si="607"/>
        <v/>
      </c>
      <c r="AE821" s="96" t="str">
        <f t="shared" si="608"/>
        <v/>
      </c>
      <c r="AF821" s="96" t="str">
        <f t="shared" si="628"/>
        <v/>
      </c>
      <c r="AH821" s="101" t="str">
        <f t="shared" si="609"/>
        <v/>
      </c>
      <c r="AI821" s="101">
        <f t="shared" si="610"/>
        <v>4284.8112696405988</v>
      </c>
      <c r="AJ821" s="101">
        <f t="shared" si="650"/>
        <v>1016.7857142857146</v>
      </c>
      <c r="AK821" s="96">
        <f t="shared" si="629"/>
        <v>821.77783422429036</v>
      </c>
      <c r="AM821" s="96" t="str">
        <f t="shared" si="611"/>
        <v/>
      </c>
      <c r="AN821" s="96" t="str">
        <f t="shared" si="630"/>
        <v/>
      </c>
      <c r="AO821" s="96" t="str">
        <f t="shared" si="631"/>
        <v/>
      </c>
      <c r="AQ821" s="96" t="str">
        <f t="shared" si="612"/>
        <v/>
      </c>
      <c r="AR821" s="96">
        <f t="shared" si="632"/>
        <v>30368.000000000007</v>
      </c>
      <c r="AS821" s="96">
        <f t="shared" si="633"/>
        <v>30368.000000000007</v>
      </c>
      <c r="AU821" s="96" t="str">
        <f t="shared" si="613"/>
        <v/>
      </c>
      <c r="AV821" s="96" t="str">
        <f t="shared" si="634"/>
        <v/>
      </c>
      <c r="AW821" s="96" t="str">
        <f t="shared" si="635"/>
        <v/>
      </c>
      <c r="AX821" s="96" t="str">
        <f t="shared" si="636"/>
        <v/>
      </c>
      <c r="AZ821" s="101" t="str">
        <f t="shared" si="614"/>
        <v/>
      </c>
      <c r="BA821" s="101">
        <f t="shared" si="615"/>
        <v>39861.80680254964</v>
      </c>
      <c r="BB821" s="101">
        <f t="shared" si="637"/>
        <v>16871.111111111113</v>
      </c>
      <c r="BC821" s="96">
        <f t="shared" si="638"/>
        <v>11854.016969106484</v>
      </c>
      <c r="BE821" s="96" t="str">
        <f t="shared" si="616"/>
        <v/>
      </c>
      <c r="BF821" s="96" t="str">
        <f t="shared" si="617"/>
        <v/>
      </c>
      <c r="BH821" s="118"/>
      <c r="BI821" s="96" t="s">
        <v>74</v>
      </c>
      <c r="BJ821" s="96" t="str">
        <f t="shared" si="618"/>
        <v/>
      </c>
      <c r="BK821" s="101">
        <f t="shared" si="619"/>
        <v>433.82857142857148</v>
      </c>
      <c r="BL821" s="101"/>
      <c r="BM821" s="117" t="str">
        <f t="shared" si="620"/>
        <v>5902-51-2</v>
      </c>
      <c r="BN821" s="204" t="str">
        <f t="shared" si="621"/>
        <v>Terbacil</v>
      </c>
      <c r="BO821" s="204"/>
      <c r="BP821" s="200">
        <f t="shared" si="639"/>
        <v>821.77783422429036</v>
      </c>
      <c r="BQ821" s="100" t="str">
        <f t="shared" si="643"/>
        <v>N</v>
      </c>
      <c r="BR821" s="205">
        <f t="shared" si="640"/>
        <v>30368.000000000007</v>
      </c>
      <c r="BS821" s="100" t="str">
        <f t="shared" si="644"/>
        <v>N</v>
      </c>
      <c r="BT821" s="200">
        <f t="shared" si="641"/>
        <v>11854.016969106484</v>
      </c>
      <c r="BU821" s="100" t="str">
        <f t="shared" si="645"/>
        <v>N</v>
      </c>
      <c r="BV821" s="200" t="str">
        <f t="shared" si="642"/>
        <v/>
      </c>
      <c r="BW821" s="100" t="str">
        <f t="shared" si="646"/>
        <v/>
      </c>
      <c r="BX821" s="200">
        <f t="shared" si="647"/>
        <v>433.82857142857148</v>
      </c>
      <c r="BY821" s="100" t="str">
        <f t="shared" si="648"/>
        <v>N</v>
      </c>
      <c r="BZ821" s="200"/>
      <c r="CA821" s="200"/>
      <c r="CB821" s="200"/>
    </row>
    <row r="822" spans="1:80" s="96" customFormat="1" ht="23" x14ac:dyDescent="0.5">
      <c r="A822" s="268" t="s">
        <v>1642</v>
      </c>
      <c r="B822" s="117" t="s">
        <v>1643</v>
      </c>
      <c r="D822" s="96" t="s">
        <v>74</v>
      </c>
      <c r="E822" s="96">
        <v>2.5000000000000001E-5</v>
      </c>
      <c r="F822" s="96" t="s">
        <v>41</v>
      </c>
      <c r="G822" s="99"/>
      <c r="H822" s="96" t="s">
        <v>74</v>
      </c>
      <c r="J822" s="96" t="s">
        <v>74</v>
      </c>
      <c r="L822" s="100" t="s">
        <v>1199</v>
      </c>
      <c r="M822" s="113">
        <v>1</v>
      </c>
      <c r="P822" s="96">
        <v>288.43</v>
      </c>
      <c r="R822" s="96">
        <v>2.4000000000000001E-5</v>
      </c>
      <c r="S822" s="100">
        <v>9.812E-4</v>
      </c>
      <c r="T822" s="96">
        <v>2.15955E-2</v>
      </c>
      <c r="U822" s="96">
        <v>5.3859999999999998E-6</v>
      </c>
      <c r="V822" s="96">
        <v>998.9</v>
      </c>
      <c r="W822" s="96">
        <f t="shared" si="603"/>
        <v>5.9934000000000003</v>
      </c>
      <c r="X822" s="96">
        <v>5.07</v>
      </c>
      <c r="Y822" s="99">
        <f t="shared" si="604"/>
        <v>1.9087369709839066E-7</v>
      </c>
      <c r="Z822" s="96">
        <f t="shared" si="605"/>
        <v>264014.39888560795</v>
      </c>
      <c r="AA822" s="96">
        <f t="shared" si="606"/>
        <v>30.894479748354723</v>
      </c>
      <c r="AC822" s="96" t="str">
        <f t="shared" si="649"/>
        <v/>
      </c>
      <c r="AD822" s="96" t="str">
        <f t="shared" si="607"/>
        <v/>
      </c>
      <c r="AE822" s="96" t="str">
        <f t="shared" si="608"/>
        <v/>
      </c>
      <c r="AF822" s="96" t="str">
        <f t="shared" si="628"/>
        <v/>
      </c>
      <c r="AH822" s="101" t="str">
        <f t="shared" si="609"/>
        <v/>
      </c>
      <c r="AI822" s="101" t="str">
        <f t="shared" si="610"/>
        <v/>
      </c>
      <c r="AJ822" s="101">
        <f t="shared" si="650"/>
        <v>1.9553571428571432</v>
      </c>
      <c r="AK822" s="96">
        <f t="shared" si="629"/>
        <v>1.9553571428571435</v>
      </c>
      <c r="AM822" s="96" t="str">
        <f t="shared" si="611"/>
        <v/>
      </c>
      <c r="AN822" s="96" t="str">
        <f t="shared" si="630"/>
        <v/>
      </c>
      <c r="AO822" s="96" t="str">
        <f t="shared" si="631"/>
        <v/>
      </c>
      <c r="AQ822" s="96" t="str">
        <f t="shared" si="612"/>
        <v/>
      </c>
      <c r="AR822" s="96">
        <f t="shared" si="632"/>
        <v>58.400000000000006</v>
      </c>
      <c r="AS822" s="96">
        <f t="shared" si="633"/>
        <v>58.400000000000006</v>
      </c>
      <c r="AU822" s="96" t="str">
        <f t="shared" si="613"/>
        <v/>
      </c>
      <c r="AV822" s="96" t="str">
        <f t="shared" si="634"/>
        <v/>
      </c>
      <c r="AW822" s="96" t="str">
        <f t="shared" si="635"/>
        <v/>
      </c>
      <c r="AX822" s="96" t="str">
        <f t="shared" si="636"/>
        <v/>
      </c>
      <c r="AZ822" s="101" t="str">
        <f t="shared" si="614"/>
        <v/>
      </c>
      <c r="BA822" s="101" t="str">
        <f t="shared" si="615"/>
        <v/>
      </c>
      <c r="BB822" s="101">
        <f t="shared" si="637"/>
        <v>32.44444444444445</v>
      </c>
      <c r="BC822" s="96">
        <f t="shared" si="638"/>
        <v>32.44444444444445</v>
      </c>
      <c r="BE822" s="96" t="str">
        <f t="shared" si="616"/>
        <v/>
      </c>
      <c r="BF822" s="96" t="str">
        <f t="shared" si="617"/>
        <v/>
      </c>
      <c r="BH822" s="118"/>
      <c r="BI822" s="96" t="s">
        <v>74</v>
      </c>
      <c r="BJ822" s="96" t="str">
        <f t="shared" si="618"/>
        <v/>
      </c>
      <c r="BK822" s="101">
        <f t="shared" si="619"/>
        <v>0.8342857142857143</v>
      </c>
      <c r="BL822" s="101"/>
      <c r="BM822" s="117" t="str">
        <f t="shared" si="620"/>
        <v>13071-79-9</v>
      </c>
      <c r="BN822" s="204" t="str">
        <f t="shared" si="621"/>
        <v>Terbufos</v>
      </c>
      <c r="BO822" s="204"/>
      <c r="BP822" s="200">
        <f t="shared" si="639"/>
        <v>1.9553571428571435</v>
      </c>
      <c r="BQ822" s="100" t="str">
        <f t="shared" si="643"/>
        <v>N</v>
      </c>
      <c r="BR822" s="205">
        <f t="shared" si="640"/>
        <v>30.894479748354723</v>
      </c>
      <c r="BS822" s="100" t="str">
        <f t="shared" si="644"/>
        <v>sat</v>
      </c>
      <c r="BT822" s="200">
        <f t="shared" si="641"/>
        <v>30.894479748354723</v>
      </c>
      <c r="BU822" s="100" t="str">
        <f t="shared" si="645"/>
        <v>sat</v>
      </c>
      <c r="BV822" s="200" t="str">
        <f t="shared" si="642"/>
        <v/>
      </c>
      <c r="BW822" s="100" t="str">
        <f t="shared" si="646"/>
        <v/>
      </c>
      <c r="BX822" s="200">
        <f t="shared" si="647"/>
        <v>0.8342857142857143</v>
      </c>
      <c r="BY822" s="100" t="str">
        <f t="shared" si="648"/>
        <v>N</v>
      </c>
      <c r="BZ822" s="200"/>
      <c r="CA822" s="200"/>
      <c r="CB822" s="200"/>
    </row>
    <row r="823" spans="1:80" s="96" customFormat="1" ht="23" x14ac:dyDescent="0.5">
      <c r="A823" s="268" t="s">
        <v>1644</v>
      </c>
      <c r="B823" s="117" t="s">
        <v>1645</v>
      </c>
      <c r="D823" s="96" t="s">
        <v>74</v>
      </c>
      <c r="E823" s="96">
        <v>1E-3</v>
      </c>
      <c r="F823" s="96" t="s">
        <v>790</v>
      </c>
      <c r="G823" s="99"/>
      <c r="H823" s="96" t="s">
        <v>74</v>
      </c>
      <c r="J823" s="96" t="s">
        <v>74</v>
      </c>
      <c r="L823" s="100"/>
      <c r="M823" s="113">
        <v>1</v>
      </c>
      <c r="N823" s="96">
        <v>0.1</v>
      </c>
      <c r="P823" s="96">
        <v>241.36</v>
      </c>
      <c r="Q823" s="96" t="s">
        <v>47</v>
      </c>
      <c r="R823" s="96">
        <v>2.1500000000000001E-8</v>
      </c>
      <c r="S823" s="100">
        <v>8.7899000000000001E-7</v>
      </c>
      <c r="T823" s="96">
        <v>2.3826199999999999E-2</v>
      </c>
      <c r="U823" s="96">
        <v>6.0260999999999998E-6</v>
      </c>
      <c r="V823" s="96">
        <v>607</v>
      </c>
      <c r="W823" s="96">
        <f t="shared" si="603"/>
        <v>3.6419999999999999</v>
      </c>
      <c r="X823" s="96">
        <v>25</v>
      </c>
      <c r="Y823" s="99" t="str">
        <f t="shared" si="604"/>
        <v/>
      </c>
      <c r="Z823" s="96" t="str">
        <f t="shared" si="605"/>
        <v/>
      </c>
      <c r="AA823" s="96" t="str">
        <f t="shared" si="606"/>
        <v/>
      </c>
      <c r="AC823" s="96" t="str">
        <f t="shared" si="649"/>
        <v/>
      </c>
      <c r="AD823" s="96" t="str">
        <f t="shared" si="607"/>
        <v/>
      </c>
      <c r="AE823" s="96" t="str">
        <f t="shared" si="608"/>
        <v/>
      </c>
      <c r="AF823" s="96" t="str">
        <f t="shared" si="628"/>
        <v/>
      </c>
      <c r="AH823" s="101" t="str">
        <f t="shared" si="609"/>
        <v/>
      </c>
      <c r="AI823" s="101">
        <f t="shared" si="610"/>
        <v>329.60086689543073</v>
      </c>
      <c r="AJ823" s="101">
        <f t="shared" si="650"/>
        <v>78.214285714285722</v>
      </c>
      <c r="AK823" s="96">
        <f t="shared" si="629"/>
        <v>63.213679555714634</v>
      </c>
      <c r="AM823" s="96" t="str">
        <f t="shared" si="611"/>
        <v/>
      </c>
      <c r="AN823" s="96" t="str">
        <f t="shared" si="630"/>
        <v/>
      </c>
      <c r="AO823" s="96" t="str">
        <f t="shared" si="631"/>
        <v/>
      </c>
      <c r="AQ823" s="96" t="str">
        <f t="shared" si="612"/>
        <v/>
      </c>
      <c r="AR823" s="96">
        <f t="shared" si="632"/>
        <v>2336</v>
      </c>
      <c r="AS823" s="96">
        <f t="shared" si="633"/>
        <v>2336</v>
      </c>
      <c r="AU823" s="96" t="str">
        <f t="shared" si="613"/>
        <v/>
      </c>
      <c r="AV823" s="96" t="str">
        <f t="shared" si="634"/>
        <v/>
      </c>
      <c r="AW823" s="96" t="str">
        <f t="shared" si="635"/>
        <v/>
      </c>
      <c r="AX823" s="96" t="str">
        <f t="shared" si="636"/>
        <v/>
      </c>
      <c r="AZ823" s="101" t="str">
        <f t="shared" si="614"/>
        <v/>
      </c>
      <c r="BA823" s="101">
        <f t="shared" si="615"/>
        <v>3066.2928309653571</v>
      </c>
      <c r="BB823" s="101">
        <f t="shared" si="637"/>
        <v>1297.7777777777778</v>
      </c>
      <c r="BC823" s="96">
        <f t="shared" si="638"/>
        <v>911.84745916203713</v>
      </c>
      <c r="BE823" s="96" t="str">
        <f t="shared" si="616"/>
        <v/>
      </c>
      <c r="BF823" s="96" t="str">
        <f t="shared" si="617"/>
        <v/>
      </c>
      <c r="BH823" s="118"/>
      <c r="BI823" s="96" t="s">
        <v>74</v>
      </c>
      <c r="BJ823" s="96" t="str">
        <f t="shared" si="618"/>
        <v/>
      </c>
      <c r="BK823" s="101">
        <f t="shared" si="619"/>
        <v>33.371428571428574</v>
      </c>
      <c r="BL823" s="101"/>
      <c r="BM823" s="117" t="str">
        <f t="shared" si="620"/>
        <v>886-50-0</v>
      </c>
      <c r="BN823" s="204" t="str">
        <f t="shared" si="621"/>
        <v>Terbutryn</v>
      </c>
      <c r="BO823" s="204"/>
      <c r="BP823" s="200">
        <f t="shared" si="639"/>
        <v>63.213679555714634</v>
      </c>
      <c r="BQ823" s="100" t="str">
        <f t="shared" si="643"/>
        <v>N</v>
      </c>
      <c r="BR823" s="205">
        <f t="shared" si="640"/>
        <v>2336</v>
      </c>
      <c r="BS823" s="100" t="str">
        <f t="shared" si="644"/>
        <v>N</v>
      </c>
      <c r="BT823" s="200">
        <f t="shared" si="641"/>
        <v>911.84745916203713</v>
      </c>
      <c r="BU823" s="100" t="str">
        <f t="shared" si="645"/>
        <v>N</v>
      </c>
      <c r="BV823" s="200" t="str">
        <f t="shared" si="642"/>
        <v/>
      </c>
      <c r="BW823" s="100" t="str">
        <f t="shared" si="646"/>
        <v/>
      </c>
      <c r="BX823" s="200">
        <f t="shared" si="647"/>
        <v>33.371428571428574</v>
      </c>
      <c r="BY823" s="100" t="str">
        <f t="shared" si="648"/>
        <v>N</v>
      </c>
      <c r="BZ823" s="200"/>
      <c r="CA823" s="200"/>
      <c r="CB823" s="200"/>
    </row>
    <row r="824" spans="1:80" s="96" customFormat="1" ht="23" x14ac:dyDescent="0.5">
      <c r="A824" s="268" t="s">
        <v>1646</v>
      </c>
      <c r="B824" s="117" t="s">
        <v>1647</v>
      </c>
      <c r="D824" s="96" t="s">
        <v>74</v>
      </c>
      <c r="E824" s="96">
        <v>1E-4</v>
      </c>
      <c r="F824" s="96" t="s">
        <v>790</v>
      </c>
      <c r="G824" s="99"/>
      <c r="H824" s="96" t="s">
        <v>74</v>
      </c>
      <c r="J824" s="96" t="s">
        <v>74</v>
      </c>
      <c r="L824" s="100"/>
      <c r="M824" s="113">
        <v>1</v>
      </c>
      <c r="N824" s="96">
        <v>0.1</v>
      </c>
      <c r="P824" s="96">
        <v>485.8</v>
      </c>
      <c r="Q824" s="96" t="s">
        <v>47</v>
      </c>
      <c r="R824" s="96">
        <v>2.9699999999999999E-6</v>
      </c>
      <c r="S824" s="100">
        <v>1.214E-4</v>
      </c>
      <c r="T824" s="96">
        <v>3.0745499999999999E-2</v>
      </c>
      <c r="U824" s="96">
        <v>3.5924000000000001E-6</v>
      </c>
      <c r="V824" s="96">
        <v>13230</v>
      </c>
      <c r="W824" s="96">
        <f t="shared" si="603"/>
        <v>79.38</v>
      </c>
      <c r="X824" s="96">
        <v>1.4610000000000001E-3</v>
      </c>
      <c r="Y824" s="99" t="str">
        <f t="shared" si="604"/>
        <v/>
      </c>
      <c r="Z824" s="96" t="str">
        <f t="shared" si="605"/>
        <v/>
      </c>
      <c r="AA824" s="96" t="str">
        <f t="shared" si="606"/>
        <v/>
      </c>
      <c r="AC824" s="96" t="str">
        <f t="shared" si="649"/>
        <v/>
      </c>
      <c r="AD824" s="96" t="str">
        <f t="shared" si="607"/>
        <v/>
      </c>
      <c r="AE824" s="96" t="str">
        <f t="shared" si="608"/>
        <v/>
      </c>
      <c r="AF824" s="96" t="str">
        <f t="shared" si="628"/>
        <v/>
      </c>
      <c r="AH824" s="101" t="str">
        <f t="shared" si="609"/>
        <v/>
      </c>
      <c r="AI824" s="101">
        <f t="shared" si="610"/>
        <v>32.960086689543068</v>
      </c>
      <c r="AJ824" s="101">
        <f t="shared" si="650"/>
        <v>7.821428571428573</v>
      </c>
      <c r="AK824" s="96">
        <f t="shared" si="629"/>
        <v>6.3213679555714641</v>
      </c>
      <c r="AM824" s="96" t="str">
        <f t="shared" si="611"/>
        <v/>
      </c>
      <c r="AN824" s="96" t="str">
        <f t="shared" si="630"/>
        <v/>
      </c>
      <c r="AO824" s="96" t="str">
        <f t="shared" si="631"/>
        <v/>
      </c>
      <c r="AQ824" s="96" t="str">
        <f t="shared" si="612"/>
        <v/>
      </c>
      <c r="AR824" s="96">
        <f t="shared" si="632"/>
        <v>233.60000000000002</v>
      </c>
      <c r="AS824" s="96">
        <f t="shared" si="633"/>
        <v>233.60000000000002</v>
      </c>
      <c r="AU824" s="96" t="str">
        <f t="shared" si="613"/>
        <v/>
      </c>
      <c r="AV824" s="96" t="str">
        <f t="shared" si="634"/>
        <v/>
      </c>
      <c r="AW824" s="96" t="str">
        <f t="shared" si="635"/>
        <v/>
      </c>
      <c r="AX824" s="96" t="str">
        <f t="shared" si="636"/>
        <v/>
      </c>
      <c r="AZ824" s="101" t="str">
        <f t="shared" si="614"/>
        <v/>
      </c>
      <c r="BA824" s="101">
        <f t="shared" si="615"/>
        <v>306.62928309653569</v>
      </c>
      <c r="BB824" s="101">
        <f t="shared" si="637"/>
        <v>129.7777777777778</v>
      </c>
      <c r="BC824" s="96">
        <f t="shared" si="638"/>
        <v>91.184745916203724</v>
      </c>
      <c r="BE824" s="96" t="str">
        <f t="shared" si="616"/>
        <v/>
      </c>
      <c r="BF824" s="96" t="str">
        <f t="shared" si="617"/>
        <v/>
      </c>
      <c r="BH824" s="118"/>
      <c r="BI824" s="96" t="s">
        <v>74</v>
      </c>
      <c r="BJ824" s="96" t="str">
        <f t="shared" si="618"/>
        <v/>
      </c>
      <c r="BK824" s="101">
        <f t="shared" si="619"/>
        <v>3.3371428571428572</v>
      </c>
      <c r="BL824" s="101"/>
      <c r="BM824" s="117" t="str">
        <f t="shared" si="620"/>
        <v>5436-43-1</v>
      </c>
      <c r="BN824" s="204" t="str">
        <f t="shared" si="621"/>
        <v>Tetrabromodiphenyl ether, 2,2',4,4'- (BDE-47)</v>
      </c>
      <c r="BO824" s="204"/>
      <c r="BP824" s="200">
        <f t="shared" si="639"/>
        <v>6.3213679555714641</v>
      </c>
      <c r="BQ824" s="100" t="str">
        <f t="shared" si="643"/>
        <v>N</v>
      </c>
      <c r="BR824" s="205">
        <f t="shared" si="640"/>
        <v>233.60000000000002</v>
      </c>
      <c r="BS824" s="100" t="str">
        <f t="shared" si="644"/>
        <v>N</v>
      </c>
      <c r="BT824" s="200">
        <f t="shared" si="641"/>
        <v>91.184745916203724</v>
      </c>
      <c r="BU824" s="100" t="str">
        <f t="shared" si="645"/>
        <v>N</v>
      </c>
      <c r="BV824" s="200" t="str">
        <f t="shared" si="642"/>
        <v/>
      </c>
      <c r="BW824" s="100" t="str">
        <f t="shared" si="646"/>
        <v/>
      </c>
      <c r="BX824" s="200">
        <f t="shared" si="647"/>
        <v>3.3371428571428572</v>
      </c>
      <c r="BY824" s="100" t="str">
        <f t="shared" si="648"/>
        <v>N</v>
      </c>
      <c r="BZ824" s="200"/>
      <c r="CA824" s="200"/>
      <c r="CB824" s="200"/>
    </row>
    <row r="825" spans="1:80" s="96" customFormat="1" ht="23" x14ac:dyDescent="0.5">
      <c r="A825" s="268" t="s">
        <v>1648</v>
      </c>
      <c r="B825" s="117" t="s">
        <v>622</v>
      </c>
      <c r="D825" s="96" t="s">
        <v>74</v>
      </c>
      <c r="E825" s="96">
        <v>2.9999999999999997E-4</v>
      </c>
      <c r="F825" s="96" t="s">
        <v>790</v>
      </c>
      <c r="G825" s="99"/>
      <c r="H825" s="96" t="s">
        <v>74</v>
      </c>
      <c r="J825" s="96" t="s">
        <v>74</v>
      </c>
      <c r="L825" s="100" t="s">
        <v>1199</v>
      </c>
      <c r="M825" s="113">
        <v>1</v>
      </c>
      <c r="P825" s="96">
        <v>215.89</v>
      </c>
      <c r="R825" s="96">
        <v>1E-3</v>
      </c>
      <c r="S825" s="100">
        <v>4.0883099999999999E-2</v>
      </c>
      <c r="T825" s="96">
        <v>3.1895800000000002E-2</v>
      </c>
      <c r="U825" s="96">
        <v>8.7530999999999993E-6</v>
      </c>
      <c r="V825" s="96">
        <v>2220</v>
      </c>
      <c r="W825" s="96">
        <f t="shared" si="603"/>
        <v>13.32</v>
      </c>
      <c r="X825" s="96">
        <v>0.59499999999999997</v>
      </c>
      <c r="Y825" s="99">
        <f t="shared" si="604"/>
        <v>5.1779978744168943E-6</v>
      </c>
      <c r="Z825" s="96">
        <f t="shared" si="605"/>
        <v>50689.700133582461</v>
      </c>
      <c r="AA825" s="96">
        <f t="shared" si="606"/>
        <v>7.9895050055311323</v>
      </c>
      <c r="AC825" s="96" t="str">
        <f t="shared" si="649"/>
        <v/>
      </c>
      <c r="AD825" s="96" t="str">
        <f t="shared" si="607"/>
        <v/>
      </c>
      <c r="AE825" s="96" t="str">
        <f t="shared" si="608"/>
        <v/>
      </c>
      <c r="AF825" s="96" t="str">
        <f t="shared" si="628"/>
        <v/>
      </c>
      <c r="AH825" s="101" t="str">
        <f t="shared" si="609"/>
        <v/>
      </c>
      <c r="AI825" s="101" t="str">
        <f t="shared" si="610"/>
        <v/>
      </c>
      <c r="AJ825" s="101">
        <f t="shared" si="650"/>
        <v>23.464285714285715</v>
      </c>
      <c r="AK825" s="96">
        <f t="shared" si="629"/>
        <v>23.464285714285715</v>
      </c>
      <c r="AM825" s="96" t="str">
        <f t="shared" si="611"/>
        <v/>
      </c>
      <c r="AN825" s="96" t="str">
        <f t="shared" si="630"/>
        <v/>
      </c>
      <c r="AO825" s="96" t="str">
        <f t="shared" si="631"/>
        <v/>
      </c>
      <c r="AQ825" s="96" t="str">
        <f t="shared" si="612"/>
        <v/>
      </c>
      <c r="AR825" s="96">
        <f t="shared" si="632"/>
        <v>700.80000000000007</v>
      </c>
      <c r="AS825" s="96">
        <f t="shared" si="633"/>
        <v>700.80000000000007</v>
      </c>
      <c r="AU825" s="96" t="str">
        <f t="shared" si="613"/>
        <v/>
      </c>
      <c r="AV825" s="96" t="str">
        <f t="shared" si="634"/>
        <v/>
      </c>
      <c r="AW825" s="96" t="str">
        <f t="shared" si="635"/>
        <v/>
      </c>
      <c r="AX825" s="96" t="str">
        <f t="shared" si="636"/>
        <v/>
      </c>
      <c r="AZ825" s="101" t="str">
        <f t="shared" si="614"/>
        <v/>
      </c>
      <c r="BA825" s="101" t="str">
        <f t="shared" si="615"/>
        <v/>
      </c>
      <c r="BB825" s="101">
        <f t="shared" si="637"/>
        <v>389.33333333333331</v>
      </c>
      <c r="BC825" s="96">
        <f t="shared" si="638"/>
        <v>389.33333333333331</v>
      </c>
      <c r="BE825" s="96" t="str">
        <f t="shared" si="616"/>
        <v/>
      </c>
      <c r="BF825" s="96" t="str">
        <f t="shared" si="617"/>
        <v/>
      </c>
      <c r="BH825" s="118"/>
      <c r="BI825" s="96" t="s">
        <v>74</v>
      </c>
      <c r="BJ825" s="96" t="str">
        <f t="shared" si="618"/>
        <v/>
      </c>
      <c r="BK825" s="101">
        <f t="shared" si="619"/>
        <v>10.011428571428571</v>
      </c>
      <c r="BL825" s="101"/>
      <c r="BM825" s="117" t="str">
        <f t="shared" si="620"/>
        <v>95-94-3</v>
      </c>
      <c r="BN825" s="204" t="str">
        <f t="shared" si="621"/>
        <v>Tetrachlorobenzene, 1,2,4,5-</v>
      </c>
      <c r="BO825" s="204"/>
      <c r="BP825" s="200">
        <f t="shared" si="639"/>
        <v>7.9895050055311323</v>
      </c>
      <c r="BQ825" s="100" t="str">
        <f t="shared" si="643"/>
        <v>sat</v>
      </c>
      <c r="BR825" s="205">
        <f t="shared" si="640"/>
        <v>7.9895050055311323</v>
      </c>
      <c r="BS825" s="100" t="str">
        <f t="shared" si="644"/>
        <v>sat</v>
      </c>
      <c r="BT825" s="200">
        <f t="shared" si="641"/>
        <v>7.9895050055311323</v>
      </c>
      <c r="BU825" s="100" t="str">
        <f t="shared" si="645"/>
        <v>sat</v>
      </c>
      <c r="BV825" s="200" t="str">
        <f t="shared" si="642"/>
        <v/>
      </c>
      <c r="BW825" s="100" t="str">
        <f t="shared" si="646"/>
        <v/>
      </c>
      <c r="BX825" s="200">
        <f t="shared" si="647"/>
        <v>10.011428571428571</v>
      </c>
      <c r="BY825" s="100" t="str">
        <f t="shared" si="648"/>
        <v>N</v>
      </c>
      <c r="BZ825" s="200"/>
      <c r="CA825" s="200"/>
      <c r="CB825" s="200"/>
    </row>
    <row r="826" spans="1:80" s="96" customFormat="1" ht="23" x14ac:dyDescent="0.5">
      <c r="A826" s="268" t="s">
        <v>1649</v>
      </c>
      <c r="B826" s="117" t="s">
        <v>623</v>
      </c>
      <c r="C826" s="96">
        <v>2.5999999999999999E-2</v>
      </c>
      <c r="D826" s="96" t="s">
        <v>790</v>
      </c>
      <c r="E826" s="96">
        <v>0.03</v>
      </c>
      <c r="F826" s="96" t="s">
        <v>790</v>
      </c>
      <c r="G826" s="99">
        <v>7.4000000000000003E-6</v>
      </c>
      <c r="H826" s="96" t="s">
        <v>790</v>
      </c>
      <c r="J826" s="96" t="s">
        <v>74</v>
      </c>
      <c r="L826" s="100" t="s">
        <v>1199</v>
      </c>
      <c r="M826" s="113">
        <v>1</v>
      </c>
      <c r="P826" s="96">
        <v>167.85</v>
      </c>
      <c r="R826" s="96">
        <v>2.5000000000000001E-3</v>
      </c>
      <c r="S826" s="100">
        <v>0.1022077</v>
      </c>
      <c r="T826" s="96">
        <v>4.8176099999999999E-2</v>
      </c>
      <c r="U826" s="96">
        <v>9.0976999999999993E-6</v>
      </c>
      <c r="V826" s="96">
        <v>86.03</v>
      </c>
      <c r="W826" s="96">
        <f t="shared" si="603"/>
        <v>0.51617999999999997</v>
      </c>
      <c r="X826" s="96">
        <v>1070</v>
      </c>
      <c r="Y826" s="99">
        <f t="shared" si="604"/>
        <v>4.1287243894617623E-4</v>
      </c>
      <c r="Z826" s="96">
        <f t="shared" si="605"/>
        <v>5676.6577306013342</v>
      </c>
      <c r="AA826" s="96">
        <f t="shared" si="606"/>
        <v>680.01576599937107</v>
      </c>
      <c r="AC826" s="96">
        <f t="shared" si="649"/>
        <v>2.1538254383258697</v>
      </c>
      <c r="AD826" s="96" t="str">
        <f t="shared" si="607"/>
        <v/>
      </c>
      <c r="AE826" s="96">
        <f t="shared" si="608"/>
        <v>26.739926739926737</v>
      </c>
      <c r="AF826" s="96">
        <f t="shared" si="628"/>
        <v>1.9932729427496387</v>
      </c>
      <c r="AH826" s="101" t="str">
        <f t="shared" si="609"/>
        <v/>
      </c>
      <c r="AI826" s="101" t="str">
        <f t="shared" si="610"/>
        <v/>
      </c>
      <c r="AJ826" s="101">
        <f t="shared" si="650"/>
        <v>2346.4285714285716</v>
      </c>
      <c r="AK826" s="96">
        <f t="shared" si="629"/>
        <v>2346.4285714285716</v>
      </c>
      <c r="AM826" s="96">
        <f t="shared" si="611"/>
        <v>9.4079095146074003</v>
      </c>
      <c r="AN826" s="96">
        <f t="shared" si="630"/>
        <v>251.5692307692307</v>
      </c>
      <c r="AO826" s="96">
        <f t="shared" si="631"/>
        <v>9.0687657821763583</v>
      </c>
      <c r="AQ826" s="96" t="str">
        <f t="shared" si="612"/>
        <v/>
      </c>
      <c r="AR826" s="96">
        <f t="shared" si="632"/>
        <v>70080</v>
      </c>
      <c r="AS826" s="96">
        <f t="shared" si="633"/>
        <v>70080</v>
      </c>
      <c r="AU826" s="96">
        <f t="shared" si="613"/>
        <v>10.453232794008223</v>
      </c>
      <c r="AV826" s="96" t="str">
        <f t="shared" si="634"/>
        <v/>
      </c>
      <c r="AW826" s="96">
        <f t="shared" si="635"/>
        <v>139.76068376068375</v>
      </c>
      <c r="AX826" s="96">
        <f t="shared" si="636"/>
        <v>9.7258030168480989</v>
      </c>
      <c r="AZ826" s="101" t="str">
        <f t="shared" si="614"/>
        <v/>
      </c>
      <c r="BA826" s="101" t="str">
        <f t="shared" si="615"/>
        <v/>
      </c>
      <c r="BB826" s="101">
        <f t="shared" si="637"/>
        <v>38933.333333333336</v>
      </c>
      <c r="BC826" s="96">
        <f t="shared" si="638"/>
        <v>38933.333333333336</v>
      </c>
      <c r="BE826" s="96">
        <f t="shared" si="616"/>
        <v>0.37941787941787941</v>
      </c>
      <c r="BF826" s="96" t="str">
        <f t="shared" si="617"/>
        <v/>
      </c>
      <c r="BH826" s="118"/>
      <c r="BI826" s="96" t="s">
        <v>74</v>
      </c>
      <c r="BJ826" s="96">
        <f t="shared" si="618"/>
        <v>0.60549758630414208</v>
      </c>
      <c r="BK826" s="101">
        <f t="shared" si="619"/>
        <v>1001.1428571428571</v>
      </c>
      <c r="BL826" s="101"/>
      <c r="BM826" s="117" t="str">
        <f t="shared" si="620"/>
        <v>630-20-6</v>
      </c>
      <c r="BN826" s="204" t="str">
        <f t="shared" si="621"/>
        <v>Tetrachloroethane, 1,1,1,2-</v>
      </c>
      <c r="BO826" s="204"/>
      <c r="BP826" s="200">
        <f t="shared" si="639"/>
        <v>1.9932729427496387</v>
      </c>
      <c r="BQ826" s="100" t="str">
        <f t="shared" si="643"/>
        <v>C</v>
      </c>
      <c r="BR826" s="205">
        <f t="shared" si="640"/>
        <v>9.0687657821763583</v>
      </c>
      <c r="BS826" s="100" t="str">
        <f t="shared" si="644"/>
        <v>C</v>
      </c>
      <c r="BT826" s="200">
        <f t="shared" si="641"/>
        <v>9.7258030168480989</v>
      </c>
      <c r="BU826" s="100" t="str">
        <f t="shared" si="645"/>
        <v>C</v>
      </c>
      <c r="BV826" s="200">
        <f t="shared" si="642"/>
        <v>0.37941787941787941</v>
      </c>
      <c r="BW826" s="100" t="str">
        <f t="shared" si="646"/>
        <v>C</v>
      </c>
      <c r="BX826" s="200">
        <f t="shared" si="647"/>
        <v>0.60549758630414208</v>
      </c>
      <c r="BY826" s="100" t="str">
        <f t="shared" si="648"/>
        <v>C</v>
      </c>
      <c r="BZ826" s="200"/>
      <c r="CA826" s="200"/>
      <c r="CB826" s="200"/>
    </row>
    <row r="827" spans="1:80" s="96" customFormat="1" ht="23" x14ac:dyDescent="0.5">
      <c r="A827" s="268" t="s">
        <v>1650</v>
      </c>
      <c r="B827" s="117" t="s">
        <v>624</v>
      </c>
      <c r="C827" s="96">
        <v>0.2</v>
      </c>
      <c r="D827" s="96" t="s">
        <v>790</v>
      </c>
      <c r="E827" s="96">
        <v>0.02</v>
      </c>
      <c r="F827" s="96" t="s">
        <v>790</v>
      </c>
      <c r="G827" s="99">
        <v>5.8E-5</v>
      </c>
      <c r="H827" s="100" t="s">
        <v>793</v>
      </c>
      <c r="J827" s="96" t="s">
        <v>74</v>
      </c>
      <c r="L827" s="100" t="s">
        <v>1199</v>
      </c>
      <c r="M827" s="113">
        <v>1</v>
      </c>
      <c r="P827" s="96">
        <v>167.85</v>
      </c>
      <c r="R827" s="96">
        <v>3.6699999999999998E-4</v>
      </c>
      <c r="S827" s="100">
        <v>1.5004099999999999E-2</v>
      </c>
      <c r="T827" s="96">
        <v>4.8920600000000002E-2</v>
      </c>
      <c r="U827" s="96">
        <v>9.2901999999999996E-6</v>
      </c>
      <c r="V827" s="96">
        <v>94.94</v>
      </c>
      <c r="W827" s="96">
        <f t="shared" si="603"/>
        <v>0.56964000000000004</v>
      </c>
      <c r="X827" s="96">
        <v>2830</v>
      </c>
      <c r="Y827" s="99">
        <f t="shared" si="604"/>
        <v>5.8239387152127647E-5</v>
      </c>
      <c r="Z827" s="96">
        <f t="shared" si="605"/>
        <v>15114.446853121439</v>
      </c>
      <c r="AA827" s="96">
        <f t="shared" si="606"/>
        <v>1903.119528618239</v>
      </c>
      <c r="AC827" s="96">
        <f t="shared" si="649"/>
        <v>0.73166752007815983</v>
      </c>
      <c r="AD827" s="96" t="str">
        <f t="shared" si="607"/>
        <v/>
      </c>
      <c r="AE827" s="96">
        <f t="shared" si="608"/>
        <v>3.4761904761904758</v>
      </c>
      <c r="AF827" s="96">
        <f t="shared" si="628"/>
        <v>0.60444427242768284</v>
      </c>
      <c r="AH827" s="101" t="str">
        <f t="shared" si="609"/>
        <v/>
      </c>
      <c r="AI827" s="101" t="str">
        <f t="shared" si="610"/>
        <v/>
      </c>
      <c r="AJ827" s="101">
        <f t="shared" si="650"/>
        <v>1564.2857142857144</v>
      </c>
      <c r="AK827" s="96">
        <f t="shared" si="629"/>
        <v>1564.2857142857147</v>
      </c>
      <c r="AM827" s="96">
        <f t="shared" si="611"/>
        <v>3.1959237277014019</v>
      </c>
      <c r="AN827" s="96">
        <f t="shared" si="630"/>
        <v>32.703999999999994</v>
      </c>
      <c r="AO827" s="96">
        <f t="shared" si="631"/>
        <v>2.9114125808043552</v>
      </c>
      <c r="AQ827" s="96" t="str">
        <f t="shared" si="612"/>
        <v/>
      </c>
      <c r="AR827" s="96">
        <f t="shared" si="632"/>
        <v>46720.000000000007</v>
      </c>
      <c r="AS827" s="96">
        <f t="shared" si="633"/>
        <v>46720.000000000007</v>
      </c>
      <c r="AU827" s="96">
        <f t="shared" si="613"/>
        <v>3.5510263641126687</v>
      </c>
      <c r="AV827" s="96" t="str">
        <f t="shared" si="634"/>
        <v/>
      </c>
      <c r="AW827" s="96">
        <f t="shared" si="635"/>
        <v>18.168888888888887</v>
      </c>
      <c r="AX827" s="96">
        <f t="shared" si="636"/>
        <v>2.9704629460818071</v>
      </c>
      <c r="AZ827" s="101" t="str">
        <f t="shared" si="614"/>
        <v/>
      </c>
      <c r="BA827" s="101" t="str">
        <f t="shared" si="615"/>
        <v/>
      </c>
      <c r="BB827" s="101">
        <f t="shared" si="637"/>
        <v>25955.555555555558</v>
      </c>
      <c r="BC827" s="96">
        <f t="shared" si="638"/>
        <v>25955.555555555555</v>
      </c>
      <c r="BE827" s="96">
        <f t="shared" si="616"/>
        <v>4.8408488063660479E-2</v>
      </c>
      <c r="BF827" s="96" t="str">
        <f t="shared" si="617"/>
        <v/>
      </c>
      <c r="BH827" s="118"/>
      <c r="BI827" s="96" t="s">
        <v>74</v>
      </c>
      <c r="BJ827" s="96">
        <f t="shared" si="618"/>
        <v>7.754408328022093E-2</v>
      </c>
      <c r="BK827" s="101">
        <f t="shared" si="619"/>
        <v>667.42857142857144</v>
      </c>
      <c r="BL827" s="101"/>
      <c r="BM827" s="117" t="str">
        <f t="shared" si="620"/>
        <v>79-34-5</v>
      </c>
      <c r="BN827" s="204" t="str">
        <f t="shared" si="621"/>
        <v>Tetrachloroethane, 1,1,2,2-</v>
      </c>
      <c r="BO827" s="204"/>
      <c r="BP827" s="200">
        <f t="shared" si="639"/>
        <v>0.60444427242768284</v>
      </c>
      <c r="BQ827" s="100" t="str">
        <f t="shared" si="643"/>
        <v>C</v>
      </c>
      <c r="BR827" s="205">
        <f t="shared" si="640"/>
        <v>2.9114125808043552</v>
      </c>
      <c r="BS827" s="100" t="str">
        <f t="shared" si="644"/>
        <v>C</v>
      </c>
      <c r="BT827" s="200">
        <f t="shared" si="641"/>
        <v>2.9704629460818071</v>
      </c>
      <c r="BU827" s="100" t="str">
        <f t="shared" si="645"/>
        <v>C</v>
      </c>
      <c r="BV827" s="200">
        <f t="shared" si="642"/>
        <v>4.8408488063660479E-2</v>
      </c>
      <c r="BW827" s="100" t="str">
        <f t="shared" si="646"/>
        <v>C</v>
      </c>
      <c r="BX827" s="200">
        <f t="shared" si="647"/>
        <v>7.754408328022093E-2</v>
      </c>
      <c r="BY827" s="100" t="str">
        <f t="shared" si="648"/>
        <v>C</v>
      </c>
      <c r="BZ827" s="200">
        <v>2.0000000000000001E-4</v>
      </c>
      <c r="CA827" s="200"/>
      <c r="CB827" s="200">
        <f>BZ827*20</f>
        <v>4.0000000000000001E-3</v>
      </c>
    </row>
    <row r="828" spans="1:80" s="96" customFormat="1" ht="23" x14ac:dyDescent="0.5">
      <c r="A828" s="268" t="s">
        <v>1651</v>
      </c>
      <c r="B828" s="117" t="s">
        <v>625</v>
      </c>
      <c r="C828" s="96">
        <v>2.0999999999999999E-3</v>
      </c>
      <c r="D828" s="96" t="s">
        <v>790</v>
      </c>
      <c r="E828" s="96">
        <v>6.0000000000000001E-3</v>
      </c>
      <c r="F828" s="96" t="s">
        <v>790</v>
      </c>
      <c r="G828" s="99">
        <v>2.6E-7</v>
      </c>
      <c r="H828" s="96" t="s">
        <v>790</v>
      </c>
      <c r="I828" s="96">
        <v>0.04</v>
      </c>
      <c r="J828" s="96" t="s">
        <v>790</v>
      </c>
      <c r="L828" s="100" t="s">
        <v>1199</v>
      </c>
      <c r="M828" s="113">
        <v>1</v>
      </c>
      <c r="P828" s="215">
        <v>165.83</v>
      </c>
      <c r="R828" s="215">
        <v>1.77E-2</v>
      </c>
      <c r="S828" s="216">
        <v>0.72363040000000001</v>
      </c>
      <c r="T828" s="215">
        <v>5.0466400000000002E-2</v>
      </c>
      <c r="U828" s="215">
        <v>9.4551000000000003E-6</v>
      </c>
      <c r="V828" s="215">
        <v>94.94</v>
      </c>
      <c r="W828" s="96">
        <f t="shared" si="603"/>
        <v>0.56964000000000004</v>
      </c>
      <c r="X828" s="215">
        <v>206</v>
      </c>
      <c r="Y828" s="99">
        <f t="shared" si="604"/>
        <v>2.4121197024791893E-3</v>
      </c>
      <c r="Z828" s="96">
        <f t="shared" si="605"/>
        <v>2348.5576644822513</v>
      </c>
      <c r="AA828" s="96">
        <f t="shared" si="606"/>
        <v>166.1656051461635</v>
      </c>
      <c r="AC828" s="96">
        <f t="shared" si="649"/>
        <v>25.361643418225494</v>
      </c>
      <c r="AD828" s="96" t="str">
        <f t="shared" si="607"/>
        <v/>
      </c>
      <c r="AE828" s="96">
        <f t="shared" si="608"/>
        <v>331.06575963718819</v>
      </c>
      <c r="AF828" s="96">
        <f t="shared" si="628"/>
        <v>23.557032012482313</v>
      </c>
      <c r="AH828" s="101">
        <f t="shared" si="609"/>
        <v>97.968405432688186</v>
      </c>
      <c r="AI828" s="101" t="str">
        <f t="shared" si="610"/>
        <v/>
      </c>
      <c r="AJ828" s="101">
        <f t="shared" si="650"/>
        <v>469.28571428571439</v>
      </c>
      <c r="AK828" s="96">
        <f t="shared" si="629"/>
        <v>81.04863679744561</v>
      </c>
      <c r="AM828" s="96">
        <f t="shared" si="611"/>
        <v>110.77965845080897</v>
      </c>
      <c r="AN828" s="96">
        <f t="shared" si="630"/>
        <v>3114.6666666666665</v>
      </c>
      <c r="AO828" s="96">
        <f t="shared" si="631"/>
        <v>106.97487254229415</v>
      </c>
      <c r="AQ828" s="96">
        <f t="shared" si="612"/>
        <v>411.46730281729043</v>
      </c>
      <c r="AR828" s="96">
        <f t="shared" si="632"/>
        <v>14016.000000000004</v>
      </c>
      <c r="AS828" s="96">
        <f t="shared" si="633"/>
        <v>399.73237126387255</v>
      </c>
      <c r="AU828" s="96">
        <f t="shared" si="613"/>
        <v>123.08850938978773</v>
      </c>
      <c r="AV828" s="96" t="str">
        <f t="shared" si="634"/>
        <v/>
      </c>
      <c r="AW828" s="96">
        <f t="shared" si="635"/>
        <v>1730.37037037037</v>
      </c>
      <c r="AX828" s="96">
        <f t="shared" si="636"/>
        <v>114.91418121383143</v>
      </c>
      <c r="AZ828" s="101">
        <f t="shared" si="614"/>
        <v>457.18589201921156</v>
      </c>
      <c r="BA828" s="101" t="str">
        <f t="shared" si="615"/>
        <v/>
      </c>
      <c r="BB828" s="101">
        <f t="shared" si="637"/>
        <v>7786.6666666666679</v>
      </c>
      <c r="BC828" s="96">
        <f t="shared" si="638"/>
        <v>431.83137016508454</v>
      </c>
      <c r="BE828" s="96">
        <f t="shared" si="616"/>
        <v>10.798816568047336</v>
      </c>
      <c r="BF828" s="96">
        <f t="shared" si="617"/>
        <v>41.714285714285708</v>
      </c>
      <c r="BH828" s="118"/>
      <c r="BI828" s="96">
        <v>5</v>
      </c>
      <c r="BJ828" s="96">
        <f t="shared" si="618"/>
        <v>13.650728350505824</v>
      </c>
      <c r="BK828" s="101">
        <f t="shared" si="619"/>
        <v>58.890756302521005</v>
      </c>
      <c r="BL828" s="101"/>
      <c r="BM828" s="117" t="str">
        <f t="shared" si="620"/>
        <v>127-18-4</v>
      </c>
      <c r="BN828" s="204" t="str">
        <f t="shared" si="621"/>
        <v>Tetrachloroethylene</v>
      </c>
      <c r="BO828" s="204"/>
      <c r="BP828" s="200">
        <f t="shared" si="639"/>
        <v>23.557032012482313</v>
      </c>
      <c r="BQ828" s="100" t="str">
        <f t="shared" si="643"/>
        <v>C</v>
      </c>
      <c r="BR828" s="205">
        <f t="shared" si="640"/>
        <v>106.97487254229415</v>
      </c>
      <c r="BS828" s="100" t="str">
        <f t="shared" si="644"/>
        <v>C</v>
      </c>
      <c r="BT828" s="200">
        <f t="shared" si="641"/>
        <v>114.91418121383143</v>
      </c>
      <c r="BU828" s="100" t="str">
        <f t="shared" si="645"/>
        <v>C</v>
      </c>
      <c r="BV828" s="200">
        <f t="shared" si="642"/>
        <v>10.798816568047336</v>
      </c>
      <c r="BW828" s="100" t="str">
        <f t="shared" si="646"/>
        <v>C</v>
      </c>
      <c r="BX828" s="200">
        <f t="shared" si="647"/>
        <v>5</v>
      </c>
      <c r="BY828" s="100" t="str">
        <f t="shared" si="648"/>
        <v>mcl</v>
      </c>
      <c r="BZ828" s="200">
        <v>3.0000000000000001E-3</v>
      </c>
      <c r="CA828" s="200"/>
      <c r="CB828" s="200">
        <f>BZ828*20</f>
        <v>0.06</v>
      </c>
    </row>
    <row r="829" spans="1:80" s="96" customFormat="1" ht="23" x14ac:dyDescent="0.5">
      <c r="A829" s="268" t="s">
        <v>1652</v>
      </c>
      <c r="B829" s="117" t="s">
        <v>626</v>
      </c>
      <c r="D829" s="96" t="s">
        <v>74</v>
      </c>
      <c r="E829" s="96">
        <v>0.03</v>
      </c>
      <c r="F829" s="96" t="s">
        <v>790</v>
      </c>
      <c r="G829" s="99"/>
      <c r="H829" s="96" t="s">
        <v>74</v>
      </c>
      <c r="J829" s="96" t="s">
        <v>74</v>
      </c>
      <c r="L829" s="100"/>
      <c r="M829" s="113">
        <v>1</v>
      </c>
      <c r="N829" s="96">
        <v>0.1</v>
      </c>
      <c r="P829" s="215">
        <v>231.89</v>
      </c>
      <c r="Q829" s="96" t="s">
        <v>47</v>
      </c>
      <c r="R829" s="215">
        <v>8.8400000000000001E-6</v>
      </c>
      <c r="S829" s="216">
        <v>3.614E-4</v>
      </c>
      <c r="T829" s="215">
        <v>5.0338300000000002E-2</v>
      </c>
      <c r="U829" s="215">
        <v>5.8815999999999997E-6</v>
      </c>
      <c r="V829" s="215">
        <v>280</v>
      </c>
      <c r="W829" s="96">
        <f t="shared" si="603"/>
        <v>1.68</v>
      </c>
      <c r="X829" s="215">
        <v>23</v>
      </c>
      <c r="Y829" s="99" t="str">
        <f t="shared" si="604"/>
        <v/>
      </c>
      <c r="Z829" s="96" t="str">
        <f t="shared" si="605"/>
        <v/>
      </c>
      <c r="AA829" s="96" t="str">
        <f t="shared" si="606"/>
        <v/>
      </c>
      <c r="AC829" s="96" t="str">
        <f t="shared" si="649"/>
        <v/>
      </c>
      <c r="AD829" s="96" t="str">
        <f t="shared" si="607"/>
        <v/>
      </c>
      <c r="AE829" s="96" t="str">
        <f t="shared" si="608"/>
        <v/>
      </c>
      <c r="AF829" s="96" t="str">
        <f t="shared" si="628"/>
        <v/>
      </c>
      <c r="AH829" s="101" t="str">
        <f t="shared" si="609"/>
        <v/>
      </c>
      <c r="AI829" s="101">
        <f t="shared" si="610"/>
        <v>9888.0260068629213</v>
      </c>
      <c r="AJ829" s="101">
        <f t="shared" si="650"/>
        <v>2346.4285714285716</v>
      </c>
      <c r="AK829" s="96">
        <f t="shared" si="629"/>
        <v>1896.4103866714388</v>
      </c>
      <c r="AM829" s="96" t="str">
        <f t="shared" si="611"/>
        <v/>
      </c>
      <c r="AN829" s="96" t="str">
        <f t="shared" si="630"/>
        <v/>
      </c>
      <c r="AO829" s="96" t="str">
        <f t="shared" si="631"/>
        <v/>
      </c>
      <c r="AQ829" s="96" t="str">
        <f t="shared" si="612"/>
        <v/>
      </c>
      <c r="AR829" s="96">
        <f t="shared" si="632"/>
        <v>70080</v>
      </c>
      <c r="AS829" s="96">
        <f t="shared" si="633"/>
        <v>70080</v>
      </c>
      <c r="AU829" s="96" t="str">
        <f t="shared" si="613"/>
        <v/>
      </c>
      <c r="AV829" s="96" t="str">
        <f t="shared" si="634"/>
        <v/>
      </c>
      <c r="AW829" s="96" t="str">
        <f t="shared" si="635"/>
        <v/>
      </c>
      <c r="AX829" s="96" t="str">
        <f t="shared" si="636"/>
        <v/>
      </c>
      <c r="AZ829" s="101" t="str">
        <f t="shared" si="614"/>
        <v/>
      </c>
      <c r="BA829" s="101">
        <f t="shared" si="615"/>
        <v>91988.784928960697</v>
      </c>
      <c r="BB829" s="101">
        <f t="shared" si="637"/>
        <v>38933.333333333336</v>
      </c>
      <c r="BC829" s="96">
        <f t="shared" si="638"/>
        <v>27355.423774861116</v>
      </c>
      <c r="BE829" s="96" t="str">
        <f t="shared" si="616"/>
        <v/>
      </c>
      <c r="BF829" s="96" t="str">
        <f t="shared" si="617"/>
        <v/>
      </c>
      <c r="BH829" s="118"/>
      <c r="BI829" s="96" t="s">
        <v>74</v>
      </c>
      <c r="BJ829" s="96" t="str">
        <f t="shared" si="618"/>
        <v/>
      </c>
      <c r="BK829" s="101">
        <f t="shared" si="619"/>
        <v>1001.1428571428571</v>
      </c>
      <c r="BL829" s="101"/>
      <c r="BM829" s="117" t="str">
        <f t="shared" si="620"/>
        <v>58-90-2</v>
      </c>
      <c r="BN829" s="204" t="str">
        <f t="shared" si="621"/>
        <v>Tetrachlorophenol, 2,3,4,6-</v>
      </c>
      <c r="BO829" s="204"/>
      <c r="BP829" s="200">
        <f t="shared" si="639"/>
        <v>1896.4103866714388</v>
      </c>
      <c r="BQ829" s="100" t="str">
        <f t="shared" si="643"/>
        <v>N</v>
      </c>
      <c r="BR829" s="205">
        <f t="shared" si="640"/>
        <v>70080</v>
      </c>
      <c r="BS829" s="100" t="str">
        <f t="shared" si="644"/>
        <v>N</v>
      </c>
      <c r="BT829" s="200">
        <f t="shared" si="641"/>
        <v>27355.423774861116</v>
      </c>
      <c r="BU829" s="100" t="str">
        <f t="shared" si="645"/>
        <v>N</v>
      </c>
      <c r="BV829" s="200" t="str">
        <f t="shared" si="642"/>
        <v/>
      </c>
      <c r="BW829" s="100" t="str">
        <f t="shared" si="646"/>
        <v/>
      </c>
      <c r="BX829" s="200">
        <f t="shared" si="647"/>
        <v>1001.1428571428571</v>
      </c>
      <c r="BY829" s="100" t="str">
        <f t="shared" si="648"/>
        <v>N</v>
      </c>
      <c r="BZ829" s="200"/>
      <c r="CA829" s="200"/>
      <c r="CB829" s="200"/>
    </row>
    <row r="830" spans="1:80" s="96" customFormat="1" ht="23" x14ac:dyDescent="0.5">
      <c r="A830" s="268" t="s">
        <v>1653</v>
      </c>
      <c r="B830" s="117" t="s">
        <v>627</v>
      </c>
      <c r="C830" s="96">
        <v>16</v>
      </c>
      <c r="D830" s="96" t="s">
        <v>1198</v>
      </c>
      <c r="E830" s="96">
        <v>6.0000000000000002E-5</v>
      </c>
      <c r="F830" s="96" t="s">
        <v>1198</v>
      </c>
      <c r="G830" s="99"/>
      <c r="H830" s="96" t="s">
        <v>74</v>
      </c>
      <c r="J830" s="96" t="s">
        <v>74</v>
      </c>
      <c r="L830" s="100" t="s">
        <v>1199</v>
      </c>
      <c r="M830" s="113">
        <v>1</v>
      </c>
      <c r="P830" s="215">
        <v>229.92</v>
      </c>
      <c r="R830" s="215">
        <v>1.93E-4</v>
      </c>
      <c r="S830" s="216">
        <v>7.8904000000000005E-3</v>
      </c>
      <c r="T830" s="215">
        <v>2.7587299999999999E-2</v>
      </c>
      <c r="U830" s="215">
        <v>7.2524000000000002E-6</v>
      </c>
      <c r="V830" s="215">
        <v>1606</v>
      </c>
      <c r="W830" s="96">
        <f t="shared" si="603"/>
        <v>9.636000000000001</v>
      </c>
      <c r="X830" s="215">
        <v>4.0389999999999997</v>
      </c>
      <c r="Y830" s="99">
        <f t="shared" si="604"/>
        <v>1.1956992221277493E-6</v>
      </c>
      <c r="Z830" s="96">
        <f t="shared" si="605"/>
        <v>105484.75113827425</v>
      </c>
      <c r="AA830" s="96">
        <f t="shared" si="606"/>
        <v>39.329737123902888</v>
      </c>
      <c r="AC830" s="96" t="str">
        <f t="shared" si="649"/>
        <v/>
      </c>
      <c r="AD830" s="96" t="str">
        <f t="shared" si="607"/>
        <v/>
      </c>
      <c r="AE830" s="96">
        <f t="shared" si="608"/>
        <v>4.3452380952380951E-2</v>
      </c>
      <c r="AF830" s="96">
        <f t="shared" si="628"/>
        <v>4.3452380952380951E-2</v>
      </c>
      <c r="AH830" s="101" t="str">
        <f t="shared" si="609"/>
        <v/>
      </c>
      <c r="AI830" s="101" t="str">
        <f t="shared" si="610"/>
        <v/>
      </c>
      <c r="AJ830" s="101">
        <f t="shared" si="650"/>
        <v>4.6928571428571431</v>
      </c>
      <c r="AK830" s="96">
        <f t="shared" si="629"/>
        <v>4.6928571428571431</v>
      </c>
      <c r="AM830" s="96" t="str">
        <f t="shared" si="611"/>
        <v/>
      </c>
      <c r="AN830" s="96">
        <f t="shared" si="630"/>
        <v>0.40879999999999994</v>
      </c>
      <c r="AO830" s="96">
        <f t="shared" si="631"/>
        <v>0.40879999999999994</v>
      </c>
      <c r="AQ830" s="96" t="str">
        <f t="shared" si="612"/>
        <v/>
      </c>
      <c r="AR830" s="96">
        <f t="shared" si="632"/>
        <v>140.16</v>
      </c>
      <c r="AS830" s="96">
        <f t="shared" si="633"/>
        <v>140.16</v>
      </c>
      <c r="AU830" s="96" t="str">
        <f t="shared" si="613"/>
        <v/>
      </c>
      <c r="AV830" s="96" t="str">
        <f t="shared" si="634"/>
        <v/>
      </c>
      <c r="AW830" s="96">
        <f t="shared" si="635"/>
        <v>0.22711111111111107</v>
      </c>
      <c r="AX830" s="96">
        <f t="shared" si="636"/>
        <v>0.22711111111111107</v>
      </c>
      <c r="AZ830" s="101" t="str">
        <f t="shared" si="614"/>
        <v/>
      </c>
      <c r="BA830" s="101" t="str">
        <f t="shared" si="615"/>
        <v/>
      </c>
      <c r="BB830" s="101">
        <f t="shared" si="637"/>
        <v>77.86666666666666</v>
      </c>
      <c r="BC830" s="96">
        <f t="shared" si="638"/>
        <v>77.86666666666666</v>
      </c>
      <c r="BE830" s="96" t="str">
        <f t="shared" si="616"/>
        <v/>
      </c>
      <c r="BF830" s="96" t="str">
        <f t="shared" si="617"/>
        <v/>
      </c>
      <c r="BH830" s="118"/>
      <c r="BI830" s="96" t="s">
        <v>74</v>
      </c>
      <c r="BJ830" s="96">
        <f t="shared" si="618"/>
        <v>4.8692636072572033E-3</v>
      </c>
      <c r="BK830" s="101">
        <f t="shared" si="619"/>
        <v>2.0022857142857147</v>
      </c>
      <c r="BL830" s="101"/>
      <c r="BM830" s="117" t="str">
        <f t="shared" si="620"/>
        <v>5216-25-1</v>
      </c>
      <c r="BN830" s="204" t="str">
        <f t="shared" si="621"/>
        <v>Tetrachlorotoluene, p- alpha, alpha, alpha-</v>
      </c>
      <c r="BO830" s="204"/>
      <c r="BP830" s="200">
        <f t="shared" si="639"/>
        <v>4.3452380952380951E-2</v>
      </c>
      <c r="BQ830" s="100" t="str">
        <f t="shared" si="643"/>
        <v>C</v>
      </c>
      <c r="BR830" s="205">
        <f t="shared" si="640"/>
        <v>0.40879999999999994</v>
      </c>
      <c r="BS830" s="100" t="str">
        <f t="shared" si="644"/>
        <v>C</v>
      </c>
      <c r="BT830" s="200">
        <f t="shared" si="641"/>
        <v>0.22711111111111107</v>
      </c>
      <c r="BU830" s="100" t="str">
        <f t="shared" si="645"/>
        <v>C</v>
      </c>
      <c r="BV830" s="200" t="str">
        <f t="shared" si="642"/>
        <v/>
      </c>
      <c r="BW830" s="100" t="str">
        <f t="shared" si="646"/>
        <v/>
      </c>
      <c r="BX830" s="200">
        <f t="shared" si="647"/>
        <v>4.8692636072572033E-3</v>
      </c>
      <c r="BY830" s="100" t="str">
        <f t="shared" si="648"/>
        <v>C</v>
      </c>
      <c r="BZ830" s="200"/>
      <c r="CA830" s="200"/>
      <c r="CB830" s="200"/>
    </row>
    <row r="831" spans="1:80" s="96" customFormat="1" ht="23" x14ac:dyDescent="0.5">
      <c r="A831" s="268" t="s">
        <v>1654</v>
      </c>
      <c r="B831" s="117" t="s">
        <v>1655</v>
      </c>
      <c r="D831" s="96" t="s">
        <v>74</v>
      </c>
      <c r="E831" s="96">
        <v>5.0000000000000001E-4</v>
      </c>
      <c r="F831" s="96" t="s">
        <v>790</v>
      </c>
      <c r="G831" s="99"/>
      <c r="H831" s="96" t="s">
        <v>74</v>
      </c>
      <c r="J831" s="96" t="s">
        <v>74</v>
      </c>
      <c r="L831" s="100"/>
      <c r="M831" s="113">
        <v>1</v>
      </c>
      <c r="N831" s="96">
        <v>0.1</v>
      </c>
      <c r="P831" s="215">
        <v>322.32</v>
      </c>
      <c r="Q831" s="96" t="s">
        <v>47</v>
      </c>
      <c r="R831" s="215">
        <v>4.4499999999999997E-6</v>
      </c>
      <c r="S831" s="216">
        <v>1.819E-4</v>
      </c>
      <c r="T831" s="215">
        <v>2.11615E-2</v>
      </c>
      <c r="U831" s="215">
        <v>5.2836999999999999E-6</v>
      </c>
      <c r="V831" s="215">
        <v>265.60000000000002</v>
      </c>
      <c r="W831" s="96">
        <f t="shared" si="603"/>
        <v>1.5936000000000001</v>
      </c>
      <c r="X831" s="215">
        <v>30</v>
      </c>
      <c r="Y831" s="99" t="str">
        <f t="shared" si="604"/>
        <v/>
      </c>
      <c r="Z831" s="96" t="str">
        <f t="shared" si="605"/>
        <v/>
      </c>
      <c r="AA831" s="96" t="str">
        <f t="shared" si="606"/>
        <v/>
      </c>
      <c r="AC831" s="96" t="str">
        <f t="shared" si="649"/>
        <v/>
      </c>
      <c r="AD831" s="96" t="str">
        <f t="shared" si="607"/>
        <v/>
      </c>
      <c r="AE831" s="96" t="str">
        <f t="shared" si="608"/>
        <v/>
      </c>
      <c r="AF831" s="96" t="str">
        <f t="shared" si="628"/>
        <v/>
      </c>
      <c r="AH831" s="101" t="str">
        <f t="shared" si="609"/>
        <v/>
      </c>
      <c r="AI831" s="101">
        <f t="shared" si="610"/>
        <v>164.80043344771536</v>
      </c>
      <c r="AJ831" s="101">
        <f t="shared" si="650"/>
        <v>39.107142857142861</v>
      </c>
      <c r="AK831" s="96">
        <f t="shared" si="629"/>
        <v>31.606839777857317</v>
      </c>
      <c r="AM831" s="96" t="str">
        <f t="shared" si="611"/>
        <v/>
      </c>
      <c r="AN831" s="96" t="str">
        <f t="shared" si="630"/>
        <v/>
      </c>
      <c r="AO831" s="96" t="str">
        <f t="shared" si="631"/>
        <v/>
      </c>
      <c r="AQ831" s="96" t="str">
        <f t="shared" si="612"/>
        <v/>
      </c>
      <c r="AR831" s="96">
        <f t="shared" si="632"/>
        <v>1168</v>
      </c>
      <c r="AS831" s="96">
        <f t="shared" si="633"/>
        <v>1168</v>
      </c>
      <c r="AU831" s="96" t="str">
        <f t="shared" si="613"/>
        <v/>
      </c>
      <c r="AV831" s="96" t="str">
        <f t="shared" si="634"/>
        <v/>
      </c>
      <c r="AW831" s="96" t="str">
        <f t="shared" si="635"/>
        <v/>
      </c>
      <c r="AX831" s="96" t="str">
        <f t="shared" si="636"/>
        <v/>
      </c>
      <c r="AZ831" s="101" t="str">
        <f t="shared" si="614"/>
        <v/>
      </c>
      <c r="BA831" s="101">
        <f t="shared" si="615"/>
        <v>1533.1464154826785</v>
      </c>
      <c r="BB831" s="101">
        <f t="shared" si="637"/>
        <v>648.88888888888891</v>
      </c>
      <c r="BC831" s="96">
        <f t="shared" si="638"/>
        <v>455.92372958101856</v>
      </c>
      <c r="BE831" s="96" t="str">
        <f t="shared" si="616"/>
        <v/>
      </c>
      <c r="BF831" s="96" t="str">
        <f t="shared" si="617"/>
        <v/>
      </c>
      <c r="BH831" s="118"/>
      <c r="BI831" s="96" t="s">
        <v>74</v>
      </c>
      <c r="BJ831" s="96" t="str">
        <f t="shared" si="618"/>
        <v/>
      </c>
      <c r="BK831" s="101">
        <f t="shared" si="619"/>
        <v>16.685714285714287</v>
      </c>
      <c r="BL831" s="101"/>
      <c r="BM831" s="117" t="str">
        <f t="shared" si="620"/>
        <v>3689-24-5</v>
      </c>
      <c r="BN831" s="204" t="str">
        <f t="shared" si="621"/>
        <v>Tetraethyl Dithiopyrophosphate</v>
      </c>
      <c r="BO831" s="204"/>
      <c r="BP831" s="200">
        <f t="shared" si="639"/>
        <v>31.606839777857317</v>
      </c>
      <c r="BQ831" s="100" t="str">
        <f t="shared" si="643"/>
        <v>N</v>
      </c>
      <c r="BR831" s="205">
        <f t="shared" si="640"/>
        <v>1168</v>
      </c>
      <c r="BS831" s="100" t="str">
        <f t="shared" si="644"/>
        <v>N</v>
      </c>
      <c r="BT831" s="200">
        <f t="shared" si="641"/>
        <v>455.92372958101856</v>
      </c>
      <c r="BU831" s="100" t="str">
        <f t="shared" si="645"/>
        <v>N</v>
      </c>
      <c r="BV831" s="200" t="str">
        <f t="shared" si="642"/>
        <v/>
      </c>
      <c r="BW831" s="100" t="str">
        <f t="shared" si="646"/>
        <v/>
      </c>
      <c r="BX831" s="200">
        <f t="shared" si="647"/>
        <v>16.685714285714287</v>
      </c>
      <c r="BY831" s="100" t="str">
        <f t="shared" si="648"/>
        <v>N</v>
      </c>
      <c r="BZ831" s="200"/>
      <c r="CA831" s="200"/>
      <c r="CB831" s="200"/>
    </row>
    <row r="832" spans="1:80" s="96" customFormat="1" ht="23" x14ac:dyDescent="0.5">
      <c r="A832" s="268" t="s">
        <v>1656</v>
      </c>
      <c r="B832" s="117" t="s">
        <v>1657</v>
      </c>
      <c r="D832" s="96" t="s">
        <v>74</v>
      </c>
      <c r="F832" s="96" t="s">
        <v>74</v>
      </c>
      <c r="G832" s="99"/>
      <c r="H832" s="96" t="s">
        <v>74</v>
      </c>
      <c r="I832" s="96">
        <v>80</v>
      </c>
      <c r="J832" s="96" t="s">
        <v>790</v>
      </c>
      <c r="L832" s="100" t="s">
        <v>1199</v>
      </c>
      <c r="M832" s="113">
        <v>1</v>
      </c>
      <c r="P832" s="215">
        <v>102.03</v>
      </c>
      <c r="R832" s="215">
        <v>0.05</v>
      </c>
      <c r="S832" s="216">
        <v>2.0441536999999999</v>
      </c>
      <c r="T832" s="215">
        <v>8.2306599999999994E-2</v>
      </c>
      <c r="U832" s="215">
        <v>1.06E-5</v>
      </c>
      <c r="V832" s="215">
        <v>86.03</v>
      </c>
      <c r="W832" s="96">
        <f t="shared" si="603"/>
        <v>0.51617999999999997</v>
      </c>
      <c r="X832" s="215">
        <v>2040</v>
      </c>
      <c r="Y832" s="99">
        <f t="shared" si="604"/>
        <v>8.9355988996976908E-3</v>
      </c>
      <c r="Z832" s="96">
        <f t="shared" si="605"/>
        <v>1220.2219217319769</v>
      </c>
      <c r="AA832" s="96">
        <f t="shared" si="606"/>
        <v>2046.4362175773585</v>
      </c>
      <c r="AC832" s="96" t="str">
        <f t="shared" si="649"/>
        <v/>
      </c>
      <c r="AD832" s="96" t="str">
        <f t="shared" si="607"/>
        <v/>
      </c>
      <c r="AE832" s="96" t="str">
        <f t="shared" si="608"/>
        <v/>
      </c>
      <c r="AF832" s="96" t="str">
        <f t="shared" si="628"/>
        <v/>
      </c>
      <c r="AH832" s="101">
        <f t="shared" si="609"/>
        <v>101801.37175592492</v>
      </c>
      <c r="AI832" s="101" t="str">
        <f t="shared" si="610"/>
        <v/>
      </c>
      <c r="AJ832" s="101" t="str">
        <f t="shared" si="650"/>
        <v/>
      </c>
      <c r="AK832" s="96">
        <f t="shared" si="629"/>
        <v>101801.37175592492</v>
      </c>
      <c r="AM832" s="96" t="str">
        <f t="shared" si="611"/>
        <v/>
      </c>
      <c r="AN832" s="96" t="str">
        <f t="shared" si="630"/>
        <v/>
      </c>
      <c r="AO832" s="96" t="str">
        <f t="shared" si="631"/>
        <v/>
      </c>
      <c r="AQ832" s="96">
        <f t="shared" si="612"/>
        <v>427565.76137488475</v>
      </c>
      <c r="AR832" s="96" t="str">
        <f t="shared" si="632"/>
        <v/>
      </c>
      <c r="AS832" s="96">
        <f t="shared" si="633"/>
        <v>427565.76137488475</v>
      </c>
      <c r="AU832" s="96" t="str">
        <f t="shared" si="613"/>
        <v/>
      </c>
      <c r="AV832" s="96" t="str">
        <f t="shared" si="634"/>
        <v/>
      </c>
      <c r="AW832" s="96" t="str">
        <f t="shared" si="635"/>
        <v/>
      </c>
      <c r="AX832" s="96" t="str">
        <f t="shared" si="636"/>
        <v/>
      </c>
      <c r="AZ832" s="101">
        <f t="shared" si="614"/>
        <v>475073.06819431635</v>
      </c>
      <c r="BA832" s="101" t="str">
        <f t="shared" si="615"/>
        <v/>
      </c>
      <c r="BB832" s="101" t="str">
        <f t="shared" si="637"/>
        <v/>
      </c>
      <c r="BC832" s="96">
        <f t="shared" si="638"/>
        <v>475073.06819431635</v>
      </c>
      <c r="BE832" s="96" t="str">
        <f t="shared" si="616"/>
        <v/>
      </c>
      <c r="BF832" s="96">
        <f t="shared" si="617"/>
        <v>83428.571428571435</v>
      </c>
      <c r="BH832" s="118"/>
      <c r="BI832" s="96" t="s">
        <v>74</v>
      </c>
      <c r="BJ832" s="96" t="str">
        <f t="shared" si="618"/>
        <v/>
      </c>
      <c r="BK832" s="101">
        <f t="shared" si="619"/>
        <v>166857.14285714287</v>
      </c>
      <c r="BL832" s="101"/>
      <c r="BM832" s="117" t="str">
        <f t="shared" si="620"/>
        <v>811-97-2</v>
      </c>
      <c r="BN832" s="204" t="str">
        <f t="shared" si="621"/>
        <v>Tetrafluoroethane, 1,1,1,2-</v>
      </c>
      <c r="BO832" s="204"/>
      <c r="BP832" s="200">
        <f t="shared" si="639"/>
        <v>2046.4362175773585</v>
      </c>
      <c r="BQ832" s="100" t="str">
        <f t="shared" si="643"/>
        <v>sat</v>
      </c>
      <c r="BR832" s="205">
        <f t="shared" si="640"/>
        <v>2046.4362175773585</v>
      </c>
      <c r="BS832" s="100" t="str">
        <f t="shared" si="644"/>
        <v>sat</v>
      </c>
      <c r="BT832" s="200">
        <f t="shared" si="641"/>
        <v>2046.4362175773585</v>
      </c>
      <c r="BU832" s="100" t="str">
        <f t="shared" si="645"/>
        <v>sat</v>
      </c>
      <c r="BV832" s="200">
        <f t="shared" si="642"/>
        <v>83428.571428571435</v>
      </c>
      <c r="BW832" s="100" t="str">
        <f t="shared" si="646"/>
        <v>N</v>
      </c>
      <c r="BX832" s="200">
        <f t="shared" si="647"/>
        <v>166857.14285714287</v>
      </c>
      <c r="BY832" s="100" t="str">
        <f t="shared" si="648"/>
        <v>N</v>
      </c>
      <c r="BZ832" s="200"/>
      <c r="CA832" s="200"/>
      <c r="CB832" s="200"/>
    </row>
    <row r="833" spans="1:80" s="96" customFormat="1" ht="23" x14ac:dyDescent="0.5">
      <c r="A833" s="268" t="s">
        <v>1658</v>
      </c>
      <c r="B833" s="117" t="s">
        <v>673</v>
      </c>
      <c r="D833" s="96" t="s">
        <v>74</v>
      </c>
      <c r="E833" s="96">
        <v>2E-3</v>
      </c>
      <c r="F833" s="96" t="s">
        <v>791</v>
      </c>
      <c r="G833" s="99"/>
      <c r="H833" s="96" t="s">
        <v>74</v>
      </c>
      <c r="J833" s="96" t="s">
        <v>74</v>
      </c>
      <c r="L833" s="100"/>
      <c r="M833" s="113">
        <v>1</v>
      </c>
      <c r="N833" s="96">
        <v>6.4999999999999997E-4</v>
      </c>
      <c r="P833" s="215">
        <v>287.14999999999998</v>
      </c>
      <c r="Q833" s="96" t="s">
        <v>47</v>
      </c>
      <c r="R833" s="215">
        <v>2.7099999999999999E-9</v>
      </c>
      <c r="S833" s="216">
        <v>1.1079E-7</v>
      </c>
      <c r="T833" s="215">
        <v>2.5562600000000001E-2</v>
      </c>
      <c r="U833" s="215">
        <v>6.6672000000000003E-6</v>
      </c>
      <c r="V833" s="215">
        <v>4605</v>
      </c>
      <c r="W833" s="96">
        <f t="shared" si="603"/>
        <v>27.63</v>
      </c>
      <c r="X833" s="215">
        <v>74</v>
      </c>
      <c r="Y833" s="99" t="str">
        <f t="shared" si="604"/>
        <v/>
      </c>
      <c r="Z833" s="96" t="str">
        <f t="shared" si="605"/>
        <v/>
      </c>
      <c r="AA833" s="96" t="str">
        <f t="shared" si="606"/>
        <v/>
      </c>
      <c r="AC833" s="96" t="str">
        <f t="shared" si="649"/>
        <v/>
      </c>
      <c r="AD833" s="96" t="str">
        <f t="shared" si="607"/>
        <v/>
      </c>
      <c r="AE833" s="96" t="str">
        <f t="shared" si="608"/>
        <v/>
      </c>
      <c r="AF833" s="96" t="str">
        <f t="shared" si="628"/>
        <v/>
      </c>
      <c r="AH833" s="101" t="str">
        <f t="shared" si="609"/>
        <v/>
      </c>
      <c r="AI833" s="101">
        <f t="shared" si="610"/>
        <v>101415.65135244023</v>
      </c>
      <c r="AJ833" s="101">
        <f t="shared" si="650"/>
        <v>156.42857142857144</v>
      </c>
      <c r="AK833" s="96">
        <f t="shared" si="629"/>
        <v>156.18765977275496</v>
      </c>
      <c r="AM833" s="96" t="str">
        <f t="shared" si="611"/>
        <v/>
      </c>
      <c r="AN833" s="96" t="str">
        <f t="shared" si="630"/>
        <v/>
      </c>
      <c r="AO833" s="96" t="str">
        <f t="shared" si="631"/>
        <v/>
      </c>
      <c r="AQ833" s="96" t="str">
        <f t="shared" si="612"/>
        <v/>
      </c>
      <c r="AR833" s="96">
        <f t="shared" si="632"/>
        <v>4672</v>
      </c>
      <c r="AS833" s="96">
        <f t="shared" si="633"/>
        <v>4672</v>
      </c>
      <c r="AU833" s="96" t="str">
        <f t="shared" si="613"/>
        <v/>
      </c>
      <c r="AV833" s="96" t="str">
        <f t="shared" si="634"/>
        <v/>
      </c>
      <c r="AW833" s="96" t="str">
        <f t="shared" si="635"/>
        <v/>
      </c>
      <c r="AX833" s="96" t="str">
        <f t="shared" si="636"/>
        <v/>
      </c>
      <c r="AZ833" s="101" t="str">
        <f t="shared" si="614"/>
        <v/>
      </c>
      <c r="BA833" s="101">
        <f t="shared" si="615"/>
        <v>943474.71722010989</v>
      </c>
      <c r="BB833" s="101">
        <f t="shared" si="637"/>
        <v>2595.5555555555557</v>
      </c>
      <c r="BC833" s="96">
        <f t="shared" si="638"/>
        <v>2588.4346166191594</v>
      </c>
      <c r="BE833" s="96" t="str">
        <f t="shared" si="616"/>
        <v/>
      </c>
      <c r="BF833" s="96" t="str">
        <f t="shared" si="617"/>
        <v/>
      </c>
      <c r="BH833" s="118"/>
      <c r="BI833" s="96" t="s">
        <v>74</v>
      </c>
      <c r="BJ833" s="96" t="str">
        <f t="shared" si="618"/>
        <v/>
      </c>
      <c r="BK833" s="101">
        <f t="shared" si="619"/>
        <v>66.742857142857147</v>
      </c>
      <c r="BL833" s="101"/>
      <c r="BM833" s="117" t="str">
        <f t="shared" si="620"/>
        <v>479-45-8</v>
      </c>
      <c r="BN833" s="204" t="str">
        <f t="shared" si="621"/>
        <v>Tetryl (Trinitrophenylmethylnitramine)</v>
      </c>
      <c r="BO833" s="204"/>
      <c r="BP833" s="200">
        <f t="shared" si="639"/>
        <v>156.18765977275496</v>
      </c>
      <c r="BQ833" s="100" t="str">
        <f t="shared" si="643"/>
        <v>N</v>
      </c>
      <c r="BR833" s="205">
        <f t="shared" si="640"/>
        <v>4672</v>
      </c>
      <c r="BS833" s="100" t="str">
        <f t="shared" si="644"/>
        <v>N</v>
      </c>
      <c r="BT833" s="200">
        <f t="shared" si="641"/>
        <v>2588.4346166191594</v>
      </c>
      <c r="BU833" s="100" t="str">
        <f t="shared" si="645"/>
        <v>N</v>
      </c>
      <c r="BV833" s="200" t="str">
        <f t="shared" si="642"/>
        <v/>
      </c>
      <c r="BW833" s="100" t="str">
        <f t="shared" si="646"/>
        <v/>
      </c>
      <c r="BX833" s="200">
        <f t="shared" si="647"/>
        <v>66.742857142857147</v>
      </c>
      <c r="BY833" s="100" t="str">
        <f t="shared" si="648"/>
        <v>N</v>
      </c>
      <c r="BZ833" s="200"/>
      <c r="CA833" s="200"/>
      <c r="CB833" s="200"/>
    </row>
    <row r="834" spans="1:80" s="96" customFormat="1" ht="23" x14ac:dyDescent="0.5">
      <c r="A834" s="268" t="s">
        <v>1659</v>
      </c>
      <c r="B834" s="117" t="s">
        <v>630</v>
      </c>
      <c r="D834" s="96" t="s">
        <v>74</v>
      </c>
      <c r="E834" s="96">
        <v>2.0000000000000002E-5</v>
      </c>
      <c r="F834" s="96" t="s">
        <v>47</v>
      </c>
      <c r="G834" s="99"/>
      <c r="H834" s="96" t="s">
        <v>74</v>
      </c>
      <c r="J834" s="96" t="s">
        <v>74</v>
      </c>
      <c r="L834" s="100"/>
      <c r="M834" s="113">
        <v>1</v>
      </c>
      <c r="P834" s="215">
        <v>456.76499999999999</v>
      </c>
      <c r="Q834" s="96" t="s">
        <v>47</v>
      </c>
      <c r="R834" s="215" t="s">
        <v>1197</v>
      </c>
      <c r="S834" s="216" t="s">
        <v>1197</v>
      </c>
      <c r="T834" s="215" t="s">
        <v>1197</v>
      </c>
      <c r="U834" s="215" t="s">
        <v>1197</v>
      </c>
      <c r="V834" s="215"/>
      <c r="W834" s="96">
        <f t="shared" si="603"/>
        <v>0</v>
      </c>
      <c r="X834" s="215" t="s">
        <v>1197</v>
      </c>
      <c r="Y834" s="99" t="str">
        <f t="shared" si="604"/>
        <v/>
      </c>
      <c r="Z834" s="96" t="str">
        <f t="shared" si="605"/>
        <v/>
      </c>
      <c r="AA834" s="96" t="str">
        <f t="shared" si="606"/>
        <v/>
      </c>
      <c r="AC834" s="96" t="str">
        <f t="shared" si="649"/>
        <v/>
      </c>
      <c r="AD834" s="96" t="str">
        <f t="shared" si="607"/>
        <v/>
      </c>
      <c r="AE834" s="96" t="str">
        <f t="shared" si="608"/>
        <v/>
      </c>
      <c r="AF834" s="96" t="str">
        <f t="shared" si="628"/>
        <v/>
      </c>
      <c r="AH834" s="101" t="str">
        <f t="shared" si="609"/>
        <v/>
      </c>
      <c r="AI834" s="101" t="str">
        <f t="shared" si="610"/>
        <v/>
      </c>
      <c r="AJ834" s="101">
        <f t="shared" si="650"/>
        <v>1.5642857142857145</v>
      </c>
      <c r="AK834" s="96">
        <f t="shared" si="629"/>
        <v>1.5642857142857143</v>
      </c>
      <c r="AM834" s="96" t="str">
        <f t="shared" si="611"/>
        <v/>
      </c>
      <c r="AN834" s="96" t="str">
        <f t="shared" si="630"/>
        <v/>
      </c>
      <c r="AO834" s="96" t="str">
        <f t="shared" si="631"/>
        <v/>
      </c>
      <c r="AQ834" s="96" t="str">
        <f t="shared" si="612"/>
        <v/>
      </c>
      <c r="AR834" s="96">
        <f t="shared" si="632"/>
        <v>46.720000000000013</v>
      </c>
      <c r="AS834" s="96">
        <f t="shared" si="633"/>
        <v>46.720000000000013</v>
      </c>
      <c r="AU834" s="96" t="str">
        <f t="shared" si="613"/>
        <v/>
      </c>
      <c r="AV834" s="96" t="str">
        <f t="shared" si="634"/>
        <v/>
      </c>
      <c r="AW834" s="96" t="str">
        <f t="shared" si="635"/>
        <v/>
      </c>
      <c r="AX834" s="96" t="str">
        <f t="shared" si="636"/>
        <v/>
      </c>
      <c r="AZ834" s="101" t="str">
        <f t="shared" si="614"/>
        <v/>
      </c>
      <c r="BA834" s="101" t="str">
        <f t="shared" si="615"/>
        <v/>
      </c>
      <c r="BB834" s="101">
        <f t="shared" si="637"/>
        <v>25.955555555555559</v>
      </c>
      <c r="BC834" s="96">
        <f t="shared" si="638"/>
        <v>25.955555555555559</v>
      </c>
      <c r="BE834" s="96" t="str">
        <f t="shared" si="616"/>
        <v/>
      </c>
      <c r="BF834" s="96" t="str">
        <f t="shared" si="617"/>
        <v/>
      </c>
      <c r="BH834" s="118"/>
      <c r="BI834" s="96" t="s">
        <v>74</v>
      </c>
      <c r="BJ834" s="96" t="str">
        <f t="shared" si="618"/>
        <v/>
      </c>
      <c r="BK834" s="101">
        <f t="shared" si="619"/>
        <v>0.66742857142857148</v>
      </c>
      <c r="BL834" s="101"/>
      <c r="BM834" s="117" t="str">
        <f t="shared" si="620"/>
        <v>1314-32-5</v>
      </c>
      <c r="BN834" s="204" t="str">
        <f t="shared" si="621"/>
        <v>Thallic Oxide</v>
      </c>
      <c r="BO834" s="204"/>
      <c r="BP834" s="200">
        <f t="shared" si="639"/>
        <v>1.5642857142857143</v>
      </c>
      <c r="BQ834" s="100" t="str">
        <f t="shared" si="643"/>
        <v>N</v>
      </c>
      <c r="BR834" s="205">
        <f t="shared" si="640"/>
        <v>46.720000000000013</v>
      </c>
      <c r="BS834" s="100" t="str">
        <f t="shared" si="644"/>
        <v>N</v>
      </c>
      <c r="BT834" s="200">
        <f t="shared" si="641"/>
        <v>25.955555555555559</v>
      </c>
      <c r="BU834" s="100" t="str">
        <f t="shared" si="645"/>
        <v>N</v>
      </c>
      <c r="BV834" s="200" t="str">
        <f t="shared" si="642"/>
        <v/>
      </c>
      <c r="BW834" s="100" t="str">
        <f t="shared" si="646"/>
        <v/>
      </c>
      <c r="BX834" s="200">
        <f t="shared" si="647"/>
        <v>0.66742857142857148</v>
      </c>
      <c r="BY834" s="100" t="str">
        <f t="shared" si="648"/>
        <v>N</v>
      </c>
      <c r="BZ834" s="200"/>
      <c r="CA834" s="200"/>
      <c r="CB834" s="200"/>
    </row>
    <row r="835" spans="1:80" s="96" customFormat="1" ht="23" x14ac:dyDescent="0.5">
      <c r="A835" s="268" t="s">
        <v>1660</v>
      </c>
      <c r="B835" s="117" t="s">
        <v>634</v>
      </c>
      <c r="D835" s="96" t="s">
        <v>74</v>
      </c>
      <c r="E835" s="96">
        <v>1.0000000000000001E-5</v>
      </c>
      <c r="F835" s="96" t="s">
        <v>1198</v>
      </c>
      <c r="G835" s="99"/>
      <c r="H835" s="96" t="s">
        <v>74</v>
      </c>
      <c r="J835" s="96" t="s">
        <v>74</v>
      </c>
      <c r="L835" s="100"/>
      <c r="M835" s="113">
        <v>1</v>
      </c>
      <c r="P835" s="215">
        <v>267.38</v>
      </c>
      <c r="Q835" s="96" t="s">
        <v>47</v>
      </c>
      <c r="R835" s="215" t="s">
        <v>1197</v>
      </c>
      <c r="S835" s="216" t="s">
        <v>1197</v>
      </c>
      <c r="T835" s="215" t="s">
        <v>1197</v>
      </c>
      <c r="U835" s="215" t="s">
        <v>1197</v>
      </c>
      <c r="V835" s="215"/>
      <c r="W835" s="96">
        <f t="shared" si="603"/>
        <v>0</v>
      </c>
      <c r="X835" s="215">
        <v>95500</v>
      </c>
      <c r="Y835" s="99" t="str">
        <f t="shared" si="604"/>
        <v/>
      </c>
      <c r="Z835" s="96" t="str">
        <f t="shared" si="605"/>
        <v/>
      </c>
      <c r="AA835" s="96" t="str">
        <f t="shared" si="606"/>
        <v/>
      </c>
      <c r="AC835" s="96" t="str">
        <f t="shared" si="649"/>
        <v/>
      </c>
      <c r="AD835" s="96" t="str">
        <f t="shared" si="607"/>
        <v/>
      </c>
      <c r="AE835" s="96" t="str">
        <f t="shared" si="608"/>
        <v/>
      </c>
      <c r="AF835" s="96" t="str">
        <f t="shared" si="628"/>
        <v/>
      </c>
      <c r="AH835" s="101" t="str">
        <f t="shared" si="609"/>
        <v/>
      </c>
      <c r="AI835" s="101" t="str">
        <f t="shared" si="610"/>
        <v/>
      </c>
      <c r="AJ835" s="101">
        <f t="shared" si="650"/>
        <v>0.78214285714285725</v>
      </c>
      <c r="AK835" s="96">
        <f t="shared" si="629"/>
        <v>0.78214285714285714</v>
      </c>
      <c r="AM835" s="96" t="str">
        <f t="shared" si="611"/>
        <v/>
      </c>
      <c r="AN835" s="96" t="str">
        <f t="shared" si="630"/>
        <v/>
      </c>
      <c r="AO835" s="96" t="str">
        <f t="shared" si="631"/>
        <v/>
      </c>
      <c r="AQ835" s="96" t="str">
        <f t="shared" si="612"/>
        <v/>
      </c>
      <c r="AR835" s="96">
        <f t="shared" si="632"/>
        <v>23.360000000000007</v>
      </c>
      <c r="AS835" s="96">
        <f t="shared" si="633"/>
        <v>23.360000000000007</v>
      </c>
      <c r="AU835" s="96" t="str">
        <f t="shared" si="613"/>
        <v/>
      </c>
      <c r="AV835" s="96" t="str">
        <f t="shared" si="634"/>
        <v/>
      </c>
      <c r="AW835" s="96" t="str">
        <f t="shared" si="635"/>
        <v/>
      </c>
      <c r="AX835" s="96" t="str">
        <f t="shared" si="636"/>
        <v/>
      </c>
      <c r="AZ835" s="101" t="str">
        <f t="shared" si="614"/>
        <v/>
      </c>
      <c r="BA835" s="101" t="str">
        <f t="shared" si="615"/>
        <v/>
      </c>
      <c r="BB835" s="101">
        <f t="shared" si="637"/>
        <v>12.97777777777778</v>
      </c>
      <c r="BC835" s="96">
        <f t="shared" si="638"/>
        <v>12.97777777777778</v>
      </c>
      <c r="BE835" s="96" t="str">
        <f t="shared" si="616"/>
        <v/>
      </c>
      <c r="BF835" s="96" t="str">
        <f t="shared" si="617"/>
        <v/>
      </c>
      <c r="BH835" s="118"/>
      <c r="BI835" s="96" t="s">
        <v>74</v>
      </c>
      <c r="BJ835" s="96" t="str">
        <f t="shared" si="618"/>
        <v/>
      </c>
      <c r="BK835" s="101">
        <f t="shared" si="619"/>
        <v>0.33371428571428574</v>
      </c>
      <c r="BL835" s="101"/>
      <c r="BM835" s="117" t="str">
        <f t="shared" si="620"/>
        <v>10102-45-1</v>
      </c>
      <c r="BN835" s="204" t="str">
        <f t="shared" si="621"/>
        <v>Thallium (I) Nitrate</v>
      </c>
      <c r="BO835" s="204"/>
      <c r="BP835" s="200">
        <f t="shared" si="639"/>
        <v>0.78214285714285714</v>
      </c>
      <c r="BQ835" s="100" t="str">
        <f t="shared" si="643"/>
        <v>N</v>
      </c>
      <c r="BR835" s="205">
        <f t="shared" si="640"/>
        <v>23.360000000000007</v>
      </c>
      <c r="BS835" s="100" t="str">
        <f t="shared" si="644"/>
        <v>N</v>
      </c>
      <c r="BT835" s="200">
        <f t="shared" si="641"/>
        <v>12.97777777777778</v>
      </c>
      <c r="BU835" s="100" t="str">
        <f t="shared" si="645"/>
        <v>N</v>
      </c>
      <c r="BV835" s="200" t="str">
        <f t="shared" si="642"/>
        <v/>
      </c>
      <c r="BW835" s="100" t="str">
        <f t="shared" si="646"/>
        <v/>
      </c>
      <c r="BX835" s="200">
        <f t="shared" si="647"/>
        <v>0.33371428571428574</v>
      </c>
      <c r="BY835" s="100" t="str">
        <f t="shared" si="648"/>
        <v>N</v>
      </c>
      <c r="BZ835" s="200">
        <v>0.4</v>
      </c>
      <c r="CA835" s="200"/>
      <c r="CB835" s="200">
        <f t="shared" ref="CB835" si="651">BZ835*20</f>
        <v>8</v>
      </c>
    </row>
    <row r="836" spans="1:80" s="96" customFormat="1" ht="23" x14ac:dyDescent="0.5">
      <c r="A836" s="268" t="s">
        <v>1661</v>
      </c>
      <c r="B836" s="117" t="s">
        <v>844</v>
      </c>
      <c r="D836" s="96" t="s">
        <v>74</v>
      </c>
      <c r="E836" s="96">
        <v>1.0000000000000001E-5</v>
      </c>
      <c r="F836" s="96" t="s">
        <v>1198</v>
      </c>
      <c r="G836" s="99"/>
      <c r="H836" s="96" t="s">
        <v>74</v>
      </c>
      <c r="J836" s="96" t="s">
        <v>74</v>
      </c>
      <c r="L836" s="100"/>
      <c r="M836" s="113">
        <v>1</v>
      </c>
      <c r="P836" s="215">
        <v>205.38</v>
      </c>
      <c r="Q836" s="96" t="s">
        <v>47</v>
      </c>
      <c r="R836" s="215" t="s">
        <v>1197</v>
      </c>
      <c r="S836" s="216" t="s">
        <v>1197</v>
      </c>
      <c r="T836" s="215" t="s">
        <v>1197</v>
      </c>
      <c r="U836" s="215" t="s">
        <v>1197</v>
      </c>
      <c r="V836" s="215"/>
      <c r="W836" s="215">
        <v>71</v>
      </c>
      <c r="X836" s="215" t="s">
        <v>1197</v>
      </c>
      <c r="Y836" s="99" t="str">
        <f t="shared" si="604"/>
        <v/>
      </c>
      <c r="Z836" s="96" t="str">
        <f t="shared" si="605"/>
        <v/>
      </c>
      <c r="AA836" s="96" t="str">
        <f t="shared" si="606"/>
        <v/>
      </c>
      <c r="AC836" s="96" t="str">
        <f t="shared" si="649"/>
        <v/>
      </c>
      <c r="AD836" s="96" t="str">
        <f t="shared" si="607"/>
        <v/>
      </c>
      <c r="AE836" s="96" t="str">
        <f t="shared" si="608"/>
        <v/>
      </c>
      <c r="AF836" s="96" t="str">
        <f t="shared" si="628"/>
        <v/>
      </c>
      <c r="AH836" s="101" t="str">
        <f t="shared" si="609"/>
        <v/>
      </c>
      <c r="AI836" s="101" t="str">
        <f t="shared" si="610"/>
        <v/>
      </c>
      <c r="AJ836" s="101">
        <f t="shared" si="650"/>
        <v>0.78214285714285725</v>
      </c>
      <c r="AK836" s="96">
        <f t="shared" si="629"/>
        <v>0.78214285714285714</v>
      </c>
      <c r="AM836" s="96" t="str">
        <f t="shared" si="611"/>
        <v/>
      </c>
      <c r="AN836" s="96" t="str">
        <f t="shared" si="630"/>
        <v/>
      </c>
      <c r="AO836" s="96" t="str">
        <f t="shared" si="631"/>
        <v/>
      </c>
      <c r="AQ836" s="96" t="str">
        <f t="shared" si="612"/>
        <v/>
      </c>
      <c r="AR836" s="96">
        <f t="shared" si="632"/>
        <v>23.360000000000007</v>
      </c>
      <c r="AS836" s="96">
        <f t="shared" si="633"/>
        <v>23.360000000000007</v>
      </c>
      <c r="AU836" s="96" t="str">
        <f t="shared" si="613"/>
        <v/>
      </c>
      <c r="AV836" s="96" t="str">
        <f t="shared" si="634"/>
        <v/>
      </c>
      <c r="AW836" s="96" t="str">
        <f t="shared" si="635"/>
        <v/>
      </c>
      <c r="AX836" s="96" t="str">
        <f t="shared" si="636"/>
        <v/>
      </c>
      <c r="AZ836" s="101" t="str">
        <f t="shared" si="614"/>
        <v/>
      </c>
      <c r="BA836" s="101" t="str">
        <f t="shared" si="615"/>
        <v/>
      </c>
      <c r="BB836" s="101">
        <f t="shared" si="637"/>
        <v>12.97777777777778</v>
      </c>
      <c r="BC836" s="96">
        <f t="shared" si="638"/>
        <v>12.97777777777778</v>
      </c>
      <c r="BE836" s="96" t="str">
        <f t="shared" si="616"/>
        <v/>
      </c>
      <c r="BF836" s="96" t="str">
        <f t="shared" si="617"/>
        <v/>
      </c>
      <c r="BH836" s="118"/>
      <c r="BI836" s="96">
        <v>2</v>
      </c>
      <c r="BJ836" s="96" t="str">
        <f t="shared" si="618"/>
        <v/>
      </c>
      <c r="BK836" s="101">
        <f t="shared" si="619"/>
        <v>0.33371428571428574</v>
      </c>
      <c r="BL836" s="101"/>
      <c r="BM836" s="117" t="str">
        <f t="shared" si="620"/>
        <v>7440-28-0</v>
      </c>
      <c r="BN836" s="204" t="str">
        <f t="shared" si="621"/>
        <v>Thallium (Soluble Salts)</v>
      </c>
      <c r="BO836" s="204"/>
      <c r="BP836" s="200">
        <f t="shared" si="639"/>
        <v>0.78214285714285714</v>
      </c>
      <c r="BQ836" s="100" t="str">
        <f t="shared" si="643"/>
        <v>N</v>
      </c>
      <c r="BR836" s="205">
        <f t="shared" si="640"/>
        <v>23.360000000000007</v>
      </c>
      <c r="BS836" s="100" t="str">
        <f t="shared" si="644"/>
        <v>N</v>
      </c>
      <c r="BT836" s="200">
        <f t="shared" si="641"/>
        <v>12.97777777777778</v>
      </c>
      <c r="BU836" s="100" t="str">
        <f t="shared" si="645"/>
        <v>N</v>
      </c>
      <c r="BV836" s="200" t="str">
        <f t="shared" si="642"/>
        <v/>
      </c>
      <c r="BW836" s="100" t="str">
        <f t="shared" si="646"/>
        <v/>
      </c>
      <c r="BX836" s="200">
        <f t="shared" si="647"/>
        <v>2</v>
      </c>
      <c r="BY836" s="100" t="str">
        <f t="shared" si="648"/>
        <v>mcl</v>
      </c>
      <c r="BZ836" s="200">
        <v>0.4</v>
      </c>
      <c r="CA836" s="200"/>
      <c r="CB836" s="200">
        <f t="shared" ref="CB836" si="652">BZ836*20</f>
        <v>8</v>
      </c>
    </row>
    <row r="837" spans="1:80" s="96" customFormat="1" ht="23" x14ac:dyDescent="0.5">
      <c r="A837" s="268" t="s">
        <v>1662</v>
      </c>
      <c r="B837" s="117" t="s">
        <v>631</v>
      </c>
      <c r="D837" s="96" t="s">
        <v>74</v>
      </c>
      <c r="E837" s="96">
        <v>1.0000000000000001E-5</v>
      </c>
      <c r="F837" s="96" t="s">
        <v>1198</v>
      </c>
      <c r="G837" s="99"/>
      <c r="H837" s="96" t="s">
        <v>74</v>
      </c>
      <c r="J837" s="96" t="s">
        <v>74</v>
      </c>
      <c r="L837" s="100"/>
      <c r="M837" s="113">
        <v>1</v>
      </c>
      <c r="P837" s="215">
        <v>263.42</v>
      </c>
      <c r="Q837" s="96" t="s">
        <v>47</v>
      </c>
      <c r="R837" s="215"/>
      <c r="S837" s="216" t="s">
        <v>1197</v>
      </c>
      <c r="T837" s="215">
        <v>3.8883000000000001E-2</v>
      </c>
      <c r="U837" s="215">
        <v>1.17E-5</v>
      </c>
      <c r="V837" s="215">
        <v>1.508</v>
      </c>
      <c r="W837" s="96">
        <f t="shared" si="603"/>
        <v>9.0480000000000005E-3</v>
      </c>
      <c r="X837" s="215">
        <v>28030</v>
      </c>
      <c r="Y837" s="99" t="str">
        <f t="shared" si="604"/>
        <v/>
      </c>
      <c r="Z837" s="96" t="str">
        <f t="shared" si="605"/>
        <v/>
      </c>
      <c r="AA837" s="96" t="str">
        <f t="shared" si="606"/>
        <v/>
      </c>
      <c r="AC837" s="96" t="str">
        <f t="shared" si="649"/>
        <v/>
      </c>
      <c r="AD837" s="96" t="str">
        <f t="shared" si="607"/>
        <v/>
      </c>
      <c r="AE837" s="96" t="str">
        <f t="shared" si="608"/>
        <v/>
      </c>
      <c r="AF837" s="96" t="str">
        <f t="shared" si="628"/>
        <v/>
      </c>
      <c r="AH837" s="101" t="str">
        <f t="shared" si="609"/>
        <v/>
      </c>
      <c r="AI837" s="101" t="str">
        <f t="shared" si="610"/>
        <v/>
      </c>
      <c r="AJ837" s="101">
        <f t="shared" si="650"/>
        <v>0.78214285714285725</v>
      </c>
      <c r="AK837" s="96">
        <f t="shared" si="629"/>
        <v>0.78214285714285714</v>
      </c>
      <c r="AM837" s="96" t="str">
        <f t="shared" si="611"/>
        <v/>
      </c>
      <c r="AN837" s="96" t="str">
        <f t="shared" si="630"/>
        <v/>
      </c>
      <c r="AO837" s="96" t="str">
        <f t="shared" si="631"/>
        <v/>
      </c>
      <c r="AQ837" s="96" t="str">
        <f t="shared" si="612"/>
        <v/>
      </c>
      <c r="AR837" s="96">
        <f t="shared" si="632"/>
        <v>23.360000000000007</v>
      </c>
      <c r="AS837" s="96">
        <f t="shared" si="633"/>
        <v>23.360000000000007</v>
      </c>
      <c r="AU837" s="96" t="str">
        <f t="shared" si="613"/>
        <v/>
      </c>
      <c r="AV837" s="96" t="str">
        <f t="shared" si="634"/>
        <v/>
      </c>
      <c r="AW837" s="96" t="str">
        <f t="shared" si="635"/>
        <v/>
      </c>
      <c r="AX837" s="96" t="str">
        <f t="shared" si="636"/>
        <v/>
      </c>
      <c r="AZ837" s="101" t="str">
        <f t="shared" si="614"/>
        <v/>
      </c>
      <c r="BA837" s="101" t="str">
        <f t="shared" si="615"/>
        <v/>
      </c>
      <c r="BB837" s="101">
        <f t="shared" si="637"/>
        <v>12.97777777777778</v>
      </c>
      <c r="BC837" s="96">
        <f t="shared" si="638"/>
        <v>12.97777777777778</v>
      </c>
      <c r="BE837" s="96" t="str">
        <f t="shared" si="616"/>
        <v/>
      </c>
      <c r="BF837" s="96" t="str">
        <f t="shared" si="617"/>
        <v/>
      </c>
      <c r="BH837" s="118"/>
      <c r="BI837" s="96" t="s">
        <v>74</v>
      </c>
      <c r="BJ837" s="96" t="str">
        <f t="shared" si="618"/>
        <v/>
      </c>
      <c r="BK837" s="101">
        <f t="shared" si="619"/>
        <v>0.33371428571428574</v>
      </c>
      <c r="BL837" s="101"/>
      <c r="BM837" s="117" t="str">
        <f t="shared" si="620"/>
        <v>563-68-8</v>
      </c>
      <c r="BN837" s="204" t="str">
        <f t="shared" si="621"/>
        <v>Thallium Acetate</v>
      </c>
      <c r="BO837" s="204"/>
      <c r="BP837" s="200">
        <f t="shared" si="639"/>
        <v>0.78214285714285714</v>
      </c>
      <c r="BQ837" s="100" t="str">
        <f t="shared" si="643"/>
        <v>N</v>
      </c>
      <c r="BR837" s="205">
        <f t="shared" si="640"/>
        <v>23.360000000000007</v>
      </c>
      <c r="BS837" s="100" t="str">
        <f t="shared" si="644"/>
        <v>N</v>
      </c>
      <c r="BT837" s="200">
        <f t="shared" si="641"/>
        <v>12.97777777777778</v>
      </c>
      <c r="BU837" s="100" t="str">
        <f t="shared" si="645"/>
        <v>N</v>
      </c>
      <c r="BV837" s="200" t="str">
        <f t="shared" si="642"/>
        <v/>
      </c>
      <c r="BW837" s="100" t="str">
        <f t="shared" si="646"/>
        <v/>
      </c>
      <c r="BX837" s="200">
        <f t="shared" si="647"/>
        <v>0.33371428571428574</v>
      </c>
      <c r="BY837" s="100" t="str">
        <f t="shared" si="648"/>
        <v>N</v>
      </c>
      <c r="BZ837" s="200">
        <v>0.4</v>
      </c>
      <c r="CA837" s="200"/>
      <c r="CB837" s="200">
        <f t="shared" ref="CB837:CB841" si="653">BZ837*20</f>
        <v>8</v>
      </c>
    </row>
    <row r="838" spans="1:80" s="96" customFormat="1" ht="23" x14ac:dyDescent="0.5">
      <c r="A838" s="268" t="s">
        <v>1663</v>
      </c>
      <c r="B838" s="117" t="s">
        <v>632</v>
      </c>
      <c r="D838" s="96" t="s">
        <v>74</v>
      </c>
      <c r="E838" s="96">
        <v>2.0000000000000002E-5</v>
      </c>
      <c r="F838" s="96" t="s">
        <v>1198</v>
      </c>
      <c r="G838" s="99"/>
      <c r="H838" s="96" t="s">
        <v>74</v>
      </c>
      <c r="J838" s="96" t="s">
        <v>74</v>
      </c>
      <c r="L838" s="100"/>
      <c r="M838" s="259">
        <v>0.1</v>
      </c>
      <c r="P838" s="215">
        <v>468.75</v>
      </c>
      <c r="Q838" s="96" t="s">
        <v>47</v>
      </c>
      <c r="R838" s="215" t="s">
        <v>1197</v>
      </c>
      <c r="S838" s="216" t="s">
        <v>1197</v>
      </c>
      <c r="T838" s="215">
        <v>3.9344900000000002E-2</v>
      </c>
      <c r="U838" s="215">
        <v>1.2300000000000001E-5</v>
      </c>
      <c r="V838" s="215">
        <v>2.8769999999999998</v>
      </c>
      <c r="W838" s="96">
        <f t="shared" si="603"/>
        <v>1.7262E-2</v>
      </c>
      <c r="X838" s="215">
        <v>52000</v>
      </c>
      <c r="Y838" s="99" t="str">
        <f t="shared" si="604"/>
        <v/>
      </c>
      <c r="Z838" s="96" t="str">
        <f t="shared" si="605"/>
        <v/>
      </c>
      <c r="AA838" s="96" t="str">
        <f t="shared" si="606"/>
        <v/>
      </c>
      <c r="AC838" s="96" t="str">
        <f t="shared" si="649"/>
        <v/>
      </c>
      <c r="AD838" s="96" t="str">
        <f t="shared" si="607"/>
        <v/>
      </c>
      <c r="AE838" s="96" t="str">
        <f t="shared" si="608"/>
        <v/>
      </c>
      <c r="AF838" s="96" t="str">
        <f t="shared" si="628"/>
        <v/>
      </c>
      <c r="AH838" s="101" t="str">
        <f t="shared" si="609"/>
        <v/>
      </c>
      <c r="AI838" s="101" t="str">
        <f t="shared" si="610"/>
        <v/>
      </c>
      <c r="AJ838" s="101">
        <f t="shared" si="650"/>
        <v>15.642857142857146</v>
      </c>
      <c r="AK838" s="96">
        <f t="shared" si="629"/>
        <v>15.642857142857148</v>
      </c>
      <c r="AM838" s="96" t="str">
        <f t="shared" si="611"/>
        <v/>
      </c>
      <c r="AN838" s="96" t="str">
        <f t="shared" si="630"/>
        <v/>
      </c>
      <c r="AO838" s="96" t="str">
        <f t="shared" si="631"/>
        <v/>
      </c>
      <c r="AQ838" s="96" t="str">
        <f t="shared" si="612"/>
        <v/>
      </c>
      <c r="AR838" s="96">
        <f t="shared" si="632"/>
        <v>467.20000000000005</v>
      </c>
      <c r="AS838" s="96">
        <f t="shared" si="633"/>
        <v>467.20000000000005</v>
      </c>
      <c r="AU838" s="96" t="str">
        <f t="shared" si="613"/>
        <v/>
      </c>
      <c r="AV838" s="96" t="str">
        <f t="shared" si="634"/>
        <v/>
      </c>
      <c r="AW838" s="96" t="str">
        <f t="shared" si="635"/>
        <v/>
      </c>
      <c r="AX838" s="96" t="str">
        <f t="shared" si="636"/>
        <v/>
      </c>
      <c r="AZ838" s="101" t="str">
        <f t="shared" si="614"/>
        <v/>
      </c>
      <c r="BA838" s="101" t="str">
        <f t="shared" si="615"/>
        <v/>
      </c>
      <c r="BB838" s="101">
        <f t="shared" si="637"/>
        <v>259.5555555555556</v>
      </c>
      <c r="BC838" s="96">
        <f t="shared" si="638"/>
        <v>259.5555555555556</v>
      </c>
      <c r="BE838" s="96" t="str">
        <f t="shared" si="616"/>
        <v/>
      </c>
      <c r="BF838" s="96" t="str">
        <f t="shared" si="617"/>
        <v/>
      </c>
      <c r="BH838" s="118"/>
      <c r="BI838" s="96" t="s">
        <v>74</v>
      </c>
      <c r="BJ838" s="96" t="str">
        <f t="shared" si="618"/>
        <v/>
      </c>
      <c r="BK838" s="101">
        <f t="shared" si="619"/>
        <v>0.66742857142857148</v>
      </c>
      <c r="BL838" s="101"/>
      <c r="BM838" s="117" t="str">
        <f t="shared" si="620"/>
        <v>6533-73-9</v>
      </c>
      <c r="BN838" s="204" t="str">
        <f t="shared" si="621"/>
        <v>Thallium Carbonate</v>
      </c>
      <c r="BO838" s="204"/>
      <c r="BP838" s="200">
        <f t="shared" si="639"/>
        <v>15.642857142857148</v>
      </c>
      <c r="BQ838" s="100" t="str">
        <f t="shared" si="643"/>
        <v>N</v>
      </c>
      <c r="BR838" s="205">
        <f t="shared" si="640"/>
        <v>467.20000000000005</v>
      </c>
      <c r="BS838" s="100" t="str">
        <f t="shared" si="644"/>
        <v>N</v>
      </c>
      <c r="BT838" s="200">
        <f t="shared" si="641"/>
        <v>259.5555555555556</v>
      </c>
      <c r="BU838" s="100" t="str">
        <f t="shared" si="645"/>
        <v>N</v>
      </c>
      <c r="BV838" s="200" t="str">
        <f t="shared" si="642"/>
        <v/>
      </c>
      <c r="BW838" s="100" t="str">
        <f t="shared" si="646"/>
        <v/>
      </c>
      <c r="BX838" s="200">
        <f t="shared" si="647"/>
        <v>0.66742857142857148</v>
      </c>
      <c r="BY838" s="100" t="str">
        <f t="shared" si="648"/>
        <v>N</v>
      </c>
      <c r="BZ838" s="200">
        <v>0.4</v>
      </c>
      <c r="CA838" s="200"/>
      <c r="CB838" s="200">
        <f t="shared" si="653"/>
        <v>8</v>
      </c>
    </row>
    <row r="839" spans="1:80" s="96" customFormat="1" ht="23" x14ac:dyDescent="0.5">
      <c r="A839" s="268" t="s">
        <v>1664</v>
      </c>
      <c r="B839" s="117" t="s">
        <v>633</v>
      </c>
      <c r="D839" s="96" t="s">
        <v>74</v>
      </c>
      <c r="E839" s="96">
        <v>1.0000000000000001E-5</v>
      </c>
      <c r="F839" s="96" t="s">
        <v>1198</v>
      </c>
      <c r="G839" s="99"/>
      <c r="H839" s="96" t="s">
        <v>74</v>
      </c>
      <c r="J839" s="96" t="s">
        <v>74</v>
      </c>
      <c r="L839" s="100"/>
      <c r="M839" s="113">
        <v>1</v>
      </c>
      <c r="P839" s="215">
        <v>239.82</v>
      </c>
      <c r="Q839" s="96" t="s">
        <v>47</v>
      </c>
      <c r="R839" s="215" t="s">
        <v>1197</v>
      </c>
      <c r="S839" s="216" t="s">
        <v>1197</v>
      </c>
      <c r="T839" s="215">
        <v>5.2455300000000003E-2</v>
      </c>
      <c r="U839" s="215">
        <v>1.8199999999999999E-5</v>
      </c>
      <c r="V839" s="215"/>
      <c r="W839" s="96">
        <f t="shared" si="603"/>
        <v>0</v>
      </c>
      <c r="X839" s="215">
        <v>2900</v>
      </c>
      <c r="Y839" s="99" t="str">
        <f t="shared" si="604"/>
        <v/>
      </c>
      <c r="Z839" s="96" t="str">
        <f t="shared" si="605"/>
        <v/>
      </c>
      <c r="AA839" s="96" t="str">
        <f t="shared" si="606"/>
        <v/>
      </c>
      <c r="AC839" s="96" t="str">
        <f t="shared" si="649"/>
        <v/>
      </c>
      <c r="AD839" s="96" t="str">
        <f t="shared" si="607"/>
        <v/>
      </c>
      <c r="AE839" s="96" t="str">
        <f t="shared" si="608"/>
        <v/>
      </c>
      <c r="AF839" s="96" t="str">
        <f t="shared" si="628"/>
        <v/>
      </c>
      <c r="AH839" s="101" t="str">
        <f t="shared" si="609"/>
        <v/>
      </c>
      <c r="AI839" s="101" t="str">
        <f t="shared" si="610"/>
        <v/>
      </c>
      <c r="AJ839" s="101">
        <f t="shared" si="650"/>
        <v>0.78214285714285725</v>
      </c>
      <c r="AK839" s="96">
        <f t="shared" si="629"/>
        <v>0.78214285714285714</v>
      </c>
      <c r="AM839" s="96" t="str">
        <f t="shared" si="611"/>
        <v/>
      </c>
      <c r="AN839" s="96" t="str">
        <f t="shared" si="630"/>
        <v/>
      </c>
      <c r="AO839" s="96" t="str">
        <f t="shared" si="631"/>
        <v/>
      </c>
      <c r="AQ839" s="96" t="str">
        <f t="shared" si="612"/>
        <v/>
      </c>
      <c r="AR839" s="96">
        <f t="shared" si="632"/>
        <v>23.360000000000007</v>
      </c>
      <c r="AS839" s="96">
        <f t="shared" si="633"/>
        <v>23.360000000000007</v>
      </c>
      <c r="AU839" s="96" t="str">
        <f t="shared" si="613"/>
        <v/>
      </c>
      <c r="AV839" s="96" t="str">
        <f t="shared" si="634"/>
        <v/>
      </c>
      <c r="AW839" s="96" t="str">
        <f t="shared" si="635"/>
        <v/>
      </c>
      <c r="AX839" s="96" t="str">
        <f t="shared" si="636"/>
        <v/>
      </c>
      <c r="AZ839" s="101" t="str">
        <f t="shared" si="614"/>
        <v/>
      </c>
      <c r="BA839" s="101" t="str">
        <f t="shared" si="615"/>
        <v/>
      </c>
      <c r="BB839" s="101">
        <f t="shared" si="637"/>
        <v>12.97777777777778</v>
      </c>
      <c r="BC839" s="96">
        <f t="shared" si="638"/>
        <v>12.97777777777778</v>
      </c>
      <c r="BE839" s="96" t="str">
        <f t="shared" si="616"/>
        <v/>
      </c>
      <c r="BF839" s="96" t="str">
        <f t="shared" si="617"/>
        <v/>
      </c>
      <c r="BH839" s="118"/>
      <c r="BI839" s="96" t="s">
        <v>74</v>
      </c>
      <c r="BJ839" s="96" t="str">
        <f t="shared" si="618"/>
        <v/>
      </c>
      <c r="BK839" s="101">
        <f t="shared" si="619"/>
        <v>0.33371428571428574</v>
      </c>
      <c r="BL839" s="101"/>
      <c r="BM839" s="117" t="str">
        <f t="shared" si="620"/>
        <v>7791-12-0</v>
      </c>
      <c r="BN839" s="204" t="str">
        <f t="shared" si="621"/>
        <v>Thallium Chloride</v>
      </c>
      <c r="BO839" s="204"/>
      <c r="BP839" s="200">
        <f t="shared" si="639"/>
        <v>0.78214285714285714</v>
      </c>
      <c r="BQ839" s="100" t="str">
        <f t="shared" si="643"/>
        <v>N</v>
      </c>
      <c r="BR839" s="205">
        <f t="shared" si="640"/>
        <v>23.360000000000007</v>
      </c>
      <c r="BS839" s="100" t="str">
        <f t="shared" si="644"/>
        <v>N</v>
      </c>
      <c r="BT839" s="200">
        <f t="shared" si="641"/>
        <v>12.97777777777778</v>
      </c>
      <c r="BU839" s="100" t="str">
        <f t="shared" si="645"/>
        <v>N</v>
      </c>
      <c r="BV839" s="200" t="str">
        <f t="shared" si="642"/>
        <v/>
      </c>
      <c r="BW839" s="100" t="str">
        <f t="shared" si="646"/>
        <v/>
      </c>
      <c r="BX839" s="200">
        <f t="shared" si="647"/>
        <v>0.33371428571428574</v>
      </c>
      <c r="BY839" s="100" t="str">
        <f t="shared" si="648"/>
        <v>N</v>
      </c>
      <c r="BZ839" s="200">
        <v>0.4</v>
      </c>
      <c r="CA839" s="200"/>
      <c r="CB839" s="200">
        <f t="shared" si="653"/>
        <v>8</v>
      </c>
    </row>
    <row r="840" spans="1:80" s="96" customFormat="1" ht="23" x14ac:dyDescent="0.5">
      <c r="A840" s="268" t="s">
        <v>1665</v>
      </c>
      <c r="B840" s="117" t="s">
        <v>635</v>
      </c>
      <c r="D840" s="96" t="s">
        <v>74</v>
      </c>
      <c r="E840" s="96">
        <v>1.0000000000000001E-5</v>
      </c>
      <c r="F840" s="96" t="s">
        <v>47</v>
      </c>
      <c r="G840" s="99"/>
      <c r="H840" s="96" t="s">
        <v>74</v>
      </c>
      <c r="J840" s="96" t="s">
        <v>74</v>
      </c>
      <c r="L840" s="100"/>
      <c r="M840" s="113">
        <v>1</v>
      </c>
      <c r="P840" s="215">
        <v>283.33999999999997</v>
      </c>
      <c r="Q840" s="96" t="s">
        <v>47</v>
      </c>
      <c r="R840" s="215" t="s">
        <v>1197</v>
      </c>
      <c r="S840" s="216" t="s">
        <v>1197</v>
      </c>
      <c r="T840" s="215" t="s">
        <v>1197</v>
      </c>
      <c r="U840" s="215" t="s">
        <v>1197</v>
      </c>
      <c r="V840" s="215"/>
      <c r="W840" s="96">
        <f t="shared" si="603"/>
        <v>0</v>
      </c>
      <c r="X840" s="215" t="s">
        <v>1197</v>
      </c>
      <c r="Y840" s="99" t="str">
        <f t="shared" si="604"/>
        <v/>
      </c>
      <c r="Z840" s="96" t="str">
        <f t="shared" si="605"/>
        <v/>
      </c>
      <c r="AA840" s="96" t="str">
        <f t="shared" si="606"/>
        <v/>
      </c>
      <c r="AC840" s="96" t="str">
        <f t="shared" si="649"/>
        <v/>
      </c>
      <c r="AD840" s="96" t="str">
        <f t="shared" si="607"/>
        <v/>
      </c>
      <c r="AE840" s="96" t="str">
        <f t="shared" si="608"/>
        <v/>
      </c>
      <c r="AF840" s="96" t="str">
        <f t="shared" si="628"/>
        <v/>
      </c>
      <c r="AH840" s="101" t="str">
        <f t="shared" si="609"/>
        <v/>
      </c>
      <c r="AI840" s="101" t="str">
        <f t="shared" si="610"/>
        <v/>
      </c>
      <c r="AJ840" s="101">
        <f t="shared" si="650"/>
        <v>0.78214285714285725</v>
      </c>
      <c r="AK840" s="96">
        <f t="shared" si="629"/>
        <v>0.78214285714285714</v>
      </c>
      <c r="AM840" s="96" t="str">
        <f t="shared" si="611"/>
        <v/>
      </c>
      <c r="AN840" s="96" t="str">
        <f t="shared" si="630"/>
        <v/>
      </c>
      <c r="AO840" s="96" t="str">
        <f t="shared" si="631"/>
        <v/>
      </c>
      <c r="AQ840" s="96" t="str">
        <f t="shared" si="612"/>
        <v/>
      </c>
      <c r="AR840" s="96">
        <f t="shared" si="632"/>
        <v>23.360000000000007</v>
      </c>
      <c r="AS840" s="96">
        <f t="shared" si="633"/>
        <v>23.360000000000007</v>
      </c>
      <c r="AU840" s="96" t="str">
        <f t="shared" si="613"/>
        <v/>
      </c>
      <c r="AV840" s="96" t="str">
        <f t="shared" si="634"/>
        <v/>
      </c>
      <c r="AW840" s="96" t="str">
        <f t="shared" si="635"/>
        <v/>
      </c>
      <c r="AX840" s="96" t="str">
        <f t="shared" si="636"/>
        <v/>
      </c>
      <c r="AZ840" s="101" t="str">
        <f t="shared" si="614"/>
        <v/>
      </c>
      <c r="BA840" s="101" t="str">
        <f t="shared" si="615"/>
        <v/>
      </c>
      <c r="BB840" s="101">
        <f t="shared" si="637"/>
        <v>12.97777777777778</v>
      </c>
      <c r="BC840" s="96">
        <f t="shared" si="638"/>
        <v>12.97777777777778</v>
      </c>
      <c r="BE840" s="96" t="str">
        <f t="shared" si="616"/>
        <v/>
      </c>
      <c r="BF840" s="96" t="str">
        <f t="shared" si="617"/>
        <v/>
      </c>
      <c r="BH840" s="118"/>
      <c r="BI840" s="96" t="s">
        <v>74</v>
      </c>
      <c r="BJ840" s="96" t="str">
        <f t="shared" si="618"/>
        <v/>
      </c>
      <c r="BK840" s="101">
        <f t="shared" si="619"/>
        <v>0.33371428571428574</v>
      </c>
      <c r="BL840" s="101"/>
      <c r="BM840" s="117" t="str">
        <f t="shared" si="620"/>
        <v>12039-52-0</v>
      </c>
      <c r="BN840" s="204" t="str">
        <f t="shared" si="621"/>
        <v>Thallium Selenite</v>
      </c>
      <c r="BO840" s="204"/>
      <c r="BP840" s="200">
        <f t="shared" si="639"/>
        <v>0.78214285714285714</v>
      </c>
      <c r="BQ840" s="100" t="str">
        <f t="shared" si="643"/>
        <v>N</v>
      </c>
      <c r="BR840" s="205">
        <f t="shared" si="640"/>
        <v>23.360000000000007</v>
      </c>
      <c r="BS840" s="100" t="str">
        <f t="shared" si="644"/>
        <v>N</v>
      </c>
      <c r="BT840" s="200">
        <f t="shared" si="641"/>
        <v>12.97777777777778</v>
      </c>
      <c r="BU840" s="100" t="str">
        <f t="shared" si="645"/>
        <v>N</v>
      </c>
      <c r="BV840" s="200" t="str">
        <f t="shared" si="642"/>
        <v/>
      </c>
      <c r="BW840" s="100" t="str">
        <f t="shared" si="646"/>
        <v/>
      </c>
      <c r="BX840" s="200">
        <f t="shared" si="647"/>
        <v>0.33371428571428574</v>
      </c>
      <c r="BY840" s="100" t="str">
        <f t="shared" si="648"/>
        <v>N</v>
      </c>
      <c r="BZ840" s="200">
        <v>0.4</v>
      </c>
      <c r="CA840" s="200"/>
      <c r="CB840" s="200">
        <f t="shared" si="653"/>
        <v>8</v>
      </c>
    </row>
    <row r="841" spans="1:80" s="96" customFormat="1" ht="23" x14ac:dyDescent="0.5">
      <c r="A841" s="268" t="s">
        <v>1666</v>
      </c>
      <c r="B841" s="117" t="s">
        <v>636</v>
      </c>
      <c r="D841" s="96" t="s">
        <v>74</v>
      </c>
      <c r="E841" s="96">
        <v>2.0000000000000002E-5</v>
      </c>
      <c r="F841" s="96" t="s">
        <v>1198</v>
      </c>
      <c r="G841" s="99"/>
      <c r="H841" s="96" t="s">
        <v>74</v>
      </c>
      <c r="J841" s="96" t="s">
        <v>74</v>
      </c>
      <c r="L841" s="100"/>
      <c r="M841" s="113">
        <v>1</v>
      </c>
      <c r="P841" s="215">
        <v>504.8</v>
      </c>
      <c r="Q841" s="96" t="s">
        <v>47</v>
      </c>
      <c r="R841" s="215" t="s">
        <v>1197</v>
      </c>
      <c r="S841" s="216" t="s">
        <v>1197</v>
      </c>
      <c r="T841" s="215" t="s">
        <v>1197</v>
      </c>
      <c r="U841" s="215" t="s">
        <v>1197</v>
      </c>
      <c r="V841" s="215"/>
      <c r="W841" s="96">
        <f t="shared" si="603"/>
        <v>0</v>
      </c>
      <c r="X841" s="215">
        <v>54700</v>
      </c>
      <c r="Y841" s="99" t="str">
        <f t="shared" si="604"/>
        <v/>
      </c>
      <c r="Z841" s="96" t="str">
        <f t="shared" si="605"/>
        <v/>
      </c>
      <c r="AA841" s="96" t="str">
        <f t="shared" si="606"/>
        <v/>
      </c>
      <c r="AC841" s="96" t="str">
        <f t="shared" si="649"/>
        <v/>
      </c>
      <c r="AD841" s="96" t="str">
        <f t="shared" si="607"/>
        <v/>
      </c>
      <c r="AE841" s="96" t="str">
        <f t="shared" si="608"/>
        <v/>
      </c>
      <c r="AF841" s="96" t="str">
        <f t="shared" si="628"/>
        <v/>
      </c>
      <c r="AH841" s="101" t="str">
        <f t="shared" si="609"/>
        <v/>
      </c>
      <c r="AI841" s="101" t="str">
        <f t="shared" si="610"/>
        <v/>
      </c>
      <c r="AJ841" s="101">
        <f t="shared" si="650"/>
        <v>1.5642857142857145</v>
      </c>
      <c r="AK841" s="96">
        <f t="shared" si="629"/>
        <v>1.5642857142857143</v>
      </c>
      <c r="AM841" s="96" t="str">
        <f t="shared" si="611"/>
        <v/>
      </c>
      <c r="AN841" s="96" t="str">
        <f t="shared" si="630"/>
        <v/>
      </c>
      <c r="AO841" s="96" t="str">
        <f t="shared" si="631"/>
        <v/>
      </c>
      <c r="AQ841" s="96" t="str">
        <f t="shared" si="612"/>
        <v/>
      </c>
      <c r="AR841" s="96">
        <f t="shared" si="632"/>
        <v>46.720000000000013</v>
      </c>
      <c r="AS841" s="96">
        <f t="shared" si="633"/>
        <v>46.720000000000013</v>
      </c>
      <c r="AU841" s="96" t="str">
        <f t="shared" si="613"/>
        <v/>
      </c>
      <c r="AV841" s="96" t="str">
        <f t="shared" si="634"/>
        <v/>
      </c>
      <c r="AW841" s="96" t="str">
        <f t="shared" si="635"/>
        <v/>
      </c>
      <c r="AX841" s="96" t="str">
        <f t="shared" si="636"/>
        <v/>
      </c>
      <c r="AZ841" s="101" t="str">
        <f t="shared" si="614"/>
        <v/>
      </c>
      <c r="BA841" s="101" t="str">
        <f t="shared" si="615"/>
        <v/>
      </c>
      <c r="BB841" s="101">
        <f t="shared" si="637"/>
        <v>25.955555555555559</v>
      </c>
      <c r="BC841" s="96">
        <f t="shared" si="638"/>
        <v>25.955555555555559</v>
      </c>
      <c r="BE841" s="96" t="str">
        <f t="shared" si="616"/>
        <v/>
      </c>
      <c r="BF841" s="96" t="str">
        <f t="shared" si="617"/>
        <v/>
      </c>
      <c r="BH841" s="118"/>
      <c r="BI841" s="96" t="s">
        <v>74</v>
      </c>
      <c r="BJ841" s="96" t="str">
        <f t="shared" si="618"/>
        <v/>
      </c>
      <c r="BK841" s="101">
        <f t="shared" si="619"/>
        <v>0.66742857142857148</v>
      </c>
      <c r="BL841" s="101"/>
      <c r="BM841" s="117" t="str">
        <f t="shared" si="620"/>
        <v>7446-18-6</v>
      </c>
      <c r="BN841" s="204" t="str">
        <f t="shared" si="621"/>
        <v>Thallium Sulfate</v>
      </c>
      <c r="BO841" s="204"/>
      <c r="BP841" s="200">
        <f t="shared" si="639"/>
        <v>1.5642857142857143</v>
      </c>
      <c r="BQ841" s="100" t="str">
        <f t="shared" si="643"/>
        <v>N</v>
      </c>
      <c r="BR841" s="205">
        <f t="shared" si="640"/>
        <v>46.720000000000013</v>
      </c>
      <c r="BS841" s="100" t="str">
        <f t="shared" si="644"/>
        <v>N</v>
      </c>
      <c r="BT841" s="200">
        <f t="shared" si="641"/>
        <v>25.955555555555559</v>
      </c>
      <c r="BU841" s="100" t="str">
        <f t="shared" si="645"/>
        <v>N</v>
      </c>
      <c r="BV841" s="200" t="str">
        <f t="shared" si="642"/>
        <v/>
      </c>
      <c r="BW841" s="100" t="str">
        <f t="shared" si="646"/>
        <v/>
      </c>
      <c r="BX841" s="200">
        <f t="shared" si="647"/>
        <v>0.66742857142857148</v>
      </c>
      <c r="BY841" s="100" t="str">
        <f t="shared" si="648"/>
        <v>N</v>
      </c>
      <c r="BZ841" s="200">
        <v>0.4</v>
      </c>
      <c r="CA841" s="200"/>
      <c r="CB841" s="200">
        <f t="shared" si="653"/>
        <v>8</v>
      </c>
    </row>
    <row r="842" spans="1:80" s="96" customFormat="1" ht="23" x14ac:dyDescent="0.5">
      <c r="A842" s="268" t="s">
        <v>1667</v>
      </c>
      <c r="B842" s="117" t="s">
        <v>1668</v>
      </c>
      <c r="D842" s="96" t="s">
        <v>74</v>
      </c>
      <c r="E842" s="96">
        <v>4.2999999999999997E-2</v>
      </c>
      <c r="F842" s="96" t="s">
        <v>1966</v>
      </c>
      <c r="G842" s="99"/>
      <c r="H842" s="96" t="s">
        <v>74</v>
      </c>
      <c r="J842" s="96" t="s">
        <v>74</v>
      </c>
      <c r="L842" s="100"/>
      <c r="M842" s="113">
        <v>1</v>
      </c>
      <c r="N842" s="96">
        <v>0.1</v>
      </c>
      <c r="P842" s="215">
        <v>387.4</v>
      </c>
      <c r="Q842" s="96" t="s">
        <v>47</v>
      </c>
      <c r="R842" s="215">
        <v>4.08E-14</v>
      </c>
      <c r="S842" s="216">
        <v>1.668E-12</v>
      </c>
      <c r="T842" s="215">
        <v>3.5753100000000003E-2</v>
      </c>
      <c r="U842" s="215">
        <v>4.1775000000000002E-6</v>
      </c>
      <c r="V842" s="215">
        <v>50.76</v>
      </c>
      <c r="W842" s="96">
        <f t="shared" ref="W842:W905" si="654">IF(V842="",,V842*Foc)</f>
        <v>0.30456</v>
      </c>
      <c r="X842" s="215">
        <v>2240</v>
      </c>
      <c r="Y842" s="99" t="str">
        <f t="shared" ref="Y842:Y905" si="655">IF(ISBLANK(L842),"",((THETA_AIR^(10/3)*T842*S842+THETA_WATER^(10/3)*U842)/(n^2))/(Pb*W842+THETA_WATER+THETA_AIR*S842))</f>
        <v/>
      </c>
      <c r="Z842" s="96" t="str">
        <f t="shared" ref="Z842:Z905" si="656">IF(Y842="","",(QC*(PI()*Y842*T)^0.5*0.0001)/(2*Pb*Y842))</f>
        <v/>
      </c>
      <c r="AA842" s="96" t="str">
        <f t="shared" ref="AA842:AA905" si="657">IF(Y842="","",X842/Pb*(W842*Pb+THETA_WATER+S842*THETA_AIR))</f>
        <v/>
      </c>
      <c r="AC842" s="96" t="str">
        <f t="shared" si="649"/>
        <v/>
      </c>
      <c r="AD842" s="96" t="str">
        <f t="shared" ref="AD842:AD905" si="658">IF(C842="","",IF(N842="","",(TR*AT*365)/(EF_R*IF(K842="M",SFS_MADJ,SFS_ADJ)*N842*C842*0.000001)))</f>
        <v/>
      </c>
      <c r="AE842" s="96" t="str">
        <f t="shared" ref="AE842:AE885" si="659">IF(C842="","",(TR*AT*365)/(EF_R*IF(K842="M",IFS_MADJ,IFS_ADJ)*M842*C842*0.000001))</f>
        <v/>
      </c>
      <c r="AF842" s="96" t="str">
        <f t="shared" si="628"/>
        <v/>
      </c>
      <c r="AH842" s="101" t="str">
        <f t="shared" ref="AH842:AH905" si="660">IF(L842="n/a","",IF(AND(L842=1,Z842=""),"",IF(I842="","",(THQ*ED_C*365*24/((24*EF_R*ED_C*((1/I842)*(1/IF(L842="V",Z842,PEF)))))))))</f>
        <v/>
      </c>
      <c r="AI842" s="101">
        <f t="shared" ref="AI842:AI905" si="661">IF(E842="","",IF(N842="","",(THQ*BW_C*ED_C*365/((EF_R*ED_C*((1/E842)*(SA_CHILD*AF_CHILD*N842)*0.000001))))))</f>
        <v>14172.837276503516</v>
      </c>
      <c r="AJ842" s="101">
        <f t="shared" si="650"/>
        <v>3363.2142857142858</v>
      </c>
      <c r="AK842" s="96">
        <f t="shared" si="629"/>
        <v>2718.188220895729</v>
      </c>
      <c r="AM842" s="96" t="str">
        <f t="shared" ref="AM842:AM905" si="662">IF(AND(L842=1,Z842=""),"",IF(G842="","",(TR*AT*365*24)/(ET_I*EF_O*ED_O*G842*1000/IF(L842="V",Z842,PEF))))</f>
        <v/>
      </c>
      <c r="AN842" s="96" t="str">
        <f t="shared" si="630"/>
        <v/>
      </c>
      <c r="AO842" s="96" t="str">
        <f t="shared" si="631"/>
        <v/>
      </c>
      <c r="AQ842" s="96" t="str">
        <f t="shared" ref="AQ842:AQ905" si="663">IF(AND(L842=1,Z842=""),"",IF(I842="","",(THQ*ED_O*365*24/((ET_I*EF_O*ED_O*((1/I842)*(1/IF(L842="V",Z842,PEF))))))))</f>
        <v/>
      </c>
      <c r="AR842" s="96">
        <f t="shared" si="632"/>
        <v>100448</v>
      </c>
      <c r="AS842" s="96">
        <f t="shared" si="633"/>
        <v>100448</v>
      </c>
      <c r="AU842" s="96" t="str">
        <f t="shared" ref="AU842:AU905" si="664">IF(AND(L842=1,Z842=""),"",IF(G842="","",(TR*AT*24*365)/(ET_I*EF_OUT*ED_O*G842*1000/IF(L842="V",Z842,PEF))))</f>
        <v/>
      </c>
      <c r="AV842" s="96" t="str">
        <f t="shared" si="634"/>
        <v/>
      </c>
      <c r="AW842" s="96" t="str">
        <f t="shared" si="635"/>
        <v/>
      </c>
      <c r="AX842" s="96" t="str">
        <f t="shared" si="636"/>
        <v/>
      </c>
      <c r="AZ842" s="101" t="str">
        <f t="shared" ref="AZ842:AZ905" si="665">IF(AND(L842=1,Z842=""),"",IF(I842="","",(THQ*ED_O*365*24)/((ET_I*EF_OUT*ED_O*((1/I842)*(1/IF(L842="V",Z842,PEF)))))))</f>
        <v/>
      </c>
      <c r="BA842" s="101">
        <f t="shared" ref="BA842:BA905" si="666">IF(E842="","",IF(N842="","",(THQ*BW_A*ED_O*365/((EF_OUT*ED_O*((1/E842)*(SA_WORK*AF_WORK*N842*0.000001)))))))</f>
        <v>131850.59173151033</v>
      </c>
      <c r="BB842" s="101">
        <f t="shared" si="637"/>
        <v>55804.444444444445</v>
      </c>
      <c r="BC842" s="96">
        <f t="shared" si="638"/>
        <v>39209.4407439676</v>
      </c>
      <c r="BE842" s="96" t="str">
        <f t="shared" ref="BE842:BE885" si="667">IF(G842="","",TR*AT*365*24/(24*EF_R*IF(K842="M",ED_m,(ED_A+ED_C))*G842))</f>
        <v/>
      </c>
      <c r="BF842" s="96" t="str">
        <f t="shared" ref="BF842:BF905" si="668">IF(I842="","",(THQ*I842*365*24*ED_C*1000)/(24*EF_R*ED_C))</f>
        <v/>
      </c>
      <c r="BH842" s="118"/>
      <c r="BI842" s="96" t="s">
        <v>74</v>
      </c>
      <c r="BJ842" s="96" t="str">
        <f t="shared" ref="BJ842:BJ885" si="669">IF(C842="",IF(G842="","",IF(L842=0,"",(TR*AT*365)/(EF_R*IF(K842="M",ED_m,(ED_A+ED_C))*(IF(L842=0,0,(VF_W*G842)))))),(TR*AT*365)/(EF_R*((IF(K842="M",IFW_MADJ,IFW_ADJ)*C842*0.001)+(IF(OR(L842=0,G842=""),0,(IF(K842="M",ED_m,(ED_A+ED_C))*VF_W*G842))))))</f>
        <v/>
      </c>
      <c r="BK842" s="101">
        <f t="shared" ref="BK842:BK905" si="670">IF(E842="",IF(I842="","",IF(L842=0,"",(THQ*ED_A*365*1000)/(EF_R*ED_A*((IF(L842=0,0,(VF_W/I842))))))),(THQ*ED_A*365*1000)/(EF_R*ED_A*((IRW_ADULT/(BW_A*E842))+IF(OR(L842=0,I842=""),0,(VF_W/I842)))))</f>
        <v>1434.9714285714283</v>
      </c>
      <c r="BL842" s="101"/>
      <c r="BM842" s="117" t="str">
        <f t="shared" ref="BM842:BM858" si="671">B842</f>
        <v>79277-27-3</v>
      </c>
      <c r="BN842" s="204" t="str">
        <f t="shared" ref="BN842:BN905" si="672">A842</f>
        <v>Thifensulfuron-methyl</v>
      </c>
      <c r="BO842" s="204"/>
      <c r="BP842" s="200">
        <f t="shared" si="639"/>
        <v>2718.188220895729</v>
      </c>
      <c r="BQ842" s="100" t="str">
        <f t="shared" si="643"/>
        <v>N</v>
      </c>
      <c r="BR842" s="205">
        <f t="shared" si="640"/>
        <v>100000</v>
      </c>
      <c r="BS842" s="100" t="str">
        <f t="shared" si="644"/>
        <v>max</v>
      </c>
      <c r="BT842" s="200">
        <f t="shared" si="641"/>
        <v>39209.4407439676</v>
      </c>
      <c r="BU842" s="100" t="str">
        <f t="shared" si="645"/>
        <v>N</v>
      </c>
      <c r="BV842" s="200" t="str">
        <f t="shared" si="642"/>
        <v/>
      </c>
      <c r="BW842" s="100" t="str">
        <f t="shared" si="646"/>
        <v/>
      </c>
      <c r="BX842" s="200">
        <f t="shared" si="647"/>
        <v>1434.9714285714283</v>
      </c>
      <c r="BY842" s="100" t="str">
        <f t="shared" si="648"/>
        <v>N</v>
      </c>
      <c r="BZ842" s="200"/>
      <c r="CA842" s="200"/>
      <c r="CB842" s="200"/>
    </row>
    <row r="843" spans="1:80" s="96" customFormat="1" ht="23" x14ac:dyDescent="0.5">
      <c r="A843" s="268" t="s">
        <v>637</v>
      </c>
      <c r="B843" s="117" t="s">
        <v>638</v>
      </c>
      <c r="D843" s="96" t="s">
        <v>74</v>
      </c>
      <c r="E843" s="96">
        <v>0.01</v>
      </c>
      <c r="F843" s="96" t="s">
        <v>790</v>
      </c>
      <c r="G843" s="99"/>
      <c r="H843" s="96" t="s">
        <v>74</v>
      </c>
      <c r="J843" s="96" t="s">
        <v>74</v>
      </c>
      <c r="L843" s="100"/>
      <c r="M843" s="113">
        <v>1</v>
      </c>
      <c r="N843" s="96">
        <v>0.1</v>
      </c>
      <c r="P843" s="215">
        <v>257.77999999999997</v>
      </c>
      <c r="Q843" s="96" t="s">
        <v>47</v>
      </c>
      <c r="R843" s="215">
        <v>2.67E-7</v>
      </c>
      <c r="S843" s="216">
        <v>1.0900000000000001E-5</v>
      </c>
      <c r="T843" s="215">
        <v>2.3450100000000001E-2</v>
      </c>
      <c r="U843" s="215">
        <v>5.9318999999999999E-6</v>
      </c>
      <c r="V843" s="215">
        <v>1628</v>
      </c>
      <c r="W843" s="96">
        <f t="shared" si="654"/>
        <v>9.7680000000000007</v>
      </c>
      <c r="X843" s="215">
        <v>28</v>
      </c>
      <c r="Y843" s="99" t="str">
        <f t="shared" si="655"/>
        <v/>
      </c>
      <c r="Z843" s="96" t="str">
        <f t="shared" si="656"/>
        <v/>
      </c>
      <c r="AA843" s="96" t="str">
        <f t="shared" si="657"/>
        <v/>
      </c>
      <c r="AC843" s="96" t="str">
        <f t="shared" si="649"/>
        <v/>
      </c>
      <c r="AD843" s="96" t="str">
        <f t="shared" si="658"/>
        <v/>
      </c>
      <c r="AE843" s="96" t="str">
        <f t="shared" si="659"/>
        <v/>
      </c>
      <c r="AF843" s="96" t="str">
        <f t="shared" ref="AF843:AF906" si="673">IF(AND(G843="",C843=""),"",(1/(IF(AC843="",0,(1/AC843))+IF(AD843="",0,(1/AD843))+IF(AE843="",0,(1/AE843)))))</f>
        <v/>
      </c>
      <c r="AH843" s="101" t="str">
        <f t="shared" si="660"/>
        <v/>
      </c>
      <c r="AI843" s="101">
        <f t="shared" si="661"/>
        <v>3296.0086689543068</v>
      </c>
      <c r="AJ843" s="101">
        <f t="shared" si="650"/>
        <v>782.14285714285722</v>
      </c>
      <c r="AK843" s="96">
        <f t="shared" ref="AK843:AK906" si="674">IF(AND(E843="",I843=""),"",IF(AND(AH843="",AI843="",AJ843=""),"",(1/(IF(AH843="",0,(1/AH843))+IF(AI843="",0,(1/AI843))+IF(AJ843="",0,(1/AJ843))))))</f>
        <v>632.13679555714634</v>
      </c>
      <c r="AM843" s="96" t="str">
        <f t="shared" si="662"/>
        <v/>
      </c>
      <c r="AN843" s="96" t="str">
        <f t="shared" ref="AN843:AN906" si="675">IF(C843="","",(TR*BW_A*AT*365)/(EF_O*ED_O*IRS_WORK*M843*C843*0.000001))</f>
        <v/>
      </c>
      <c r="AO843" s="96" t="str">
        <f t="shared" ref="AO843:AO906" si="676">IF(AND(AM843="",AN843=""),"",IF(AND(G843="",C843=""),"",(1/(IF(AM843="",0,(1/AM843))+IF(AN843="",0,(1/AN843))))))</f>
        <v/>
      </c>
      <c r="AQ843" s="96" t="str">
        <f t="shared" si="663"/>
        <v/>
      </c>
      <c r="AR843" s="96">
        <f t="shared" ref="AR843:AR906" si="677">IF(E843="","",(THQ*BW_A*ED_O*365)/((EF_O*ED_O*M843*((1/E843)*(IRS_WORK*0.000001)))))</f>
        <v>23360.000000000004</v>
      </c>
      <c r="AS843" s="96">
        <f t="shared" ref="AS843:AS906" si="678">IF(AND(AQ843="",AR843=""),"",IF(AND(E843="",I843=""),"",(1/(IF(AQ843="",0,(1/AQ843))+IF(AR843="",0,(1/AR843))))))</f>
        <v>23360.000000000004</v>
      </c>
      <c r="AU843" s="96" t="str">
        <f t="shared" si="664"/>
        <v/>
      </c>
      <c r="AV843" s="96" t="str">
        <f t="shared" ref="AV843:AV906" si="679">IF(C843="","",IF(N843="","",(TR*BW_A*AT*365*24)/(EF_OUT*ED_O*SA_ADULT*AF_WORK*N843*C843*0.000001)))</f>
        <v/>
      </c>
      <c r="AW843" s="96" t="str">
        <f t="shared" ref="AW843:AW906" si="680">IF(C843="","",(TR*BW_A*AT*365)/(EF_OUT*ED_O*IRS_ADULT*M843*C843*0.000001))</f>
        <v/>
      </c>
      <c r="AX843" s="96" t="str">
        <f t="shared" ref="AX843:AX906" si="681">IF(AND(AU843="",AV843="",AW843=""),"",IF(AND(G843="",C843=""),"",(1/(IF(AU843="",0,(1/AU843))+IF(AV843="",0,(1/AV843))+IF(AW843="",0,(1/AW843))))))</f>
        <v/>
      </c>
      <c r="AZ843" s="101" t="str">
        <f t="shared" si="665"/>
        <v/>
      </c>
      <c r="BA843" s="101">
        <f t="shared" si="666"/>
        <v>30662.928309653569</v>
      </c>
      <c r="BB843" s="101">
        <f t="shared" ref="BB843:BB906" si="682">IF(E843="","",(THQ*BW_A*ED_O*365)/((EF_OUT*ED_O*M843*((1/E843)*(IRS_ADULT*0.000001)))))</f>
        <v>12977.777777777779</v>
      </c>
      <c r="BC843" s="96">
        <f t="shared" ref="BC843:BC906" si="683">IF(AND(E843="",I843=""),"",IF(AND(AZ843="",BA843="",BB843=""),"",(1/(IF(AZ843="",0,(1/AZ843))+IF(BA843="",0,(1/BA843))+IF(BB843="",0,(1/BB843))))))</f>
        <v>9118.4745916203719</v>
      </c>
      <c r="BE843" s="96" t="str">
        <f t="shared" si="667"/>
        <v/>
      </c>
      <c r="BF843" s="96" t="str">
        <f t="shared" si="668"/>
        <v/>
      </c>
      <c r="BH843" s="118"/>
      <c r="BI843" s="96" t="s">
        <v>74</v>
      </c>
      <c r="BJ843" s="96" t="str">
        <f t="shared" si="669"/>
        <v/>
      </c>
      <c r="BK843" s="101">
        <f t="shared" si="670"/>
        <v>333.71428571428572</v>
      </c>
      <c r="BL843" s="101"/>
      <c r="BM843" s="117" t="str">
        <f t="shared" si="671"/>
        <v>28249-77-6</v>
      </c>
      <c r="BN843" s="204" t="str">
        <f t="shared" si="672"/>
        <v>Thiobencarb</v>
      </c>
      <c r="BO843" s="204"/>
      <c r="BP843" s="200">
        <f t="shared" si="639"/>
        <v>632.13679555714634</v>
      </c>
      <c r="BQ843" s="100" t="str">
        <f t="shared" si="643"/>
        <v>N</v>
      </c>
      <c r="BR843" s="205">
        <f t="shared" si="640"/>
        <v>23360.000000000004</v>
      </c>
      <c r="BS843" s="100" t="str">
        <f t="shared" si="644"/>
        <v>N</v>
      </c>
      <c r="BT843" s="200">
        <f t="shared" si="641"/>
        <v>9118.4745916203719</v>
      </c>
      <c r="BU843" s="100" t="str">
        <f t="shared" si="645"/>
        <v>N</v>
      </c>
      <c r="BV843" s="200" t="str">
        <f t="shared" si="642"/>
        <v/>
      </c>
      <c r="BW843" s="100" t="str">
        <f t="shared" si="646"/>
        <v/>
      </c>
      <c r="BX843" s="200">
        <f t="shared" si="647"/>
        <v>333.71428571428572</v>
      </c>
      <c r="BY843" s="100" t="str">
        <f t="shared" si="648"/>
        <v>N</v>
      </c>
      <c r="BZ843" s="200"/>
      <c r="CA843" s="200"/>
      <c r="CB843" s="200"/>
    </row>
    <row r="844" spans="1:80" s="96" customFormat="1" ht="23" x14ac:dyDescent="0.5">
      <c r="A844" s="268" t="s">
        <v>1669</v>
      </c>
      <c r="B844" s="117" t="s">
        <v>1670</v>
      </c>
      <c r="D844" s="96" t="s">
        <v>74</v>
      </c>
      <c r="E844" s="96">
        <v>7.0000000000000007E-2</v>
      </c>
      <c r="F844" s="96" t="s">
        <v>1198</v>
      </c>
      <c r="G844" s="99"/>
      <c r="H844" s="96" t="s">
        <v>74</v>
      </c>
      <c r="J844" s="96" t="s">
        <v>74</v>
      </c>
      <c r="L844" s="100"/>
      <c r="M844" s="113">
        <v>1</v>
      </c>
      <c r="N844" s="96">
        <v>7.4999999999999997E-3</v>
      </c>
      <c r="P844" s="215">
        <v>122.19</v>
      </c>
      <c r="Q844" s="96" t="s">
        <v>47</v>
      </c>
      <c r="R844" s="215">
        <v>1.85E-9</v>
      </c>
      <c r="S844" s="216">
        <v>7.5634000000000001E-8</v>
      </c>
      <c r="T844" s="215">
        <v>6.8014400000000003E-2</v>
      </c>
      <c r="U844" s="215">
        <v>9.3762000000000001E-6</v>
      </c>
      <c r="V844" s="215">
        <v>1</v>
      </c>
      <c r="W844" s="96">
        <f t="shared" si="654"/>
        <v>6.0000000000000001E-3</v>
      </c>
      <c r="X844" s="215">
        <v>1000000</v>
      </c>
      <c r="Y844" s="99" t="str">
        <f t="shared" si="655"/>
        <v/>
      </c>
      <c r="Z844" s="96" t="str">
        <f t="shared" si="656"/>
        <v/>
      </c>
      <c r="AA844" s="96" t="str">
        <f t="shared" si="657"/>
        <v/>
      </c>
      <c r="AC844" s="96" t="str">
        <f t="shared" si="649"/>
        <v/>
      </c>
      <c r="AD844" s="96" t="str">
        <f t="shared" si="658"/>
        <v/>
      </c>
      <c r="AE844" s="96" t="str">
        <f t="shared" si="659"/>
        <v/>
      </c>
      <c r="AF844" s="96" t="str">
        <f t="shared" si="673"/>
        <v/>
      </c>
      <c r="AH844" s="101" t="str">
        <f t="shared" si="660"/>
        <v/>
      </c>
      <c r="AI844" s="101">
        <f t="shared" si="661"/>
        <v>307627.47576906875</v>
      </c>
      <c r="AJ844" s="101">
        <f t="shared" si="650"/>
        <v>5475.0000000000009</v>
      </c>
      <c r="AK844" s="96">
        <f t="shared" si="674"/>
        <v>5379.2625743333037</v>
      </c>
      <c r="AM844" s="96" t="str">
        <f t="shared" si="662"/>
        <v/>
      </c>
      <c r="AN844" s="96" t="str">
        <f t="shared" si="675"/>
        <v/>
      </c>
      <c r="AO844" s="96" t="str">
        <f t="shared" si="676"/>
        <v/>
      </c>
      <c r="AQ844" s="96" t="str">
        <f t="shared" si="663"/>
        <v/>
      </c>
      <c r="AR844" s="96">
        <f t="shared" si="677"/>
        <v>163520.00000000003</v>
      </c>
      <c r="AS844" s="96">
        <f t="shared" si="678"/>
        <v>163520.00000000003</v>
      </c>
      <c r="AU844" s="96" t="str">
        <f t="shared" si="664"/>
        <v/>
      </c>
      <c r="AV844" s="96" t="str">
        <f t="shared" si="679"/>
        <v/>
      </c>
      <c r="AW844" s="96" t="str">
        <f t="shared" si="680"/>
        <v/>
      </c>
      <c r="AX844" s="96" t="str">
        <f t="shared" si="681"/>
        <v/>
      </c>
      <c r="AZ844" s="101" t="str">
        <f t="shared" si="665"/>
        <v/>
      </c>
      <c r="BA844" s="101">
        <f t="shared" si="666"/>
        <v>2861873.3089010003</v>
      </c>
      <c r="BB844" s="101">
        <f t="shared" si="682"/>
        <v>90844.444444444453</v>
      </c>
      <c r="BC844" s="96">
        <f t="shared" si="683"/>
        <v>88049.489499269141</v>
      </c>
      <c r="BE844" s="96" t="str">
        <f t="shared" si="667"/>
        <v/>
      </c>
      <c r="BF844" s="96" t="str">
        <f t="shared" si="668"/>
        <v/>
      </c>
      <c r="BH844" s="118"/>
      <c r="BI844" s="96" t="s">
        <v>74</v>
      </c>
      <c r="BJ844" s="96" t="str">
        <f t="shared" si="669"/>
        <v/>
      </c>
      <c r="BK844" s="101">
        <f t="shared" si="670"/>
        <v>2336</v>
      </c>
      <c r="BL844" s="101"/>
      <c r="BM844" s="117" t="str">
        <f t="shared" si="671"/>
        <v>111-48-8</v>
      </c>
      <c r="BN844" s="204" t="str">
        <f t="shared" si="672"/>
        <v>Thiodiglycol</v>
      </c>
      <c r="BO844" s="204"/>
      <c r="BP844" s="200">
        <f t="shared" si="639"/>
        <v>5379.2625743333037</v>
      </c>
      <c r="BQ844" s="100" t="str">
        <f t="shared" si="643"/>
        <v>N</v>
      </c>
      <c r="BR844" s="205">
        <f t="shared" si="640"/>
        <v>100000</v>
      </c>
      <c r="BS844" s="100" t="str">
        <f t="shared" si="644"/>
        <v>max</v>
      </c>
      <c r="BT844" s="200">
        <f t="shared" si="641"/>
        <v>88049.489499269141</v>
      </c>
      <c r="BU844" s="100" t="str">
        <f t="shared" si="645"/>
        <v>N</v>
      </c>
      <c r="BV844" s="200" t="str">
        <f t="shared" si="642"/>
        <v/>
      </c>
      <c r="BW844" s="100" t="str">
        <f t="shared" si="646"/>
        <v/>
      </c>
      <c r="BX844" s="200">
        <f t="shared" si="647"/>
        <v>2336</v>
      </c>
      <c r="BY844" s="100" t="str">
        <f t="shared" si="648"/>
        <v>N</v>
      </c>
      <c r="BZ844" s="200"/>
      <c r="CA844" s="200"/>
      <c r="CB844" s="200"/>
    </row>
    <row r="845" spans="1:80" s="96" customFormat="1" ht="23" x14ac:dyDescent="0.5">
      <c r="A845" s="268" t="s">
        <v>1671</v>
      </c>
      <c r="B845" s="117" t="s">
        <v>1672</v>
      </c>
      <c r="D845" s="96" t="s">
        <v>74</v>
      </c>
      <c r="E845" s="96">
        <v>2.9999999999999997E-4</v>
      </c>
      <c r="F845" s="96" t="s">
        <v>41</v>
      </c>
      <c r="G845" s="99"/>
      <c r="H845" s="96" t="s">
        <v>74</v>
      </c>
      <c r="J845" s="96" t="s">
        <v>74</v>
      </c>
      <c r="L845" s="100"/>
      <c r="M845" s="113">
        <v>1</v>
      </c>
      <c r="N845" s="96">
        <v>0.1</v>
      </c>
      <c r="P845" s="215">
        <v>218.32</v>
      </c>
      <c r="Q845" s="96" t="s">
        <v>47</v>
      </c>
      <c r="R845" s="215">
        <v>9.39E-9</v>
      </c>
      <c r="S845" s="216">
        <v>3.8388999999999998E-7</v>
      </c>
      <c r="T845" s="215">
        <v>5.2403199999999997E-2</v>
      </c>
      <c r="U845" s="215">
        <v>6.1229000000000003E-6</v>
      </c>
      <c r="V845" s="215">
        <v>72.400000000000006</v>
      </c>
      <c r="W845" s="96">
        <f t="shared" si="654"/>
        <v>0.43440000000000006</v>
      </c>
      <c r="X845" s="215">
        <v>5200</v>
      </c>
      <c r="Y845" s="99" t="str">
        <f t="shared" si="655"/>
        <v/>
      </c>
      <c r="Z845" s="96" t="str">
        <f t="shared" si="656"/>
        <v/>
      </c>
      <c r="AA845" s="96" t="str">
        <f t="shared" si="657"/>
        <v/>
      </c>
      <c r="AC845" s="96" t="str">
        <f t="shared" si="649"/>
        <v/>
      </c>
      <c r="AD845" s="96" t="str">
        <f t="shared" si="658"/>
        <v/>
      </c>
      <c r="AE845" s="96" t="str">
        <f t="shared" si="659"/>
        <v/>
      </c>
      <c r="AF845" s="96" t="str">
        <f t="shared" si="673"/>
        <v/>
      </c>
      <c r="AH845" s="101" t="str">
        <f t="shared" si="660"/>
        <v/>
      </c>
      <c r="AI845" s="101">
        <f t="shared" si="661"/>
        <v>98.880260068629198</v>
      </c>
      <c r="AJ845" s="101">
        <f t="shared" si="650"/>
        <v>23.464285714285715</v>
      </c>
      <c r="AK845" s="96">
        <f t="shared" si="674"/>
        <v>18.964103866714389</v>
      </c>
      <c r="AM845" s="96" t="str">
        <f t="shared" si="662"/>
        <v/>
      </c>
      <c r="AN845" s="96" t="str">
        <f t="shared" si="675"/>
        <v/>
      </c>
      <c r="AO845" s="96" t="str">
        <f t="shared" si="676"/>
        <v/>
      </c>
      <c r="AQ845" s="96" t="str">
        <f t="shared" si="663"/>
        <v/>
      </c>
      <c r="AR845" s="96">
        <f t="shared" si="677"/>
        <v>700.80000000000007</v>
      </c>
      <c r="AS845" s="96">
        <f t="shared" si="678"/>
        <v>700.80000000000007</v>
      </c>
      <c r="AU845" s="96" t="str">
        <f t="shared" si="664"/>
        <v/>
      </c>
      <c r="AV845" s="96" t="str">
        <f t="shared" si="679"/>
        <v/>
      </c>
      <c r="AW845" s="96" t="str">
        <f t="shared" si="680"/>
        <v/>
      </c>
      <c r="AX845" s="96" t="str">
        <f t="shared" si="681"/>
        <v/>
      </c>
      <c r="AZ845" s="101" t="str">
        <f t="shared" si="665"/>
        <v/>
      </c>
      <c r="BA845" s="101">
        <f t="shared" si="666"/>
        <v>919.88784928960706</v>
      </c>
      <c r="BB845" s="101">
        <f t="shared" si="682"/>
        <v>389.33333333333331</v>
      </c>
      <c r="BC845" s="96">
        <f t="shared" si="683"/>
        <v>273.55423774861111</v>
      </c>
      <c r="BE845" s="96" t="str">
        <f t="shared" si="667"/>
        <v/>
      </c>
      <c r="BF845" s="96" t="str">
        <f t="shared" si="668"/>
        <v/>
      </c>
      <c r="BH845" s="118"/>
      <c r="BI845" s="96" t="s">
        <v>74</v>
      </c>
      <c r="BJ845" s="96" t="str">
        <f t="shared" si="669"/>
        <v/>
      </c>
      <c r="BK845" s="101">
        <f t="shared" si="670"/>
        <v>10.011428571428571</v>
      </c>
      <c r="BL845" s="101"/>
      <c r="BM845" s="117" t="str">
        <f t="shared" si="671"/>
        <v>39196-18-4</v>
      </c>
      <c r="BN845" s="204" t="str">
        <f t="shared" si="672"/>
        <v>Thiofanox</v>
      </c>
      <c r="BO845" s="204"/>
      <c r="BP845" s="200">
        <f t="shared" si="639"/>
        <v>18.964103866714389</v>
      </c>
      <c r="BQ845" s="100" t="str">
        <f t="shared" si="643"/>
        <v>N</v>
      </c>
      <c r="BR845" s="205">
        <f t="shared" si="640"/>
        <v>700.80000000000007</v>
      </c>
      <c r="BS845" s="100" t="str">
        <f t="shared" si="644"/>
        <v>N</v>
      </c>
      <c r="BT845" s="200">
        <f t="shared" si="641"/>
        <v>273.55423774861111</v>
      </c>
      <c r="BU845" s="100" t="str">
        <f t="shared" si="645"/>
        <v>N</v>
      </c>
      <c r="BV845" s="200" t="str">
        <f t="shared" si="642"/>
        <v/>
      </c>
      <c r="BW845" s="100" t="str">
        <f t="shared" si="646"/>
        <v/>
      </c>
      <c r="BX845" s="200">
        <f t="shared" si="647"/>
        <v>10.011428571428571</v>
      </c>
      <c r="BY845" s="100" t="str">
        <f t="shared" si="648"/>
        <v>N</v>
      </c>
      <c r="BZ845" s="200"/>
      <c r="CA845" s="200"/>
      <c r="CB845" s="200"/>
    </row>
    <row r="846" spans="1:80" s="96" customFormat="1" ht="23" x14ac:dyDescent="0.5">
      <c r="A846" s="268" t="s">
        <v>1673</v>
      </c>
      <c r="B846" s="117" t="s">
        <v>1674</v>
      </c>
      <c r="C846" s="96">
        <v>1.2E-2</v>
      </c>
      <c r="D846" s="96" t="s">
        <v>1966</v>
      </c>
      <c r="E846" s="96">
        <v>0.16</v>
      </c>
      <c r="F846" s="96" t="s">
        <v>1966</v>
      </c>
      <c r="G846" s="99"/>
      <c r="H846" s="96" t="s">
        <v>74</v>
      </c>
      <c r="J846" s="96" t="s">
        <v>74</v>
      </c>
      <c r="L846" s="100"/>
      <c r="M846" s="113">
        <v>1</v>
      </c>
      <c r="N846" s="96">
        <v>0.1</v>
      </c>
      <c r="P846" s="215">
        <v>342.4</v>
      </c>
      <c r="Q846" s="96" t="s">
        <v>47</v>
      </c>
      <c r="R846" s="215">
        <v>1.21E-9</v>
      </c>
      <c r="S846" s="216">
        <v>4.9468999999999998E-8</v>
      </c>
      <c r="T846" s="215">
        <v>3.8820800000000003E-2</v>
      </c>
      <c r="U846" s="215">
        <v>4.5359000000000001E-6</v>
      </c>
      <c r="V846" s="215">
        <v>327.39999999999998</v>
      </c>
      <c r="W846" s="96">
        <f t="shared" si="654"/>
        <v>1.9643999999999999</v>
      </c>
      <c r="X846" s="215">
        <v>26.6</v>
      </c>
      <c r="Y846" s="99" t="str">
        <f t="shared" si="655"/>
        <v/>
      </c>
      <c r="Z846" s="96" t="str">
        <f t="shared" si="656"/>
        <v/>
      </c>
      <c r="AA846" s="96" t="str">
        <f t="shared" si="657"/>
        <v/>
      </c>
      <c r="AC846" s="96" t="str">
        <f t="shared" si="649"/>
        <v/>
      </c>
      <c r="AD846" s="96">
        <f t="shared" si="658"/>
        <v>205.93545475062058</v>
      </c>
      <c r="AE846" s="96">
        <f t="shared" si="659"/>
        <v>57.93650793650793</v>
      </c>
      <c r="AF846" s="96">
        <f t="shared" si="673"/>
        <v>45.215797036816795</v>
      </c>
      <c r="AH846" s="101" t="str">
        <f t="shared" si="660"/>
        <v/>
      </c>
      <c r="AI846" s="101">
        <f t="shared" si="661"/>
        <v>52736.138703268909</v>
      </c>
      <c r="AJ846" s="101">
        <f t="shared" si="650"/>
        <v>12514.285714285716</v>
      </c>
      <c r="AK846" s="96">
        <f t="shared" si="674"/>
        <v>10114.188728914341</v>
      </c>
      <c r="AM846" s="96" t="str">
        <f t="shared" si="662"/>
        <v/>
      </c>
      <c r="AN846" s="96">
        <f t="shared" si="675"/>
        <v>545.06666666666661</v>
      </c>
      <c r="AO846" s="96">
        <f t="shared" si="676"/>
        <v>545.06666666666661</v>
      </c>
      <c r="AQ846" s="96" t="str">
        <f t="shared" si="663"/>
        <v/>
      </c>
      <c r="AR846" s="96">
        <f t="shared" si="677"/>
        <v>373760.00000000006</v>
      </c>
      <c r="AS846" s="96">
        <f t="shared" si="678"/>
        <v>373760.00000000006</v>
      </c>
      <c r="AU846" s="96" t="str">
        <f t="shared" si="664"/>
        <v/>
      </c>
      <c r="AV846" s="96">
        <f t="shared" si="679"/>
        <v>10040.279005796245</v>
      </c>
      <c r="AW846" s="96">
        <f t="shared" si="680"/>
        <v>302.81481481481478</v>
      </c>
      <c r="AX846" s="96">
        <f t="shared" si="681"/>
        <v>293.9493038118494</v>
      </c>
      <c r="AZ846" s="101" t="str">
        <f t="shared" si="665"/>
        <v/>
      </c>
      <c r="BA846" s="101">
        <f t="shared" si="666"/>
        <v>490606.85295445711</v>
      </c>
      <c r="BB846" s="101">
        <f t="shared" si="682"/>
        <v>207644.44444444447</v>
      </c>
      <c r="BC846" s="96">
        <f t="shared" si="683"/>
        <v>145895.59346592595</v>
      </c>
      <c r="BE846" s="96" t="str">
        <f t="shared" si="667"/>
        <v/>
      </c>
      <c r="BF846" s="96" t="str">
        <f t="shared" si="668"/>
        <v/>
      </c>
      <c r="BH846" s="118"/>
      <c r="BI846" s="96" t="s">
        <v>74</v>
      </c>
      <c r="BJ846" s="96">
        <f t="shared" si="669"/>
        <v>6.4923514763429369</v>
      </c>
      <c r="BK846" s="101">
        <f t="shared" si="670"/>
        <v>5339.4285714285716</v>
      </c>
      <c r="BL846" s="101"/>
      <c r="BM846" s="117" t="str">
        <f t="shared" si="671"/>
        <v>23564-05-8</v>
      </c>
      <c r="BN846" s="204" t="str">
        <f t="shared" si="672"/>
        <v>Thiophanate, Methyl</v>
      </c>
      <c r="BO846" s="204"/>
      <c r="BP846" s="200">
        <f t="shared" si="639"/>
        <v>45.215797036816795</v>
      </c>
      <c r="BQ846" s="100" t="str">
        <f t="shared" si="643"/>
        <v>C</v>
      </c>
      <c r="BR846" s="205">
        <f t="shared" si="640"/>
        <v>545.06666666666661</v>
      </c>
      <c r="BS846" s="100" t="str">
        <f t="shared" si="644"/>
        <v>C</v>
      </c>
      <c r="BT846" s="200">
        <f t="shared" si="641"/>
        <v>293.9493038118494</v>
      </c>
      <c r="BU846" s="100" t="str">
        <f t="shared" si="645"/>
        <v>C</v>
      </c>
      <c r="BV846" s="200" t="str">
        <f t="shared" si="642"/>
        <v/>
      </c>
      <c r="BW846" s="100" t="str">
        <f t="shared" si="646"/>
        <v/>
      </c>
      <c r="BX846" s="200">
        <f t="shared" si="647"/>
        <v>6.4923514763429369</v>
      </c>
      <c r="BY846" s="100" t="str">
        <f t="shared" si="648"/>
        <v>C</v>
      </c>
      <c r="BZ846" s="200"/>
      <c r="CA846" s="200"/>
      <c r="CB846" s="200"/>
    </row>
    <row r="847" spans="1:80" s="96" customFormat="1" ht="23" x14ac:dyDescent="0.5">
      <c r="A847" s="268" t="s">
        <v>1675</v>
      </c>
      <c r="B847" s="117" t="s">
        <v>1676</v>
      </c>
      <c r="D847" s="96" t="s">
        <v>74</v>
      </c>
      <c r="E847" s="96">
        <v>1.4999999999999999E-2</v>
      </c>
      <c r="F847" s="96" t="s">
        <v>1966</v>
      </c>
      <c r="G847" s="99"/>
      <c r="H847" s="96" t="s">
        <v>74</v>
      </c>
      <c r="J847" s="96" t="s">
        <v>74</v>
      </c>
      <c r="L847" s="100"/>
      <c r="M847" s="113">
        <v>1</v>
      </c>
      <c r="N847" s="96">
        <v>0.1</v>
      </c>
      <c r="P847" s="215">
        <v>240.43</v>
      </c>
      <c r="Q847" s="96" t="s">
        <v>47</v>
      </c>
      <c r="R847" s="215">
        <v>1.8199999999999999E-7</v>
      </c>
      <c r="S847" s="216">
        <v>7.4406999999999998E-6</v>
      </c>
      <c r="T847" s="215">
        <v>2.5566700000000001E-2</v>
      </c>
      <c r="U847" s="215">
        <v>6.5922000000000002E-6</v>
      </c>
      <c r="V847" s="215">
        <v>611.4</v>
      </c>
      <c r="W847" s="96">
        <f t="shared" si="654"/>
        <v>3.6684000000000001</v>
      </c>
      <c r="X847" s="215">
        <v>30</v>
      </c>
      <c r="Y847" s="99" t="str">
        <f t="shared" si="655"/>
        <v/>
      </c>
      <c r="Z847" s="96" t="str">
        <f t="shared" si="656"/>
        <v/>
      </c>
      <c r="AA847" s="96" t="str">
        <f t="shared" si="657"/>
        <v/>
      </c>
      <c r="AC847" s="96" t="str">
        <f t="shared" si="649"/>
        <v/>
      </c>
      <c r="AD847" s="96" t="str">
        <f t="shared" si="658"/>
        <v/>
      </c>
      <c r="AE847" s="96" t="str">
        <f t="shared" si="659"/>
        <v/>
      </c>
      <c r="AF847" s="96" t="str">
        <f t="shared" si="673"/>
        <v/>
      </c>
      <c r="AH847" s="101" t="str">
        <f t="shared" si="660"/>
        <v/>
      </c>
      <c r="AI847" s="101">
        <f t="shared" si="661"/>
        <v>4944.0130034314607</v>
      </c>
      <c r="AJ847" s="101">
        <f t="shared" si="650"/>
        <v>1173.2142857142858</v>
      </c>
      <c r="AK847" s="96">
        <f t="shared" si="674"/>
        <v>948.2051933357194</v>
      </c>
      <c r="AM847" s="96" t="str">
        <f t="shared" si="662"/>
        <v/>
      </c>
      <c r="AN847" s="96" t="str">
        <f t="shared" si="675"/>
        <v/>
      </c>
      <c r="AO847" s="96" t="str">
        <f t="shared" si="676"/>
        <v/>
      </c>
      <c r="AQ847" s="96" t="str">
        <f t="shared" si="663"/>
        <v/>
      </c>
      <c r="AR847" s="96">
        <f t="shared" si="677"/>
        <v>35040</v>
      </c>
      <c r="AS847" s="96">
        <f t="shared" si="678"/>
        <v>35040</v>
      </c>
      <c r="AU847" s="96" t="str">
        <f t="shared" si="664"/>
        <v/>
      </c>
      <c r="AV847" s="96" t="str">
        <f t="shared" si="679"/>
        <v/>
      </c>
      <c r="AW847" s="96" t="str">
        <f t="shared" si="680"/>
        <v/>
      </c>
      <c r="AX847" s="96" t="str">
        <f t="shared" si="681"/>
        <v/>
      </c>
      <c r="AZ847" s="101" t="str">
        <f t="shared" si="665"/>
        <v/>
      </c>
      <c r="BA847" s="101">
        <f t="shared" si="666"/>
        <v>45994.392464480348</v>
      </c>
      <c r="BB847" s="101">
        <f t="shared" si="682"/>
        <v>19466.666666666668</v>
      </c>
      <c r="BC847" s="96">
        <f t="shared" si="683"/>
        <v>13677.711887430558</v>
      </c>
      <c r="BE847" s="96" t="str">
        <f t="shared" si="667"/>
        <v/>
      </c>
      <c r="BF847" s="96" t="str">
        <f t="shared" si="668"/>
        <v/>
      </c>
      <c r="BH847" s="118"/>
      <c r="BI847" s="96" t="s">
        <v>74</v>
      </c>
      <c r="BJ847" s="96" t="str">
        <f t="shared" si="669"/>
        <v/>
      </c>
      <c r="BK847" s="101">
        <f t="shared" si="670"/>
        <v>500.57142857142856</v>
      </c>
      <c r="BL847" s="101"/>
      <c r="BM847" s="117" t="str">
        <f t="shared" si="671"/>
        <v>137-26-8</v>
      </c>
      <c r="BN847" s="204" t="str">
        <f t="shared" si="672"/>
        <v>Thiram</v>
      </c>
      <c r="BO847" s="204"/>
      <c r="BP847" s="200">
        <f t="shared" ref="BP847:BP858" si="684">IF(AND(AA847="",AF847="",AK847=""),"",IF(Q847="S", MIN(AF847,AK847,100000),MIN(AA847,AF847,AK847,100000)))</f>
        <v>948.2051933357194</v>
      </c>
      <c r="BQ847" s="100" t="str">
        <f t="shared" si="643"/>
        <v>N</v>
      </c>
      <c r="BR847" s="205">
        <f t="shared" ref="BR847:BR858" si="685">IF(AND(AA847="",AO847="",AS847=""),"",IF(Q847="S", MIN(AO847,AS847,100000),MIN(AA847,AO847,AS847,100000)))</f>
        <v>35040</v>
      </c>
      <c r="BS847" s="100" t="str">
        <f t="shared" si="644"/>
        <v>N</v>
      </c>
      <c r="BT847" s="200">
        <f t="shared" ref="BT847:BT858" si="686">IF(AND(AA847="",AX847="",BC847=""),"",IF(Q847="S",MIN(AX847,BC847,100000),MIN(AA847,AX847,BC847,100000)))</f>
        <v>13677.711887430558</v>
      </c>
      <c r="BU847" s="100" t="str">
        <f t="shared" si="645"/>
        <v>N</v>
      </c>
      <c r="BV847" s="200" t="str">
        <f t="shared" ref="BV847:BV858" si="687">IF(AND(G847="",I847=""),"",MIN(BE847,BF847))</f>
        <v/>
      </c>
      <c r="BW847" s="100" t="str">
        <f t="shared" si="646"/>
        <v/>
      </c>
      <c r="BX847" s="200">
        <f t="shared" si="647"/>
        <v>500.57142857142856</v>
      </c>
      <c r="BY847" s="100" t="str">
        <f t="shared" si="648"/>
        <v>N</v>
      </c>
      <c r="BZ847" s="200"/>
      <c r="CA847" s="200"/>
      <c r="CB847" s="200"/>
    </row>
    <row r="848" spans="1:80" s="96" customFormat="1" ht="23" x14ac:dyDescent="0.5">
      <c r="A848" s="268" t="s">
        <v>1677</v>
      </c>
      <c r="B848" s="117" t="s">
        <v>846</v>
      </c>
      <c r="D848" s="96" t="s">
        <v>74</v>
      </c>
      <c r="E848" s="96">
        <v>0.6</v>
      </c>
      <c r="F848" s="96" t="s">
        <v>41</v>
      </c>
      <c r="G848" s="99"/>
      <c r="H848" s="96" t="s">
        <v>74</v>
      </c>
      <c r="J848" s="96" t="s">
        <v>74</v>
      </c>
      <c r="L848" s="100"/>
      <c r="M848" s="113">
        <v>1</v>
      </c>
      <c r="P848" s="215">
        <v>118.71</v>
      </c>
      <c r="Q848" s="96" t="s">
        <v>47</v>
      </c>
      <c r="R848" s="215" t="s">
        <v>1197</v>
      </c>
      <c r="S848" s="216" t="s">
        <v>1197</v>
      </c>
      <c r="T848" s="215" t="s">
        <v>1197</v>
      </c>
      <c r="U848" s="215" t="s">
        <v>1197</v>
      </c>
      <c r="V848" s="215"/>
      <c r="W848" s="215">
        <v>250</v>
      </c>
      <c r="X848" s="215" t="s">
        <v>1197</v>
      </c>
      <c r="Y848" s="99" t="str">
        <f t="shared" si="655"/>
        <v/>
      </c>
      <c r="Z848" s="96" t="str">
        <f t="shared" si="656"/>
        <v/>
      </c>
      <c r="AA848" s="96" t="str">
        <f t="shared" si="657"/>
        <v/>
      </c>
      <c r="AC848" s="96" t="str">
        <f t="shared" si="649"/>
        <v/>
      </c>
      <c r="AD848" s="96" t="str">
        <f t="shared" si="658"/>
        <v/>
      </c>
      <c r="AE848" s="96" t="str">
        <f t="shared" si="659"/>
        <v/>
      </c>
      <c r="AF848" s="96" t="str">
        <f t="shared" si="673"/>
        <v/>
      </c>
      <c r="AH848" s="101" t="str">
        <f t="shared" si="660"/>
        <v/>
      </c>
      <c r="AI848" s="101" t="str">
        <f t="shared" si="661"/>
        <v/>
      </c>
      <c r="AJ848" s="101">
        <f t="shared" si="650"/>
        <v>46928.571428571435</v>
      </c>
      <c r="AK848" s="96">
        <f t="shared" si="674"/>
        <v>46928.571428571435</v>
      </c>
      <c r="AM848" s="96" t="str">
        <f t="shared" si="662"/>
        <v/>
      </c>
      <c r="AN848" s="96" t="str">
        <f t="shared" si="675"/>
        <v/>
      </c>
      <c r="AO848" s="96" t="str">
        <f t="shared" si="676"/>
        <v/>
      </c>
      <c r="AQ848" s="96" t="str">
        <f t="shared" si="663"/>
        <v/>
      </c>
      <c r="AR848" s="96">
        <f t="shared" si="677"/>
        <v>1401600</v>
      </c>
      <c r="AS848" s="96">
        <f t="shared" si="678"/>
        <v>1401600</v>
      </c>
      <c r="AU848" s="96" t="str">
        <f t="shared" si="664"/>
        <v/>
      </c>
      <c r="AV848" s="96" t="str">
        <f t="shared" si="679"/>
        <v/>
      </c>
      <c r="AW848" s="96" t="str">
        <f t="shared" si="680"/>
        <v/>
      </c>
      <c r="AX848" s="96" t="str">
        <f t="shared" si="681"/>
        <v/>
      </c>
      <c r="AZ848" s="101" t="str">
        <f t="shared" si="665"/>
        <v/>
      </c>
      <c r="BA848" s="101" t="str">
        <f t="shared" si="666"/>
        <v/>
      </c>
      <c r="BB848" s="101">
        <f t="shared" si="682"/>
        <v>778666.66666666663</v>
      </c>
      <c r="BC848" s="96">
        <f t="shared" si="683"/>
        <v>778666.66666666663</v>
      </c>
      <c r="BE848" s="96" t="str">
        <f t="shared" si="667"/>
        <v/>
      </c>
      <c r="BF848" s="96" t="str">
        <f t="shared" si="668"/>
        <v/>
      </c>
      <c r="BH848" s="118"/>
      <c r="BI848" s="96" t="s">
        <v>74</v>
      </c>
      <c r="BJ848" s="96" t="str">
        <f t="shared" si="669"/>
        <v/>
      </c>
      <c r="BK848" s="101">
        <f t="shared" si="670"/>
        <v>20022.857142857141</v>
      </c>
      <c r="BL848" s="101"/>
      <c r="BM848" s="117" t="str">
        <f t="shared" si="671"/>
        <v>7440-31-5</v>
      </c>
      <c r="BN848" s="204" t="str">
        <f t="shared" si="672"/>
        <v>Tin</v>
      </c>
      <c r="BO848" s="204"/>
      <c r="BP848" s="200">
        <f t="shared" si="684"/>
        <v>46928.571428571435</v>
      </c>
      <c r="BQ848" s="100" t="str">
        <f t="shared" si="643"/>
        <v>N</v>
      </c>
      <c r="BR848" s="205">
        <f t="shared" si="685"/>
        <v>100000</v>
      </c>
      <c r="BS848" s="100" t="str">
        <f t="shared" si="644"/>
        <v>max</v>
      </c>
      <c r="BT848" s="200">
        <f t="shared" si="686"/>
        <v>100000</v>
      </c>
      <c r="BU848" s="100" t="str">
        <f t="shared" si="645"/>
        <v>max</v>
      </c>
      <c r="BV848" s="200" t="str">
        <f t="shared" si="687"/>
        <v/>
      </c>
      <c r="BW848" s="100" t="str">
        <f t="shared" si="646"/>
        <v/>
      </c>
      <c r="BX848" s="200">
        <f t="shared" si="647"/>
        <v>20022.857142857141</v>
      </c>
      <c r="BY848" s="100" t="str">
        <f t="shared" si="648"/>
        <v>N</v>
      </c>
      <c r="BZ848" s="200"/>
      <c r="CA848" s="200"/>
      <c r="CB848" s="200"/>
    </row>
    <row r="849" spans="1:80" s="96" customFormat="1" ht="23" x14ac:dyDescent="0.5">
      <c r="A849" s="268" t="s">
        <v>742</v>
      </c>
      <c r="B849" s="117" t="s">
        <v>847</v>
      </c>
      <c r="E849" s="96">
        <v>4</v>
      </c>
      <c r="F849" s="96" t="s">
        <v>792</v>
      </c>
      <c r="G849" s="99"/>
      <c r="L849" s="100"/>
      <c r="M849" s="113">
        <v>1</v>
      </c>
      <c r="P849" s="215"/>
      <c r="Q849" s="96" t="s">
        <v>47</v>
      </c>
      <c r="R849" s="215"/>
      <c r="S849" s="216"/>
      <c r="T849" s="215"/>
      <c r="U849" s="215"/>
      <c r="V849" s="215"/>
      <c r="W849" s="96">
        <f t="shared" si="654"/>
        <v>0</v>
      </c>
      <c r="X849" s="215"/>
      <c r="Y849" s="99" t="str">
        <f t="shared" si="655"/>
        <v/>
      </c>
      <c r="Z849" s="96" t="str">
        <f t="shared" si="656"/>
        <v/>
      </c>
      <c r="AA849" s="96" t="str">
        <f t="shared" si="657"/>
        <v/>
      </c>
      <c r="AC849" s="96" t="str">
        <f t="shared" si="649"/>
        <v/>
      </c>
      <c r="AD849" s="96" t="str">
        <f t="shared" si="658"/>
        <v/>
      </c>
      <c r="AE849" s="96" t="str">
        <f t="shared" si="659"/>
        <v/>
      </c>
      <c r="AF849" s="96" t="str">
        <f t="shared" si="673"/>
        <v/>
      </c>
      <c r="AH849" s="101" t="str">
        <f t="shared" si="660"/>
        <v/>
      </c>
      <c r="AI849" s="101" t="str">
        <f t="shared" si="661"/>
        <v/>
      </c>
      <c r="AJ849" s="101">
        <f t="shared" si="650"/>
        <v>312857.14285714284</v>
      </c>
      <c r="AK849" s="96">
        <f t="shared" si="674"/>
        <v>312857.14285714284</v>
      </c>
      <c r="AM849" s="96" t="str">
        <f t="shared" si="662"/>
        <v/>
      </c>
      <c r="AN849" s="96" t="str">
        <f t="shared" si="675"/>
        <v/>
      </c>
      <c r="AO849" s="96" t="str">
        <f t="shared" si="676"/>
        <v/>
      </c>
      <c r="AQ849" s="96" t="str">
        <f t="shared" si="663"/>
        <v/>
      </c>
      <c r="AR849" s="96">
        <f t="shared" si="677"/>
        <v>9344000</v>
      </c>
      <c r="AS849" s="96">
        <f t="shared" si="678"/>
        <v>9344000</v>
      </c>
      <c r="AU849" s="96" t="str">
        <f t="shared" si="664"/>
        <v/>
      </c>
      <c r="AV849" s="96" t="str">
        <f t="shared" si="679"/>
        <v/>
      </c>
      <c r="AW849" s="96" t="str">
        <f t="shared" si="680"/>
        <v/>
      </c>
      <c r="AX849" s="96" t="str">
        <f t="shared" si="681"/>
        <v/>
      </c>
      <c r="AZ849" s="101" t="str">
        <f t="shared" si="665"/>
        <v/>
      </c>
      <c r="BA849" s="101" t="str">
        <f t="shared" si="666"/>
        <v/>
      </c>
      <c r="BB849" s="101">
        <f t="shared" si="682"/>
        <v>5191111.111111111</v>
      </c>
      <c r="BC849" s="96">
        <f t="shared" si="683"/>
        <v>5191111.111111111</v>
      </c>
      <c r="BE849" s="96" t="str">
        <f t="shared" si="667"/>
        <v/>
      </c>
      <c r="BF849" s="96" t="str">
        <f t="shared" si="668"/>
        <v/>
      </c>
      <c r="BH849" s="118"/>
      <c r="BJ849" s="96" t="str">
        <f t="shared" si="669"/>
        <v/>
      </c>
      <c r="BK849" s="101">
        <f t="shared" si="670"/>
        <v>133485.71428571429</v>
      </c>
      <c r="BL849" s="101"/>
      <c r="BM849" s="117" t="str">
        <f t="shared" si="671"/>
        <v>7440-32-6</v>
      </c>
      <c r="BN849" s="204" t="str">
        <f t="shared" si="672"/>
        <v>Titanium</v>
      </c>
      <c r="BO849" s="204"/>
      <c r="BP849" s="200">
        <f t="shared" si="684"/>
        <v>100000</v>
      </c>
      <c r="BQ849" s="100" t="str">
        <f t="shared" ref="BQ849" si="688">IF(BP849="","",IF(BP849=AA849,"sat", IF(BP849=AF849,"C", IF(BP849=AK849,"N", IF(BP849=100000,"max")))))</f>
        <v>max</v>
      </c>
      <c r="BR849" s="205">
        <f t="shared" si="685"/>
        <v>100000</v>
      </c>
      <c r="BS849" s="100" t="str">
        <f t="shared" ref="BS849" si="689">IF(BR849="","",IF(BR849=AA849,"sat", IF(BR849=AO849,"C", IF(BR849=AS849,"N", IF(BR849=100000,"max")))))</f>
        <v>max</v>
      </c>
      <c r="BT849" s="200">
        <f t="shared" si="686"/>
        <v>100000</v>
      </c>
      <c r="BU849" s="100" t="str">
        <f t="shared" ref="BU849" si="690">IF(BT849="","", IF(BT849=AA849,"sat", IF(BT849=AX849,"C", IF(BT849=BC849,"N", IF(BT849=100000,"max")))))</f>
        <v>max</v>
      </c>
      <c r="BV849" s="200" t="str">
        <f t="shared" si="687"/>
        <v/>
      </c>
      <c r="BW849" s="100" t="str">
        <f t="shared" ref="BW849" si="691">IF(BV849="","", IF(BV849=BE849,"C", IF(BV849=BF849,"N")))</f>
        <v/>
      </c>
      <c r="BX849" s="200">
        <f t="shared" ref="BX849" si="692">IF(BI849="",(IF(AND(BJ849="",BK849=""),"",MIN(BJ849,BK849))),BI849)</f>
        <v>133485.71428571429</v>
      </c>
      <c r="BY849" s="100" t="str">
        <f t="shared" ref="BY849" si="693">IF(BX849="","", IF(BX849=BJ849,"C", IF(BX849=BK849,"N",IF(BX849=BI849,"mcl"))))</f>
        <v>N</v>
      </c>
      <c r="BZ849" s="200">
        <f>'Table D1'!I24</f>
        <v>133512.41142857145</v>
      </c>
      <c r="CA849" s="200"/>
      <c r="CB849" s="200">
        <f>'Table D1'!J24</f>
        <v>2670248.2285714289</v>
      </c>
    </row>
    <row r="850" spans="1:80" s="96" customFormat="1" ht="23" x14ac:dyDescent="0.5">
      <c r="A850" s="268" t="s">
        <v>1678</v>
      </c>
      <c r="B850" s="117" t="s">
        <v>1679</v>
      </c>
      <c r="D850" s="96" t="s">
        <v>74</v>
      </c>
      <c r="F850" s="96" t="s">
        <v>74</v>
      </c>
      <c r="G850" s="99"/>
      <c r="H850" s="96" t="s">
        <v>74</v>
      </c>
      <c r="I850" s="96">
        <v>1E-4</v>
      </c>
      <c r="J850" s="96" t="s">
        <v>109</v>
      </c>
      <c r="L850" s="100"/>
      <c r="M850" s="113">
        <v>1</v>
      </c>
      <c r="P850" s="215">
        <v>189.679</v>
      </c>
      <c r="Q850" s="96" t="s">
        <v>47</v>
      </c>
      <c r="R850" s="215" t="s">
        <v>1197</v>
      </c>
      <c r="S850" s="216" t="s">
        <v>1197</v>
      </c>
      <c r="T850" s="215">
        <v>3.7971600000000001E-2</v>
      </c>
      <c r="U850" s="215">
        <v>9.0633000000000001E-6</v>
      </c>
      <c r="V850" s="215"/>
      <c r="W850" s="96">
        <f t="shared" si="654"/>
        <v>0</v>
      </c>
      <c r="X850" s="215" t="s">
        <v>1197</v>
      </c>
      <c r="Y850" s="99" t="str">
        <f t="shared" si="655"/>
        <v/>
      </c>
      <c r="Z850" s="96" t="str">
        <f t="shared" si="656"/>
        <v/>
      </c>
      <c r="AA850" s="96" t="str">
        <f t="shared" si="657"/>
        <v/>
      </c>
      <c r="AC850" s="96" t="str">
        <f t="shared" si="649"/>
        <v/>
      </c>
      <c r="AD850" s="96" t="str">
        <f t="shared" si="658"/>
        <v/>
      </c>
      <c r="AE850" s="96" t="str">
        <f t="shared" si="659"/>
        <v/>
      </c>
      <c r="AF850" s="96" t="str">
        <f t="shared" si="673"/>
        <v/>
      </c>
      <c r="AH850" s="101">
        <f t="shared" si="660"/>
        <v>125142.85714285713</v>
      </c>
      <c r="AI850" s="101" t="str">
        <f t="shared" si="661"/>
        <v/>
      </c>
      <c r="AJ850" s="101" t="str">
        <f t="shared" si="650"/>
        <v/>
      </c>
      <c r="AK850" s="96">
        <f t="shared" si="674"/>
        <v>125142.85714285714</v>
      </c>
      <c r="AM850" s="96" t="str">
        <f t="shared" si="662"/>
        <v/>
      </c>
      <c r="AN850" s="96" t="str">
        <f t="shared" si="675"/>
        <v/>
      </c>
      <c r="AO850" s="96" t="str">
        <f t="shared" si="676"/>
        <v/>
      </c>
      <c r="AQ850" s="96">
        <f t="shared" si="663"/>
        <v>525600</v>
      </c>
      <c r="AR850" s="96" t="str">
        <f t="shared" si="677"/>
        <v/>
      </c>
      <c r="AS850" s="96">
        <f t="shared" si="678"/>
        <v>525600</v>
      </c>
      <c r="AU850" s="96" t="str">
        <f t="shared" si="664"/>
        <v/>
      </c>
      <c r="AV850" s="96" t="str">
        <f t="shared" si="679"/>
        <v/>
      </c>
      <c r="AW850" s="96" t="str">
        <f t="shared" si="680"/>
        <v/>
      </c>
      <c r="AX850" s="96" t="str">
        <f t="shared" si="681"/>
        <v/>
      </c>
      <c r="AZ850" s="101">
        <f t="shared" si="665"/>
        <v>584000</v>
      </c>
      <c r="BA850" s="101" t="str">
        <f t="shared" si="666"/>
        <v/>
      </c>
      <c r="BB850" s="101" t="str">
        <f t="shared" si="682"/>
        <v/>
      </c>
      <c r="BC850" s="96">
        <f t="shared" si="683"/>
        <v>584000</v>
      </c>
      <c r="BE850" s="96" t="str">
        <f t="shared" si="667"/>
        <v/>
      </c>
      <c r="BF850" s="96">
        <f t="shared" si="668"/>
        <v>0.10428571428571429</v>
      </c>
      <c r="BH850" s="118"/>
      <c r="BI850" s="96" t="s">
        <v>74</v>
      </c>
      <c r="BJ850" s="96" t="str">
        <f t="shared" si="669"/>
        <v/>
      </c>
      <c r="BK850" s="101" t="str">
        <f t="shared" si="670"/>
        <v/>
      </c>
      <c r="BL850" s="101"/>
      <c r="BM850" s="117" t="str">
        <f t="shared" si="671"/>
        <v>7550-45-0</v>
      </c>
      <c r="BN850" s="204" t="str">
        <f t="shared" si="672"/>
        <v>Titanium Tetrachloride</v>
      </c>
      <c r="BO850" s="204"/>
      <c r="BP850" s="200">
        <f t="shared" si="684"/>
        <v>100000</v>
      </c>
      <c r="BQ850" s="100" t="str">
        <f t="shared" si="643"/>
        <v>max</v>
      </c>
      <c r="BR850" s="205">
        <f t="shared" si="685"/>
        <v>100000</v>
      </c>
      <c r="BS850" s="100" t="str">
        <f t="shared" si="644"/>
        <v>max</v>
      </c>
      <c r="BT850" s="200">
        <f t="shared" si="686"/>
        <v>100000</v>
      </c>
      <c r="BU850" s="100" t="str">
        <f t="shared" si="645"/>
        <v>max</v>
      </c>
      <c r="BV850" s="200">
        <f t="shared" si="687"/>
        <v>0.10428571428571429</v>
      </c>
      <c r="BW850" s="100" t="str">
        <f t="shared" si="646"/>
        <v>N</v>
      </c>
      <c r="BX850" s="200" t="str">
        <f t="shared" si="647"/>
        <v/>
      </c>
      <c r="BY850" s="100" t="str">
        <f t="shared" si="648"/>
        <v/>
      </c>
      <c r="BZ850" s="200"/>
      <c r="CA850" s="200"/>
      <c r="CB850" s="200"/>
    </row>
    <row r="851" spans="1:80" s="96" customFormat="1" ht="23" x14ac:dyDescent="0.5">
      <c r="A851" s="268" t="s">
        <v>639</v>
      </c>
      <c r="B851" s="117" t="s">
        <v>640</v>
      </c>
      <c r="D851" s="96" t="s">
        <v>74</v>
      </c>
      <c r="E851" s="96">
        <v>0.08</v>
      </c>
      <c r="F851" s="96" t="s">
        <v>790</v>
      </c>
      <c r="G851" s="99"/>
      <c r="H851" s="96" t="s">
        <v>74</v>
      </c>
      <c r="I851" s="96">
        <v>5</v>
      </c>
      <c r="J851" s="96" t="s">
        <v>790</v>
      </c>
      <c r="L851" s="100" t="s">
        <v>1199</v>
      </c>
      <c r="M851" s="113">
        <v>1</v>
      </c>
      <c r="P851" s="215">
        <v>92.141999999999996</v>
      </c>
      <c r="R851" s="215">
        <v>6.6400000000000001E-3</v>
      </c>
      <c r="S851" s="216">
        <v>0.27146360000000003</v>
      </c>
      <c r="T851" s="215">
        <v>7.7803899999999995E-2</v>
      </c>
      <c r="U851" s="215">
        <v>9.2042999999999993E-6</v>
      </c>
      <c r="V851" s="215">
        <v>233.9</v>
      </c>
      <c r="W851" s="96">
        <f t="shared" si="654"/>
        <v>1.4034</v>
      </c>
      <c r="X851" s="215">
        <v>526</v>
      </c>
      <c r="Y851" s="99">
        <f t="shared" si="655"/>
        <v>7.2377561560293957E-4</v>
      </c>
      <c r="Z851" s="96">
        <f t="shared" si="656"/>
        <v>4287.4461884463308</v>
      </c>
      <c r="AA851" s="96">
        <f t="shared" si="657"/>
        <v>817.81968675069186</v>
      </c>
      <c r="AC851" s="96" t="str">
        <f t="shared" si="649"/>
        <v/>
      </c>
      <c r="AD851" s="96" t="str">
        <f t="shared" si="658"/>
        <v/>
      </c>
      <c r="AE851" s="96" t="str">
        <f t="shared" si="659"/>
        <v/>
      </c>
      <c r="AF851" s="96" t="str">
        <f t="shared" si="673"/>
        <v/>
      </c>
      <c r="AH851" s="101">
        <f t="shared" si="660"/>
        <v>22355.969411184436</v>
      </c>
      <c r="AI851" s="101" t="str">
        <f t="shared" si="661"/>
        <v/>
      </c>
      <c r="AJ851" s="101">
        <f t="shared" si="650"/>
        <v>6257.1428571428578</v>
      </c>
      <c r="AK851" s="96">
        <f t="shared" si="674"/>
        <v>4888.8248507849048</v>
      </c>
      <c r="AM851" s="96" t="str">
        <f t="shared" si="662"/>
        <v/>
      </c>
      <c r="AN851" s="96" t="str">
        <f t="shared" si="675"/>
        <v/>
      </c>
      <c r="AO851" s="96" t="str">
        <f t="shared" si="676"/>
        <v/>
      </c>
      <c r="AQ851" s="96">
        <f t="shared" si="663"/>
        <v>93895.071526974643</v>
      </c>
      <c r="AR851" s="96">
        <f t="shared" si="677"/>
        <v>186880.00000000003</v>
      </c>
      <c r="AS851" s="96">
        <f t="shared" si="678"/>
        <v>62495.259538292863</v>
      </c>
      <c r="AU851" s="96" t="str">
        <f t="shared" si="664"/>
        <v/>
      </c>
      <c r="AV851" s="96" t="str">
        <f t="shared" si="679"/>
        <v/>
      </c>
      <c r="AW851" s="96" t="str">
        <f t="shared" si="680"/>
        <v/>
      </c>
      <c r="AX851" s="96" t="str">
        <f t="shared" si="681"/>
        <v/>
      </c>
      <c r="AZ851" s="101">
        <f t="shared" si="665"/>
        <v>104327.85725219405</v>
      </c>
      <c r="BA851" s="101" t="str">
        <f t="shared" si="666"/>
        <v/>
      </c>
      <c r="BB851" s="101">
        <f t="shared" si="682"/>
        <v>103822.22222222223</v>
      </c>
      <c r="BC851" s="96">
        <f t="shared" si="683"/>
        <v>52037.212798359149</v>
      </c>
      <c r="BE851" s="96" t="str">
        <f t="shared" si="667"/>
        <v/>
      </c>
      <c r="BF851" s="96">
        <f t="shared" si="668"/>
        <v>5214.2857142857147</v>
      </c>
      <c r="BH851" s="118"/>
      <c r="BI851" s="96">
        <v>1000</v>
      </c>
      <c r="BJ851" s="96" t="str">
        <f t="shared" si="669"/>
        <v/>
      </c>
      <c r="BK851" s="101">
        <f t="shared" si="670"/>
        <v>2125.5686988171065</v>
      </c>
      <c r="BL851" s="101"/>
      <c r="BM851" s="117" t="str">
        <f t="shared" si="671"/>
        <v>108-88-3</v>
      </c>
      <c r="BN851" s="204" t="str">
        <f t="shared" si="672"/>
        <v>Toluene</v>
      </c>
      <c r="BO851" s="204"/>
      <c r="BP851" s="200">
        <f t="shared" si="684"/>
        <v>817.81968675069186</v>
      </c>
      <c r="BQ851" s="100" t="str">
        <f t="shared" ref="BQ851:BQ917" si="694">IF(BP851="","",IF(BP851=AA851,"sat", IF(BP851=AF851,"C", IF(BP851=AK851,"N", IF(BP851=100000,"max")))))</f>
        <v>sat</v>
      </c>
      <c r="BR851" s="205">
        <f t="shared" si="685"/>
        <v>817.81968675069186</v>
      </c>
      <c r="BS851" s="100" t="str">
        <f t="shared" ref="BS851:BS917" si="695">IF(BR851="","",IF(BR851=AA851,"sat", IF(BR851=AO851,"C", IF(BR851=AS851,"N", IF(BR851=100000,"max")))))</f>
        <v>sat</v>
      </c>
      <c r="BT851" s="200">
        <f t="shared" si="686"/>
        <v>817.81968675069186</v>
      </c>
      <c r="BU851" s="100" t="str">
        <f t="shared" ref="BU851:BU917" si="696">IF(BT851="","", IF(BT851=AA851,"sat", IF(BT851=AX851,"C", IF(BT851=BC851,"N", IF(BT851=100000,"max")))))</f>
        <v>sat</v>
      </c>
      <c r="BV851" s="200">
        <f t="shared" si="687"/>
        <v>5214.2857142857147</v>
      </c>
      <c r="BW851" s="100" t="str">
        <f t="shared" ref="BW851:BW917" si="697">IF(BV851="","", IF(BV851=BE851,"C", IF(BV851=BF851,"N")))</f>
        <v>N</v>
      </c>
      <c r="BX851" s="200">
        <f t="shared" ref="BX851:BX917" si="698">IF(BI851="",(IF(AND(BJ851="",BK851=""),"",MIN(BJ851,BK851))),BI851)</f>
        <v>1000</v>
      </c>
      <c r="BY851" s="100" t="str">
        <f t="shared" ref="BY851:BY917" si="699">IF(BX851="","", IF(BX851=BJ851,"C", IF(BX851=BK851,"N",IF(BX851=BI851,"mcl"))))</f>
        <v>mcl</v>
      </c>
      <c r="BZ851" s="200">
        <v>0.6</v>
      </c>
      <c r="CA851" s="200"/>
      <c r="CB851" s="200">
        <f>BZ851*20</f>
        <v>12</v>
      </c>
    </row>
    <row r="852" spans="1:80" s="96" customFormat="1" ht="23" x14ac:dyDescent="0.5">
      <c r="A852" s="268" t="s">
        <v>1680</v>
      </c>
      <c r="B852" s="117" t="s">
        <v>1681</v>
      </c>
      <c r="C852" s="96">
        <v>3.9E-2</v>
      </c>
      <c r="D852" s="96" t="s">
        <v>793</v>
      </c>
      <c r="F852" s="96" t="s">
        <v>74</v>
      </c>
      <c r="G852" s="99">
        <v>1.1E-5</v>
      </c>
      <c r="H852" s="100" t="s">
        <v>793</v>
      </c>
      <c r="I852" s="96">
        <v>7.9999999999999996E-6</v>
      </c>
      <c r="J852" s="203" t="s">
        <v>793</v>
      </c>
      <c r="K852" s="203"/>
      <c r="L852" s="100" t="s">
        <v>1199</v>
      </c>
      <c r="M852" s="113">
        <v>1</v>
      </c>
      <c r="P852" s="215">
        <v>174.16</v>
      </c>
      <c r="R852" s="215">
        <v>1.11E-5</v>
      </c>
      <c r="S852" s="216">
        <v>4.5380000000000003E-4</v>
      </c>
      <c r="T852" s="215">
        <v>4.0256699999999999E-2</v>
      </c>
      <c r="U852" s="215">
        <v>7.7527999999999997E-6</v>
      </c>
      <c r="V852" s="215">
        <v>7424</v>
      </c>
      <c r="W852" s="96">
        <f t="shared" si="654"/>
        <v>44.544000000000004</v>
      </c>
      <c r="X852" s="215">
        <v>37.57</v>
      </c>
      <c r="Y852" s="99">
        <f t="shared" si="655"/>
        <v>2.2903522630185198E-8</v>
      </c>
      <c r="Z852" s="96">
        <f t="shared" si="656"/>
        <v>762165.90035528701</v>
      </c>
      <c r="AA852" s="96">
        <f t="shared" si="657"/>
        <v>1677.2783075654504</v>
      </c>
      <c r="AC852" s="96">
        <f t="shared" si="649"/>
        <v>194.53884869208375</v>
      </c>
      <c r="AD852" s="96" t="str">
        <f t="shared" si="658"/>
        <v/>
      </c>
      <c r="AE852" s="96">
        <f t="shared" si="659"/>
        <v>17.826617826617827</v>
      </c>
      <c r="AF852" s="96">
        <f t="shared" si="673"/>
        <v>16.330196076199648</v>
      </c>
      <c r="AH852" s="101">
        <f t="shared" si="660"/>
        <v>6.3586412258212501</v>
      </c>
      <c r="AI852" s="101" t="str">
        <f t="shared" si="661"/>
        <v/>
      </c>
      <c r="AJ852" s="101" t="str">
        <f t="shared" si="650"/>
        <v/>
      </c>
      <c r="AK852" s="96">
        <f t="shared" si="674"/>
        <v>6.3586412258212501</v>
      </c>
      <c r="AM852" s="96">
        <f t="shared" si="662"/>
        <v>849.7456910870219</v>
      </c>
      <c r="AN852" s="96">
        <f t="shared" si="675"/>
        <v>167.71282051282049</v>
      </c>
      <c r="AO852" s="96">
        <f t="shared" si="676"/>
        <v>140.06787003701388</v>
      </c>
      <c r="AQ852" s="96">
        <f t="shared" si="663"/>
        <v>26.706293148449255</v>
      </c>
      <c r="AR852" s="96" t="str">
        <f t="shared" si="677"/>
        <v/>
      </c>
      <c r="AS852" s="96">
        <f t="shared" si="678"/>
        <v>26.706293148449252</v>
      </c>
      <c r="AU852" s="96">
        <f t="shared" si="664"/>
        <v>944.16187898557962</v>
      </c>
      <c r="AV852" s="96" t="str">
        <f t="shared" si="679"/>
        <v/>
      </c>
      <c r="AW852" s="96">
        <f t="shared" si="680"/>
        <v>93.17378917378916</v>
      </c>
      <c r="AX852" s="96">
        <f t="shared" si="681"/>
        <v>84.804892532641404</v>
      </c>
      <c r="AZ852" s="101">
        <f t="shared" si="665"/>
        <v>29.673659053832502</v>
      </c>
      <c r="BA852" s="101" t="str">
        <f t="shared" si="666"/>
        <v/>
      </c>
      <c r="BB852" s="101" t="str">
        <f t="shared" si="682"/>
        <v/>
      </c>
      <c r="BC852" s="96">
        <f t="shared" si="683"/>
        <v>29.673659053832502</v>
      </c>
      <c r="BE852" s="96">
        <f t="shared" si="667"/>
        <v>0.25524475524475521</v>
      </c>
      <c r="BF852" s="96">
        <f t="shared" si="668"/>
        <v>8.3428571428571432E-3</v>
      </c>
      <c r="BH852" s="118"/>
      <c r="BI852" s="96" t="s">
        <v>74</v>
      </c>
      <c r="BJ852" s="96">
        <f t="shared" si="669"/>
        <v>0.40658783689701072</v>
      </c>
      <c r="BK852" s="101">
        <f t="shared" si="670"/>
        <v>1.6685714285714286E-2</v>
      </c>
      <c r="BL852" s="101"/>
      <c r="BM852" s="117" t="str">
        <f t="shared" si="671"/>
        <v>584-84-9</v>
      </c>
      <c r="BN852" s="204" t="str">
        <f t="shared" si="672"/>
        <v>Toluene-2,4-diisocyante</v>
      </c>
      <c r="BO852" s="204"/>
      <c r="BP852" s="200">
        <f t="shared" si="684"/>
        <v>6.3586412258212501</v>
      </c>
      <c r="BQ852" s="100" t="str">
        <f t="shared" si="694"/>
        <v>N</v>
      </c>
      <c r="BR852" s="205">
        <f t="shared" si="685"/>
        <v>26.706293148449252</v>
      </c>
      <c r="BS852" s="100" t="str">
        <f t="shared" si="695"/>
        <v>N</v>
      </c>
      <c r="BT852" s="200">
        <f t="shared" si="686"/>
        <v>29.673659053832502</v>
      </c>
      <c r="BU852" s="100" t="str">
        <f t="shared" si="696"/>
        <v>N</v>
      </c>
      <c r="BV852" s="200">
        <f t="shared" si="687"/>
        <v>8.3428571428571432E-3</v>
      </c>
      <c r="BW852" s="100" t="str">
        <f t="shared" si="697"/>
        <v>N</v>
      </c>
      <c r="BX852" s="200">
        <f t="shared" si="698"/>
        <v>1.6685714285714286E-2</v>
      </c>
      <c r="BY852" s="100" t="str">
        <f t="shared" si="699"/>
        <v>N</v>
      </c>
      <c r="BZ852" s="200"/>
      <c r="CA852" s="200"/>
      <c r="CB852" s="200"/>
    </row>
    <row r="853" spans="1:80" s="96" customFormat="1" ht="23" x14ac:dyDescent="0.5">
      <c r="A853" s="268" t="s">
        <v>641</v>
      </c>
      <c r="B853" s="117" t="s">
        <v>642</v>
      </c>
      <c r="C853" s="96">
        <v>3.2</v>
      </c>
      <c r="D853" s="96" t="s">
        <v>41</v>
      </c>
      <c r="F853" s="96" t="s">
        <v>74</v>
      </c>
      <c r="G853" s="99">
        <v>1.1000000000000001E-3</v>
      </c>
      <c r="H853" s="96" t="s">
        <v>793</v>
      </c>
      <c r="L853" s="100"/>
      <c r="M853" s="113">
        <v>1</v>
      </c>
      <c r="N853" s="96">
        <v>0.1</v>
      </c>
      <c r="P853" s="215"/>
      <c r="Q853" s="96" t="s">
        <v>47</v>
      </c>
      <c r="R853" s="215"/>
      <c r="S853" s="216"/>
      <c r="T853" s="215"/>
      <c r="U853" s="215"/>
      <c r="V853" s="215"/>
      <c r="W853" s="96">
        <f t="shared" si="654"/>
        <v>0</v>
      </c>
      <c r="X853" s="215"/>
      <c r="Y853" s="99" t="str">
        <f t="shared" si="655"/>
        <v/>
      </c>
      <c r="Z853" s="96" t="str">
        <f t="shared" si="656"/>
        <v/>
      </c>
      <c r="AA853" s="96" t="str">
        <f t="shared" si="657"/>
        <v/>
      </c>
      <c r="AC853" s="96">
        <f t="shared" si="649"/>
        <v>3062.9370629370628</v>
      </c>
      <c r="AD853" s="96">
        <f t="shared" si="658"/>
        <v>0.77225795531482699</v>
      </c>
      <c r="AE853" s="96">
        <f t="shared" si="659"/>
        <v>0.21726190476190474</v>
      </c>
      <c r="AF853" s="96">
        <f t="shared" si="673"/>
        <v>0.16954985288259908</v>
      </c>
      <c r="AH853" s="101" t="str">
        <f t="shared" si="660"/>
        <v/>
      </c>
      <c r="AI853" s="101" t="str">
        <f t="shared" si="661"/>
        <v/>
      </c>
      <c r="AJ853" s="101" t="str">
        <f t="shared" si="650"/>
        <v/>
      </c>
      <c r="AK853" s="96" t="str">
        <f t="shared" si="674"/>
        <v/>
      </c>
      <c r="AM853" s="96">
        <f t="shared" si="662"/>
        <v>13378.90909090909</v>
      </c>
      <c r="AN853" s="96">
        <f t="shared" si="675"/>
        <v>2.0439999999999996</v>
      </c>
      <c r="AO853" s="96">
        <f t="shared" si="676"/>
        <v>2.043687769924039</v>
      </c>
      <c r="AQ853" s="96" t="str">
        <f t="shared" si="663"/>
        <v/>
      </c>
      <c r="AR853" s="96" t="str">
        <f t="shared" si="677"/>
        <v/>
      </c>
      <c r="AS853" s="96" t="str">
        <f t="shared" si="678"/>
        <v/>
      </c>
      <c r="AU853" s="96">
        <f t="shared" si="664"/>
        <v>14865.454545454544</v>
      </c>
      <c r="AV853" s="96">
        <f t="shared" si="679"/>
        <v>37.651046271735922</v>
      </c>
      <c r="AW853" s="96">
        <f t="shared" si="680"/>
        <v>1.1355555555555554</v>
      </c>
      <c r="AX853" s="96">
        <f t="shared" si="681"/>
        <v>1.1022281563751144</v>
      </c>
      <c r="AZ853" s="101" t="str">
        <f t="shared" si="665"/>
        <v/>
      </c>
      <c r="BA853" s="101" t="str">
        <f t="shared" si="666"/>
        <v/>
      </c>
      <c r="BB853" s="101" t="str">
        <f t="shared" si="682"/>
        <v/>
      </c>
      <c r="BC853" s="96" t="str">
        <f t="shared" si="683"/>
        <v/>
      </c>
      <c r="BE853" s="96">
        <f t="shared" si="667"/>
        <v>2.5524475524475523E-3</v>
      </c>
      <c r="BF853" s="96" t="str">
        <f t="shared" si="668"/>
        <v/>
      </c>
      <c r="BH853" s="118"/>
      <c r="BJ853" s="96">
        <f t="shared" si="669"/>
        <v>2.4346318036286018E-2</v>
      </c>
      <c r="BK853" s="101" t="str">
        <f t="shared" si="670"/>
        <v/>
      </c>
      <c r="BL853" s="101"/>
      <c r="BM853" s="117" t="str">
        <f t="shared" si="671"/>
        <v>95-80-7</v>
      </c>
      <c r="BN853" s="204" t="str">
        <f t="shared" si="672"/>
        <v>Toluene-2,4-diamine</v>
      </c>
      <c r="BO853" s="204"/>
      <c r="BP853" s="200">
        <f t="shared" si="684"/>
        <v>0.16954985288259908</v>
      </c>
      <c r="BQ853" s="100" t="str">
        <f t="shared" ref="BQ853:BQ855" si="700">IF(BP853="","",IF(BP853=AA853,"sat", IF(BP853=AF853,"C", IF(BP853=AK853,"N", IF(BP853=100000,"max")))))</f>
        <v>C</v>
      </c>
      <c r="BR853" s="205">
        <f t="shared" si="685"/>
        <v>2.043687769924039</v>
      </c>
      <c r="BS853" s="100" t="str">
        <f t="shared" ref="BS853:BS855" si="701">IF(BR853="","",IF(BR853=AA853,"sat", IF(BR853=AO853,"C", IF(BR853=AS853,"N", IF(BR853=100000,"max")))))</f>
        <v>C</v>
      </c>
      <c r="BT853" s="200">
        <f t="shared" si="686"/>
        <v>1.1022281563751144</v>
      </c>
      <c r="BU853" s="100" t="str">
        <f t="shared" ref="BU853:BU855" si="702">IF(BT853="","", IF(BT853=AA853,"sat", IF(BT853=AX853,"C", IF(BT853=BC853,"N", IF(BT853=100000,"max")))))</f>
        <v>C</v>
      </c>
      <c r="BV853" s="200">
        <f t="shared" si="687"/>
        <v>2.5524475524475523E-3</v>
      </c>
      <c r="BW853" s="100" t="str">
        <f t="shared" ref="BW853:BW855" si="703">IF(BV853="","", IF(BV853=BE853,"C", IF(BV853=BF853,"N")))</f>
        <v>C</v>
      </c>
      <c r="BX853" s="200">
        <f t="shared" ref="BX853:BX855" si="704">IF(BI853="",(IF(AND(BJ853="",BK853=""),"",MIN(BJ853,BK853))),BI853)</f>
        <v>2.4346318036286018E-2</v>
      </c>
      <c r="BY853" s="100" t="str">
        <f t="shared" ref="BY853:BY855" si="705">IF(BX853="","", IF(BX853=BJ853,"C", IF(BX853=BK853,"N",IF(BX853=BI853,"mcl"))))</f>
        <v>C</v>
      </c>
      <c r="BZ853" s="200"/>
      <c r="CA853" s="200"/>
      <c r="CB853" s="200"/>
    </row>
    <row r="854" spans="1:80" s="96" customFormat="1" ht="23" x14ac:dyDescent="0.5">
      <c r="A854" s="268" t="s">
        <v>643</v>
      </c>
      <c r="B854" s="117" t="s">
        <v>644</v>
      </c>
      <c r="C854" s="96">
        <v>0.18</v>
      </c>
      <c r="D854" s="96" t="s">
        <v>1198</v>
      </c>
      <c r="E854" s="96">
        <v>2.0000000000000001E-4</v>
      </c>
      <c r="F854" s="96" t="s">
        <v>1198</v>
      </c>
      <c r="G854" s="99"/>
      <c r="H854" s="96" t="s">
        <v>74</v>
      </c>
      <c r="J854" s="96" t="s">
        <v>74</v>
      </c>
      <c r="L854" s="100"/>
      <c r="M854" s="113">
        <v>1</v>
      </c>
      <c r="N854" s="96">
        <v>0.1</v>
      </c>
      <c r="P854" s="215">
        <v>122.17</v>
      </c>
      <c r="Q854" s="96" t="s">
        <v>47</v>
      </c>
      <c r="R854" s="215">
        <v>7.4300000000000002E-9</v>
      </c>
      <c r="S854" s="216">
        <v>3.0376000000000001E-7</v>
      </c>
      <c r="T854" s="215">
        <v>7.7169199999999993E-2</v>
      </c>
      <c r="U854" s="215">
        <v>9.0165999999999994E-6</v>
      </c>
      <c r="V854" s="215">
        <v>55.39</v>
      </c>
      <c r="W854" s="96">
        <f t="shared" si="654"/>
        <v>0.33234000000000002</v>
      </c>
      <c r="X854" s="215">
        <v>77200</v>
      </c>
      <c r="Y854" s="99" t="str">
        <f t="shared" si="655"/>
        <v/>
      </c>
      <c r="Z854" s="96" t="str">
        <f t="shared" si="656"/>
        <v/>
      </c>
      <c r="AA854" s="96" t="str">
        <f t="shared" si="657"/>
        <v/>
      </c>
      <c r="AC854" s="96" t="str">
        <f t="shared" si="649"/>
        <v/>
      </c>
      <c r="AD854" s="96">
        <f t="shared" si="658"/>
        <v>13.729030316708039</v>
      </c>
      <c r="AE854" s="96">
        <f t="shared" si="659"/>
        <v>3.8624338624338623</v>
      </c>
      <c r="AF854" s="96">
        <f t="shared" si="673"/>
        <v>3.0143864691211206</v>
      </c>
      <c r="AH854" s="101" t="str">
        <f t="shared" si="660"/>
        <v/>
      </c>
      <c r="AI854" s="101">
        <f t="shared" si="661"/>
        <v>65.920173379086137</v>
      </c>
      <c r="AJ854" s="101">
        <f t="shared" si="650"/>
        <v>15.642857142857146</v>
      </c>
      <c r="AK854" s="96">
        <f t="shared" si="674"/>
        <v>12.642735911142928</v>
      </c>
      <c r="AM854" s="96" t="str">
        <f t="shared" si="662"/>
        <v/>
      </c>
      <c r="AN854" s="96">
        <f t="shared" si="675"/>
        <v>36.337777777777774</v>
      </c>
      <c r="AO854" s="96">
        <f t="shared" si="676"/>
        <v>36.337777777777774</v>
      </c>
      <c r="AQ854" s="96" t="str">
        <f t="shared" si="663"/>
        <v/>
      </c>
      <c r="AR854" s="96">
        <f t="shared" si="677"/>
        <v>467.20000000000005</v>
      </c>
      <c r="AS854" s="96">
        <f t="shared" si="678"/>
        <v>467.20000000000005</v>
      </c>
      <c r="AU854" s="96" t="str">
        <f t="shared" si="664"/>
        <v/>
      </c>
      <c r="AV854" s="96">
        <f t="shared" si="679"/>
        <v>669.3519337197497</v>
      </c>
      <c r="AW854" s="96">
        <f t="shared" si="680"/>
        <v>20.187654320987651</v>
      </c>
      <c r="AX854" s="96">
        <f t="shared" si="681"/>
        <v>19.596620254123295</v>
      </c>
      <c r="AZ854" s="101" t="str">
        <f t="shared" si="665"/>
        <v/>
      </c>
      <c r="BA854" s="101">
        <f t="shared" si="666"/>
        <v>613.25856619307137</v>
      </c>
      <c r="BB854" s="101">
        <f t="shared" si="682"/>
        <v>259.5555555555556</v>
      </c>
      <c r="BC854" s="96">
        <f t="shared" si="683"/>
        <v>182.36949183240745</v>
      </c>
      <c r="BE854" s="96" t="str">
        <f t="shared" si="667"/>
        <v/>
      </c>
      <c r="BF854" s="96" t="str">
        <f t="shared" si="668"/>
        <v/>
      </c>
      <c r="BH854" s="118"/>
      <c r="BI854" s="96" t="s">
        <v>74</v>
      </c>
      <c r="BJ854" s="96">
        <f t="shared" si="669"/>
        <v>0.43282343175619581</v>
      </c>
      <c r="BK854" s="101">
        <f t="shared" si="670"/>
        <v>6.6742857142857144</v>
      </c>
      <c r="BL854" s="101"/>
      <c r="BM854" s="117" t="str">
        <f t="shared" si="671"/>
        <v>95-70-5</v>
      </c>
      <c r="BN854" s="204" t="str">
        <f t="shared" si="672"/>
        <v>Toluene-2,5-diamine</v>
      </c>
      <c r="BO854" s="204"/>
      <c r="BP854" s="200">
        <f t="shared" si="684"/>
        <v>3.0143864691211206</v>
      </c>
      <c r="BQ854" s="100" t="str">
        <f t="shared" si="700"/>
        <v>C</v>
      </c>
      <c r="BR854" s="205">
        <f t="shared" si="685"/>
        <v>36.337777777777774</v>
      </c>
      <c r="BS854" s="100" t="str">
        <f t="shared" si="701"/>
        <v>C</v>
      </c>
      <c r="BT854" s="200">
        <f t="shared" si="686"/>
        <v>19.596620254123295</v>
      </c>
      <c r="BU854" s="100" t="str">
        <f t="shared" si="702"/>
        <v>C</v>
      </c>
      <c r="BV854" s="200" t="str">
        <f t="shared" si="687"/>
        <v/>
      </c>
      <c r="BW854" s="100" t="str">
        <f t="shared" si="703"/>
        <v/>
      </c>
      <c r="BX854" s="200">
        <f t="shared" si="704"/>
        <v>0.43282343175619581</v>
      </c>
      <c r="BY854" s="100" t="str">
        <f t="shared" si="705"/>
        <v>C</v>
      </c>
      <c r="BZ854" s="200"/>
      <c r="CA854" s="200"/>
      <c r="CB854" s="200"/>
    </row>
    <row r="855" spans="1:80" s="96" customFormat="1" ht="23" x14ac:dyDescent="0.5">
      <c r="A855" s="269" t="s">
        <v>645</v>
      </c>
      <c r="B855" s="117" t="s">
        <v>646</v>
      </c>
      <c r="D855" s="201" t="s">
        <v>74</v>
      </c>
      <c r="E855" s="201">
        <v>0.03</v>
      </c>
      <c r="F855" s="203" t="s">
        <v>791</v>
      </c>
      <c r="G855" s="202"/>
      <c r="H855" s="100"/>
      <c r="I855" s="203"/>
      <c r="J855" s="203"/>
      <c r="K855" s="203"/>
      <c r="L855" s="113"/>
      <c r="M855" s="113">
        <v>1</v>
      </c>
      <c r="N855" s="111">
        <v>0.1</v>
      </c>
      <c r="P855" s="95"/>
      <c r="Q855" s="96" t="s">
        <v>47</v>
      </c>
      <c r="W855" s="96">
        <f t="shared" si="654"/>
        <v>0</v>
      </c>
      <c r="Y855" s="99" t="str">
        <f t="shared" si="655"/>
        <v/>
      </c>
      <c r="Z855" s="96" t="str">
        <f t="shared" si="656"/>
        <v/>
      </c>
      <c r="AA855" s="96" t="str">
        <f t="shared" si="657"/>
        <v/>
      </c>
      <c r="AC855" s="96" t="str">
        <f t="shared" si="649"/>
        <v/>
      </c>
      <c r="AD855" s="96" t="str">
        <f t="shared" si="658"/>
        <v/>
      </c>
      <c r="AE855" s="96" t="str">
        <f t="shared" si="659"/>
        <v/>
      </c>
      <c r="AF855" s="96" t="str">
        <f t="shared" si="673"/>
        <v/>
      </c>
      <c r="AH855" s="101" t="str">
        <f t="shared" si="660"/>
        <v/>
      </c>
      <c r="AI855" s="101">
        <f t="shared" si="661"/>
        <v>9888.0260068629213</v>
      </c>
      <c r="AJ855" s="101">
        <f t="shared" si="650"/>
        <v>2346.4285714285716</v>
      </c>
      <c r="AK855" s="96">
        <f t="shared" si="674"/>
        <v>1896.4103866714388</v>
      </c>
      <c r="AM855" s="96" t="str">
        <f t="shared" si="662"/>
        <v/>
      </c>
      <c r="AN855" s="96" t="str">
        <f t="shared" si="675"/>
        <v/>
      </c>
      <c r="AO855" s="96" t="str">
        <f t="shared" si="676"/>
        <v/>
      </c>
      <c r="AQ855" s="96" t="str">
        <f t="shared" si="663"/>
        <v/>
      </c>
      <c r="AR855" s="96">
        <f t="shared" si="677"/>
        <v>70080</v>
      </c>
      <c r="AS855" s="96">
        <f t="shared" si="678"/>
        <v>70080</v>
      </c>
      <c r="AU855" s="96" t="str">
        <f t="shared" si="664"/>
        <v/>
      </c>
      <c r="AV855" s="96" t="str">
        <f t="shared" si="679"/>
        <v/>
      </c>
      <c r="AW855" s="96" t="str">
        <f t="shared" si="680"/>
        <v/>
      </c>
      <c r="AX855" s="96" t="str">
        <f t="shared" si="681"/>
        <v/>
      </c>
      <c r="AZ855" s="101" t="str">
        <f t="shared" si="665"/>
        <v/>
      </c>
      <c r="BA855" s="101">
        <f t="shared" si="666"/>
        <v>91988.784928960697</v>
      </c>
      <c r="BB855" s="101">
        <f t="shared" si="682"/>
        <v>38933.333333333336</v>
      </c>
      <c r="BC855" s="96">
        <f t="shared" si="683"/>
        <v>27355.423774861116</v>
      </c>
      <c r="BE855" s="96" t="str">
        <f t="shared" si="667"/>
        <v/>
      </c>
      <c r="BF855" s="96" t="str">
        <f t="shared" si="668"/>
        <v/>
      </c>
      <c r="BH855" s="118"/>
      <c r="BJ855" s="96" t="str">
        <f t="shared" si="669"/>
        <v/>
      </c>
      <c r="BK855" s="101">
        <f t="shared" si="670"/>
        <v>1001.1428571428571</v>
      </c>
      <c r="BL855" s="101"/>
      <c r="BM855" s="117" t="str">
        <f t="shared" si="671"/>
        <v>823-40-5</v>
      </c>
      <c r="BN855" s="204" t="str">
        <f t="shared" si="672"/>
        <v>Toluene-2,6-diamine</v>
      </c>
      <c r="BO855" s="204"/>
      <c r="BP855" s="200">
        <f t="shared" si="684"/>
        <v>1896.4103866714388</v>
      </c>
      <c r="BQ855" s="100" t="str">
        <f t="shared" si="700"/>
        <v>N</v>
      </c>
      <c r="BR855" s="205">
        <f t="shared" si="685"/>
        <v>70080</v>
      </c>
      <c r="BS855" s="100" t="str">
        <f t="shared" si="701"/>
        <v>N</v>
      </c>
      <c r="BT855" s="200">
        <f t="shared" si="686"/>
        <v>27355.423774861116</v>
      </c>
      <c r="BU855" s="100" t="str">
        <f t="shared" si="702"/>
        <v>N</v>
      </c>
      <c r="BV855" s="200" t="str">
        <f t="shared" si="687"/>
        <v/>
      </c>
      <c r="BW855" s="100" t="str">
        <f t="shared" si="703"/>
        <v/>
      </c>
      <c r="BX855" s="200">
        <f t="shared" si="704"/>
        <v>1001.1428571428571</v>
      </c>
      <c r="BY855" s="100" t="str">
        <f t="shared" si="705"/>
        <v>N</v>
      </c>
      <c r="BZ855" s="200"/>
      <c r="CA855" s="200"/>
      <c r="CB855" s="200"/>
    </row>
    <row r="856" spans="1:80" s="96" customFormat="1" ht="23" x14ac:dyDescent="0.5">
      <c r="A856" s="268" t="s">
        <v>1682</v>
      </c>
      <c r="B856" s="117" t="s">
        <v>1683</v>
      </c>
      <c r="C856" s="96">
        <v>3.9E-2</v>
      </c>
      <c r="D856" s="96" t="s">
        <v>793</v>
      </c>
      <c r="F856" s="96" t="s">
        <v>74</v>
      </c>
      <c r="G856" s="99">
        <v>1.1E-5</v>
      </c>
      <c r="H856" s="100" t="s">
        <v>793</v>
      </c>
      <c r="I856" s="96">
        <v>7.9999999999999996E-6</v>
      </c>
      <c r="J856" s="203" t="s">
        <v>793</v>
      </c>
      <c r="K856" s="203"/>
      <c r="L856" s="100" t="s">
        <v>1199</v>
      </c>
      <c r="M856" s="113">
        <v>1</v>
      </c>
      <c r="P856" s="215">
        <v>174.16</v>
      </c>
      <c r="R856" s="215">
        <v>1.11E-5</v>
      </c>
      <c r="S856" s="216">
        <v>4.5380000000000003E-4</v>
      </c>
      <c r="T856" s="215">
        <v>6.0923900000000003E-2</v>
      </c>
      <c r="U856" s="215">
        <v>7.1184999999999997E-6</v>
      </c>
      <c r="V856" s="215">
        <v>7576</v>
      </c>
      <c r="W856" s="96">
        <f t="shared" si="654"/>
        <v>45.456000000000003</v>
      </c>
      <c r="X856" s="215">
        <v>37.57</v>
      </c>
      <c r="Y856" s="99">
        <f t="shared" si="655"/>
        <v>3.3324939638078978E-8</v>
      </c>
      <c r="Z856" s="96">
        <f t="shared" si="656"/>
        <v>631852.88130465953</v>
      </c>
      <c r="AA856" s="96">
        <f t="shared" si="657"/>
        <v>1711.5421475654505</v>
      </c>
      <c r="AC856" s="96">
        <f t="shared" si="649"/>
        <v>161.27713403930122</v>
      </c>
      <c r="AD856" s="96" t="str">
        <f t="shared" si="658"/>
        <v/>
      </c>
      <c r="AE856" s="96">
        <f t="shared" si="659"/>
        <v>17.826617826617827</v>
      </c>
      <c r="AF856" s="96">
        <f t="shared" si="673"/>
        <v>16.052292611062366</v>
      </c>
      <c r="AH856" s="101">
        <f t="shared" si="660"/>
        <v>5.2714583240274457</v>
      </c>
      <c r="AI856" s="101" t="str">
        <f t="shared" si="661"/>
        <v/>
      </c>
      <c r="AJ856" s="101" t="str">
        <f t="shared" si="650"/>
        <v/>
      </c>
      <c r="AK856" s="96">
        <f t="shared" si="674"/>
        <v>5.2714583240274457</v>
      </c>
      <c r="AM856" s="96">
        <f t="shared" si="662"/>
        <v>704.45852148366782</v>
      </c>
      <c r="AN856" s="96">
        <f t="shared" si="675"/>
        <v>167.71282051282049</v>
      </c>
      <c r="AO856" s="96">
        <f t="shared" si="676"/>
        <v>135.46274669134104</v>
      </c>
      <c r="AQ856" s="96">
        <f t="shared" si="663"/>
        <v>22.140124960915273</v>
      </c>
      <c r="AR856" s="96" t="str">
        <f t="shared" si="677"/>
        <v/>
      </c>
      <c r="AS856" s="96">
        <f t="shared" si="678"/>
        <v>22.140124960915273</v>
      </c>
      <c r="AU856" s="96">
        <f t="shared" si="664"/>
        <v>782.73169053740844</v>
      </c>
      <c r="AV856" s="96" t="str">
        <f t="shared" si="679"/>
        <v/>
      </c>
      <c r="AW856" s="96">
        <f t="shared" si="680"/>
        <v>93.17378917378916</v>
      </c>
      <c r="AX856" s="96">
        <f t="shared" si="681"/>
        <v>83.262497156454003</v>
      </c>
      <c r="AZ856" s="101">
        <f t="shared" si="665"/>
        <v>24.600138845461412</v>
      </c>
      <c r="BA856" s="101" t="str">
        <f t="shared" si="666"/>
        <v/>
      </c>
      <c r="BB856" s="101" t="str">
        <f t="shared" si="682"/>
        <v/>
      </c>
      <c r="BC856" s="96">
        <f t="shared" si="683"/>
        <v>24.600138845461412</v>
      </c>
      <c r="BE856" s="96">
        <f t="shared" si="667"/>
        <v>0.25524475524475521</v>
      </c>
      <c r="BF856" s="96">
        <f t="shared" si="668"/>
        <v>8.3428571428571432E-3</v>
      </c>
      <c r="BH856" s="118"/>
      <c r="BI856" s="96" t="s">
        <v>74</v>
      </c>
      <c r="BJ856" s="96">
        <f t="shared" si="669"/>
        <v>0.40658783689701072</v>
      </c>
      <c r="BK856" s="101">
        <f t="shared" si="670"/>
        <v>1.6685714285714286E-2</v>
      </c>
      <c r="BL856" s="101"/>
      <c r="BM856" s="117" t="str">
        <f t="shared" si="671"/>
        <v>91-08-7</v>
      </c>
      <c r="BN856" s="204" t="str">
        <f t="shared" si="672"/>
        <v>Toluene-2,6-diisocyante</v>
      </c>
      <c r="BO856" s="204"/>
      <c r="BP856" s="200">
        <f t="shared" si="684"/>
        <v>5.2714583240274457</v>
      </c>
      <c r="BQ856" s="100" t="str">
        <f t="shared" si="694"/>
        <v>N</v>
      </c>
      <c r="BR856" s="205">
        <f t="shared" si="685"/>
        <v>22.140124960915273</v>
      </c>
      <c r="BS856" s="100" t="str">
        <f t="shared" si="695"/>
        <v>N</v>
      </c>
      <c r="BT856" s="200">
        <f t="shared" si="686"/>
        <v>24.600138845461412</v>
      </c>
      <c r="BU856" s="100" t="str">
        <f t="shared" si="696"/>
        <v>N</v>
      </c>
      <c r="BV856" s="200">
        <f t="shared" si="687"/>
        <v>8.3428571428571432E-3</v>
      </c>
      <c r="BW856" s="100" t="str">
        <f t="shared" si="697"/>
        <v>N</v>
      </c>
      <c r="BX856" s="200">
        <f t="shared" si="698"/>
        <v>1.6685714285714286E-2</v>
      </c>
      <c r="BY856" s="100" t="str">
        <f t="shared" si="699"/>
        <v>N</v>
      </c>
      <c r="BZ856" s="200"/>
      <c r="CA856" s="200"/>
      <c r="CB856" s="200"/>
    </row>
    <row r="857" spans="1:80" s="96" customFormat="1" ht="23" x14ac:dyDescent="0.5">
      <c r="A857" s="268" t="s">
        <v>1684</v>
      </c>
      <c r="B857" s="117" t="s">
        <v>448</v>
      </c>
      <c r="C857" s="96">
        <v>1.6E-2</v>
      </c>
      <c r="D857" s="96" t="s">
        <v>791</v>
      </c>
      <c r="F857" s="96" t="s">
        <v>74</v>
      </c>
      <c r="G857" s="99">
        <v>5.1E-5</v>
      </c>
      <c r="H857" s="100" t="s">
        <v>793</v>
      </c>
      <c r="J857" s="96" t="s">
        <v>74</v>
      </c>
      <c r="L857" s="100"/>
      <c r="M857" s="113">
        <v>1</v>
      </c>
      <c r="N857" s="96">
        <v>0.1</v>
      </c>
      <c r="P857" s="215">
        <v>107.16</v>
      </c>
      <c r="Q857" s="96" t="s">
        <v>47</v>
      </c>
      <c r="R857" s="215">
        <v>1.9800000000000001E-6</v>
      </c>
      <c r="S857" s="216">
        <v>8.0900000000000001E-5</v>
      </c>
      <c r="T857" s="215">
        <v>7.2397400000000001E-2</v>
      </c>
      <c r="U857" s="215">
        <v>9.1797999999999998E-6</v>
      </c>
      <c r="V857" s="215">
        <v>115</v>
      </c>
      <c r="W857" s="96">
        <f t="shared" si="654"/>
        <v>0.69000000000000006</v>
      </c>
      <c r="X857" s="215">
        <v>16600</v>
      </c>
      <c r="Y857" s="99" t="str">
        <f t="shared" si="655"/>
        <v/>
      </c>
      <c r="Z857" s="96" t="str">
        <f t="shared" si="656"/>
        <v/>
      </c>
      <c r="AA857" s="96" t="str">
        <f t="shared" si="657"/>
        <v/>
      </c>
      <c r="AC857" s="96">
        <f t="shared" si="649"/>
        <v>66063.348416289577</v>
      </c>
      <c r="AD857" s="96">
        <f t="shared" si="658"/>
        <v>154.45159106296541</v>
      </c>
      <c r="AE857" s="96">
        <f t="shared" si="659"/>
        <v>43.452380952380949</v>
      </c>
      <c r="AF857" s="96">
        <f t="shared" si="673"/>
        <v>33.894448971442763</v>
      </c>
      <c r="AH857" s="101" t="str">
        <f t="shared" si="660"/>
        <v/>
      </c>
      <c r="AI857" s="101" t="str">
        <f t="shared" si="661"/>
        <v/>
      </c>
      <c r="AJ857" s="101" t="str">
        <f t="shared" si="650"/>
        <v/>
      </c>
      <c r="AK857" s="96" t="str">
        <f t="shared" si="674"/>
        <v/>
      </c>
      <c r="AM857" s="96">
        <f t="shared" si="662"/>
        <v>288564.70588235295</v>
      </c>
      <c r="AN857" s="96">
        <f t="shared" si="675"/>
        <v>408.7999999999999</v>
      </c>
      <c r="AO857" s="96">
        <f t="shared" si="676"/>
        <v>408.22168594491126</v>
      </c>
      <c r="AQ857" s="96" t="str">
        <f t="shared" si="663"/>
        <v/>
      </c>
      <c r="AR857" s="96" t="str">
        <f t="shared" si="677"/>
        <v/>
      </c>
      <c r="AS857" s="96" t="str">
        <f t="shared" si="678"/>
        <v/>
      </c>
      <c r="AU857" s="96">
        <f t="shared" si="664"/>
        <v>320627.45098039217</v>
      </c>
      <c r="AV857" s="96">
        <f t="shared" si="679"/>
        <v>7530.2092543471836</v>
      </c>
      <c r="AW857" s="96">
        <f t="shared" si="680"/>
        <v>227.11111111111109</v>
      </c>
      <c r="AX857" s="96">
        <f t="shared" si="681"/>
        <v>220.31049336508647</v>
      </c>
      <c r="AZ857" s="101" t="str">
        <f t="shared" si="665"/>
        <v/>
      </c>
      <c r="BA857" s="101" t="str">
        <f t="shared" si="666"/>
        <v/>
      </c>
      <c r="BB857" s="101" t="str">
        <f t="shared" si="682"/>
        <v/>
      </c>
      <c r="BC857" s="96" t="str">
        <f t="shared" si="683"/>
        <v/>
      </c>
      <c r="BE857" s="96">
        <f t="shared" si="667"/>
        <v>5.5052790346907986E-2</v>
      </c>
      <c r="BF857" s="96" t="str">
        <f t="shared" si="668"/>
        <v/>
      </c>
      <c r="BH857" s="118"/>
      <c r="BI857" s="96" t="s">
        <v>74</v>
      </c>
      <c r="BJ857" s="96">
        <f t="shared" si="669"/>
        <v>4.8692636072572029</v>
      </c>
      <c r="BK857" s="101" t="str">
        <f t="shared" si="670"/>
        <v/>
      </c>
      <c r="BL857" s="101"/>
      <c r="BM857" s="117" t="str">
        <f t="shared" si="671"/>
        <v>95-53-4</v>
      </c>
      <c r="BN857" s="204" t="str">
        <f t="shared" si="672"/>
        <v>Toluidine, o- (Methylaniline, 2-)</v>
      </c>
      <c r="BO857" s="204"/>
      <c r="BP857" s="200">
        <f t="shared" si="684"/>
        <v>33.894448971442763</v>
      </c>
      <c r="BQ857" s="100" t="str">
        <f t="shared" si="694"/>
        <v>C</v>
      </c>
      <c r="BR857" s="205">
        <f t="shared" si="685"/>
        <v>408.22168594491126</v>
      </c>
      <c r="BS857" s="100" t="str">
        <f t="shared" si="695"/>
        <v>C</v>
      </c>
      <c r="BT857" s="200">
        <f t="shared" si="686"/>
        <v>220.31049336508647</v>
      </c>
      <c r="BU857" s="100" t="str">
        <f t="shared" si="696"/>
        <v>C</v>
      </c>
      <c r="BV857" s="200">
        <f t="shared" si="687"/>
        <v>5.5052790346907986E-2</v>
      </c>
      <c r="BW857" s="100" t="str">
        <f t="shared" si="697"/>
        <v>C</v>
      </c>
      <c r="BX857" s="200">
        <f t="shared" si="698"/>
        <v>4.8692636072572029</v>
      </c>
      <c r="BY857" s="100" t="str">
        <f t="shared" si="699"/>
        <v>C</v>
      </c>
      <c r="BZ857" s="200"/>
      <c r="CA857" s="200"/>
      <c r="CB857" s="200"/>
    </row>
    <row r="858" spans="1:80" s="96" customFormat="1" ht="23" x14ac:dyDescent="0.5">
      <c r="A858" s="268" t="s">
        <v>1685</v>
      </c>
      <c r="B858" s="117" t="s">
        <v>647</v>
      </c>
      <c r="C858" s="96">
        <v>0.03</v>
      </c>
      <c r="D858" s="96" t="s">
        <v>791</v>
      </c>
      <c r="E858" s="96">
        <v>4.0000000000000001E-3</v>
      </c>
      <c r="F858" s="96" t="s">
        <v>1198</v>
      </c>
      <c r="G858" s="99"/>
      <c r="H858" s="96" t="s">
        <v>74</v>
      </c>
      <c r="J858" s="96" t="s">
        <v>74</v>
      </c>
      <c r="L858" s="100"/>
      <c r="M858" s="113">
        <v>1</v>
      </c>
      <c r="N858" s="96">
        <v>0.1</v>
      </c>
      <c r="P858" s="215">
        <v>107.16</v>
      </c>
      <c r="Q858" s="96" t="s">
        <v>47</v>
      </c>
      <c r="R858" s="215">
        <v>2.0200000000000001E-6</v>
      </c>
      <c r="S858" s="216">
        <v>8.2600000000000002E-5</v>
      </c>
      <c r="T858" s="215">
        <v>7.1219000000000005E-2</v>
      </c>
      <c r="U858" s="215">
        <v>8.9770000000000006E-6</v>
      </c>
      <c r="V858" s="215">
        <v>112.7</v>
      </c>
      <c r="W858" s="96">
        <f t="shared" si="654"/>
        <v>0.67620000000000002</v>
      </c>
      <c r="X858" s="215">
        <v>6500</v>
      </c>
      <c r="Y858" s="99" t="str">
        <f t="shared" si="655"/>
        <v/>
      </c>
      <c r="Z858" s="96" t="str">
        <f t="shared" si="656"/>
        <v/>
      </c>
      <c r="AA858" s="96" t="str">
        <f t="shared" si="657"/>
        <v/>
      </c>
      <c r="AC858" s="96" t="str">
        <f t="shared" si="649"/>
        <v/>
      </c>
      <c r="AD858" s="96">
        <f t="shared" si="658"/>
        <v>82.374181900248232</v>
      </c>
      <c r="AE858" s="96">
        <f t="shared" si="659"/>
        <v>23.17460317460317</v>
      </c>
      <c r="AF858" s="96">
        <f t="shared" si="673"/>
        <v>18.08631881472672</v>
      </c>
      <c r="AH858" s="101" t="str">
        <f t="shared" si="660"/>
        <v/>
      </c>
      <c r="AI858" s="101">
        <f t="shared" si="661"/>
        <v>1318.4034675817229</v>
      </c>
      <c r="AJ858" s="101">
        <f t="shared" si="650"/>
        <v>312.85714285714289</v>
      </c>
      <c r="AK858" s="96">
        <f t="shared" si="674"/>
        <v>252.85471822285854</v>
      </c>
      <c r="AM858" s="96" t="str">
        <f t="shared" si="662"/>
        <v/>
      </c>
      <c r="AN858" s="96">
        <f t="shared" si="675"/>
        <v>218.02666666666664</v>
      </c>
      <c r="AO858" s="96">
        <f t="shared" si="676"/>
        <v>218.02666666666664</v>
      </c>
      <c r="AQ858" s="96" t="str">
        <f t="shared" si="663"/>
        <v/>
      </c>
      <c r="AR858" s="96">
        <f t="shared" si="677"/>
        <v>9344</v>
      </c>
      <c r="AS858" s="96">
        <f t="shared" si="678"/>
        <v>9344</v>
      </c>
      <c r="AU858" s="96" t="str">
        <f t="shared" si="664"/>
        <v/>
      </c>
      <c r="AV858" s="96">
        <f t="shared" si="679"/>
        <v>4016.1116023184986</v>
      </c>
      <c r="AW858" s="96">
        <f t="shared" si="680"/>
        <v>121.12592592592591</v>
      </c>
      <c r="AX858" s="96">
        <f t="shared" si="681"/>
        <v>117.57972152473977</v>
      </c>
      <c r="AZ858" s="101" t="str">
        <f t="shared" si="665"/>
        <v/>
      </c>
      <c r="BA858" s="101">
        <f t="shared" si="666"/>
        <v>12265.171323861428</v>
      </c>
      <c r="BB858" s="101">
        <f t="shared" si="682"/>
        <v>5191.1111111111113</v>
      </c>
      <c r="BC858" s="96">
        <f t="shared" si="683"/>
        <v>3647.3898366481485</v>
      </c>
      <c r="BE858" s="96" t="str">
        <f t="shared" si="667"/>
        <v/>
      </c>
      <c r="BF858" s="96" t="str">
        <f t="shared" si="668"/>
        <v/>
      </c>
      <c r="BH858" s="118"/>
      <c r="BI858" s="96" t="s">
        <v>74</v>
      </c>
      <c r="BJ858" s="96">
        <f t="shared" si="669"/>
        <v>2.5969405905371752</v>
      </c>
      <c r="BK858" s="101">
        <f t="shared" si="670"/>
        <v>133.48571428571429</v>
      </c>
      <c r="BL858" s="101"/>
      <c r="BM858" s="117" t="str">
        <f t="shared" si="671"/>
        <v>106-49-0</v>
      </c>
      <c r="BN858" s="204" t="str">
        <f t="shared" si="672"/>
        <v>Toluidine, p-</v>
      </c>
      <c r="BO858" s="204"/>
      <c r="BP858" s="200">
        <f t="shared" si="684"/>
        <v>18.08631881472672</v>
      </c>
      <c r="BQ858" s="100" t="str">
        <f t="shared" si="694"/>
        <v>C</v>
      </c>
      <c r="BR858" s="205">
        <f t="shared" si="685"/>
        <v>218.02666666666664</v>
      </c>
      <c r="BS858" s="100" t="str">
        <f t="shared" si="695"/>
        <v>C</v>
      </c>
      <c r="BT858" s="200">
        <f t="shared" si="686"/>
        <v>117.57972152473977</v>
      </c>
      <c r="BU858" s="100" t="str">
        <f t="shared" si="696"/>
        <v>C</v>
      </c>
      <c r="BV858" s="200" t="str">
        <f t="shared" si="687"/>
        <v/>
      </c>
      <c r="BW858" s="100" t="str">
        <f t="shared" si="697"/>
        <v/>
      </c>
      <c r="BX858" s="200">
        <f t="shared" si="698"/>
        <v>2.5969405905371752</v>
      </c>
      <c r="BY858" s="100" t="str">
        <f t="shared" si="699"/>
        <v>C</v>
      </c>
      <c r="BZ858" s="200"/>
      <c r="CA858" s="200"/>
      <c r="CB858" s="200"/>
    </row>
    <row r="859" spans="1:80" s="96" customFormat="1" ht="23" x14ac:dyDescent="0.5">
      <c r="A859" s="268" t="s">
        <v>1835</v>
      </c>
      <c r="B859" s="117"/>
      <c r="G859" s="99"/>
      <c r="L859" s="100"/>
      <c r="M859" s="113">
        <v>1</v>
      </c>
      <c r="P859" s="215"/>
      <c r="R859" s="215"/>
      <c r="S859" s="216"/>
      <c r="T859" s="215"/>
      <c r="U859" s="215"/>
      <c r="V859" s="215"/>
      <c r="W859" s="96">
        <f t="shared" si="654"/>
        <v>0</v>
      </c>
      <c r="X859" s="215"/>
      <c r="Y859" s="99" t="str">
        <f t="shared" si="655"/>
        <v/>
      </c>
      <c r="Z859" s="96" t="str">
        <f t="shared" si="656"/>
        <v/>
      </c>
      <c r="AA859" s="96" t="str">
        <f t="shared" si="657"/>
        <v/>
      </c>
      <c r="AC859" s="96" t="str">
        <f t="shared" si="649"/>
        <v/>
      </c>
      <c r="AD859" s="96" t="str">
        <f t="shared" si="658"/>
        <v/>
      </c>
      <c r="AE859" s="96" t="str">
        <f t="shared" si="659"/>
        <v/>
      </c>
      <c r="AF859" s="96" t="str">
        <f t="shared" si="673"/>
        <v/>
      </c>
      <c r="AH859" s="101" t="str">
        <f t="shared" si="660"/>
        <v/>
      </c>
      <c r="AI859" s="101" t="str">
        <f t="shared" si="661"/>
        <v/>
      </c>
      <c r="AJ859" s="101" t="str">
        <f t="shared" si="650"/>
        <v/>
      </c>
      <c r="AK859" s="96" t="str">
        <f t="shared" si="674"/>
        <v/>
      </c>
      <c r="AM859" s="96" t="str">
        <f t="shared" si="662"/>
        <v/>
      </c>
      <c r="AN859" s="96" t="str">
        <f t="shared" si="675"/>
        <v/>
      </c>
      <c r="AO859" s="96" t="str">
        <f t="shared" si="676"/>
        <v/>
      </c>
      <c r="AQ859" s="96" t="str">
        <f t="shared" si="663"/>
        <v/>
      </c>
      <c r="AR859" s="96" t="str">
        <f t="shared" si="677"/>
        <v/>
      </c>
      <c r="AS859" s="96" t="str">
        <f t="shared" si="678"/>
        <v/>
      </c>
      <c r="AU859" s="96" t="str">
        <f t="shared" si="664"/>
        <v/>
      </c>
      <c r="AV859" s="96" t="str">
        <f t="shared" si="679"/>
        <v/>
      </c>
      <c r="AW859" s="96" t="str">
        <f t="shared" si="680"/>
        <v/>
      </c>
      <c r="AX859" s="96" t="str">
        <f t="shared" si="681"/>
        <v/>
      </c>
      <c r="AZ859" s="101" t="str">
        <f t="shared" si="665"/>
        <v/>
      </c>
      <c r="BA859" s="101" t="str">
        <f t="shared" si="666"/>
        <v/>
      </c>
      <c r="BB859" s="101" t="str">
        <f t="shared" si="682"/>
        <v/>
      </c>
      <c r="BC859" s="96" t="str">
        <f t="shared" si="683"/>
        <v/>
      </c>
      <c r="BE859" s="96" t="str">
        <f t="shared" si="667"/>
        <v/>
      </c>
      <c r="BF859" s="96" t="str">
        <f t="shared" si="668"/>
        <v/>
      </c>
      <c r="BH859" s="118"/>
      <c r="BJ859" s="96" t="str">
        <f t="shared" si="669"/>
        <v/>
      </c>
      <c r="BK859" s="101" t="str">
        <f t="shared" si="670"/>
        <v/>
      </c>
      <c r="BL859" s="101"/>
      <c r="BM859" s="117"/>
      <c r="BN859" s="204" t="str">
        <f t="shared" si="672"/>
        <v>Total Petroleum Hydrocarbons</v>
      </c>
      <c r="BO859" s="204"/>
      <c r="BP859" s="200"/>
      <c r="BQ859" s="100"/>
      <c r="BR859" s="205"/>
      <c r="BS859" s="100"/>
      <c r="BT859" s="200"/>
      <c r="BU859" s="100"/>
      <c r="BV859" s="200"/>
      <c r="BW859" s="100"/>
      <c r="BX859" s="200"/>
      <c r="BY859" s="100"/>
      <c r="BZ859" s="200"/>
      <c r="CA859" s="200"/>
      <c r="CB859" s="200"/>
    </row>
    <row r="860" spans="1:80" s="96" customFormat="1" ht="23" x14ac:dyDescent="0.5">
      <c r="A860" s="270" t="s">
        <v>1836</v>
      </c>
      <c r="B860" s="117" t="s">
        <v>1959</v>
      </c>
      <c r="D860" s="96" t="s">
        <v>74</v>
      </c>
      <c r="E860" s="96">
        <v>3</v>
      </c>
      <c r="F860" s="96" t="s">
        <v>791</v>
      </c>
      <c r="G860" s="99"/>
      <c r="H860" s="96" t="s">
        <v>74</v>
      </c>
      <c r="J860" s="96" t="s">
        <v>74</v>
      </c>
      <c r="L860" s="100" t="s">
        <v>1199</v>
      </c>
      <c r="M860" s="113">
        <v>1</v>
      </c>
      <c r="P860" s="215">
        <v>170.34</v>
      </c>
      <c r="R860" s="215">
        <v>8.18</v>
      </c>
      <c r="S860" s="216">
        <v>334.42354999999998</v>
      </c>
      <c r="T860" s="215">
        <v>6.1831400000000002E-2</v>
      </c>
      <c r="U860" s="215">
        <v>7.2245E-6</v>
      </c>
      <c r="V860" s="215">
        <v>4818</v>
      </c>
      <c r="W860" s="96">
        <f t="shared" si="654"/>
        <v>28.908000000000001</v>
      </c>
      <c r="X860" s="215">
        <v>3.7000000000000002E-3</v>
      </c>
      <c r="Y860" s="99">
        <f t="shared" si="655"/>
        <v>1.1933394065534033E-2</v>
      </c>
      <c r="Z860" s="96">
        <f t="shared" si="656"/>
        <v>1055.8899709602797</v>
      </c>
      <c r="AA860" s="96">
        <f t="shared" si="657"/>
        <v>0.34157331549371073</v>
      </c>
      <c r="AC860" s="96" t="str">
        <f t="shared" si="649"/>
        <v/>
      </c>
      <c r="AD860" s="96" t="str">
        <f t="shared" si="658"/>
        <v/>
      </c>
      <c r="AE860" s="96" t="str">
        <f t="shared" si="659"/>
        <v/>
      </c>
      <c r="AF860" s="96" t="str">
        <f t="shared" si="673"/>
        <v/>
      </c>
      <c r="AH860" s="101" t="str">
        <f t="shared" si="660"/>
        <v/>
      </c>
      <c r="AI860" s="101" t="str">
        <f t="shared" si="661"/>
        <v/>
      </c>
      <c r="AJ860" s="101">
        <f t="shared" si="650"/>
        <v>234642.85714285716</v>
      </c>
      <c r="AK860" s="96">
        <f t="shared" si="674"/>
        <v>234642.85714285716</v>
      </c>
      <c r="AM860" s="96" t="str">
        <f t="shared" si="662"/>
        <v/>
      </c>
      <c r="AN860" s="96" t="str">
        <f t="shared" si="675"/>
        <v/>
      </c>
      <c r="AO860" s="96" t="str">
        <f t="shared" si="676"/>
        <v/>
      </c>
      <c r="AQ860" s="96" t="str">
        <f t="shared" si="663"/>
        <v/>
      </c>
      <c r="AR860" s="96">
        <f t="shared" si="677"/>
        <v>7008000.0000000009</v>
      </c>
      <c r="AS860" s="96">
        <f t="shared" si="678"/>
        <v>7008000.0000000009</v>
      </c>
      <c r="AU860" s="96" t="str">
        <f t="shared" si="664"/>
        <v/>
      </c>
      <c r="AV860" s="96" t="str">
        <f t="shared" si="679"/>
        <v/>
      </c>
      <c r="AW860" s="96" t="str">
        <f t="shared" si="680"/>
        <v/>
      </c>
      <c r="AX860" s="96" t="str">
        <f t="shared" si="681"/>
        <v/>
      </c>
      <c r="AZ860" s="101" t="str">
        <f t="shared" si="665"/>
        <v/>
      </c>
      <c r="BA860" s="101" t="str">
        <f t="shared" si="666"/>
        <v/>
      </c>
      <c r="BB860" s="101">
        <f t="shared" si="682"/>
        <v>3893333.333333334</v>
      </c>
      <c r="BC860" s="96">
        <f t="shared" si="683"/>
        <v>3893333.3333333335</v>
      </c>
      <c r="BE860" s="96" t="str">
        <f t="shared" si="667"/>
        <v/>
      </c>
      <c r="BF860" s="96" t="str">
        <f t="shared" si="668"/>
        <v/>
      </c>
      <c r="BH860" s="118"/>
      <c r="BI860" s="96" t="s">
        <v>74</v>
      </c>
      <c r="BJ860" s="96" t="str">
        <f t="shared" si="669"/>
        <v/>
      </c>
      <c r="BK860" s="101">
        <f t="shared" si="670"/>
        <v>100114.28571428572</v>
      </c>
      <c r="BL860" s="101"/>
      <c r="BM860" s="117" t="str">
        <f t="shared" ref="BM860:BM891" si="706">B860</f>
        <v>E1790670</v>
      </c>
      <c r="BN860" s="204" t="str">
        <f t="shared" si="672"/>
        <v>Aliphatic High MW</v>
      </c>
      <c r="BO860" s="204"/>
      <c r="BP860" s="200">
        <f t="shared" ref="BP860:BP891" si="707">IF(AND(AA860="",AF860="",AK860=""),"",IF(Q860="S", MIN(AF860,AK860,100000),MIN(AA860,AF860,AK860,100000)))</f>
        <v>0.34157331549371073</v>
      </c>
      <c r="BQ860" s="100" t="str">
        <f t="shared" si="694"/>
        <v>sat</v>
      </c>
      <c r="BR860" s="205">
        <f t="shared" ref="BR860:BR891" si="708">IF(AND(AA860="",AO860="",AS860=""),"",IF(Q860="S", MIN(AO860,AS860,100000),MIN(AA860,AO860,AS860,100000)))</f>
        <v>0.34157331549371073</v>
      </c>
      <c r="BS860" s="100" t="str">
        <f t="shared" si="695"/>
        <v>sat</v>
      </c>
      <c r="BT860" s="200">
        <f t="shared" ref="BT860:BT891" si="709">IF(AND(AA860="",AX860="",BC860=""),"",IF(Q860="S",MIN(AX860,BC860,100000),MIN(AA860,AX860,BC860,100000)))</f>
        <v>0.34157331549371073</v>
      </c>
      <c r="BU860" s="100" t="str">
        <f t="shared" si="696"/>
        <v>sat</v>
      </c>
      <c r="BV860" s="200" t="str">
        <f t="shared" ref="BV860:BV891" si="710">IF(AND(G860="",I860=""),"",MIN(BE860,BF860))</f>
        <v/>
      </c>
      <c r="BW860" s="100" t="str">
        <f t="shared" si="697"/>
        <v/>
      </c>
      <c r="BX860" s="200">
        <f t="shared" si="698"/>
        <v>100114.28571428572</v>
      </c>
      <c r="BY860" s="100" t="str">
        <f t="shared" si="699"/>
        <v>N</v>
      </c>
      <c r="BZ860" s="200"/>
      <c r="CA860" s="200"/>
      <c r="CB860" s="200"/>
    </row>
    <row r="861" spans="1:80" s="96" customFormat="1" ht="23" x14ac:dyDescent="0.5">
      <c r="A861" s="270" t="s">
        <v>1837</v>
      </c>
      <c r="B861" s="117" t="s">
        <v>1960</v>
      </c>
      <c r="D861" s="96" t="s">
        <v>74</v>
      </c>
      <c r="E861" s="96">
        <v>5.0000000000000001E-3</v>
      </c>
      <c r="F861" s="96" t="s">
        <v>791</v>
      </c>
      <c r="G861" s="99"/>
      <c r="H861" s="96" t="s">
        <v>74</v>
      </c>
      <c r="I861" s="96">
        <v>0.4</v>
      </c>
      <c r="J861" s="96" t="s">
        <v>791</v>
      </c>
      <c r="L861" s="100" t="s">
        <v>1199</v>
      </c>
      <c r="M861" s="113">
        <v>1</v>
      </c>
      <c r="P861" s="215">
        <v>86.18</v>
      </c>
      <c r="R861" s="215">
        <v>1.8</v>
      </c>
      <c r="S861" s="216">
        <v>73.589534</v>
      </c>
      <c r="T861" s="215">
        <v>7.3106400000000002E-2</v>
      </c>
      <c r="U861" s="215">
        <v>8.1657000000000004E-6</v>
      </c>
      <c r="V861" s="215">
        <v>131.5</v>
      </c>
      <c r="W861" s="96">
        <f t="shared" si="654"/>
        <v>0.78900000000000003</v>
      </c>
      <c r="X861" s="215">
        <v>9.5</v>
      </c>
      <c r="Y861" s="99">
        <f t="shared" si="655"/>
        <v>1.9340185024743467E-2</v>
      </c>
      <c r="Z861" s="96">
        <f t="shared" si="656"/>
        <v>829.41205575179254</v>
      </c>
      <c r="AA861" s="96">
        <f t="shared" si="657"/>
        <v>140.7909543855346</v>
      </c>
      <c r="AC861" s="96" t="str">
        <f t="shared" si="649"/>
        <v/>
      </c>
      <c r="AD861" s="96" t="str">
        <f t="shared" si="658"/>
        <v/>
      </c>
      <c r="AE861" s="96" t="str">
        <f t="shared" si="659"/>
        <v/>
      </c>
      <c r="AF861" s="96" t="str">
        <f t="shared" si="673"/>
        <v/>
      </c>
      <c r="AH861" s="101">
        <f t="shared" si="660"/>
        <v>345.98331468503341</v>
      </c>
      <c r="AI861" s="101" t="str">
        <f t="shared" si="661"/>
        <v/>
      </c>
      <c r="AJ861" s="101">
        <f t="shared" si="650"/>
        <v>391.07142857142861</v>
      </c>
      <c r="AK861" s="96">
        <f t="shared" si="674"/>
        <v>183.5741379778006</v>
      </c>
      <c r="AM861" s="96" t="str">
        <f t="shared" si="662"/>
        <v/>
      </c>
      <c r="AN861" s="96" t="str">
        <f t="shared" si="675"/>
        <v/>
      </c>
      <c r="AO861" s="96" t="str">
        <f t="shared" si="676"/>
        <v/>
      </c>
      <c r="AQ861" s="96">
        <f t="shared" si="663"/>
        <v>1453.1299216771404</v>
      </c>
      <c r="AR861" s="96">
        <f t="shared" si="677"/>
        <v>11680.000000000002</v>
      </c>
      <c r="AS861" s="96">
        <f t="shared" si="678"/>
        <v>1292.3467281911694</v>
      </c>
      <c r="AU861" s="96" t="str">
        <f t="shared" si="664"/>
        <v/>
      </c>
      <c r="AV861" s="96" t="str">
        <f t="shared" si="679"/>
        <v/>
      </c>
      <c r="AW861" s="96" t="str">
        <f t="shared" si="680"/>
        <v/>
      </c>
      <c r="AX861" s="96" t="str">
        <f t="shared" si="681"/>
        <v/>
      </c>
      <c r="AZ861" s="101">
        <f t="shared" si="665"/>
        <v>1614.5888018634894</v>
      </c>
      <c r="BA861" s="101" t="str">
        <f t="shared" si="666"/>
        <v/>
      </c>
      <c r="BB861" s="101">
        <f t="shared" si="682"/>
        <v>6488.8888888888896</v>
      </c>
      <c r="BC861" s="96">
        <f t="shared" si="683"/>
        <v>1292.8877867452584</v>
      </c>
      <c r="BE861" s="96" t="str">
        <f t="shared" si="667"/>
        <v/>
      </c>
      <c r="BF861" s="96">
        <f t="shared" si="668"/>
        <v>417.14285714285717</v>
      </c>
      <c r="BH861" s="118"/>
      <c r="BI861" s="96" t="s">
        <v>74</v>
      </c>
      <c r="BJ861" s="96" t="str">
        <f t="shared" si="669"/>
        <v/>
      </c>
      <c r="BK861" s="101">
        <f t="shared" si="670"/>
        <v>139.04761904761904</v>
      </c>
      <c r="BL861" s="101"/>
      <c r="BM861" s="117" t="str">
        <f t="shared" si="706"/>
        <v>E1790666</v>
      </c>
      <c r="BN861" s="204" t="str">
        <f t="shared" si="672"/>
        <v>Aliphatic Low MW</v>
      </c>
      <c r="BO861" s="204"/>
      <c r="BP861" s="200">
        <f t="shared" si="707"/>
        <v>140.7909543855346</v>
      </c>
      <c r="BQ861" s="100" t="str">
        <f t="shared" si="694"/>
        <v>sat</v>
      </c>
      <c r="BR861" s="205">
        <f t="shared" si="708"/>
        <v>140.7909543855346</v>
      </c>
      <c r="BS861" s="100" t="str">
        <f t="shared" si="695"/>
        <v>sat</v>
      </c>
      <c r="BT861" s="200">
        <f t="shared" si="709"/>
        <v>140.7909543855346</v>
      </c>
      <c r="BU861" s="100" t="str">
        <f t="shared" si="696"/>
        <v>sat</v>
      </c>
      <c r="BV861" s="200">
        <f t="shared" si="710"/>
        <v>417.14285714285717</v>
      </c>
      <c r="BW861" s="100" t="str">
        <f t="shared" si="697"/>
        <v>N</v>
      </c>
      <c r="BX861" s="200">
        <f t="shared" si="698"/>
        <v>139.04761904761904</v>
      </c>
      <c r="BY861" s="100" t="str">
        <f t="shared" si="699"/>
        <v>N</v>
      </c>
      <c r="BZ861" s="200"/>
      <c r="CA861" s="200"/>
      <c r="CB861" s="200"/>
    </row>
    <row r="862" spans="1:80" s="96" customFormat="1" ht="23" x14ac:dyDescent="0.5">
      <c r="A862" s="270" t="s">
        <v>1838</v>
      </c>
      <c r="B862" s="117" t="s">
        <v>1961</v>
      </c>
      <c r="D862" s="96" t="s">
        <v>74</v>
      </c>
      <c r="E862" s="96">
        <v>0.01</v>
      </c>
      <c r="F862" s="96" t="s">
        <v>1198</v>
      </c>
      <c r="G862" s="99"/>
      <c r="H862" s="96" t="s">
        <v>74</v>
      </c>
      <c r="I862" s="96">
        <v>0.1</v>
      </c>
      <c r="J862" s="96" t="s">
        <v>791</v>
      </c>
      <c r="L862" s="100" t="s">
        <v>1199</v>
      </c>
      <c r="M862" s="113">
        <v>1</v>
      </c>
      <c r="P862" s="215">
        <v>128.26</v>
      </c>
      <c r="R862" s="215">
        <v>3.4</v>
      </c>
      <c r="S862" s="216">
        <v>139.00245000000001</v>
      </c>
      <c r="T862" s="215">
        <v>5.1425400000000003E-2</v>
      </c>
      <c r="U862" s="215">
        <v>6.7679E-6</v>
      </c>
      <c r="V862" s="215">
        <v>796</v>
      </c>
      <c r="W862" s="96">
        <f t="shared" si="654"/>
        <v>4.7759999999999998</v>
      </c>
      <c r="X862" s="215">
        <v>0.22</v>
      </c>
      <c r="Y862" s="99">
        <f t="shared" si="655"/>
        <v>1.2210146340450034E-2</v>
      </c>
      <c r="Z862" s="96">
        <f t="shared" si="656"/>
        <v>1043.8551097078475</v>
      </c>
      <c r="AA862" s="96">
        <f t="shared" si="657"/>
        <v>6.8618660622641521</v>
      </c>
      <c r="AC862" s="96" t="str">
        <f t="shared" si="649"/>
        <v/>
      </c>
      <c r="AD862" s="96" t="str">
        <f t="shared" si="658"/>
        <v/>
      </c>
      <c r="AE862" s="96" t="str">
        <f t="shared" si="659"/>
        <v/>
      </c>
      <c r="AF862" s="96" t="str">
        <f t="shared" si="673"/>
        <v/>
      </c>
      <c r="AH862" s="101">
        <f t="shared" si="660"/>
        <v>108.85917572667552</v>
      </c>
      <c r="AI862" s="101" t="str">
        <f t="shared" si="661"/>
        <v/>
      </c>
      <c r="AJ862" s="101">
        <f t="shared" si="650"/>
        <v>782.14285714285722</v>
      </c>
      <c r="AK862" s="96">
        <f t="shared" si="674"/>
        <v>95.559183467705623</v>
      </c>
      <c r="AM862" s="96" t="str">
        <f t="shared" si="662"/>
        <v/>
      </c>
      <c r="AN862" s="96" t="str">
        <f t="shared" si="675"/>
        <v/>
      </c>
      <c r="AO862" s="96" t="str">
        <f t="shared" si="676"/>
        <v/>
      </c>
      <c r="AQ862" s="96">
        <f t="shared" si="663"/>
        <v>457.20853805203717</v>
      </c>
      <c r="AR862" s="96">
        <f t="shared" si="677"/>
        <v>23360.000000000004</v>
      </c>
      <c r="AS862" s="96">
        <f t="shared" si="678"/>
        <v>448.43170566491244</v>
      </c>
      <c r="AU862" s="96" t="str">
        <f t="shared" si="664"/>
        <v/>
      </c>
      <c r="AV862" s="96" t="str">
        <f t="shared" si="679"/>
        <v/>
      </c>
      <c r="AW862" s="96" t="str">
        <f t="shared" si="680"/>
        <v/>
      </c>
      <c r="AX862" s="96" t="str">
        <f t="shared" si="681"/>
        <v/>
      </c>
      <c r="AZ862" s="101">
        <f t="shared" si="665"/>
        <v>508.00948672448573</v>
      </c>
      <c r="BA862" s="101" t="str">
        <f t="shared" si="666"/>
        <v/>
      </c>
      <c r="BB862" s="101">
        <f t="shared" si="682"/>
        <v>12977.777777777779</v>
      </c>
      <c r="BC862" s="96">
        <f t="shared" si="683"/>
        <v>488.87277386224258</v>
      </c>
      <c r="BE862" s="96" t="str">
        <f t="shared" si="667"/>
        <v/>
      </c>
      <c r="BF862" s="96">
        <f t="shared" si="668"/>
        <v>104.28571428571429</v>
      </c>
      <c r="BH862" s="118"/>
      <c r="BI862" s="96" t="s">
        <v>74</v>
      </c>
      <c r="BJ862" s="96" t="str">
        <f t="shared" si="669"/>
        <v/>
      </c>
      <c r="BK862" s="101">
        <f t="shared" si="670"/>
        <v>128.35164835164835</v>
      </c>
      <c r="BL862" s="101"/>
      <c r="BM862" s="117" t="str">
        <f t="shared" si="706"/>
        <v>E1790668</v>
      </c>
      <c r="BN862" s="204" t="str">
        <f t="shared" si="672"/>
        <v>Aliphatic Medium MW</v>
      </c>
      <c r="BO862" s="204"/>
      <c r="BP862" s="200">
        <f t="shared" si="707"/>
        <v>6.8618660622641521</v>
      </c>
      <c r="BQ862" s="100" t="str">
        <f t="shared" si="694"/>
        <v>sat</v>
      </c>
      <c r="BR862" s="205">
        <f t="shared" si="708"/>
        <v>6.8618660622641521</v>
      </c>
      <c r="BS862" s="100" t="str">
        <f t="shared" si="695"/>
        <v>sat</v>
      </c>
      <c r="BT862" s="200">
        <f t="shared" si="709"/>
        <v>6.8618660622641521</v>
      </c>
      <c r="BU862" s="100" t="str">
        <f t="shared" si="696"/>
        <v>sat</v>
      </c>
      <c r="BV862" s="200">
        <f t="shared" si="710"/>
        <v>104.28571428571429</v>
      </c>
      <c r="BW862" s="100" t="str">
        <f t="shared" si="697"/>
        <v>N</v>
      </c>
      <c r="BX862" s="200">
        <f t="shared" si="698"/>
        <v>128.35164835164835</v>
      </c>
      <c r="BY862" s="100" t="str">
        <f t="shared" si="699"/>
        <v>N</v>
      </c>
      <c r="BZ862" s="200"/>
      <c r="CA862" s="200"/>
      <c r="CB862" s="200"/>
    </row>
    <row r="863" spans="1:80" s="96" customFormat="1" ht="23" x14ac:dyDescent="0.5">
      <c r="A863" s="270" t="s">
        <v>1839</v>
      </c>
      <c r="B863" s="117" t="s">
        <v>1962</v>
      </c>
      <c r="D863" s="96" t="s">
        <v>74</v>
      </c>
      <c r="E863" s="96">
        <v>2.9999999999999997E-4</v>
      </c>
      <c r="F863" s="96" t="s">
        <v>791</v>
      </c>
      <c r="G863" s="99"/>
      <c r="H863" s="96" t="s">
        <v>74</v>
      </c>
      <c r="I863" s="96">
        <v>1.9999999999999999E-6</v>
      </c>
      <c r="J863" s="96" t="s">
        <v>791</v>
      </c>
      <c r="K863" s="100" t="s">
        <v>1949</v>
      </c>
      <c r="L863" s="100"/>
      <c r="M863" s="113">
        <v>1</v>
      </c>
      <c r="N863" s="96">
        <v>0.13</v>
      </c>
      <c r="P863" s="215">
        <v>202.26</v>
      </c>
      <c r="Q863" s="96" t="s">
        <v>47</v>
      </c>
      <c r="R863" s="215">
        <v>8.8599999999999999E-6</v>
      </c>
      <c r="S863" s="216">
        <v>3.6220000000000002E-4</v>
      </c>
      <c r="T863" s="215">
        <v>2.7595700000000001E-2</v>
      </c>
      <c r="U863" s="215">
        <v>7.1826999999999999E-6</v>
      </c>
      <c r="V863" s="215">
        <v>55450</v>
      </c>
      <c r="W863" s="96">
        <f t="shared" si="654"/>
        <v>332.7</v>
      </c>
      <c r="X863" s="215">
        <v>0.26</v>
      </c>
      <c r="Y863" s="99" t="str">
        <f t="shared" si="655"/>
        <v/>
      </c>
      <c r="Z863" s="96" t="str">
        <f t="shared" si="656"/>
        <v/>
      </c>
      <c r="AA863" s="96" t="str">
        <f t="shared" si="657"/>
        <v/>
      </c>
      <c r="AC863" s="96" t="str">
        <f t="shared" si="649"/>
        <v/>
      </c>
      <c r="AD863" s="96" t="str">
        <f t="shared" si="658"/>
        <v/>
      </c>
      <c r="AE863" s="96" t="str">
        <f t="shared" si="659"/>
        <v/>
      </c>
      <c r="AF863" s="96" t="str">
        <f t="shared" si="673"/>
        <v/>
      </c>
      <c r="AH863" s="101">
        <f t="shared" si="660"/>
        <v>2502.8571428571427</v>
      </c>
      <c r="AI863" s="101">
        <f t="shared" si="661"/>
        <v>76.061738514330173</v>
      </c>
      <c r="AJ863" s="101">
        <f t="shared" si="650"/>
        <v>23.464285714285715</v>
      </c>
      <c r="AK863" s="96">
        <f t="shared" si="674"/>
        <v>17.804771895668914</v>
      </c>
      <c r="AM863" s="96" t="str">
        <f t="shared" si="662"/>
        <v/>
      </c>
      <c r="AN863" s="96" t="str">
        <f t="shared" si="675"/>
        <v/>
      </c>
      <c r="AO863" s="96" t="str">
        <f t="shared" si="676"/>
        <v/>
      </c>
      <c r="AQ863" s="96">
        <f t="shared" si="663"/>
        <v>10511.999999999998</v>
      </c>
      <c r="AR863" s="96">
        <f t="shared" si="677"/>
        <v>700.80000000000007</v>
      </c>
      <c r="AS863" s="96">
        <f t="shared" si="678"/>
        <v>657</v>
      </c>
      <c r="AU863" s="96" t="str">
        <f t="shared" si="664"/>
        <v/>
      </c>
      <c r="AV863" s="96" t="str">
        <f t="shared" si="679"/>
        <v/>
      </c>
      <c r="AW863" s="96" t="str">
        <f t="shared" si="680"/>
        <v/>
      </c>
      <c r="AX863" s="96" t="str">
        <f t="shared" si="681"/>
        <v/>
      </c>
      <c r="AZ863" s="101">
        <f t="shared" si="665"/>
        <v>11680</v>
      </c>
      <c r="BA863" s="101">
        <f t="shared" si="666"/>
        <v>707.60603791508242</v>
      </c>
      <c r="BB863" s="101">
        <f t="shared" si="682"/>
        <v>389.33333333333331</v>
      </c>
      <c r="BC863" s="96">
        <f t="shared" si="683"/>
        <v>245.86181723878653</v>
      </c>
      <c r="BE863" s="96" t="str">
        <f t="shared" si="667"/>
        <v/>
      </c>
      <c r="BF863" s="96">
        <f t="shared" si="668"/>
        <v>2.0857142857142858E-3</v>
      </c>
      <c r="BH863" s="118"/>
      <c r="BI863" s="96" t="s">
        <v>74</v>
      </c>
      <c r="BJ863" s="96" t="str">
        <f t="shared" si="669"/>
        <v/>
      </c>
      <c r="BK863" s="101">
        <f t="shared" si="670"/>
        <v>10.011428571428571</v>
      </c>
      <c r="BL863" s="101"/>
      <c r="BM863" s="117" t="str">
        <f t="shared" si="706"/>
        <v>E1790676</v>
      </c>
      <c r="BN863" s="204" t="str">
        <f t="shared" si="672"/>
        <v>Aromatic High MW</v>
      </c>
      <c r="BO863" s="204"/>
      <c r="BP863" s="200">
        <f t="shared" si="707"/>
        <v>17.804771895668914</v>
      </c>
      <c r="BQ863" s="100" t="str">
        <f t="shared" si="694"/>
        <v>N</v>
      </c>
      <c r="BR863" s="205">
        <f t="shared" si="708"/>
        <v>657</v>
      </c>
      <c r="BS863" s="100" t="str">
        <f t="shared" si="695"/>
        <v>N</v>
      </c>
      <c r="BT863" s="200">
        <f t="shared" si="709"/>
        <v>245.86181723878653</v>
      </c>
      <c r="BU863" s="100" t="str">
        <f t="shared" si="696"/>
        <v>N</v>
      </c>
      <c r="BV863" s="200">
        <f t="shared" si="710"/>
        <v>2.0857142857142858E-3</v>
      </c>
      <c r="BW863" s="100" t="str">
        <f t="shared" si="697"/>
        <v>N</v>
      </c>
      <c r="BX863" s="200">
        <f t="shared" si="698"/>
        <v>10.011428571428571</v>
      </c>
      <c r="BY863" s="100" t="str">
        <f t="shared" si="699"/>
        <v>N</v>
      </c>
      <c r="BZ863" s="200"/>
      <c r="CA863" s="200"/>
      <c r="CB863" s="200"/>
    </row>
    <row r="864" spans="1:80" s="96" customFormat="1" ht="23" x14ac:dyDescent="0.5">
      <c r="A864" s="270" t="s">
        <v>1840</v>
      </c>
      <c r="B864" s="117" t="s">
        <v>1963</v>
      </c>
      <c r="D864" s="96" t="s">
        <v>74</v>
      </c>
      <c r="E864" s="96">
        <v>4.0000000000000001E-3</v>
      </c>
      <c r="F864" s="96" t="s">
        <v>791</v>
      </c>
      <c r="G864" s="99"/>
      <c r="H864" s="96" t="s">
        <v>74</v>
      </c>
      <c r="I864" s="96">
        <v>0.03</v>
      </c>
      <c r="J864" s="96" t="s">
        <v>791</v>
      </c>
      <c r="L864" s="100" t="s">
        <v>1199</v>
      </c>
      <c r="M864" s="113">
        <v>1</v>
      </c>
      <c r="P864" s="215">
        <v>78.11</v>
      </c>
      <c r="R864" s="215">
        <v>5.5500000000000002E-3</v>
      </c>
      <c r="S864" s="216">
        <v>0.22690109999999999</v>
      </c>
      <c r="T864" s="215">
        <v>8.9538400000000004E-2</v>
      </c>
      <c r="U864" s="215">
        <v>1.03E-5</v>
      </c>
      <c r="V864" s="215">
        <v>145.80000000000001</v>
      </c>
      <c r="W864" s="96">
        <f t="shared" si="654"/>
        <v>0.87480000000000013</v>
      </c>
      <c r="X864" s="215">
        <v>1790</v>
      </c>
      <c r="Y864" s="99">
        <f t="shared" si="655"/>
        <v>1.0635783537458001E-3</v>
      </c>
      <c r="Z864" s="96">
        <f t="shared" si="656"/>
        <v>3536.844051171111</v>
      </c>
      <c r="AA864" s="96">
        <f t="shared" si="657"/>
        <v>1821.7800777792454</v>
      </c>
      <c r="AC864" s="96" t="str">
        <f t="shared" si="649"/>
        <v/>
      </c>
      <c r="AD864" s="96" t="str">
        <f t="shared" si="658"/>
        <v/>
      </c>
      <c r="AE864" s="96" t="str">
        <f t="shared" si="659"/>
        <v/>
      </c>
      <c r="AF864" s="96" t="str">
        <f t="shared" si="673"/>
        <v/>
      </c>
      <c r="AH864" s="101">
        <f t="shared" si="660"/>
        <v>110.65269245806762</v>
      </c>
      <c r="AI864" s="101" t="str">
        <f t="shared" si="661"/>
        <v/>
      </c>
      <c r="AJ864" s="101">
        <f t="shared" si="650"/>
        <v>312.85714285714289</v>
      </c>
      <c r="AK864" s="96">
        <f t="shared" si="674"/>
        <v>81.741868370342004</v>
      </c>
      <c r="AM864" s="96" t="str">
        <f t="shared" si="662"/>
        <v/>
      </c>
      <c r="AN864" s="96" t="str">
        <f t="shared" si="675"/>
        <v/>
      </c>
      <c r="AO864" s="96" t="str">
        <f t="shared" si="676"/>
        <v/>
      </c>
      <c r="AQ864" s="96">
        <f t="shared" si="663"/>
        <v>464.74130832388397</v>
      </c>
      <c r="AR864" s="96">
        <f t="shared" si="677"/>
        <v>9344</v>
      </c>
      <c r="AS864" s="96">
        <f t="shared" si="678"/>
        <v>442.72171611797</v>
      </c>
      <c r="AU864" s="96" t="str">
        <f t="shared" si="664"/>
        <v/>
      </c>
      <c r="AV864" s="96" t="str">
        <f t="shared" si="679"/>
        <v/>
      </c>
      <c r="AW864" s="96" t="str">
        <f t="shared" si="680"/>
        <v/>
      </c>
      <c r="AX864" s="96" t="str">
        <f t="shared" si="681"/>
        <v/>
      </c>
      <c r="AZ864" s="101">
        <f t="shared" si="665"/>
        <v>516.37923147098229</v>
      </c>
      <c r="BA864" s="101" t="str">
        <f t="shared" si="666"/>
        <v/>
      </c>
      <c r="BB864" s="101">
        <f t="shared" si="682"/>
        <v>5191.1111111111113</v>
      </c>
      <c r="BC864" s="96">
        <f t="shared" si="683"/>
        <v>469.66035948180428</v>
      </c>
      <c r="BE864" s="96" t="str">
        <f t="shared" si="667"/>
        <v/>
      </c>
      <c r="BF864" s="96">
        <f t="shared" si="668"/>
        <v>31.285714285714281</v>
      </c>
      <c r="BH864" s="118"/>
      <c r="BI864" s="96" t="s">
        <v>74</v>
      </c>
      <c r="BJ864" s="96" t="str">
        <f t="shared" si="669"/>
        <v/>
      </c>
      <c r="BK864" s="101">
        <f t="shared" si="670"/>
        <v>42.60182370820668</v>
      </c>
      <c r="BL864" s="101"/>
      <c r="BM864" s="117" t="str">
        <f t="shared" si="706"/>
        <v>E1790672</v>
      </c>
      <c r="BN864" s="204" t="str">
        <f t="shared" si="672"/>
        <v>Aromatic Low MW</v>
      </c>
      <c r="BO864" s="204"/>
      <c r="BP864" s="200">
        <f t="shared" si="707"/>
        <v>81.741868370342004</v>
      </c>
      <c r="BQ864" s="100" t="str">
        <f t="shared" si="694"/>
        <v>N</v>
      </c>
      <c r="BR864" s="205">
        <f t="shared" si="708"/>
        <v>442.72171611797</v>
      </c>
      <c r="BS864" s="100" t="str">
        <f t="shared" si="695"/>
        <v>N</v>
      </c>
      <c r="BT864" s="200">
        <f t="shared" si="709"/>
        <v>469.66035948180428</v>
      </c>
      <c r="BU864" s="100" t="str">
        <f t="shared" si="696"/>
        <v>N</v>
      </c>
      <c r="BV864" s="200">
        <f t="shared" si="710"/>
        <v>31.285714285714281</v>
      </c>
      <c r="BW864" s="100" t="str">
        <f t="shared" si="697"/>
        <v>N</v>
      </c>
      <c r="BX864" s="200">
        <f t="shared" si="698"/>
        <v>42.60182370820668</v>
      </c>
      <c r="BY864" s="100" t="str">
        <f t="shared" si="699"/>
        <v>N</v>
      </c>
      <c r="BZ864" s="200"/>
      <c r="CA864" s="200"/>
      <c r="CB864" s="200"/>
    </row>
    <row r="865" spans="1:80" s="96" customFormat="1" ht="23" x14ac:dyDescent="0.5">
      <c r="A865" s="270" t="s">
        <v>1841</v>
      </c>
      <c r="B865" s="117" t="s">
        <v>1964</v>
      </c>
      <c r="D865" s="96" t="s">
        <v>74</v>
      </c>
      <c r="E865" s="96">
        <v>0.01</v>
      </c>
      <c r="F865" s="96" t="s">
        <v>791</v>
      </c>
      <c r="G865" s="99"/>
      <c r="H865" s="96" t="s">
        <v>74</v>
      </c>
      <c r="I865" s="96">
        <v>0.06</v>
      </c>
      <c r="J865" s="96" t="s">
        <v>791</v>
      </c>
      <c r="L865" s="100" t="s">
        <v>1199</v>
      </c>
      <c r="M865" s="113">
        <v>1</v>
      </c>
      <c r="N865" s="96">
        <v>0.13</v>
      </c>
      <c r="P865" s="215">
        <v>135.19</v>
      </c>
      <c r="R865" s="215">
        <v>4.7899999999999999E-4</v>
      </c>
      <c r="S865" s="216">
        <v>1.9583E-2</v>
      </c>
      <c r="T865" s="215">
        <v>5.6381800000000003E-2</v>
      </c>
      <c r="U865" s="215">
        <v>8.0672999999999998E-6</v>
      </c>
      <c r="V865" s="215">
        <v>2011</v>
      </c>
      <c r="W865" s="96">
        <f t="shared" si="654"/>
        <v>12.066000000000001</v>
      </c>
      <c r="X865" s="215">
        <v>27.8</v>
      </c>
      <c r="Y865" s="99">
        <f t="shared" si="655"/>
        <v>4.8378923407805159E-6</v>
      </c>
      <c r="Z865" s="96">
        <f t="shared" si="656"/>
        <v>52441.192170902774</v>
      </c>
      <c r="AA865" s="96">
        <f t="shared" si="657"/>
        <v>338.31786077194971</v>
      </c>
      <c r="AC865" s="96" t="str">
        <f t="shared" si="649"/>
        <v/>
      </c>
      <c r="AD865" s="96" t="str">
        <f t="shared" si="658"/>
        <v/>
      </c>
      <c r="AE865" s="96" t="str">
        <f t="shared" si="659"/>
        <v/>
      </c>
      <c r="AF865" s="96" t="str">
        <f t="shared" si="673"/>
        <v/>
      </c>
      <c r="AH865" s="101">
        <f t="shared" si="660"/>
        <v>3281.3203101222016</v>
      </c>
      <c r="AI865" s="101">
        <f t="shared" si="661"/>
        <v>2535.3912838110055</v>
      </c>
      <c r="AJ865" s="101">
        <f t="shared" si="650"/>
        <v>782.14285714285722</v>
      </c>
      <c r="AK865" s="96">
        <f t="shared" si="674"/>
        <v>505.63514552101395</v>
      </c>
      <c r="AM865" s="96" t="str">
        <f t="shared" si="662"/>
        <v/>
      </c>
      <c r="AN865" s="96" t="str">
        <f t="shared" si="675"/>
        <v/>
      </c>
      <c r="AO865" s="96" t="str">
        <f t="shared" si="676"/>
        <v/>
      </c>
      <c r="AQ865" s="96">
        <f t="shared" si="663"/>
        <v>13781.545302513246</v>
      </c>
      <c r="AR865" s="96">
        <f t="shared" si="677"/>
        <v>23360.000000000004</v>
      </c>
      <c r="AS865" s="96">
        <f t="shared" si="678"/>
        <v>8667.8380138622033</v>
      </c>
      <c r="AU865" s="96" t="str">
        <f t="shared" si="664"/>
        <v/>
      </c>
      <c r="AV865" s="96" t="str">
        <f t="shared" si="679"/>
        <v/>
      </c>
      <c r="AW865" s="96" t="str">
        <f t="shared" si="680"/>
        <v/>
      </c>
      <c r="AX865" s="96" t="str">
        <f t="shared" si="681"/>
        <v/>
      </c>
      <c r="AZ865" s="101">
        <f t="shared" si="665"/>
        <v>15312.82811390361</v>
      </c>
      <c r="BA865" s="101">
        <f t="shared" si="666"/>
        <v>23586.867930502747</v>
      </c>
      <c r="BB865" s="101">
        <f t="shared" si="682"/>
        <v>12977.777777777779</v>
      </c>
      <c r="BC865" s="96">
        <f t="shared" si="683"/>
        <v>5412.54439837473</v>
      </c>
      <c r="BE865" s="96" t="str">
        <f t="shared" si="667"/>
        <v/>
      </c>
      <c r="BF865" s="96">
        <f t="shared" si="668"/>
        <v>62.571428571428562</v>
      </c>
      <c r="BH865" s="118"/>
      <c r="BI865" s="96" t="s">
        <v>74</v>
      </c>
      <c r="BJ865" s="96" t="str">
        <f t="shared" si="669"/>
        <v/>
      </c>
      <c r="BK865" s="101">
        <f t="shared" si="670"/>
        <v>91.012987012986997</v>
      </c>
      <c r="BL865" s="101"/>
      <c r="BM865" s="117" t="str">
        <f t="shared" si="706"/>
        <v>E1790674</v>
      </c>
      <c r="BN865" s="204" t="str">
        <f t="shared" si="672"/>
        <v>Aromatic Medium MW</v>
      </c>
      <c r="BO865" s="204"/>
      <c r="BP865" s="200">
        <f t="shared" si="707"/>
        <v>338.31786077194971</v>
      </c>
      <c r="BQ865" s="100" t="str">
        <f t="shared" si="694"/>
        <v>sat</v>
      </c>
      <c r="BR865" s="205">
        <f t="shared" si="708"/>
        <v>338.31786077194971</v>
      </c>
      <c r="BS865" s="100" t="str">
        <f t="shared" si="695"/>
        <v>sat</v>
      </c>
      <c r="BT865" s="200">
        <f t="shared" si="709"/>
        <v>338.31786077194971</v>
      </c>
      <c r="BU865" s="100" t="str">
        <f t="shared" si="696"/>
        <v>sat</v>
      </c>
      <c r="BV865" s="200">
        <f t="shared" si="710"/>
        <v>62.571428571428562</v>
      </c>
      <c r="BW865" s="100" t="str">
        <f t="shared" si="697"/>
        <v>N</v>
      </c>
      <c r="BX865" s="200">
        <f t="shared" si="698"/>
        <v>91.012987012986997</v>
      </c>
      <c r="BY865" s="100" t="str">
        <f t="shared" si="699"/>
        <v>N</v>
      </c>
      <c r="BZ865" s="200"/>
      <c r="CA865" s="200"/>
      <c r="CB865" s="200"/>
    </row>
    <row r="866" spans="1:80" s="96" customFormat="1" ht="23" x14ac:dyDescent="0.5">
      <c r="A866" s="268" t="s">
        <v>648</v>
      </c>
      <c r="B866" s="117" t="s">
        <v>649</v>
      </c>
      <c r="C866" s="96">
        <v>1.1000000000000001</v>
      </c>
      <c r="D866" s="96" t="s">
        <v>790</v>
      </c>
      <c r="E866" s="96">
        <v>9.0000000000000006E-5</v>
      </c>
      <c r="F866" s="96" t="s">
        <v>791</v>
      </c>
      <c r="G866" s="99">
        <v>3.2000000000000003E-4</v>
      </c>
      <c r="H866" s="96" t="s">
        <v>790</v>
      </c>
      <c r="J866" s="96" t="s">
        <v>74</v>
      </c>
      <c r="L866" s="100"/>
      <c r="M866" s="113">
        <v>1</v>
      </c>
      <c r="N866" s="96">
        <v>0.1</v>
      </c>
      <c r="P866" s="215">
        <v>448.26</v>
      </c>
      <c r="Q866" s="96" t="s">
        <v>47</v>
      </c>
      <c r="R866" s="215">
        <v>6.0000000000000002E-6</v>
      </c>
      <c r="S866" s="216">
        <v>2.453E-4</v>
      </c>
      <c r="T866" s="215">
        <v>3.2439000000000003E-2</v>
      </c>
      <c r="U866" s="215">
        <v>3.7902000000000002E-6</v>
      </c>
      <c r="V866" s="215">
        <v>77200</v>
      </c>
      <c r="W866" s="96">
        <f t="shared" si="654"/>
        <v>463.2</v>
      </c>
      <c r="X866" s="215">
        <v>0.55000000000000004</v>
      </c>
      <c r="Y866" s="99" t="str">
        <f t="shared" si="655"/>
        <v/>
      </c>
      <c r="Z866" s="96" t="str">
        <f t="shared" si="656"/>
        <v/>
      </c>
      <c r="AA866" s="96" t="str">
        <f t="shared" si="657"/>
        <v/>
      </c>
      <c r="AC866" s="96">
        <f t="shared" si="649"/>
        <v>10528.846153846154</v>
      </c>
      <c r="AD866" s="96">
        <f t="shared" si="658"/>
        <v>2.2465685972794969</v>
      </c>
      <c r="AE866" s="96">
        <f t="shared" si="659"/>
        <v>0.63203463203463206</v>
      </c>
      <c r="AF866" s="96">
        <f t="shared" si="673"/>
        <v>0.49324013271988376</v>
      </c>
      <c r="AH866" s="101" t="str">
        <f t="shared" si="660"/>
        <v/>
      </c>
      <c r="AI866" s="101">
        <f t="shared" si="661"/>
        <v>29.664078020588757</v>
      </c>
      <c r="AJ866" s="101">
        <f t="shared" si="650"/>
        <v>7.0392857142857155</v>
      </c>
      <c r="AK866" s="96">
        <f t="shared" si="674"/>
        <v>5.6892311600143177</v>
      </c>
      <c r="AM866" s="96">
        <f t="shared" si="662"/>
        <v>45990</v>
      </c>
      <c r="AN866" s="96">
        <f t="shared" si="675"/>
        <v>5.9461818181818167</v>
      </c>
      <c r="AO866" s="96">
        <f t="shared" si="676"/>
        <v>5.945413118303895</v>
      </c>
      <c r="AQ866" s="96" t="str">
        <f t="shared" si="663"/>
        <v/>
      </c>
      <c r="AR866" s="96">
        <f t="shared" si="677"/>
        <v>210.24000000000004</v>
      </c>
      <c r="AS866" s="96">
        <f t="shared" si="678"/>
        <v>210.24000000000004</v>
      </c>
      <c r="AU866" s="96">
        <f t="shared" si="664"/>
        <v>51099.999999999993</v>
      </c>
      <c r="AV866" s="96">
        <f t="shared" si="679"/>
        <v>109.53031642686811</v>
      </c>
      <c r="AW866" s="96">
        <f t="shared" si="680"/>
        <v>3.3034343434343425</v>
      </c>
      <c r="AX866" s="96">
        <f t="shared" si="681"/>
        <v>3.206518456698273</v>
      </c>
      <c r="AZ866" s="101" t="str">
        <f t="shared" si="665"/>
        <v/>
      </c>
      <c r="BA866" s="101">
        <f t="shared" si="666"/>
        <v>275.96635478688211</v>
      </c>
      <c r="BB866" s="101">
        <f t="shared" si="682"/>
        <v>116.80000000000001</v>
      </c>
      <c r="BC866" s="96">
        <f t="shared" si="683"/>
        <v>82.06627132458334</v>
      </c>
      <c r="BE866" s="96">
        <f t="shared" si="667"/>
        <v>8.7740384615384599E-3</v>
      </c>
      <c r="BF866" s="96" t="str">
        <f t="shared" si="668"/>
        <v/>
      </c>
      <c r="BH866" s="118"/>
      <c r="BI866" s="96">
        <v>3</v>
      </c>
      <c r="BJ866" s="96">
        <f t="shared" si="669"/>
        <v>7.0825652469195657E-2</v>
      </c>
      <c r="BK866" s="101">
        <f t="shared" si="670"/>
        <v>3.003428571428572</v>
      </c>
      <c r="BL866" s="101"/>
      <c r="BM866" s="117" t="str">
        <f t="shared" si="706"/>
        <v>8001-35-2</v>
      </c>
      <c r="BN866" s="204" t="str">
        <f t="shared" si="672"/>
        <v>Toxaphene</v>
      </c>
      <c r="BO866" s="204"/>
      <c r="BP866" s="200">
        <f t="shared" si="707"/>
        <v>0.49324013271988376</v>
      </c>
      <c r="BQ866" s="100" t="str">
        <f t="shared" si="694"/>
        <v>C</v>
      </c>
      <c r="BR866" s="205">
        <f t="shared" si="708"/>
        <v>5.945413118303895</v>
      </c>
      <c r="BS866" s="100" t="str">
        <f t="shared" si="695"/>
        <v>C</v>
      </c>
      <c r="BT866" s="200">
        <f t="shared" si="709"/>
        <v>3.206518456698273</v>
      </c>
      <c r="BU866" s="100" t="str">
        <f t="shared" si="696"/>
        <v>C</v>
      </c>
      <c r="BV866" s="200">
        <f t="shared" si="710"/>
        <v>8.7740384615384599E-3</v>
      </c>
      <c r="BW866" s="100" t="str">
        <f t="shared" si="697"/>
        <v>C</v>
      </c>
      <c r="BX866" s="200">
        <f t="shared" si="698"/>
        <v>3</v>
      </c>
      <c r="BY866" s="100" t="str">
        <f t="shared" si="699"/>
        <v>mcl</v>
      </c>
      <c r="BZ866" s="200">
        <v>2</v>
      </c>
      <c r="CA866" s="200"/>
      <c r="CB866" s="200">
        <f>BZ866*20</f>
        <v>40</v>
      </c>
    </row>
    <row r="867" spans="1:80" s="96" customFormat="1" ht="23" x14ac:dyDescent="0.5">
      <c r="A867" s="268" t="s">
        <v>1686</v>
      </c>
      <c r="B867" s="117" t="s">
        <v>1687</v>
      </c>
      <c r="D867" s="96" t="s">
        <v>74</v>
      </c>
      <c r="E867" s="96">
        <v>7.4999999999999997E-3</v>
      </c>
      <c r="F867" s="96" t="s">
        <v>790</v>
      </c>
      <c r="G867" s="99"/>
      <c r="H867" s="96" t="s">
        <v>74</v>
      </c>
      <c r="J867" s="96" t="s">
        <v>74</v>
      </c>
      <c r="L867" s="100"/>
      <c r="M867" s="113">
        <v>1</v>
      </c>
      <c r="N867" s="96">
        <v>0.1</v>
      </c>
      <c r="P867" s="215">
        <v>665.02</v>
      </c>
      <c r="Q867" s="96" t="s">
        <v>47</v>
      </c>
      <c r="R867" s="215">
        <v>3.9399999999999998E-10</v>
      </c>
      <c r="S867" s="216">
        <v>1.6108000000000001E-8</v>
      </c>
      <c r="T867" s="215">
        <v>2.4938100000000001E-2</v>
      </c>
      <c r="U867" s="215">
        <v>2.9138E-6</v>
      </c>
      <c r="V867" s="215">
        <v>191100</v>
      </c>
      <c r="W867" s="96">
        <f t="shared" si="654"/>
        <v>1146.6000000000001</v>
      </c>
      <c r="X867" s="215">
        <v>0.08</v>
      </c>
      <c r="Y867" s="99" t="str">
        <f t="shared" si="655"/>
        <v/>
      </c>
      <c r="Z867" s="96" t="str">
        <f t="shared" si="656"/>
        <v/>
      </c>
      <c r="AA867" s="96" t="str">
        <f t="shared" si="657"/>
        <v/>
      </c>
      <c r="AC867" s="96" t="str">
        <f t="shared" si="649"/>
        <v/>
      </c>
      <c r="AD867" s="96" t="str">
        <f t="shared" si="658"/>
        <v/>
      </c>
      <c r="AE867" s="96" t="str">
        <f t="shared" si="659"/>
        <v/>
      </c>
      <c r="AF867" s="96" t="str">
        <f t="shared" si="673"/>
        <v/>
      </c>
      <c r="AH867" s="101" t="str">
        <f t="shared" si="660"/>
        <v/>
      </c>
      <c r="AI867" s="101">
        <f t="shared" si="661"/>
        <v>2472.0065017157303</v>
      </c>
      <c r="AJ867" s="101">
        <f t="shared" si="650"/>
        <v>586.60714285714289</v>
      </c>
      <c r="AK867" s="96">
        <f t="shared" si="674"/>
        <v>474.1025966678597</v>
      </c>
      <c r="AM867" s="96" t="str">
        <f t="shared" si="662"/>
        <v/>
      </c>
      <c r="AN867" s="96" t="str">
        <f t="shared" si="675"/>
        <v/>
      </c>
      <c r="AO867" s="96" t="str">
        <f t="shared" si="676"/>
        <v/>
      </c>
      <c r="AQ867" s="96" t="str">
        <f t="shared" si="663"/>
        <v/>
      </c>
      <c r="AR867" s="96">
        <f t="shared" si="677"/>
        <v>17520</v>
      </c>
      <c r="AS867" s="96">
        <f t="shared" si="678"/>
        <v>17520</v>
      </c>
      <c r="AU867" s="96" t="str">
        <f t="shared" si="664"/>
        <v/>
      </c>
      <c r="AV867" s="96" t="str">
        <f t="shared" si="679"/>
        <v/>
      </c>
      <c r="AW867" s="96" t="str">
        <f t="shared" si="680"/>
        <v/>
      </c>
      <c r="AX867" s="96" t="str">
        <f t="shared" si="681"/>
        <v/>
      </c>
      <c r="AZ867" s="101" t="str">
        <f t="shared" si="665"/>
        <v/>
      </c>
      <c r="BA867" s="101">
        <f t="shared" si="666"/>
        <v>22997.196232240174</v>
      </c>
      <c r="BB867" s="101">
        <f t="shared" si="682"/>
        <v>9733.3333333333339</v>
      </c>
      <c r="BC867" s="96">
        <f t="shared" si="683"/>
        <v>6838.855943715279</v>
      </c>
      <c r="BE867" s="96" t="str">
        <f t="shared" si="667"/>
        <v/>
      </c>
      <c r="BF867" s="96" t="str">
        <f t="shared" si="668"/>
        <v/>
      </c>
      <c r="BH867" s="118"/>
      <c r="BI867" s="96" t="s">
        <v>74</v>
      </c>
      <c r="BJ867" s="96" t="str">
        <f t="shared" si="669"/>
        <v/>
      </c>
      <c r="BK867" s="101">
        <f t="shared" si="670"/>
        <v>250.28571428571428</v>
      </c>
      <c r="BL867" s="101"/>
      <c r="BM867" s="117" t="str">
        <f t="shared" si="706"/>
        <v>66841-25-6</v>
      </c>
      <c r="BN867" s="204" t="str">
        <f t="shared" si="672"/>
        <v>Tralomethrin</v>
      </c>
      <c r="BO867" s="204"/>
      <c r="BP867" s="200">
        <f t="shared" si="707"/>
        <v>474.1025966678597</v>
      </c>
      <c r="BQ867" s="100" t="str">
        <f t="shared" si="694"/>
        <v>N</v>
      </c>
      <c r="BR867" s="205">
        <f t="shared" si="708"/>
        <v>17520</v>
      </c>
      <c r="BS867" s="100" t="str">
        <f t="shared" si="695"/>
        <v>N</v>
      </c>
      <c r="BT867" s="200">
        <f t="shared" si="709"/>
        <v>6838.855943715279</v>
      </c>
      <c r="BU867" s="100" t="str">
        <f t="shared" si="696"/>
        <v>N</v>
      </c>
      <c r="BV867" s="200" t="str">
        <f t="shared" si="710"/>
        <v/>
      </c>
      <c r="BW867" s="100" t="str">
        <f t="shared" si="697"/>
        <v/>
      </c>
      <c r="BX867" s="200">
        <f t="shared" si="698"/>
        <v>250.28571428571428</v>
      </c>
      <c r="BY867" s="100" t="str">
        <f t="shared" si="699"/>
        <v>N</v>
      </c>
      <c r="BZ867" s="200"/>
      <c r="CA867" s="200"/>
      <c r="CB867" s="200"/>
    </row>
    <row r="868" spans="1:80" s="96" customFormat="1" ht="23" x14ac:dyDescent="0.5">
      <c r="A868" s="268" t="s">
        <v>1688</v>
      </c>
      <c r="B868" s="117" t="s">
        <v>1689</v>
      </c>
      <c r="D868" s="96" t="s">
        <v>74</v>
      </c>
      <c r="E868" s="96">
        <v>2.9999999999999997E-4</v>
      </c>
      <c r="F868" s="96" t="s">
        <v>109</v>
      </c>
      <c r="G868" s="99"/>
      <c r="H868" s="96" t="s">
        <v>74</v>
      </c>
      <c r="J868" s="96" t="s">
        <v>74</v>
      </c>
      <c r="L868" s="100" t="s">
        <v>1199</v>
      </c>
      <c r="M868" s="113">
        <v>1</v>
      </c>
      <c r="P868" s="215">
        <v>291.05</v>
      </c>
      <c r="R868" s="215">
        <v>1.52</v>
      </c>
      <c r="S868" s="216">
        <v>62.142273000000003</v>
      </c>
      <c r="T868" s="215">
        <v>2.1473800000000001E-2</v>
      </c>
      <c r="U868" s="215">
        <v>5.3510000000000001E-6</v>
      </c>
      <c r="V868" s="215">
        <v>8091</v>
      </c>
      <c r="W868" s="96">
        <f t="shared" si="654"/>
        <v>48.545999999999999</v>
      </c>
      <c r="X868" s="215">
        <v>7.3000000000000001E-3</v>
      </c>
      <c r="Y868" s="99">
        <f t="shared" si="655"/>
        <v>1.17686693893191E-3</v>
      </c>
      <c r="Z868" s="96">
        <f t="shared" si="656"/>
        <v>3362.303979842015</v>
      </c>
      <c r="AA868" s="96">
        <f t="shared" si="657"/>
        <v>0.44099329463075476</v>
      </c>
      <c r="AC868" s="96" t="str">
        <f t="shared" si="649"/>
        <v/>
      </c>
      <c r="AD868" s="96" t="str">
        <f t="shared" si="658"/>
        <v/>
      </c>
      <c r="AE868" s="96" t="str">
        <f t="shared" si="659"/>
        <v/>
      </c>
      <c r="AF868" s="96" t="str">
        <f t="shared" si="673"/>
        <v/>
      </c>
      <c r="AH868" s="101" t="str">
        <f t="shared" si="660"/>
        <v/>
      </c>
      <c r="AI868" s="101" t="str">
        <f t="shared" si="661"/>
        <v/>
      </c>
      <c r="AJ868" s="101">
        <f t="shared" si="650"/>
        <v>23.464285714285715</v>
      </c>
      <c r="AK868" s="96">
        <f t="shared" si="674"/>
        <v>23.464285714285715</v>
      </c>
      <c r="AM868" s="96" t="str">
        <f t="shared" si="662"/>
        <v/>
      </c>
      <c r="AN868" s="96" t="str">
        <f t="shared" si="675"/>
        <v/>
      </c>
      <c r="AO868" s="96" t="str">
        <f t="shared" si="676"/>
        <v/>
      </c>
      <c r="AQ868" s="96" t="str">
        <f t="shared" si="663"/>
        <v/>
      </c>
      <c r="AR868" s="96">
        <f t="shared" si="677"/>
        <v>700.80000000000007</v>
      </c>
      <c r="AS868" s="96">
        <f t="shared" si="678"/>
        <v>700.80000000000007</v>
      </c>
      <c r="AU868" s="96" t="str">
        <f t="shared" si="664"/>
        <v/>
      </c>
      <c r="AV868" s="96" t="str">
        <f t="shared" si="679"/>
        <v/>
      </c>
      <c r="AW868" s="96" t="str">
        <f t="shared" si="680"/>
        <v/>
      </c>
      <c r="AX868" s="96" t="str">
        <f t="shared" si="681"/>
        <v/>
      </c>
      <c r="AZ868" s="101" t="str">
        <f t="shared" si="665"/>
        <v/>
      </c>
      <c r="BA868" s="101" t="str">
        <f t="shared" si="666"/>
        <v/>
      </c>
      <c r="BB868" s="101">
        <f t="shared" si="682"/>
        <v>389.33333333333331</v>
      </c>
      <c r="BC868" s="96">
        <f t="shared" si="683"/>
        <v>389.33333333333331</v>
      </c>
      <c r="BE868" s="96" t="str">
        <f t="shared" si="667"/>
        <v/>
      </c>
      <c r="BF868" s="96" t="str">
        <f t="shared" si="668"/>
        <v/>
      </c>
      <c r="BH868" s="118"/>
      <c r="BI868" s="96" t="s">
        <v>74</v>
      </c>
      <c r="BJ868" s="96" t="str">
        <f t="shared" si="669"/>
        <v/>
      </c>
      <c r="BK868" s="101">
        <f t="shared" si="670"/>
        <v>10.011428571428571</v>
      </c>
      <c r="BL868" s="101"/>
      <c r="BM868" s="117" t="str">
        <f t="shared" si="706"/>
        <v>688-73-3</v>
      </c>
      <c r="BN868" s="204" t="str">
        <f t="shared" si="672"/>
        <v>Tri-n-butyltin</v>
      </c>
      <c r="BO868" s="204"/>
      <c r="BP868" s="200">
        <f t="shared" si="707"/>
        <v>0.44099329463075476</v>
      </c>
      <c r="BQ868" s="100" t="str">
        <f t="shared" si="694"/>
        <v>sat</v>
      </c>
      <c r="BR868" s="205">
        <f t="shared" si="708"/>
        <v>0.44099329463075476</v>
      </c>
      <c r="BS868" s="100" t="str">
        <f t="shared" si="695"/>
        <v>sat</v>
      </c>
      <c r="BT868" s="200">
        <f t="shared" si="709"/>
        <v>0.44099329463075476</v>
      </c>
      <c r="BU868" s="100" t="str">
        <f t="shared" si="696"/>
        <v>sat</v>
      </c>
      <c r="BV868" s="200" t="str">
        <f t="shared" si="710"/>
        <v/>
      </c>
      <c r="BW868" s="100" t="str">
        <f t="shared" si="697"/>
        <v/>
      </c>
      <c r="BX868" s="200">
        <f t="shared" si="698"/>
        <v>10.011428571428571</v>
      </c>
      <c r="BY868" s="100" t="str">
        <f t="shared" si="699"/>
        <v>N</v>
      </c>
      <c r="BZ868" s="200"/>
      <c r="CA868" s="200"/>
      <c r="CB868" s="200"/>
    </row>
    <row r="869" spans="1:80" s="96" customFormat="1" ht="23" x14ac:dyDescent="0.5">
      <c r="A869" s="268" t="s">
        <v>1690</v>
      </c>
      <c r="B869" s="117" t="s">
        <v>1691</v>
      </c>
      <c r="D869" s="96" t="s">
        <v>74</v>
      </c>
      <c r="E869" s="96">
        <v>80</v>
      </c>
      <c r="F869" s="96" t="s">
        <v>1198</v>
      </c>
      <c r="G869" s="99"/>
      <c r="H869" s="96" t="s">
        <v>74</v>
      </c>
      <c r="J869" s="96" t="s">
        <v>74</v>
      </c>
      <c r="L869" s="100"/>
      <c r="M869" s="113">
        <v>1</v>
      </c>
      <c r="N869" s="96">
        <v>0.1</v>
      </c>
      <c r="P869" s="215">
        <v>218.21</v>
      </c>
      <c r="Q869" s="96" t="s">
        <v>47</v>
      </c>
      <c r="R869" s="215">
        <v>1.2299999999999999E-8</v>
      </c>
      <c r="S869" s="216">
        <v>5.0299999999999999E-7</v>
      </c>
      <c r="T869" s="215">
        <v>2.5579999999999999E-2</v>
      </c>
      <c r="U869" s="215">
        <v>6.55E-6</v>
      </c>
      <c r="V869" s="215">
        <v>40.729999999999997</v>
      </c>
      <c r="W869" s="96">
        <f t="shared" si="654"/>
        <v>0.24437999999999999</v>
      </c>
      <c r="X869" s="215">
        <v>58000</v>
      </c>
      <c r="Y869" s="99" t="str">
        <f t="shared" si="655"/>
        <v/>
      </c>
      <c r="Z869" s="96" t="str">
        <f t="shared" si="656"/>
        <v/>
      </c>
      <c r="AA869" s="96" t="str">
        <f t="shared" si="657"/>
        <v/>
      </c>
      <c r="AC869" s="96" t="str">
        <f t="shared" si="649"/>
        <v/>
      </c>
      <c r="AD869" s="96" t="str">
        <f t="shared" si="658"/>
        <v/>
      </c>
      <c r="AE869" s="96" t="str">
        <f t="shared" si="659"/>
        <v/>
      </c>
      <c r="AF869" s="96" t="str">
        <f t="shared" si="673"/>
        <v/>
      </c>
      <c r="AH869" s="101" t="str">
        <f t="shared" si="660"/>
        <v/>
      </c>
      <c r="AI869" s="101">
        <f t="shared" si="661"/>
        <v>26368069.351634454</v>
      </c>
      <c r="AJ869" s="101">
        <f t="shared" si="650"/>
        <v>6257142.8571428582</v>
      </c>
      <c r="AK869" s="96">
        <f t="shared" si="674"/>
        <v>5057094.3644571714</v>
      </c>
      <c r="AM869" s="96" t="str">
        <f t="shared" si="662"/>
        <v/>
      </c>
      <c r="AN869" s="96" t="str">
        <f t="shared" si="675"/>
        <v/>
      </c>
      <c r="AO869" s="96" t="str">
        <f t="shared" si="676"/>
        <v/>
      </c>
      <c r="AQ869" s="96" t="str">
        <f t="shared" si="663"/>
        <v/>
      </c>
      <c r="AR869" s="96">
        <f t="shared" si="677"/>
        <v>186880000.00000003</v>
      </c>
      <c r="AS869" s="96">
        <f t="shared" si="678"/>
        <v>186880000.00000003</v>
      </c>
      <c r="AU869" s="96" t="str">
        <f t="shared" si="664"/>
        <v/>
      </c>
      <c r="AV869" s="96" t="str">
        <f t="shared" si="679"/>
        <v/>
      </c>
      <c r="AW869" s="96" t="str">
        <f t="shared" si="680"/>
        <v/>
      </c>
      <c r="AX869" s="96" t="str">
        <f t="shared" si="681"/>
        <v/>
      </c>
      <c r="AZ869" s="101" t="str">
        <f t="shared" si="665"/>
        <v/>
      </c>
      <c r="BA869" s="101">
        <f t="shared" si="666"/>
        <v>245303426.47722855</v>
      </c>
      <c r="BB869" s="101">
        <f t="shared" si="682"/>
        <v>103822222.22222224</v>
      </c>
      <c r="BC869" s="96">
        <f t="shared" si="683"/>
        <v>72947796.732962981</v>
      </c>
      <c r="BE869" s="96" t="str">
        <f t="shared" si="667"/>
        <v/>
      </c>
      <c r="BF869" s="96" t="str">
        <f t="shared" si="668"/>
        <v/>
      </c>
      <c r="BH869" s="118"/>
      <c r="BI869" s="96" t="s">
        <v>74</v>
      </c>
      <c r="BJ869" s="96" t="str">
        <f t="shared" si="669"/>
        <v/>
      </c>
      <c r="BK869" s="101">
        <f t="shared" si="670"/>
        <v>2669714.2857142859</v>
      </c>
      <c r="BL869" s="101"/>
      <c r="BM869" s="117" t="str">
        <f t="shared" si="706"/>
        <v>102-76-1</v>
      </c>
      <c r="BN869" s="204" t="str">
        <f t="shared" si="672"/>
        <v>Triacetin</v>
      </c>
      <c r="BO869" s="204"/>
      <c r="BP869" s="200">
        <f t="shared" si="707"/>
        <v>100000</v>
      </c>
      <c r="BQ869" s="100" t="str">
        <f t="shared" si="694"/>
        <v>max</v>
      </c>
      <c r="BR869" s="205">
        <f t="shared" si="708"/>
        <v>100000</v>
      </c>
      <c r="BS869" s="100" t="str">
        <f t="shared" si="695"/>
        <v>max</v>
      </c>
      <c r="BT869" s="200">
        <f t="shared" si="709"/>
        <v>100000</v>
      </c>
      <c r="BU869" s="100" t="str">
        <f t="shared" si="696"/>
        <v>max</v>
      </c>
      <c r="BV869" s="200" t="str">
        <f t="shared" si="710"/>
        <v/>
      </c>
      <c r="BW869" s="100" t="str">
        <f t="shared" si="697"/>
        <v/>
      </c>
      <c r="BX869" s="200">
        <f t="shared" si="698"/>
        <v>2669714.2857142859</v>
      </c>
      <c r="BY869" s="100" t="str">
        <f t="shared" si="699"/>
        <v>N</v>
      </c>
      <c r="BZ869" s="200"/>
      <c r="CA869" s="200"/>
      <c r="CB869" s="200"/>
    </row>
    <row r="870" spans="1:80" s="96" customFormat="1" ht="23" x14ac:dyDescent="0.5">
      <c r="A870" s="268" t="s">
        <v>1692</v>
      </c>
      <c r="B870" s="117" t="s">
        <v>1693</v>
      </c>
      <c r="D870" s="96" t="s">
        <v>74</v>
      </c>
      <c r="E870" s="96">
        <v>3.4000000000000002E-2</v>
      </c>
      <c r="F870" s="96" t="s">
        <v>1966</v>
      </c>
      <c r="G870" s="99"/>
      <c r="H870" s="96" t="s">
        <v>74</v>
      </c>
      <c r="J870" s="96" t="s">
        <v>74</v>
      </c>
      <c r="L870" s="100"/>
      <c r="M870" s="113">
        <v>1</v>
      </c>
      <c r="N870" s="96">
        <v>0.1</v>
      </c>
      <c r="P870" s="215">
        <v>293.76</v>
      </c>
      <c r="Q870" s="96" t="s">
        <v>47</v>
      </c>
      <c r="R870" s="215">
        <v>8.1099999999999997E-11</v>
      </c>
      <c r="S870" s="216">
        <v>3.3156E-9</v>
      </c>
      <c r="T870" s="215">
        <v>2.24291E-2</v>
      </c>
      <c r="U870" s="215">
        <v>5.6532000000000004E-6</v>
      </c>
      <c r="V870" s="215">
        <v>298.5</v>
      </c>
      <c r="W870" s="96">
        <f t="shared" si="654"/>
        <v>1.7910000000000001</v>
      </c>
      <c r="X870" s="215">
        <v>71.5</v>
      </c>
      <c r="Y870" s="99" t="str">
        <f t="shared" si="655"/>
        <v/>
      </c>
      <c r="Z870" s="96" t="str">
        <f t="shared" si="656"/>
        <v/>
      </c>
      <c r="AA870" s="96" t="str">
        <f t="shared" si="657"/>
        <v/>
      </c>
      <c r="AC870" s="96" t="str">
        <f t="shared" si="649"/>
        <v/>
      </c>
      <c r="AD870" s="96" t="str">
        <f t="shared" si="658"/>
        <v/>
      </c>
      <c r="AE870" s="96" t="str">
        <f t="shared" si="659"/>
        <v/>
      </c>
      <c r="AF870" s="96" t="str">
        <f t="shared" si="673"/>
        <v/>
      </c>
      <c r="AH870" s="101" t="str">
        <f t="shared" si="660"/>
        <v/>
      </c>
      <c r="AI870" s="101">
        <f t="shared" si="661"/>
        <v>11206.429474444645</v>
      </c>
      <c r="AJ870" s="101">
        <f t="shared" si="650"/>
        <v>2659.2857142857147</v>
      </c>
      <c r="AK870" s="96">
        <f t="shared" si="674"/>
        <v>2149.2651048942976</v>
      </c>
      <c r="AM870" s="96" t="str">
        <f t="shared" si="662"/>
        <v/>
      </c>
      <c r="AN870" s="96" t="str">
        <f t="shared" si="675"/>
        <v/>
      </c>
      <c r="AO870" s="96" t="str">
        <f t="shared" si="676"/>
        <v/>
      </c>
      <c r="AQ870" s="96" t="str">
        <f t="shared" si="663"/>
        <v/>
      </c>
      <c r="AR870" s="96">
        <f t="shared" si="677"/>
        <v>79424.000000000015</v>
      </c>
      <c r="AS870" s="96">
        <f t="shared" si="678"/>
        <v>79424.000000000015</v>
      </c>
      <c r="AU870" s="96" t="str">
        <f t="shared" si="664"/>
        <v/>
      </c>
      <c r="AV870" s="96" t="str">
        <f t="shared" si="679"/>
        <v/>
      </c>
      <c r="AW870" s="96" t="str">
        <f t="shared" si="680"/>
        <v/>
      </c>
      <c r="AX870" s="96" t="str">
        <f t="shared" si="681"/>
        <v/>
      </c>
      <c r="AZ870" s="101" t="str">
        <f t="shared" si="665"/>
        <v/>
      </c>
      <c r="BA870" s="101">
        <f t="shared" si="666"/>
        <v>104253.95625282213</v>
      </c>
      <c r="BB870" s="101">
        <f t="shared" si="682"/>
        <v>44124.444444444445</v>
      </c>
      <c r="BC870" s="96">
        <f t="shared" si="683"/>
        <v>31002.81361150926</v>
      </c>
      <c r="BE870" s="96" t="str">
        <f t="shared" si="667"/>
        <v/>
      </c>
      <c r="BF870" s="96" t="str">
        <f t="shared" si="668"/>
        <v/>
      </c>
      <c r="BH870" s="118"/>
      <c r="BI870" s="96" t="s">
        <v>74</v>
      </c>
      <c r="BJ870" s="96" t="str">
        <f t="shared" si="669"/>
        <v/>
      </c>
      <c r="BK870" s="101">
        <f t="shared" si="670"/>
        <v>1134.6285714285716</v>
      </c>
      <c r="BL870" s="101"/>
      <c r="BM870" s="117" t="str">
        <f t="shared" si="706"/>
        <v>43121-43-3</v>
      </c>
      <c r="BN870" s="204" t="str">
        <f t="shared" si="672"/>
        <v>Triadimefon</v>
      </c>
      <c r="BO870" s="204"/>
      <c r="BP870" s="200">
        <f t="shared" si="707"/>
        <v>2149.2651048942976</v>
      </c>
      <c r="BQ870" s="100" t="str">
        <f t="shared" si="694"/>
        <v>N</v>
      </c>
      <c r="BR870" s="205">
        <f t="shared" si="708"/>
        <v>79424.000000000015</v>
      </c>
      <c r="BS870" s="100" t="str">
        <f t="shared" si="695"/>
        <v>N</v>
      </c>
      <c r="BT870" s="200">
        <f t="shared" si="709"/>
        <v>31002.81361150926</v>
      </c>
      <c r="BU870" s="100" t="str">
        <f t="shared" si="696"/>
        <v>N</v>
      </c>
      <c r="BV870" s="200" t="str">
        <f t="shared" si="710"/>
        <v/>
      </c>
      <c r="BW870" s="100" t="str">
        <f t="shared" si="697"/>
        <v/>
      </c>
      <c r="BX870" s="200">
        <f t="shared" si="698"/>
        <v>1134.6285714285716</v>
      </c>
      <c r="BY870" s="100" t="str">
        <f t="shared" si="699"/>
        <v>N</v>
      </c>
      <c r="BZ870" s="200"/>
      <c r="CA870" s="200"/>
      <c r="CB870" s="200"/>
    </row>
    <row r="871" spans="1:80" s="96" customFormat="1" ht="23" x14ac:dyDescent="0.5">
      <c r="A871" s="268" t="s">
        <v>1694</v>
      </c>
      <c r="B871" s="117" t="s">
        <v>1695</v>
      </c>
      <c r="C871" s="96">
        <v>7.1999999999999995E-2</v>
      </c>
      <c r="D871" s="96" t="s">
        <v>1966</v>
      </c>
      <c r="E871" s="96">
        <v>2.5000000000000001E-2</v>
      </c>
      <c r="F871" s="96" t="s">
        <v>1966</v>
      </c>
      <c r="G871" s="99"/>
      <c r="H871" s="96" t="s">
        <v>74</v>
      </c>
      <c r="J871" s="96" t="s">
        <v>74</v>
      </c>
      <c r="L871" s="100" t="s">
        <v>1199</v>
      </c>
      <c r="M871" s="113">
        <v>1</v>
      </c>
      <c r="P871" s="215">
        <v>304.67</v>
      </c>
      <c r="R871" s="215">
        <v>1.2E-5</v>
      </c>
      <c r="S871" s="216">
        <v>4.906E-4</v>
      </c>
      <c r="T871" s="215">
        <v>2.2457499999999998E-2</v>
      </c>
      <c r="U871" s="215">
        <v>5.6737999999999998E-6</v>
      </c>
      <c r="V871" s="215">
        <v>1008</v>
      </c>
      <c r="W871" s="96">
        <f t="shared" si="654"/>
        <v>6.048</v>
      </c>
      <c r="X871" s="215">
        <v>4</v>
      </c>
      <c r="Y871" s="99">
        <f t="shared" si="655"/>
        <v>1.0133316242775986E-7</v>
      </c>
      <c r="Z871" s="96">
        <f t="shared" si="656"/>
        <v>362347.15666510479</v>
      </c>
      <c r="AA871" s="96">
        <f t="shared" si="657"/>
        <v>24.592371498364777</v>
      </c>
      <c r="AC871" s="96" t="str">
        <f t="shared" si="649"/>
        <v/>
      </c>
      <c r="AD871" s="96" t="str">
        <f t="shared" si="658"/>
        <v/>
      </c>
      <c r="AE871" s="96">
        <f t="shared" si="659"/>
        <v>9.6560846560846549</v>
      </c>
      <c r="AF871" s="96">
        <f t="shared" si="673"/>
        <v>9.6560846560846549</v>
      </c>
      <c r="AH871" s="101" t="str">
        <f t="shared" si="660"/>
        <v/>
      </c>
      <c r="AI871" s="101" t="str">
        <f t="shared" si="661"/>
        <v/>
      </c>
      <c r="AJ871" s="101">
        <f t="shared" si="650"/>
        <v>1955.3571428571427</v>
      </c>
      <c r="AK871" s="96">
        <f t="shared" si="674"/>
        <v>1955.3571428571429</v>
      </c>
      <c r="AM871" s="96" t="str">
        <f t="shared" si="662"/>
        <v/>
      </c>
      <c r="AN871" s="96">
        <f t="shared" si="675"/>
        <v>90.844444444444434</v>
      </c>
      <c r="AO871" s="96">
        <f t="shared" si="676"/>
        <v>90.844444444444434</v>
      </c>
      <c r="AQ871" s="96" t="str">
        <f t="shared" si="663"/>
        <v/>
      </c>
      <c r="AR871" s="96">
        <f t="shared" si="677"/>
        <v>58400</v>
      </c>
      <c r="AS871" s="96">
        <f t="shared" si="678"/>
        <v>58400.000000000007</v>
      </c>
      <c r="AU871" s="96" t="str">
        <f t="shared" si="664"/>
        <v/>
      </c>
      <c r="AV871" s="96" t="str">
        <f t="shared" si="679"/>
        <v/>
      </c>
      <c r="AW871" s="96">
        <f t="shared" si="680"/>
        <v>50.469135802469125</v>
      </c>
      <c r="AX871" s="96">
        <f t="shared" si="681"/>
        <v>50.469135802469133</v>
      </c>
      <c r="AZ871" s="101" t="str">
        <f t="shared" si="665"/>
        <v/>
      </c>
      <c r="BA871" s="101" t="str">
        <f t="shared" si="666"/>
        <v/>
      </c>
      <c r="BB871" s="101">
        <f t="shared" si="682"/>
        <v>32444.444444444445</v>
      </c>
      <c r="BC871" s="96">
        <f t="shared" si="683"/>
        <v>32444.444444444445</v>
      </c>
      <c r="BE871" s="96" t="str">
        <f t="shared" si="667"/>
        <v/>
      </c>
      <c r="BF871" s="96" t="str">
        <f t="shared" si="668"/>
        <v/>
      </c>
      <c r="BH871" s="118"/>
      <c r="BI871" s="96" t="s">
        <v>74</v>
      </c>
      <c r="BJ871" s="96">
        <f t="shared" si="669"/>
        <v>1.0820585793904895</v>
      </c>
      <c r="BK871" s="101">
        <f t="shared" si="670"/>
        <v>834.28571428571433</v>
      </c>
      <c r="BL871" s="101"/>
      <c r="BM871" s="117" t="str">
        <f t="shared" si="706"/>
        <v>2303-17-5</v>
      </c>
      <c r="BN871" s="204" t="str">
        <f t="shared" si="672"/>
        <v>Triallate</v>
      </c>
      <c r="BO871" s="204"/>
      <c r="BP871" s="200">
        <f t="shared" si="707"/>
        <v>9.6560846560846549</v>
      </c>
      <c r="BQ871" s="100" t="str">
        <f t="shared" si="694"/>
        <v>C</v>
      </c>
      <c r="BR871" s="205">
        <f t="shared" si="708"/>
        <v>24.592371498364777</v>
      </c>
      <c r="BS871" s="100" t="str">
        <f t="shared" si="695"/>
        <v>sat</v>
      </c>
      <c r="BT871" s="200">
        <f t="shared" si="709"/>
        <v>24.592371498364777</v>
      </c>
      <c r="BU871" s="100" t="str">
        <f t="shared" si="696"/>
        <v>sat</v>
      </c>
      <c r="BV871" s="200" t="str">
        <f t="shared" si="710"/>
        <v/>
      </c>
      <c r="BW871" s="100" t="str">
        <f t="shared" si="697"/>
        <v/>
      </c>
      <c r="BX871" s="200">
        <f t="shared" si="698"/>
        <v>1.0820585793904895</v>
      </c>
      <c r="BY871" s="100" t="str">
        <f t="shared" si="699"/>
        <v>C</v>
      </c>
      <c r="BZ871" s="200"/>
      <c r="CA871" s="200"/>
      <c r="CB871" s="200"/>
    </row>
    <row r="872" spans="1:80" s="96" customFormat="1" ht="23" x14ac:dyDescent="0.5">
      <c r="A872" s="268" t="s">
        <v>1696</v>
      </c>
      <c r="B872" s="117" t="s">
        <v>1697</v>
      </c>
      <c r="D872" s="96" t="s">
        <v>74</v>
      </c>
      <c r="E872" s="96">
        <v>0.01</v>
      </c>
      <c r="F872" s="96" t="s">
        <v>790</v>
      </c>
      <c r="G872" s="99"/>
      <c r="H872" s="96" t="s">
        <v>74</v>
      </c>
      <c r="J872" s="96" t="s">
        <v>74</v>
      </c>
      <c r="L872" s="100"/>
      <c r="M872" s="113">
        <v>1</v>
      </c>
      <c r="N872" s="96">
        <v>0.1</v>
      </c>
      <c r="P872" s="215">
        <v>401.83</v>
      </c>
      <c r="Q872" s="96" t="s">
        <v>47</v>
      </c>
      <c r="R872" s="215">
        <v>3.2299999999999999E-13</v>
      </c>
      <c r="S872" s="216">
        <v>1.321E-11</v>
      </c>
      <c r="T872" s="215">
        <v>3.4891999999999999E-2</v>
      </c>
      <c r="U872" s="215">
        <v>4.0768999999999999E-6</v>
      </c>
      <c r="V872" s="215">
        <v>427.2</v>
      </c>
      <c r="W872" s="96">
        <f t="shared" si="654"/>
        <v>2.5632000000000001</v>
      </c>
      <c r="X872" s="215">
        <v>32</v>
      </c>
      <c r="Y872" s="99" t="str">
        <f t="shared" si="655"/>
        <v/>
      </c>
      <c r="Z872" s="96" t="str">
        <f t="shared" si="656"/>
        <v/>
      </c>
      <c r="AA872" s="96" t="str">
        <f t="shared" si="657"/>
        <v/>
      </c>
      <c r="AC872" s="96" t="str">
        <f t="shared" si="649"/>
        <v/>
      </c>
      <c r="AD872" s="96" t="str">
        <f t="shared" si="658"/>
        <v/>
      </c>
      <c r="AE872" s="96" t="str">
        <f t="shared" si="659"/>
        <v/>
      </c>
      <c r="AF872" s="96" t="str">
        <f t="shared" si="673"/>
        <v/>
      </c>
      <c r="AH872" s="101" t="str">
        <f t="shared" si="660"/>
        <v/>
      </c>
      <c r="AI872" s="101">
        <f t="shared" si="661"/>
        <v>3296.0086689543068</v>
      </c>
      <c r="AJ872" s="101">
        <f t="shared" si="650"/>
        <v>782.14285714285722</v>
      </c>
      <c r="AK872" s="96">
        <f t="shared" si="674"/>
        <v>632.13679555714634</v>
      </c>
      <c r="AM872" s="96" t="str">
        <f t="shared" si="662"/>
        <v/>
      </c>
      <c r="AN872" s="96" t="str">
        <f t="shared" si="675"/>
        <v/>
      </c>
      <c r="AO872" s="96" t="str">
        <f t="shared" si="676"/>
        <v/>
      </c>
      <c r="AQ872" s="96" t="str">
        <f t="shared" si="663"/>
        <v/>
      </c>
      <c r="AR872" s="96">
        <f t="shared" si="677"/>
        <v>23360.000000000004</v>
      </c>
      <c r="AS872" s="96">
        <f t="shared" si="678"/>
        <v>23360.000000000004</v>
      </c>
      <c r="AU872" s="96" t="str">
        <f t="shared" si="664"/>
        <v/>
      </c>
      <c r="AV872" s="96" t="str">
        <f t="shared" si="679"/>
        <v/>
      </c>
      <c r="AW872" s="96" t="str">
        <f t="shared" si="680"/>
        <v/>
      </c>
      <c r="AX872" s="96" t="str">
        <f t="shared" si="681"/>
        <v/>
      </c>
      <c r="AZ872" s="101" t="str">
        <f t="shared" si="665"/>
        <v/>
      </c>
      <c r="BA872" s="101">
        <f t="shared" si="666"/>
        <v>30662.928309653569</v>
      </c>
      <c r="BB872" s="101">
        <f t="shared" si="682"/>
        <v>12977.777777777779</v>
      </c>
      <c r="BC872" s="96">
        <f t="shared" si="683"/>
        <v>9118.4745916203719</v>
      </c>
      <c r="BE872" s="96" t="str">
        <f t="shared" si="667"/>
        <v/>
      </c>
      <c r="BF872" s="96" t="str">
        <f t="shared" si="668"/>
        <v/>
      </c>
      <c r="BH872" s="118"/>
      <c r="BI872" s="96" t="s">
        <v>74</v>
      </c>
      <c r="BJ872" s="96" t="str">
        <f t="shared" si="669"/>
        <v/>
      </c>
      <c r="BK872" s="101">
        <f t="shared" si="670"/>
        <v>333.71428571428572</v>
      </c>
      <c r="BL872" s="101"/>
      <c r="BM872" s="117" t="str">
        <f t="shared" si="706"/>
        <v>82097-50-5</v>
      </c>
      <c r="BN872" s="204" t="str">
        <f t="shared" si="672"/>
        <v>Triasulfuron</v>
      </c>
      <c r="BO872" s="204"/>
      <c r="BP872" s="200">
        <f t="shared" si="707"/>
        <v>632.13679555714634</v>
      </c>
      <c r="BQ872" s="100" t="str">
        <f t="shared" si="694"/>
        <v>N</v>
      </c>
      <c r="BR872" s="205">
        <f t="shared" si="708"/>
        <v>23360.000000000004</v>
      </c>
      <c r="BS872" s="100" t="str">
        <f t="shared" si="695"/>
        <v>N</v>
      </c>
      <c r="BT872" s="200">
        <f t="shared" si="709"/>
        <v>9118.4745916203719</v>
      </c>
      <c r="BU872" s="100" t="str">
        <f t="shared" si="696"/>
        <v>N</v>
      </c>
      <c r="BV872" s="200" t="str">
        <f t="shared" si="710"/>
        <v/>
      </c>
      <c r="BW872" s="100" t="str">
        <f t="shared" si="697"/>
        <v/>
      </c>
      <c r="BX872" s="200">
        <f t="shared" si="698"/>
        <v>333.71428571428572</v>
      </c>
      <c r="BY872" s="100" t="str">
        <f t="shared" si="699"/>
        <v>N</v>
      </c>
      <c r="BZ872" s="200"/>
      <c r="CA872" s="200"/>
      <c r="CB872" s="200"/>
    </row>
    <row r="873" spans="1:80" s="96" customFormat="1" ht="23" x14ac:dyDescent="0.5">
      <c r="A873" s="268" t="s">
        <v>1698</v>
      </c>
      <c r="B873" s="117" t="s">
        <v>1699</v>
      </c>
      <c r="D873" s="96" t="s">
        <v>74</v>
      </c>
      <c r="E873" s="96">
        <v>8.0000000000000002E-3</v>
      </c>
      <c r="F873" s="96" t="s">
        <v>790</v>
      </c>
      <c r="G873" s="99"/>
      <c r="H873" s="96" t="s">
        <v>74</v>
      </c>
      <c r="J873" s="96" t="s">
        <v>74</v>
      </c>
      <c r="L873" s="100"/>
      <c r="M873" s="113">
        <v>1</v>
      </c>
      <c r="N873" s="96">
        <v>0.1</v>
      </c>
      <c r="P873" s="215">
        <v>395.4</v>
      </c>
      <c r="Q873" s="96" t="s">
        <v>47</v>
      </c>
      <c r="R873" s="215">
        <v>1.0199999999999999E-13</v>
      </c>
      <c r="S873" s="216">
        <v>4.1700000000000002E-12</v>
      </c>
      <c r="T873" s="215">
        <v>3.5269200000000001E-2</v>
      </c>
      <c r="U873" s="215">
        <v>4.1208999999999998E-6</v>
      </c>
      <c r="V873" s="215">
        <v>94.69</v>
      </c>
      <c r="W873" s="96">
        <f t="shared" si="654"/>
        <v>0.56813999999999998</v>
      </c>
      <c r="X873" s="215">
        <v>50</v>
      </c>
      <c r="Y873" s="99" t="str">
        <f t="shared" si="655"/>
        <v/>
      </c>
      <c r="Z873" s="96" t="str">
        <f t="shared" si="656"/>
        <v/>
      </c>
      <c r="AA873" s="96" t="str">
        <f t="shared" si="657"/>
        <v/>
      </c>
      <c r="AC873" s="96" t="str">
        <f t="shared" si="649"/>
        <v/>
      </c>
      <c r="AD873" s="96" t="str">
        <f t="shared" si="658"/>
        <v/>
      </c>
      <c r="AE873" s="96" t="str">
        <f t="shared" si="659"/>
        <v/>
      </c>
      <c r="AF873" s="96" t="str">
        <f t="shared" si="673"/>
        <v/>
      </c>
      <c r="AH873" s="101" t="str">
        <f t="shared" si="660"/>
        <v/>
      </c>
      <c r="AI873" s="101">
        <f t="shared" si="661"/>
        <v>2636.8069351634458</v>
      </c>
      <c r="AJ873" s="101">
        <f t="shared" si="650"/>
        <v>625.71428571428578</v>
      </c>
      <c r="AK873" s="96">
        <f t="shared" si="674"/>
        <v>505.70943644571707</v>
      </c>
      <c r="AM873" s="96" t="str">
        <f t="shared" si="662"/>
        <v/>
      </c>
      <c r="AN873" s="96" t="str">
        <f t="shared" si="675"/>
        <v/>
      </c>
      <c r="AO873" s="96" t="str">
        <f t="shared" si="676"/>
        <v/>
      </c>
      <c r="AQ873" s="96" t="str">
        <f t="shared" si="663"/>
        <v/>
      </c>
      <c r="AR873" s="96">
        <f t="shared" si="677"/>
        <v>18688</v>
      </c>
      <c r="AS873" s="96">
        <f t="shared" si="678"/>
        <v>18688</v>
      </c>
      <c r="AU873" s="96" t="str">
        <f t="shared" si="664"/>
        <v/>
      </c>
      <c r="AV873" s="96" t="str">
        <f t="shared" si="679"/>
        <v/>
      </c>
      <c r="AW873" s="96" t="str">
        <f t="shared" si="680"/>
        <v/>
      </c>
      <c r="AX873" s="96" t="str">
        <f t="shared" si="681"/>
        <v/>
      </c>
      <c r="AZ873" s="101" t="str">
        <f t="shared" si="665"/>
        <v/>
      </c>
      <c r="BA873" s="101">
        <f t="shared" si="666"/>
        <v>24530.342647722857</v>
      </c>
      <c r="BB873" s="101">
        <f t="shared" si="682"/>
        <v>10382.222222222223</v>
      </c>
      <c r="BC873" s="96">
        <f t="shared" si="683"/>
        <v>7294.779673296297</v>
      </c>
      <c r="BE873" s="96" t="str">
        <f t="shared" si="667"/>
        <v/>
      </c>
      <c r="BF873" s="96" t="str">
        <f t="shared" si="668"/>
        <v/>
      </c>
      <c r="BH873" s="118"/>
      <c r="BI873" s="96" t="s">
        <v>74</v>
      </c>
      <c r="BJ873" s="96" t="str">
        <f t="shared" si="669"/>
        <v/>
      </c>
      <c r="BK873" s="101">
        <f t="shared" si="670"/>
        <v>266.97142857142859</v>
      </c>
      <c r="BL873" s="101"/>
      <c r="BM873" s="117" t="str">
        <f t="shared" si="706"/>
        <v>101200-48-0</v>
      </c>
      <c r="BN873" s="204" t="str">
        <f t="shared" si="672"/>
        <v>Tribenuron-methyl</v>
      </c>
      <c r="BO873" s="204"/>
      <c r="BP873" s="200">
        <f t="shared" si="707"/>
        <v>505.70943644571707</v>
      </c>
      <c r="BQ873" s="100" t="str">
        <f t="shared" si="694"/>
        <v>N</v>
      </c>
      <c r="BR873" s="205">
        <f t="shared" si="708"/>
        <v>18688</v>
      </c>
      <c r="BS873" s="100" t="str">
        <f t="shared" si="695"/>
        <v>N</v>
      </c>
      <c r="BT873" s="200">
        <f t="shared" si="709"/>
        <v>7294.779673296297</v>
      </c>
      <c r="BU873" s="100" t="str">
        <f t="shared" si="696"/>
        <v>N</v>
      </c>
      <c r="BV873" s="200" t="str">
        <f t="shared" si="710"/>
        <v/>
      </c>
      <c r="BW873" s="100" t="str">
        <f t="shared" si="697"/>
        <v/>
      </c>
      <c r="BX873" s="200">
        <f t="shared" si="698"/>
        <v>266.97142857142859</v>
      </c>
      <c r="BY873" s="100" t="str">
        <f t="shared" si="699"/>
        <v>N</v>
      </c>
      <c r="BZ873" s="200"/>
      <c r="CA873" s="200"/>
      <c r="CB873" s="200"/>
    </row>
    <row r="874" spans="1:80" s="96" customFormat="1" ht="23" x14ac:dyDescent="0.5">
      <c r="A874" s="268" t="s">
        <v>1700</v>
      </c>
      <c r="B874" s="117" t="s">
        <v>650</v>
      </c>
      <c r="D874" s="96" t="s">
        <v>74</v>
      </c>
      <c r="E874" s="96">
        <v>5.0000000000000001E-3</v>
      </c>
      <c r="F874" s="96" t="s">
        <v>790</v>
      </c>
      <c r="G874" s="99"/>
      <c r="H874" s="96" t="s">
        <v>74</v>
      </c>
      <c r="J874" s="96" t="s">
        <v>74</v>
      </c>
      <c r="L874" s="100" t="s">
        <v>1199</v>
      </c>
      <c r="M874" s="113">
        <v>1</v>
      </c>
      <c r="P874" s="215">
        <v>314.8</v>
      </c>
      <c r="R874" s="215">
        <v>3.4099999999999999E-4</v>
      </c>
      <c r="S874" s="216">
        <v>1.39411E-2</v>
      </c>
      <c r="T874" s="215">
        <v>2.8968899999999999E-2</v>
      </c>
      <c r="U874" s="215">
        <v>7.8945000000000004E-6</v>
      </c>
      <c r="V874" s="215">
        <v>614.29999999999995</v>
      </c>
      <c r="W874" s="96">
        <f t="shared" si="654"/>
        <v>3.6858</v>
      </c>
      <c r="X874" s="215">
        <v>4.8979999999999997</v>
      </c>
      <c r="Y874" s="99">
        <f t="shared" si="655"/>
        <v>5.6927135765364639E-6</v>
      </c>
      <c r="Z874" s="96">
        <f t="shared" si="656"/>
        <v>48343.822797113222</v>
      </c>
      <c r="AA874" s="96">
        <f t="shared" si="657"/>
        <v>18.555775026319367</v>
      </c>
      <c r="AC874" s="96" t="str">
        <f t="shared" si="649"/>
        <v/>
      </c>
      <c r="AD874" s="96" t="str">
        <f t="shared" si="658"/>
        <v/>
      </c>
      <c r="AE874" s="96" t="str">
        <f t="shared" si="659"/>
        <v/>
      </c>
      <c r="AF874" s="96" t="str">
        <f t="shared" si="673"/>
        <v/>
      </c>
      <c r="AH874" s="101" t="str">
        <f t="shared" si="660"/>
        <v/>
      </c>
      <c r="AI874" s="101" t="str">
        <f t="shared" si="661"/>
        <v/>
      </c>
      <c r="AJ874" s="101">
        <f t="shared" si="650"/>
        <v>391.07142857142861</v>
      </c>
      <c r="AK874" s="96">
        <f t="shared" si="674"/>
        <v>391.07142857142867</v>
      </c>
      <c r="AM874" s="96" t="str">
        <f t="shared" si="662"/>
        <v/>
      </c>
      <c r="AN874" s="96" t="str">
        <f t="shared" si="675"/>
        <v/>
      </c>
      <c r="AO874" s="96" t="str">
        <f t="shared" si="676"/>
        <v/>
      </c>
      <c r="AQ874" s="96" t="str">
        <f t="shared" si="663"/>
        <v/>
      </c>
      <c r="AR874" s="96">
        <f t="shared" si="677"/>
        <v>11680.000000000002</v>
      </c>
      <c r="AS874" s="96">
        <f t="shared" si="678"/>
        <v>11680.000000000002</v>
      </c>
      <c r="AU874" s="96" t="str">
        <f t="shared" si="664"/>
        <v/>
      </c>
      <c r="AV874" s="96" t="str">
        <f t="shared" si="679"/>
        <v/>
      </c>
      <c r="AW874" s="96" t="str">
        <f t="shared" si="680"/>
        <v/>
      </c>
      <c r="AX874" s="96" t="str">
        <f t="shared" si="681"/>
        <v/>
      </c>
      <c r="AZ874" s="101" t="str">
        <f t="shared" si="665"/>
        <v/>
      </c>
      <c r="BA874" s="101" t="str">
        <f t="shared" si="666"/>
        <v/>
      </c>
      <c r="BB874" s="101">
        <f t="shared" si="682"/>
        <v>6488.8888888888896</v>
      </c>
      <c r="BC874" s="96">
        <f t="shared" si="683"/>
        <v>6488.8888888888887</v>
      </c>
      <c r="BE874" s="96" t="str">
        <f t="shared" si="667"/>
        <v/>
      </c>
      <c r="BF874" s="96" t="str">
        <f t="shared" si="668"/>
        <v/>
      </c>
      <c r="BH874" s="118"/>
      <c r="BI874" s="96" t="s">
        <v>74</v>
      </c>
      <c r="BJ874" s="96" t="str">
        <f t="shared" si="669"/>
        <v/>
      </c>
      <c r="BK874" s="101">
        <f t="shared" si="670"/>
        <v>166.85714285714286</v>
      </c>
      <c r="BL874" s="101"/>
      <c r="BM874" s="117" t="str">
        <f t="shared" si="706"/>
        <v>615-54-3</v>
      </c>
      <c r="BN874" s="204" t="str">
        <f t="shared" si="672"/>
        <v>Tribromobenzene, 1,2,4-</v>
      </c>
      <c r="BO874" s="204"/>
      <c r="BP874" s="200">
        <f t="shared" si="707"/>
        <v>18.555775026319367</v>
      </c>
      <c r="BQ874" s="100" t="str">
        <f t="shared" si="694"/>
        <v>sat</v>
      </c>
      <c r="BR874" s="205">
        <f t="shared" si="708"/>
        <v>18.555775026319367</v>
      </c>
      <c r="BS874" s="100" t="str">
        <f t="shared" si="695"/>
        <v>sat</v>
      </c>
      <c r="BT874" s="200">
        <f t="shared" si="709"/>
        <v>18.555775026319367</v>
      </c>
      <c r="BU874" s="100" t="str">
        <f t="shared" si="696"/>
        <v>sat</v>
      </c>
      <c r="BV874" s="200" t="str">
        <f t="shared" si="710"/>
        <v/>
      </c>
      <c r="BW874" s="100" t="str">
        <f t="shared" si="697"/>
        <v/>
      </c>
      <c r="BX874" s="200">
        <f t="shared" si="698"/>
        <v>166.85714285714286</v>
      </c>
      <c r="BY874" s="100" t="str">
        <f t="shared" si="699"/>
        <v>N</v>
      </c>
      <c r="BZ874" s="200"/>
      <c r="CA874" s="200"/>
      <c r="CB874" s="200"/>
    </row>
    <row r="875" spans="1:80" s="96" customFormat="1" ht="23" x14ac:dyDescent="0.5">
      <c r="A875" s="268" t="s">
        <v>1701</v>
      </c>
      <c r="B875" s="117" t="s">
        <v>1702</v>
      </c>
      <c r="C875" s="96">
        <v>8.9999999999999993E-3</v>
      </c>
      <c r="D875" s="96" t="s">
        <v>791</v>
      </c>
      <c r="E875" s="96">
        <v>0.01</v>
      </c>
      <c r="F875" s="96" t="s">
        <v>791</v>
      </c>
      <c r="G875" s="99"/>
      <c r="H875" s="96" t="s">
        <v>74</v>
      </c>
      <c r="J875" s="96" t="s">
        <v>74</v>
      </c>
      <c r="L875" s="100"/>
      <c r="M875" s="113">
        <v>1</v>
      </c>
      <c r="N875" s="96">
        <v>0.1</v>
      </c>
      <c r="P875" s="215">
        <v>266.32</v>
      </c>
      <c r="Q875" s="96" t="s">
        <v>47</v>
      </c>
      <c r="R875" s="215">
        <v>1.4100000000000001E-6</v>
      </c>
      <c r="S875" s="216">
        <v>5.7599999999999997E-5</v>
      </c>
      <c r="T875" s="215">
        <v>2.1184100000000001E-2</v>
      </c>
      <c r="U875" s="215">
        <v>5.2337999999999998E-6</v>
      </c>
      <c r="V875" s="215">
        <v>2350</v>
      </c>
      <c r="W875" s="96">
        <f t="shared" si="654"/>
        <v>14.1</v>
      </c>
      <c r="X875" s="215">
        <v>280</v>
      </c>
      <c r="Y875" s="99" t="str">
        <f t="shared" si="655"/>
        <v/>
      </c>
      <c r="Z875" s="96" t="str">
        <f t="shared" si="656"/>
        <v/>
      </c>
      <c r="AA875" s="96" t="str">
        <f t="shared" si="657"/>
        <v/>
      </c>
      <c r="AC875" s="96" t="str">
        <f t="shared" si="649"/>
        <v/>
      </c>
      <c r="AD875" s="96">
        <f t="shared" si="658"/>
        <v>274.58060633416073</v>
      </c>
      <c r="AE875" s="96">
        <f t="shared" si="659"/>
        <v>77.24867724867724</v>
      </c>
      <c r="AF875" s="96">
        <f t="shared" si="673"/>
        <v>60.287729382422398</v>
      </c>
      <c r="AH875" s="101" t="str">
        <f t="shared" si="660"/>
        <v/>
      </c>
      <c r="AI875" s="101">
        <f t="shared" si="661"/>
        <v>3296.0086689543068</v>
      </c>
      <c r="AJ875" s="101">
        <f t="shared" si="650"/>
        <v>782.14285714285722</v>
      </c>
      <c r="AK875" s="96">
        <f t="shared" si="674"/>
        <v>632.13679555714634</v>
      </c>
      <c r="AM875" s="96" t="str">
        <f t="shared" si="662"/>
        <v/>
      </c>
      <c r="AN875" s="96">
        <f t="shared" si="675"/>
        <v>726.75555555555547</v>
      </c>
      <c r="AO875" s="96">
        <f t="shared" si="676"/>
        <v>726.75555555555547</v>
      </c>
      <c r="AQ875" s="96" t="str">
        <f t="shared" si="663"/>
        <v/>
      </c>
      <c r="AR875" s="96">
        <f t="shared" si="677"/>
        <v>23360.000000000004</v>
      </c>
      <c r="AS875" s="96">
        <f t="shared" si="678"/>
        <v>23360.000000000004</v>
      </c>
      <c r="AU875" s="96" t="str">
        <f t="shared" si="664"/>
        <v/>
      </c>
      <c r="AV875" s="96">
        <f t="shared" si="679"/>
        <v>13387.038674394997</v>
      </c>
      <c r="AW875" s="96">
        <f t="shared" si="680"/>
        <v>403.753086419753</v>
      </c>
      <c r="AX875" s="96">
        <f t="shared" si="681"/>
        <v>391.93240508246583</v>
      </c>
      <c r="AZ875" s="101" t="str">
        <f t="shared" si="665"/>
        <v/>
      </c>
      <c r="BA875" s="101">
        <f t="shared" si="666"/>
        <v>30662.928309653569</v>
      </c>
      <c r="BB875" s="101">
        <f t="shared" si="682"/>
        <v>12977.777777777779</v>
      </c>
      <c r="BC875" s="96">
        <f t="shared" si="683"/>
        <v>9118.4745916203719</v>
      </c>
      <c r="BE875" s="96" t="str">
        <f t="shared" si="667"/>
        <v/>
      </c>
      <c r="BF875" s="96" t="str">
        <f t="shared" si="668"/>
        <v/>
      </c>
      <c r="BH875" s="118"/>
      <c r="BI875" s="96" t="s">
        <v>74</v>
      </c>
      <c r="BJ875" s="96">
        <f t="shared" si="669"/>
        <v>8.6564686351239164</v>
      </c>
      <c r="BK875" s="101">
        <f t="shared" si="670"/>
        <v>333.71428571428572</v>
      </c>
      <c r="BL875" s="101"/>
      <c r="BM875" s="117" t="str">
        <f t="shared" si="706"/>
        <v>126-73-8</v>
      </c>
      <c r="BN875" s="204" t="str">
        <f t="shared" si="672"/>
        <v>Tributyl Phosphate</v>
      </c>
      <c r="BO875" s="204"/>
      <c r="BP875" s="200">
        <f t="shared" si="707"/>
        <v>60.287729382422398</v>
      </c>
      <c r="BQ875" s="100" t="str">
        <f t="shared" si="694"/>
        <v>C</v>
      </c>
      <c r="BR875" s="205">
        <f t="shared" si="708"/>
        <v>726.75555555555547</v>
      </c>
      <c r="BS875" s="100" t="str">
        <f t="shared" si="695"/>
        <v>C</v>
      </c>
      <c r="BT875" s="200">
        <f t="shared" si="709"/>
        <v>391.93240508246583</v>
      </c>
      <c r="BU875" s="100" t="str">
        <f t="shared" si="696"/>
        <v>C</v>
      </c>
      <c r="BV875" s="200" t="str">
        <f t="shared" si="710"/>
        <v/>
      </c>
      <c r="BW875" s="100" t="str">
        <f t="shared" si="697"/>
        <v/>
      </c>
      <c r="BX875" s="200">
        <f t="shared" si="698"/>
        <v>8.6564686351239164</v>
      </c>
      <c r="BY875" s="100" t="str">
        <f t="shared" si="699"/>
        <v>C</v>
      </c>
      <c r="BZ875" s="200"/>
      <c r="CA875" s="200"/>
      <c r="CB875" s="200"/>
    </row>
    <row r="876" spans="1:80" s="96" customFormat="1" ht="23" x14ac:dyDescent="0.5">
      <c r="A876" s="268" t="s">
        <v>1703</v>
      </c>
      <c r="B876" s="117" t="s">
        <v>1976</v>
      </c>
      <c r="D876" s="96" t="s">
        <v>74</v>
      </c>
      <c r="E876" s="96">
        <v>2.9999999999999997E-4</v>
      </c>
      <c r="F876" s="96" t="s">
        <v>791</v>
      </c>
      <c r="G876" s="99"/>
      <c r="H876" s="96" t="s">
        <v>74</v>
      </c>
      <c r="J876" s="96" t="s">
        <v>74</v>
      </c>
      <c r="L876" s="100"/>
      <c r="M876" s="113">
        <v>1</v>
      </c>
      <c r="N876" s="96">
        <v>0.1</v>
      </c>
      <c r="P876" s="215" t="s">
        <v>1197</v>
      </c>
      <c r="Q876" s="96" t="s">
        <v>47</v>
      </c>
      <c r="R876" s="215" t="s">
        <v>1197</v>
      </c>
      <c r="S876" s="216" t="s">
        <v>1197</v>
      </c>
      <c r="T876" s="215" t="s">
        <v>1197</v>
      </c>
      <c r="U876" s="215" t="s">
        <v>1197</v>
      </c>
      <c r="V876" s="215"/>
      <c r="W876" s="96">
        <f t="shared" si="654"/>
        <v>0</v>
      </c>
      <c r="X876" s="215" t="s">
        <v>1197</v>
      </c>
      <c r="Y876" s="99" t="str">
        <f t="shared" si="655"/>
        <v/>
      </c>
      <c r="Z876" s="96" t="str">
        <f t="shared" si="656"/>
        <v/>
      </c>
      <c r="AA876" s="96" t="str">
        <f t="shared" si="657"/>
        <v/>
      </c>
      <c r="AC876" s="96" t="str">
        <f t="shared" ref="AC876:AC885" si="711">IF(AND(L876="V",Z876=""),"",IF(G876="","",(TR*AT*365*24)/(ET_R*EF_R*IF(K876="M",ED_m,(ED_A+ED_C))*G876*1000/IF(L876="V",Z876,PEF))))</f>
        <v/>
      </c>
      <c r="AD876" s="96" t="str">
        <f t="shared" si="658"/>
        <v/>
      </c>
      <c r="AE876" s="96" t="str">
        <f t="shared" si="659"/>
        <v/>
      </c>
      <c r="AF876" s="96" t="str">
        <f t="shared" si="673"/>
        <v/>
      </c>
      <c r="AH876" s="101" t="str">
        <f t="shared" si="660"/>
        <v/>
      </c>
      <c r="AI876" s="101">
        <f t="shared" si="661"/>
        <v>98.880260068629198</v>
      </c>
      <c r="AJ876" s="101">
        <f t="shared" ref="AJ876:AJ932" si="712">IF(E876="","",(THQ*BW_C*ED_C*365/((EF_R*ED_C*M876*((1/E876)*(IRS_CHILD*0.000001))))))</f>
        <v>23.464285714285715</v>
      </c>
      <c r="AK876" s="96">
        <f t="shared" si="674"/>
        <v>18.964103866714389</v>
      </c>
      <c r="AM876" s="96" t="str">
        <f t="shared" si="662"/>
        <v/>
      </c>
      <c r="AN876" s="96" t="str">
        <f t="shared" si="675"/>
        <v/>
      </c>
      <c r="AO876" s="96" t="str">
        <f t="shared" si="676"/>
        <v/>
      </c>
      <c r="AQ876" s="96" t="str">
        <f t="shared" si="663"/>
        <v/>
      </c>
      <c r="AR876" s="96">
        <f t="shared" si="677"/>
        <v>700.80000000000007</v>
      </c>
      <c r="AS876" s="96">
        <f t="shared" si="678"/>
        <v>700.80000000000007</v>
      </c>
      <c r="AU876" s="96" t="str">
        <f t="shared" si="664"/>
        <v/>
      </c>
      <c r="AV876" s="96" t="str">
        <f t="shared" si="679"/>
        <v/>
      </c>
      <c r="AW876" s="96" t="str">
        <f t="shared" si="680"/>
        <v/>
      </c>
      <c r="AX876" s="96" t="str">
        <f t="shared" si="681"/>
        <v/>
      </c>
      <c r="AZ876" s="101" t="str">
        <f t="shared" si="665"/>
        <v/>
      </c>
      <c r="BA876" s="101">
        <f t="shared" si="666"/>
        <v>919.88784928960706</v>
      </c>
      <c r="BB876" s="101">
        <f t="shared" si="682"/>
        <v>389.33333333333331</v>
      </c>
      <c r="BC876" s="96">
        <f t="shared" si="683"/>
        <v>273.55423774861111</v>
      </c>
      <c r="BE876" s="96" t="str">
        <f t="shared" si="667"/>
        <v/>
      </c>
      <c r="BF876" s="96" t="str">
        <f t="shared" si="668"/>
        <v/>
      </c>
      <c r="BH876" s="118"/>
      <c r="BJ876" s="96" t="str">
        <f t="shared" si="669"/>
        <v/>
      </c>
      <c r="BK876" s="101">
        <f t="shared" si="670"/>
        <v>10.011428571428571</v>
      </c>
      <c r="BL876" s="101"/>
      <c r="BM876" s="117" t="str">
        <f t="shared" si="706"/>
        <v>E1790679</v>
      </c>
      <c r="BN876" s="204" t="str">
        <f t="shared" si="672"/>
        <v>Tributyltin Compounds</v>
      </c>
      <c r="BO876" s="204"/>
      <c r="BP876" s="200">
        <f t="shared" si="707"/>
        <v>18.964103866714389</v>
      </c>
      <c r="BQ876" s="100" t="str">
        <f t="shared" si="694"/>
        <v>N</v>
      </c>
      <c r="BR876" s="205">
        <f t="shared" si="708"/>
        <v>700.80000000000007</v>
      </c>
      <c r="BS876" s="100" t="str">
        <f t="shared" si="695"/>
        <v>N</v>
      </c>
      <c r="BT876" s="200">
        <f t="shared" si="709"/>
        <v>273.55423774861111</v>
      </c>
      <c r="BU876" s="100" t="str">
        <f t="shared" si="696"/>
        <v>N</v>
      </c>
      <c r="BV876" s="200" t="str">
        <f t="shared" si="710"/>
        <v/>
      </c>
      <c r="BW876" s="100" t="str">
        <f t="shared" si="697"/>
        <v/>
      </c>
      <c r="BX876" s="200">
        <f t="shared" si="698"/>
        <v>10.011428571428571</v>
      </c>
      <c r="BY876" s="100" t="str">
        <f t="shared" si="699"/>
        <v>N</v>
      </c>
      <c r="BZ876" s="200"/>
      <c r="CA876" s="200"/>
      <c r="CB876" s="200"/>
    </row>
    <row r="877" spans="1:80" s="96" customFormat="1" ht="23" x14ac:dyDescent="0.5">
      <c r="A877" s="268" t="s">
        <v>1704</v>
      </c>
      <c r="B877" s="117" t="s">
        <v>651</v>
      </c>
      <c r="D877" s="96" t="s">
        <v>74</v>
      </c>
      <c r="E877" s="96">
        <v>2.9999999999999997E-4</v>
      </c>
      <c r="F877" s="96" t="s">
        <v>790</v>
      </c>
      <c r="G877" s="99"/>
      <c r="H877" s="96" t="s">
        <v>74</v>
      </c>
      <c r="J877" s="96" t="s">
        <v>74</v>
      </c>
      <c r="L877" s="100"/>
      <c r="M877" s="113">
        <v>1</v>
      </c>
      <c r="N877" s="96">
        <v>0.1</v>
      </c>
      <c r="P877" s="215">
        <v>596.08000000000004</v>
      </c>
      <c r="Q877" s="96" t="s">
        <v>47</v>
      </c>
      <c r="R877" s="215">
        <v>3.0199999999999998E-7</v>
      </c>
      <c r="S877" s="216">
        <v>1.2300000000000001E-5</v>
      </c>
      <c r="T877" s="215">
        <v>1.5124800000000001E-2</v>
      </c>
      <c r="U877" s="215">
        <v>3.6057999999999998E-6</v>
      </c>
      <c r="V877" s="215">
        <v>25930000</v>
      </c>
      <c r="W877" s="96">
        <f t="shared" si="654"/>
        <v>155580</v>
      </c>
      <c r="X877" s="215">
        <v>19.5</v>
      </c>
      <c r="Y877" s="99" t="str">
        <f t="shared" si="655"/>
        <v/>
      </c>
      <c r="Z877" s="96" t="str">
        <f t="shared" si="656"/>
        <v/>
      </c>
      <c r="AA877" s="96" t="str">
        <f t="shared" si="657"/>
        <v/>
      </c>
      <c r="AC877" s="96" t="str">
        <f t="shared" si="711"/>
        <v/>
      </c>
      <c r="AD877" s="96" t="str">
        <f t="shared" si="658"/>
        <v/>
      </c>
      <c r="AE877" s="96" t="str">
        <f t="shared" si="659"/>
        <v/>
      </c>
      <c r="AF877" s="96" t="str">
        <f t="shared" si="673"/>
        <v/>
      </c>
      <c r="AH877" s="101" t="str">
        <f t="shared" si="660"/>
        <v/>
      </c>
      <c r="AI877" s="101">
        <f t="shared" si="661"/>
        <v>98.880260068629198</v>
      </c>
      <c r="AJ877" s="101">
        <f t="shared" si="712"/>
        <v>23.464285714285715</v>
      </c>
      <c r="AK877" s="96">
        <f t="shared" si="674"/>
        <v>18.964103866714389</v>
      </c>
      <c r="AM877" s="96" t="str">
        <f t="shared" si="662"/>
        <v/>
      </c>
      <c r="AN877" s="96" t="str">
        <f t="shared" si="675"/>
        <v/>
      </c>
      <c r="AO877" s="96" t="str">
        <f t="shared" si="676"/>
        <v/>
      </c>
      <c r="AQ877" s="96" t="str">
        <f t="shared" si="663"/>
        <v/>
      </c>
      <c r="AR877" s="96">
        <f t="shared" si="677"/>
        <v>700.80000000000007</v>
      </c>
      <c r="AS877" s="96">
        <f t="shared" si="678"/>
        <v>700.80000000000007</v>
      </c>
      <c r="AU877" s="96" t="str">
        <f t="shared" si="664"/>
        <v/>
      </c>
      <c r="AV877" s="96" t="str">
        <f t="shared" si="679"/>
        <v/>
      </c>
      <c r="AW877" s="96" t="str">
        <f t="shared" si="680"/>
        <v/>
      </c>
      <c r="AX877" s="96" t="str">
        <f t="shared" si="681"/>
        <v/>
      </c>
      <c r="AZ877" s="101" t="str">
        <f t="shared" si="665"/>
        <v/>
      </c>
      <c r="BA877" s="101">
        <f t="shared" si="666"/>
        <v>919.88784928960706</v>
      </c>
      <c r="BB877" s="101">
        <f t="shared" si="682"/>
        <v>389.33333333333331</v>
      </c>
      <c r="BC877" s="96">
        <f t="shared" si="683"/>
        <v>273.55423774861111</v>
      </c>
      <c r="BE877" s="96" t="str">
        <f t="shared" si="667"/>
        <v/>
      </c>
      <c r="BF877" s="96" t="str">
        <f t="shared" si="668"/>
        <v/>
      </c>
      <c r="BH877" s="118"/>
      <c r="BI877" s="96" t="s">
        <v>74</v>
      </c>
      <c r="BJ877" s="96" t="str">
        <f t="shared" si="669"/>
        <v/>
      </c>
      <c r="BK877" s="101">
        <f t="shared" si="670"/>
        <v>10.011428571428571</v>
      </c>
      <c r="BL877" s="101"/>
      <c r="BM877" s="117" t="str">
        <f t="shared" si="706"/>
        <v>56-35-9</v>
      </c>
      <c r="BN877" s="204" t="str">
        <f t="shared" si="672"/>
        <v>Tributyltin Oxide</v>
      </c>
      <c r="BO877" s="204"/>
      <c r="BP877" s="200">
        <f t="shared" si="707"/>
        <v>18.964103866714389</v>
      </c>
      <c r="BQ877" s="100" t="str">
        <f t="shared" si="694"/>
        <v>N</v>
      </c>
      <c r="BR877" s="205">
        <f t="shared" si="708"/>
        <v>700.80000000000007</v>
      </c>
      <c r="BS877" s="100" t="str">
        <f t="shared" si="695"/>
        <v>N</v>
      </c>
      <c r="BT877" s="200">
        <f t="shared" si="709"/>
        <v>273.55423774861111</v>
      </c>
      <c r="BU877" s="100" t="str">
        <f t="shared" si="696"/>
        <v>N</v>
      </c>
      <c r="BV877" s="200" t="str">
        <f t="shared" si="710"/>
        <v/>
      </c>
      <c r="BW877" s="100" t="str">
        <f t="shared" si="697"/>
        <v/>
      </c>
      <c r="BX877" s="200">
        <f t="shared" si="698"/>
        <v>10.011428571428571</v>
      </c>
      <c r="BY877" s="100" t="str">
        <f t="shared" si="699"/>
        <v>N</v>
      </c>
      <c r="BZ877" s="200"/>
      <c r="CA877" s="200"/>
      <c r="CB877" s="200"/>
    </row>
    <row r="878" spans="1:80" s="96" customFormat="1" ht="23" x14ac:dyDescent="0.5">
      <c r="A878" s="268" t="s">
        <v>1705</v>
      </c>
      <c r="B878" s="117" t="s">
        <v>666</v>
      </c>
      <c r="D878" s="96" t="s">
        <v>74</v>
      </c>
      <c r="E878" s="96">
        <v>30</v>
      </c>
      <c r="F878" s="96" t="s">
        <v>790</v>
      </c>
      <c r="G878" s="99"/>
      <c r="H878" s="96" t="s">
        <v>74</v>
      </c>
      <c r="I878" s="96">
        <v>5</v>
      </c>
      <c r="J878" s="96" t="s">
        <v>791</v>
      </c>
      <c r="L878" s="100" t="s">
        <v>1199</v>
      </c>
      <c r="M878" s="113">
        <v>1</v>
      </c>
      <c r="P878" s="215">
        <v>187.38</v>
      </c>
      <c r="R878" s="215">
        <v>0.52600000000000002</v>
      </c>
      <c r="S878" s="216">
        <v>21.504497000000001</v>
      </c>
      <c r="T878" s="215">
        <v>3.7565800000000003E-2</v>
      </c>
      <c r="U878" s="215">
        <v>8.5920000000000001E-6</v>
      </c>
      <c r="V878" s="215">
        <v>196.8</v>
      </c>
      <c r="W878" s="96">
        <f t="shared" si="654"/>
        <v>1.1808000000000001</v>
      </c>
      <c r="X878" s="215">
        <v>170</v>
      </c>
      <c r="Y878" s="99">
        <f t="shared" si="655"/>
        <v>8.0420118049129557E-3</v>
      </c>
      <c r="Z878" s="96">
        <f t="shared" si="656"/>
        <v>1286.2290167262777</v>
      </c>
      <c r="AA878" s="96">
        <f t="shared" si="657"/>
        <v>909.80210785534587</v>
      </c>
      <c r="AC878" s="96" t="str">
        <f t="shared" si="711"/>
        <v/>
      </c>
      <c r="AD878" s="96" t="str">
        <f t="shared" si="658"/>
        <v/>
      </c>
      <c r="AE878" s="96" t="str">
        <f t="shared" si="659"/>
        <v/>
      </c>
      <c r="AF878" s="96" t="str">
        <f t="shared" si="673"/>
        <v/>
      </c>
      <c r="AH878" s="101">
        <f t="shared" si="660"/>
        <v>6706.7655872155901</v>
      </c>
      <c r="AI878" s="101" t="str">
        <f t="shared" si="661"/>
        <v/>
      </c>
      <c r="AJ878" s="101">
        <f t="shared" si="712"/>
        <v>2346428.5714285718</v>
      </c>
      <c r="AK878" s="96">
        <f t="shared" si="674"/>
        <v>6687.650365097129</v>
      </c>
      <c r="AM878" s="96" t="str">
        <f t="shared" si="662"/>
        <v/>
      </c>
      <c r="AN878" s="96" t="str">
        <f t="shared" si="675"/>
        <v/>
      </c>
      <c r="AO878" s="96" t="str">
        <f t="shared" si="676"/>
        <v/>
      </c>
      <c r="AQ878" s="96">
        <f t="shared" si="663"/>
        <v>28168.41546630548</v>
      </c>
      <c r="AR878" s="96">
        <f t="shared" si="677"/>
        <v>70080000</v>
      </c>
      <c r="AS878" s="96">
        <f t="shared" si="678"/>
        <v>28157.09781748059</v>
      </c>
      <c r="AU878" s="96" t="str">
        <f t="shared" si="664"/>
        <v/>
      </c>
      <c r="AV878" s="96" t="str">
        <f t="shared" si="679"/>
        <v/>
      </c>
      <c r="AW878" s="96" t="str">
        <f t="shared" si="680"/>
        <v/>
      </c>
      <c r="AX878" s="96" t="str">
        <f t="shared" si="681"/>
        <v/>
      </c>
      <c r="AZ878" s="101">
        <f t="shared" si="665"/>
        <v>31298.239407006087</v>
      </c>
      <c r="BA878" s="101" t="str">
        <f t="shared" si="666"/>
        <v/>
      </c>
      <c r="BB878" s="101">
        <f t="shared" si="682"/>
        <v>38933333.333333343</v>
      </c>
      <c r="BC878" s="96">
        <f t="shared" si="683"/>
        <v>31273.099177253123</v>
      </c>
      <c r="BE878" s="96" t="str">
        <f t="shared" si="667"/>
        <v/>
      </c>
      <c r="BF878" s="96">
        <f t="shared" si="668"/>
        <v>5214.2857142857147</v>
      </c>
      <c r="BH878" s="118"/>
      <c r="BI878" s="96" t="s">
        <v>74</v>
      </c>
      <c r="BJ878" s="96" t="str">
        <f t="shared" si="669"/>
        <v/>
      </c>
      <c r="BK878" s="101">
        <f t="shared" si="670"/>
        <v>10321.060382916054</v>
      </c>
      <c r="BL878" s="101"/>
      <c r="BM878" s="117" t="str">
        <f t="shared" si="706"/>
        <v>76-13-1</v>
      </c>
      <c r="BN878" s="204" t="str">
        <f t="shared" si="672"/>
        <v>Trichloro-1,2,2-trifluoroethane, 1,1,2-</v>
      </c>
      <c r="BO878" s="204"/>
      <c r="BP878" s="200">
        <f t="shared" si="707"/>
        <v>909.80210785534587</v>
      </c>
      <c r="BQ878" s="100" t="str">
        <f t="shared" si="694"/>
        <v>sat</v>
      </c>
      <c r="BR878" s="205">
        <f t="shared" si="708"/>
        <v>909.80210785534587</v>
      </c>
      <c r="BS878" s="100" t="str">
        <f t="shared" si="695"/>
        <v>sat</v>
      </c>
      <c r="BT878" s="200">
        <f t="shared" si="709"/>
        <v>909.80210785534587</v>
      </c>
      <c r="BU878" s="100" t="str">
        <f t="shared" si="696"/>
        <v>sat</v>
      </c>
      <c r="BV878" s="200">
        <f t="shared" si="710"/>
        <v>5214.2857142857147</v>
      </c>
      <c r="BW878" s="100" t="str">
        <f t="shared" si="697"/>
        <v>N</v>
      </c>
      <c r="BX878" s="200">
        <f t="shared" si="698"/>
        <v>10321.060382916054</v>
      </c>
      <c r="BY878" s="100" t="str">
        <f t="shared" si="699"/>
        <v>N</v>
      </c>
      <c r="BZ878" s="200"/>
      <c r="CA878" s="200"/>
      <c r="CB878" s="200"/>
    </row>
    <row r="879" spans="1:80" s="96" customFormat="1" ht="23" x14ac:dyDescent="0.5">
      <c r="A879" s="268" t="s">
        <v>1706</v>
      </c>
      <c r="B879" s="117" t="s">
        <v>1707</v>
      </c>
      <c r="C879" s="96">
        <v>7.0000000000000007E-2</v>
      </c>
      <c r="D879" s="96" t="s">
        <v>790</v>
      </c>
      <c r="E879" s="96">
        <v>0.02</v>
      </c>
      <c r="F879" s="96" t="s">
        <v>790</v>
      </c>
      <c r="G879" s="99"/>
      <c r="H879" s="96" t="s">
        <v>74</v>
      </c>
      <c r="J879" s="96" t="s">
        <v>74</v>
      </c>
      <c r="L879" s="100"/>
      <c r="M879" s="113">
        <v>1</v>
      </c>
      <c r="N879" s="96">
        <v>0.1</v>
      </c>
      <c r="P879" s="215">
        <v>163.38999999999999</v>
      </c>
      <c r="Q879" s="96" t="s">
        <v>47</v>
      </c>
      <c r="R879" s="215">
        <v>1.35E-8</v>
      </c>
      <c r="S879" s="216">
        <v>5.5191999999999998E-7</v>
      </c>
      <c r="T879" s="215">
        <v>5.1748799999999998E-2</v>
      </c>
      <c r="U879" s="215">
        <v>9.5027999999999999E-6</v>
      </c>
      <c r="V879" s="215">
        <v>3.2309999999999999</v>
      </c>
      <c r="W879" s="96">
        <f t="shared" si="654"/>
        <v>1.9386E-2</v>
      </c>
      <c r="X879" s="215">
        <v>54600</v>
      </c>
      <c r="Y879" s="99" t="str">
        <f t="shared" si="655"/>
        <v/>
      </c>
      <c r="Z879" s="96" t="str">
        <f t="shared" si="656"/>
        <v/>
      </c>
      <c r="AA879" s="96" t="str">
        <f t="shared" si="657"/>
        <v/>
      </c>
      <c r="AC879" s="96" t="str">
        <f t="shared" si="711"/>
        <v/>
      </c>
      <c r="AD879" s="96">
        <f t="shared" si="658"/>
        <v>35.303220814392091</v>
      </c>
      <c r="AE879" s="96">
        <f t="shared" si="659"/>
        <v>9.931972789115644</v>
      </c>
      <c r="AF879" s="96">
        <f t="shared" si="673"/>
        <v>7.751279492025736</v>
      </c>
      <c r="AH879" s="101" t="str">
        <f t="shared" si="660"/>
        <v/>
      </c>
      <c r="AI879" s="101">
        <f t="shared" si="661"/>
        <v>6592.0173379086136</v>
      </c>
      <c r="AJ879" s="101">
        <f t="shared" si="712"/>
        <v>1564.2857142857144</v>
      </c>
      <c r="AK879" s="96">
        <f t="shared" si="674"/>
        <v>1264.2735911142927</v>
      </c>
      <c r="AM879" s="96" t="str">
        <f t="shared" si="662"/>
        <v/>
      </c>
      <c r="AN879" s="96">
        <f t="shared" si="675"/>
        <v>93.439999999999969</v>
      </c>
      <c r="AO879" s="96">
        <f t="shared" si="676"/>
        <v>93.439999999999969</v>
      </c>
      <c r="AQ879" s="96" t="str">
        <f t="shared" si="663"/>
        <v/>
      </c>
      <c r="AR879" s="96">
        <f t="shared" si="677"/>
        <v>46720.000000000007</v>
      </c>
      <c r="AS879" s="96">
        <f t="shared" si="678"/>
        <v>46720.000000000007</v>
      </c>
      <c r="AU879" s="96" t="str">
        <f t="shared" si="664"/>
        <v/>
      </c>
      <c r="AV879" s="96">
        <f t="shared" si="679"/>
        <v>1721.1906867079274</v>
      </c>
      <c r="AW879" s="96">
        <f t="shared" si="680"/>
        <v>51.91111111111109</v>
      </c>
      <c r="AX879" s="96">
        <f t="shared" si="681"/>
        <v>50.391309224888452</v>
      </c>
      <c r="AZ879" s="101" t="str">
        <f t="shared" si="665"/>
        <v/>
      </c>
      <c r="BA879" s="101">
        <f t="shared" si="666"/>
        <v>61325.856619307138</v>
      </c>
      <c r="BB879" s="101">
        <f t="shared" si="682"/>
        <v>25955.555555555558</v>
      </c>
      <c r="BC879" s="96">
        <f t="shared" si="683"/>
        <v>18236.949183240744</v>
      </c>
      <c r="BE879" s="96" t="str">
        <f t="shared" si="667"/>
        <v/>
      </c>
      <c r="BF879" s="96" t="str">
        <f t="shared" si="668"/>
        <v/>
      </c>
      <c r="BH879" s="118"/>
      <c r="BI879" s="209">
        <v>20</v>
      </c>
      <c r="BJ879" s="96">
        <f t="shared" si="669"/>
        <v>1.1129745388016461</v>
      </c>
      <c r="BK879" s="101">
        <f t="shared" si="670"/>
        <v>667.42857142857144</v>
      </c>
      <c r="BL879" s="101"/>
      <c r="BM879" s="117" t="str">
        <f t="shared" si="706"/>
        <v>76-03-9</v>
      </c>
      <c r="BN879" s="204" t="str">
        <f t="shared" si="672"/>
        <v>Trichloroacetic Acid</v>
      </c>
      <c r="BO879" s="204"/>
      <c r="BP879" s="200">
        <f t="shared" si="707"/>
        <v>7.751279492025736</v>
      </c>
      <c r="BQ879" s="100" t="str">
        <f t="shared" si="694"/>
        <v>C</v>
      </c>
      <c r="BR879" s="205">
        <f t="shared" si="708"/>
        <v>93.439999999999969</v>
      </c>
      <c r="BS879" s="100" t="str">
        <f t="shared" si="695"/>
        <v>C</v>
      </c>
      <c r="BT879" s="200">
        <f t="shared" si="709"/>
        <v>50.391309224888452</v>
      </c>
      <c r="BU879" s="100" t="str">
        <f t="shared" si="696"/>
        <v>C</v>
      </c>
      <c r="BV879" s="200" t="str">
        <f t="shared" si="710"/>
        <v/>
      </c>
      <c r="BW879" s="100" t="str">
        <f t="shared" si="697"/>
        <v/>
      </c>
      <c r="BX879" s="200">
        <f t="shared" si="698"/>
        <v>20</v>
      </c>
      <c r="BY879" s="100" t="str">
        <f t="shared" si="699"/>
        <v>mcl</v>
      </c>
      <c r="BZ879" s="200"/>
      <c r="CA879" s="200"/>
      <c r="CB879" s="200"/>
    </row>
    <row r="880" spans="1:80" s="96" customFormat="1" ht="23" x14ac:dyDescent="0.5">
      <c r="A880" s="268" t="s">
        <v>1708</v>
      </c>
      <c r="B880" s="117" t="s">
        <v>1709</v>
      </c>
      <c r="C880" s="96">
        <v>2.9000000000000001E-2</v>
      </c>
      <c r="D880" s="96" t="s">
        <v>41</v>
      </c>
      <c r="F880" s="96" t="s">
        <v>74</v>
      </c>
      <c r="G880" s="99"/>
      <c r="H880" s="96" t="s">
        <v>74</v>
      </c>
      <c r="J880" s="96" t="s">
        <v>74</v>
      </c>
      <c r="L880" s="100"/>
      <c r="M880" s="113">
        <v>1</v>
      </c>
      <c r="N880" s="96">
        <v>0.1</v>
      </c>
      <c r="P880" s="215">
        <v>232.93</v>
      </c>
      <c r="Q880" s="96" t="s">
        <v>47</v>
      </c>
      <c r="R880" s="215">
        <v>7.1799999999999994E-14</v>
      </c>
      <c r="S880" s="216">
        <v>2.9349999999999999E-12</v>
      </c>
      <c r="T880" s="215">
        <v>5.0188400000000001E-2</v>
      </c>
      <c r="U880" s="215">
        <v>5.8641000000000003E-6</v>
      </c>
      <c r="V880" s="215">
        <v>1271</v>
      </c>
      <c r="W880" s="96">
        <f t="shared" si="654"/>
        <v>7.6260000000000003</v>
      </c>
      <c r="X880" s="215">
        <v>20.963999999999999</v>
      </c>
      <c r="Y880" s="99" t="str">
        <f t="shared" si="655"/>
        <v/>
      </c>
      <c r="Z880" s="96" t="str">
        <f t="shared" si="656"/>
        <v/>
      </c>
      <c r="AA880" s="96" t="str">
        <f t="shared" si="657"/>
        <v/>
      </c>
      <c r="AC880" s="96" t="str">
        <f t="shared" si="711"/>
        <v/>
      </c>
      <c r="AD880" s="96">
        <f t="shared" si="658"/>
        <v>85.214670931291266</v>
      </c>
      <c r="AE880" s="96">
        <f t="shared" si="659"/>
        <v>23.973727422003282</v>
      </c>
      <c r="AF880" s="96">
        <f t="shared" si="673"/>
        <v>18.709984980751781</v>
      </c>
      <c r="AH880" s="101" t="str">
        <f t="shared" si="660"/>
        <v/>
      </c>
      <c r="AI880" s="101" t="str">
        <f t="shared" si="661"/>
        <v/>
      </c>
      <c r="AJ880" s="101" t="str">
        <f t="shared" si="712"/>
        <v/>
      </c>
      <c r="AK880" s="96" t="str">
        <f t="shared" si="674"/>
        <v/>
      </c>
      <c r="AM880" s="96" t="str">
        <f t="shared" si="662"/>
        <v/>
      </c>
      <c r="AN880" s="96">
        <f t="shared" si="675"/>
        <v>225.54482758620688</v>
      </c>
      <c r="AO880" s="96">
        <f t="shared" si="676"/>
        <v>225.54482758620688</v>
      </c>
      <c r="AQ880" s="96" t="str">
        <f t="shared" si="663"/>
        <v/>
      </c>
      <c r="AR880" s="96" t="str">
        <f t="shared" si="677"/>
        <v/>
      </c>
      <c r="AS880" s="96" t="str">
        <f t="shared" si="678"/>
        <v/>
      </c>
      <c r="AU880" s="96" t="str">
        <f t="shared" si="664"/>
        <v/>
      </c>
      <c r="AV880" s="96">
        <f t="shared" si="679"/>
        <v>4154.598209294998</v>
      </c>
      <c r="AW880" s="96">
        <f t="shared" si="680"/>
        <v>125.30268199233714</v>
      </c>
      <c r="AX880" s="96">
        <f t="shared" si="681"/>
        <v>121.63419468076523</v>
      </c>
      <c r="AZ880" s="101" t="str">
        <f t="shared" si="665"/>
        <v/>
      </c>
      <c r="BA880" s="101" t="str">
        <f t="shared" si="666"/>
        <v/>
      </c>
      <c r="BB880" s="101" t="str">
        <f t="shared" si="682"/>
        <v/>
      </c>
      <c r="BC880" s="96" t="str">
        <f t="shared" si="683"/>
        <v/>
      </c>
      <c r="BE880" s="96" t="str">
        <f t="shared" si="667"/>
        <v/>
      </c>
      <c r="BF880" s="96" t="str">
        <f t="shared" si="668"/>
        <v/>
      </c>
      <c r="BH880" s="118"/>
      <c r="BI880" s="96" t="s">
        <v>74</v>
      </c>
      <c r="BJ880" s="96">
        <f t="shared" si="669"/>
        <v>2.6864902660729393</v>
      </c>
      <c r="BK880" s="101" t="str">
        <f t="shared" si="670"/>
        <v/>
      </c>
      <c r="BL880" s="101"/>
      <c r="BM880" s="117" t="str">
        <f t="shared" si="706"/>
        <v>33663-50-2</v>
      </c>
      <c r="BN880" s="204" t="str">
        <f t="shared" si="672"/>
        <v>Trichloroaniline HCl, 2,4,6-</v>
      </c>
      <c r="BO880" s="204"/>
      <c r="BP880" s="200">
        <f t="shared" si="707"/>
        <v>18.709984980751781</v>
      </c>
      <c r="BQ880" s="100" t="str">
        <f t="shared" si="694"/>
        <v>C</v>
      </c>
      <c r="BR880" s="205">
        <f t="shared" si="708"/>
        <v>225.54482758620688</v>
      </c>
      <c r="BS880" s="100" t="str">
        <f t="shared" si="695"/>
        <v>C</v>
      </c>
      <c r="BT880" s="200">
        <f t="shared" si="709"/>
        <v>121.63419468076523</v>
      </c>
      <c r="BU880" s="100" t="str">
        <f t="shared" si="696"/>
        <v>C</v>
      </c>
      <c r="BV880" s="200" t="str">
        <f t="shared" si="710"/>
        <v/>
      </c>
      <c r="BW880" s="100" t="str">
        <f t="shared" si="697"/>
        <v/>
      </c>
      <c r="BX880" s="200">
        <f t="shared" si="698"/>
        <v>2.6864902660729393</v>
      </c>
      <c r="BY880" s="100" t="str">
        <f t="shared" si="699"/>
        <v>C</v>
      </c>
      <c r="BZ880" s="200"/>
      <c r="CA880" s="200"/>
      <c r="CB880" s="200"/>
    </row>
    <row r="881" spans="1:80" s="96" customFormat="1" ht="23" x14ac:dyDescent="0.5">
      <c r="A881" s="268" t="s">
        <v>1710</v>
      </c>
      <c r="B881" s="117" t="s">
        <v>652</v>
      </c>
      <c r="C881" s="96">
        <v>7.0000000000000001E-3</v>
      </c>
      <c r="D881" s="96" t="s">
        <v>1198</v>
      </c>
      <c r="E881" s="96">
        <v>3.0000000000000001E-5</v>
      </c>
      <c r="F881" s="96" t="s">
        <v>1198</v>
      </c>
      <c r="G881" s="99"/>
      <c r="H881" s="96" t="s">
        <v>74</v>
      </c>
      <c r="J881" s="96" t="s">
        <v>74</v>
      </c>
      <c r="L881" s="100"/>
      <c r="M881" s="113">
        <v>1</v>
      </c>
      <c r="N881" s="96">
        <v>0.1</v>
      </c>
      <c r="P881" s="215">
        <v>196.46</v>
      </c>
      <c r="Q881" s="96" t="s">
        <v>47</v>
      </c>
      <c r="R881" s="215">
        <v>1.3400000000000001E-6</v>
      </c>
      <c r="S881" s="216">
        <v>5.4799999999999997E-5</v>
      </c>
      <c r="T881" s="215">
        <v>5.6221699999999999E-2</v>
      </c>
      <c r="U881" s="215">
        <v>6.5691000000000003E-6</v>
      </c>
      <c r="V881" s="215">
        <v>4440</v>
      </c>
      <c r="W881" s="96">
        <f t="shared" si="654"/>
        <v>26.64</v>
      </c>
      <c r="X881" s="215">
        <v>40</v>
      </c>
      <c r="Y881" s="99" t="str">
        <f t="shared" si="655"/>
        <v/>
      </c>
      <c r="Z881" s="96" t="str">
        <f t="shared" si="656"/>
        <v/>
      </c>
      <c r="AA881" s="96" t="str">
        <f t="shared" si="657"/>
        <v/>
      </c>
      <c r="AC881" s="96" t="str">
        <f t="shared" si="711"/>
        <v/>
      </c>
      <c r="AD881" s="96">
        <f t="shared" si="658"/>
        <v>353.03220814392091</v>
      </c>
      <c r="AE881" s="96">
        <f t="shared" si="659"/>
        <v>99.319727891156447</v>
      </c>
      <c r="AF881" s="96">
        <f t="shared" si="673"/>
        <v>77.512794920257363</v>
      </c>
      <c r="AH881" s="101" t="str">
        <f t="shared" si="660"/>
        <v/>
      </c>
      <c r="AI881" s="101">
        <f t="shared" si="661"/>
        <v>9.8880260068629209</v>
      </c>
      <c r="AJ881" s="101">
        <f t="shared" si="712"/>
        <v>2.3464285714285715</v>
      </c>
      <c r="AK881" s="96">
        <f t="shared" si="674"/>
        <v>1.8964103866714392</v>
      </c>
      <c r="AM881" s="96" t="str">
        <f t="shared" si="662"/>
        <v/>
      </c>
      <c r="AN881" s="96">
        <f t="shared" si="675"/>
        <v>934.39999999999986</v>
      </c>
      <c r="AO881" s="96">
        <f t="shared" si="676"/>
        <v>934.39999999999986</v>
      </c>
      <c r="AQ881" s="96" t="str">
        <f t="shared" si="663"/>
        <v/>
      </c>
      <c r="AR881" s="96">
        <f t="shared" si="677"/>
        <v>70.08</v>
      </c>
      <c r="AS881" s="96">
        <f t="shared" si="678"/>
        <v>70.08</v>
      </c>
      <c r="AU881" s="96" t="str">
        <f t="shared" si="664"/>
        <v/>
      </c>
      <c r="AV881" s="96">
        <f t="shared" si="679"/>
        <v>17211.906867079277</v>
      </c>
      <c r="AW881" s="96">
        <f t="shared" si="680"/>
        <v>519.11111111111097</v>
      </c>
      <c r="AX881" s="96">
        <f t="shared" si="681"/>
        <v>503.91309224888465</v>
      </c>
      <c r="AZ881" s="101" t="str">
        <f t="shared" si="665"/>
        <v/>
      </c>
      <c r="BA881" s="101">
        <f t="shared" si="666"/>
        <v>91.988784928960698</v>
      </c>
      <c r="BB881" s="101">
        <f t="shared" si="682"/>
        <v>38.93333333333333</v>
      </c>
      <c r="BC881" s="96">
        <f t="shared" si="683"/>
        <v>27.355423774861116</v>
      </c>
      <c r="BE881" s="96" t="str">
        <f t="shared" si="667"/>
        <v/>
      </c>
      <c r="BF881" s="96" t="str">
        <f t="shared" si="668"/>
        <v/>
      </c>
      <c r="BH881" s="118"/>
      <c r="BI881" s="96" t="s">
        <v>74</v>
      </c>
      <c r="BJ881" s="96">
        <f t="shared" si="669"/>
        <v>11.129745388016463</v>
      </c>
      <c r="BK881" s="101">
        <f t="shared" si="670"/>
        <v>1.0011428571428573</v>
      </c>
      <c r="BL881" s="101"/>
      <c r="BM881" s="117" t="str">
        <f t="shared" si="706"/>
        <v>634-93-5</v>
      </c>
      <c r="BN881" s="204" t="str">
        <f t="shared" si="672"/>
        <v>Trichloroaniline, 2,4,6-</v>
      </c>
      <c r="BO881" s="204"/>
      <c r="BP881" s="200">
        <f t="shared" si="707"/>
        <v>1.8964103866714392</v>
      </c>
      <c r="BQ881" s="100" t="str">
        <f t="shared" si="694"/>
        <v>N</v>
      </c>
      <c r="BR881" s="205">
        <f t="shared" si="708"/>
        <v>70.08</v>
      </c>
      <c r="BS881" s="100" t="str">
        <f t="shared" si="695"/>
        <v>N</v>
      </c>
      <c r="BT881" s="200">
        <f t="shared" si="709"/>
        <v>27.355423774861116</v>
      </c>
      <c r="BU881" s="100" t="str">
        <f t="shared" si="696"/>
        <v>N</v>
      </c>
      <c r="BV881" s="200" t="str">
        <f t="shared" si="710"/>
        <v/>
      </c>
      <c r="BW881" s="100" t="str">
        <f t="shared" si="697"/>
        <v/>
      </c>
      <c r="BX881" s="200">
        <f t="shared" si="698"/>
        <v>1.0011428571428573</v>
      </c>
      <c r="BY881" s="100" t="str">
        <f t="shared" si="699"/>
        <v>N</v>
      </c>
      <c r="BZ881" s="200"/>
      <c r="CA881" s="200"/>
      <c r="CB881" s="200"/>
    </row>
    <row r="882" spans="1:80" s="96" customFormat="1" ht="23" x14ac:dyDescent="0.5">
      <c r="A882" s="268" t="s">
        <v>1711</v>
      </c>
      <c r="B882" s="117" t="s">
        <v>1712</v>
      </c>
      <c r="D882" s="96" t="s">
        <v>74</v>
      </c>
      <c r="E882" s="96">
        <v>8.0000000000000004E-4</v>
      </c>
      <c r="F882" s="96" t="s">
        <v>1198</v>
      </c>
      <c r="G882" s="99"/>
      <c r="H882" s="96" t="s">
        <v>74</v>
      </c>
      <c r="J882" s="96" t="s">
        <v>74</v>
      </c>
      <c r="L882" s="100" t="s">
        <v>1199</v>
      </c>
      <c r="M882" s="113">
        <v>1</v>
      </c>
      <c r="P882" s="215">
        <v>181.45</v>
      </c>
      <c r="R882" s="215">
        <v>1.25E-3</v>
      </c>
      <c r="S882" s="216">
        <v>5.1103799999999998E-2</v>
      </c>
      <c r="T882" s="215">
        <v>3.9530000000000003E-2</v>
      </c>
      <c r="U882" s="215">
        <v>8.3836000000000005E-6</v>
      </c>
      <c r="V882" s="215">
        <v>1383</v>
      </c>
      <c r="W882" s="96">
        <f t="shared" si="654"/>
        <v>8.298</v>
      </c>
      <c r="X882" s="215">
        <v>18</v>
      </c>
      <c r="Y882" s="99">
        <f t="shared" si="655"/>
        <v>1.2807343790361569E-5</v>
      </c>
      <c r="Z882" s="96">
        <f t="shared" si="656"/>
        <v>32230.802741599091</v>
      </c>
      <c r="AA882" s="96">
        <f t="shared" si="657"/>
        <v>151.33813860905661</v>
      </c>
      <c r="AC882" s="96" t="str">
        <f t="shared" si="711"/>
        <v/>
      </c>
      <c r="AD882" s="96" t="str">
        <f t="shared" si="658"/>
        <v/>
      </c>
      <c r="AE882" s="96" t="str">
        <f t="shared" si="659"/>
        <v/>
      </c>
      <c r="AF882" s="96" t="str">
        <f t="shared" si="673"/>
        <v/>
      </c>
      <c r="AH882" s="101" t="str">
        <f t="shared" si="660"/>
        <v/>
      </c>
      <c r="AI882" s="101" t="str">
        <f t="shared" si="661"/>
        <v/>
      </c>
      <c r="AJ882" s="101">
        <f t="shared" si="712"/>
        <v>62.571428571428584</v>
      </c>
      <c r="AK882" s="96">
        <f t="shared" si="674"/>
        <v>62.571428571428591</v>
      </c>
      <c r="AM882" s="96" t="str">
        <f t="shared" si="662"/>
        <v/>
      </c>
      <c r="AN882" s="96" t="str">
        <f t="shared" si="675"/>
        <v/>
      </c>
      <c r="AO882" s="96" t="str">
        <f t="shared" si="676"/>
        <v/>
      </c>
      <c r="AQ882" s="96" t="str">
        <f t="shared" si="663"/>
        <v/>
      </c>
      <c r="AR882" s="96">
        <f t="shared" si="677"/>
        <v>1868.8000000000002</v>
      </c>
      <c r="AS882" s="96">
        <f t="shared" si="678"/>
        <v>1868.8000000000002</v>
      </c>
      <c r="AU882" s="96" t="str">
        <f t="shared" si="664"/>
        <v/>
      </c>
      <c r="AV882" s="96" t="str">
        <f t="shared" si="679"/>
        <v/>
      </c>
      <c r="AW882" s="96" t="str">
        <f t="shared" si="680"/>
        <v/>
      </c>
      <c r="AX882" s="96" t="str">
        <f t="shared" si="681"/>
        <v/>
      </c>
      <c r="AZ882" s="101" t="str">
        <f t="shared" si="665"/>
        <v/>
      </c>
      <c r="BA882" s="101" t="str">
        <f t="shared" si="666"/>
        <v/>
      </c>
      <c r="BB882" s="101">
        <f t="shared" si="682"/>
        <v>1038.2222222222224</v>
      </c>
      <c r="BC882" s="96">
        <f t="shared" si="683"/>
        <v>1038.2222222222224</v>
      </c>
      <c r="BE882" s="96" t="str">
        <f t="shared" si="667"/>
        <v/>
      </c>
      <c r="BF882" s="96" t="str">
        <f t="shared" si="668"/>
        <v/>
      </c>
      <c r="BH882" s="118"/>
      <c r="BI882" s="96" t="s">
        <v>74</v>
      </c>
      <c r="BJ882" s="96" t="str">
        <f t="shared" si="669"/>
        <v/>
      </c>
      <c r="BK882" s="101">
        <f t="shared" si="670"/>
        <v>26.697142857142858</v>
      </c>
      <c r="BL882" s="101"/>
      <c r="BM882" s="117" t="str">
        <f t="shared" si="706"/>
        <v>87-61-6</v>
      </c>
      <c r="BN882" s="204" t="str">
        <f t="shared" si="672"/>
        <v>Trichlorobenzene, 1,2,3-</v>
      </c>
      <c r="BO882" s="204"/>
      <c r="BP882" s="200">
        <f t="shared" si="707"/>
        <v>62.571428571428591</v>
      </c>
      <c r="BQ882" s="100" t="str">
        <f t="shared" si="694"/>
        <v>N</v>
      </c>
      <c r="BR882" s="205">
        <f t="shared" si="708"/>
        <v>151.33813860905661</v>
      </c>
      <c r="BS882" s="100" t="str">
        <f t="shared" si="695"/>
        <v>sat</v>
      </c>
      <c r="BT882" s="200">
        <f t="shared" si="709"/>
        <v>151.33813860905661</v>
      </c>
      <c r="BU882" s="100" t="str">
        <f t="shared" si="696"/>
        <v>sat</v>
      </c>
      <c r="BV882" s="200" t="str">
        <f t="shared" si="710"/>
        <v/>
      </c>
      <c r="BW882" s="100" t="str">
        <f t="shared" si="697"/>
        <v/>
      </c>
      <c r="BX882" s="200">
        <f t="shared" si="698"/>
        <v>26.697142857142858</v>
      </c>
      <c r="BY882" s="100" t="str">
        <f t="shared" si="699"/>
        <v>N</v>
      </c>
      <c r="BZ882" s="200"/>
      <c r="CA882" s="200"/>
      <c r="CB882" s="200"/>
    </row>
    <row r="883" spans="1:80" s="96" customFormat="1" ht="23" x14ac:dyDescent="0.5">
      <c r="A883" s="268" t="s">
        <v>1713</v>
      </c>
      <c r="B883" s="117" t="s">
        <v>653</v>
      </c>
      <c r="C883" s="96">
        <v>2.9000000000000001E-2</v>
      </c>
      <c r="D883" s="96" t="s">
        <v>791</v>
      </c>
      <c r="E883" s="96">
        <v>0.01</v>
      </c>
      <c r="F883" s="96" t="s">
        <v>790</v>
      </c>
      <c r="G883" s="99"/>
      <c r="H883" s="96" t="s">
        <v>74</v>
      </c>
      <c r="I883" s="96">
        <v>2E-3</v>
      </c>
      <c r="J883" s="96" t="s">
        <v>791</v>
      </c>
      <c r="L883" s="100" t="s">
        <v>1199</v>
      </c>
      <c r="M883" s="113">
        <v>1</v>
      </c>
      <c r="P883" s="215">
        <v>181.45</v>
      </c>
      <c r="R883" s="215">
        <v>1.42E-3</v>
      </c>
      <c r="S883" s="216">
        <v>5.8054000000000001E-2</v>
      </c>
      <c r="T883" s="215">
        <v>3.9599200000000001E-2</v>
      </c>
      <c r="U883" s="215">
        <v>8.4032999999999997E-6</v>
      </c>
      <c r="V883" s="215">
        <v>1356</v>
      </c>
      <c r="W883" s="96">
        <f t="shared" si="654"/>
        <v>8.136000000000001</v>
      </c>
      <c r="X883" s="215">
        <v>49</v>
      </c>
      <c r="Y883" s="99">
        <f t="shared" si="655"/>
        <v>1.4857729388595275E-5</v>
      </c>
      <c r="Z883" s="96">
        <f t="shared" si="656"/>
        <v>29924.329898519354</v>
      </c>
      <c r="AA883" s="96">
        <f t="shared" si="657"/>
        <v>404.10251474591195</v>
      </c>
      <c r="AC883" s="96" t="str">
        <f t="shared" si="711"/>
        <v/>
      </c>
      <c r="AD883" s="96" t="str">
        <f t="shared" si="658"/>
        <v/>
      </c>
      <c r="AE883" s="96">
        <f t="shared" si="659"/>
        <v>23.973727422003282</v>
      </c>
      <c r="AF883" s="96">
        <f t="shared" si="673"/>
        <v>23.973727422003282</v>
      </c>
      <c r="AH883" s="101">
        <f t="shared" si="660"/>
        <v>62.413602359768944</v>
      </c>
      <c r="AI883" s="101" t="str">
        <f t="shared" si="661"/>
        <v/>
      </c>
      <c r="AJ883" s="101">
        <f t="shared" si="712"/>
        <v>782.14285714285722</v>
      </c>
      <c r="AK883" s="96">
        <f t="shared" si="674"/>
        <v>57.8011721122785</v>
      </c>
      <c r="AM883" s="96" t="str">
        <f t="shared" si="662"/>
        <v/>
      </c>
      <c r="AN883" s="96">
        <f t="shared" si="675"/>
        <v>225.54482758620688</v>
      </c>
      <c r="AO883" s="96">
        <f t="shared" si="676"/>
        <v>225.54482758620688</v>
      </c>
      <c r="AQ883" s="96">
        <f t="shared" si="663"/>
        <v>262.1371299110296</v>
      </c>
      <c r="AR883" s="96">
        <f t="shared" si="677"/>
        <v>23360.000000000004</v>
      </c>
      <c r="AS883" s="96">
        <f t="shared" si="678"/>
        <v>259.22816894360801</v>
      </c>
      <c r="AU883" s="96" t="str">
        <f t="shared" si="664"/>
        <v/>
      </c>
      <c r="AV883" s="96" t="str">
        <f t="shared" si="679"/>
        <v/>
      </c>
      <c r="AW883" s="96">
        <f t="shared" si="680"/>
        <v>125.30268199233714</v>
      </c>
      <c r="AX883" s="96">
        <f t="shared" si="681"/>
        <v>125.30268199233713</v>
      </c>
      <c r="AZ883" s="101">
        <f t="shared" si="665"/>
        <v>291.26347767892173</v>
      </c>
      <c r="BA883" s="101" t="str">
        <f t="shared" si="666"/>
        <v/>
      </c>
      <c r="BB883" s="101">
        <f t="shared" si="682"/>
        <v>12977.777777777779</v>
      </c>
      <c r="BC883" s="96">
        <f t="shared" si="683"/>
        <v>284.87006825344929</v>
      </c>
      <c r="BE883" s="96" t="str">
        <f t="shared" si="667"/>
        <v/>
      </c>
      <c r="BF883" s="96">
        <f t="shared" si="668"/>
        <v>2.0857142857142859</v>
      </c>
      <c r="BH883" s="118"/>
      <c r="BI883" s="96">
        <v>70</v>
      </c>
      <c r="BJ883" s="96">
        <f t="shared" si="669"/>
        <v>2.6864902660729393</v>
      </c>
      <c r="BK883" s="101">
        <f t="shared" si="670"/>
        <v>4.1199294532627864</v>
      </c>
      <c r="BL883" s="101"/>
      <c r="BM883" s="117" t="str">
        <f t="shared" si="706"/>
        <v>120-82-1</v>
      </c>
      <c r="BN883" s="204" t="str">
        <f t="shared" si="672"/>
        <v>Trichlorobenzene, 1,2,4-</v>
      </c>
      <c r="BO883" s="204"/>
      <c r="BP883" s="200">
        <f t="shared" si="707"/>
        <v>23.973727422003282</v>
      </c>
      <c r="BQ883" s="100" t="str">
        <f t="shared" si="694"/>
        <v>C</v>
      </c>
      <c r="BR883" s="205">
        <f t="shared" si="708"/>
        <v>225.54482758620688</v>
      </c>
      <c r="BS883" s="100" t="str">
        <f t="shared" si="695"/>
        <v>C</v>
      </c>
      <c r="BT883" s="200">
        <f t="shared" si="709"/>
        <v>125.30268199233713</v>
      </c>
      <c r="BU883" s="100" t="str">
        <f t="shared" si="696"/>
        <v>C</v>
      </c>
      <c r="BV883" s="200">
        <f t="shared" si="710"/>
        <v>2.0857142857142859</v>
      </c>
      <c r="BW883" s="100" t="str">
        <f t="shared" si="697"/>
        <v>N</v>
      </c>
      <c r="BX883" s="200">
        <f t="shared" si="698"/>
        <v>70</v>
      </c>
      <c r="BY883" s="100" t="str">
        <f t="shared" si="699"/>
        <v>mcl</v>
      </c>
      <c r="BZ883" s="200">
        <v>0.3</v>
      </c>
      <c r="CA883" s="200"/>
      <c r="CB883" s="200">
        <f>BZ883*20</f>
        <v>6</v>
      </c>
    </row>
    <row r="884" spans="1:80" s="96" customFormat="1" ht="23" x14ac:dyDescent="0.5">
      <c r="A884" s="268" t="s">
        <v>1714</v>
      </c>
      <c r="B884" s="117" t="s">
        <v>654</v>
      </c>
      <c r="D884" s="96" t="s">
        <v>74</v>
      </c>
      <c r="E884" s="96">
        <v>2</v>
      </c>
      <c r="F884" s="96" t="s">
        <v>790</v>
      </c>
      <c r="G884" s="99"/>
      <c r="H884" s="96" t="s">
        <v>74</v>
      </c>
      <c r="I884" s="96">
        <v>5</v>
      </c>
      <c r="J884" s="96" t="s">
        <v>790</v>
      </c>
      <c r="L884" s="100" t="s">
        <v>1199</v>
      </c>
      <c r="M884" s="113">
        <v>1</v>
      </c>
      <c r="P884" s="215">
        <v>133.41</v>
      </c>
      <c r="R884" s="215">
        <v>1.72E-2</v>
      </c>
      <c r="S884" s="216">
        <v>0.70318890000000001</v>
      </c>
      <c r="T884" s="215">
        <v>6.4817399999999997E-2</v>
      </c>
      <c r="U884" s="215">
        <v>9.5990000000000008E-6</v>
      </c>
      <c r="V884" s="215">
        <v>43.89</v>
      </c>
      <c r="W884" s="96">
        <f t="shared" si="654"/>
        <v>0.26334000000000002</v>
      </c>
      <c r="X884" s="215">
        <v>1290</v>
      </c>
      <c r="Y884" s="99">
        <f t="shared" si="655"/>
        <v>4.8913755492141341E-3</v>
      </c>
      <c r="Z884" s="96">
        <f t="shared" si="656"/>
        <v>1649.2449077959529</v>
      </c>
      <c r="AA884" s="96">
        <f t="shared" si="657"/>
        <v>640.43263646603782</v>
      </c>
      <c r="AC884" s="96" t="str">
        <f t="shared" si="711"/>
        <v/>
      </c>
      <c r="AD884" s="96" t="str">
        <f t="shared" si="658"/>
        <v/>
      </c>
      <c r="AE884" s="96" t="str">
        <f t="shared" si="659"/>
        <v/>
      </c>
      <c r="AF884" s="96" t="str">
        <f t="shared" si="673"/>
        <v/>
      </c>
      <c r="AH884" s="101">
        <f t="shared" si="660"/>
        <v>8599.6341620788971</v>
      </c>
      <c r="AI884" s="101" t="str">
        <f t="shared" si="661"/>
        <v/>
      </c>
      <c r="AJ884" s="101">
        <f t="shared" si="712"/>
        <v>156428.57142857142</v>
      </c>
      <c r="AK884" s="96">
        <f t="shared" si="674"/>
        <v>8151.5064771361458</v>
      </c>
      <c r="AM884" s="96" t="str">
        <f t="shared" si="662"/>
        <v/>
      </c>
      <c r="AN884" s="96" t="str">
        <f t="shared" si="675"/>
        <v/>
      </c>
      <c r="AO884" s="96" t="str">
        <f t="shared" si="676"/>
        <v/>
      </c>
      <c r="AQ884" s="96">
        <f t="shared" si="663"/>
        <v>36118.463480731363</v>
      </c>
      <c r="AR884" s="96">
        <f t="shared" si="677"/>
        <v>4672000</v>
      </c>
      <c r="AS884" s="96">
        <f t="shared" si="678"/>
        <v>35841.379670218135</v>
      </c>
      <c r="AU884" s="96" t="str">
        <f t="shared" si="664"/>
        <v/>
      </c>
      <c r="AV884" s="96" t="str">
        <f t="shared" si="679"/>
        <v/>
      </c>
      <c r="AW884" s="96" t="str">
        <f t="shared" si="680"/>
        <v/>
      </c>
      <c r="AX884" s="96" t="str">
        <f t="shared" si="681"/>
        <v/>
      </c>
      <c r="AZ884" s="101">
        <f t="shared" si="665"/>
        <v>40131.626089701516</v>
      </c>
      <c r="BA884" s="101" t="str">
        <f t="shared" si="666"/>
        <v/>
      </c>
      <c r="BB884" s="101">
        <f t="shared" si="682"/>
        <v>2595555.5555555555</v>
      </c>
      <c r="BC884" s="96">
        <f t="shared" si="683"/>
        <v>39520.572007176335</v>
      </c>
      <c r="BE884" s="96" t="str">
        <f t="shared" si="667"/>
        <v/>
      </c>
      <c r="BF884" s="96">
        <f t="shared" si="668"/>
        <v>5214.2857142857147</v>
      </c>
      <c r="BH884" s="118"/>
      <c r="BI884" s="96">
        <v>200</v>
      </c>
      <c r="BJ884" s="96" t="str">
        <f t="shared" si="669"/>
        <v/>
      </c>
      <c r="BK884" s="101">
        <f t="shared" si="670"/>
        <v>9019.3050193050185</v>
      </c>
      <c r="BL884" s="101"/>
      <c r="BM884" s="117" t="str">
        <f t="shared" si="706"/>
        <v>71-55-6</v>
      </c>
      <c r="BN884" s="204" t="str">
        <f t="shared" si="672"/>
        <v>Trichloroethane, 1,1,1-</v>
      </c>
      <c r="BO884" s="204"/>
      <c r="BP884" s="200">
        <f t="shared" si="707"/>
        <v>640.43263646603782</v>
      </c>
      <c r="BQ884" s="100" t="str">
        <f t="shared" si="694"/>
        <v>sat</v>
      </c>
      <c r="BR884" s="205">
        <f t="shared" si="708"/>
        <v>640.43263646603782</v>
      </c>
      <c r="BS884" s="100" t="str">
        <f t="shared" si="695"/>
        <v>sat</v>
      </c>
      <c r="BT884" s="200">
        <f t="shared" si="709"/>
        <v>640.43263646603782</v>
      </c>
      <c r="BU884" s="100" t="str">
        <f t="shared" si="696"/>
        <v>sat</v>
      </c>
      <c r="BV884" s="200">
        <f t="shared" si="710"/>
        <v>5214.2857142857147</v>
      </c>
      <c r="BW884" s="100" t="str">
        <f t="shared" si="697"/>
        <v>N</v>
      </c>
      <c r="BX884" s="200">
        <f t="shared" si="698"/>
        <v>200</v>
      </c>
      <c r="BY884" s="100" t="str">
        <f t="shared" si="699"/>
        <v>mcl</v>
      </c>
      <c r="BZ884" s="200">
        <v>0.1</v>
      </c>
      <c r="CA884" s="200"/>
      <c r="CB884" s="200">
        <f>BZ884*20</f>
        <v>2</v>
      </c>
    </row>
    <row r="885" spans="1:80" s="96" customFormat="1" ht="23" x14ac:dyDescent="0.5">
      <c r="A885" s="268" t="s">
        <v>1715</v>
      </c>
      <c r="B885" s="117" t="s">
        <v>655</v>
      </c>
      <c r="C885" s="96">
        <v>5.7000000000000002E-2</v>
      </c>
      <c r="D885" s="96" t="s">
        <v>790</v>
      </c>
      <c r="E885" s="96">
        <v>4.0000000000000001E-3</v>
      </c>
      <c r="F885" s="96" t="s">
        <v>790</v>
      </c>
      <c r="G885" s="99">
        <v>1.5999999999999999E-5</v>
      </c>
      <c r="H885" s="96" t="s">
        <v>790</v>
      </c>
      <c r="I885" s="96">
        <v>2.0000000000000001E-4</v>
      </c>
      <c r="J885" s="96" t="s">
        <v>1198</v>
      </c>
      <c r="L885" s="100" t="s">
        <v>1199</v>
      </c>
      <c r="M885" s="113">
        <v>1</v>
      </c>
      <c r="P885" s="215">
        <v>133.41</v>
      </c>
      <c r="R885" s="215">
        <v>8.2399999999999997E-4</v>
      </c>
      <c r="S885" s="216">
        <v>3.3687700000000001E-2</v>
      </c>
      <c r="T885" s="215">
        <v>6.6890400000000003E-2</v>
      </c>
      <c r="U885" s="215">
        <v>1.0000000000000001E-5</v>
      </c>
      <c r="V885" s="215">
        <v>60.7</v>
      </c>
      <c r="W885" s="96">
        <f t="shared" si="654"/>
        <v>0.36420000000000002</v>
      </c>
      <c r="X885" s="215">
        <v>4590</v>
      </c>
      <c r="Y885" s="99">
        <f t="shared" si="655"/>
        <v>2.5525481990387885E-4</v>
      </c>
      <c r="Z885" s="96">
        <f t="shared" si="656"/>
        <v>7219.6090426377668</v>
      </c>
      <c r="AA885" s="96">
        <f t="shared" si="657"/>
        <v>2159.9500688320754</v>
      </c>
      <c r="AC885" s="96">
        <f t="shared" si="711"/>
        <v>1.2669025483474927</v>
      </c>
      <c r="AD885" s="96" t="str">
        <f t="shared" si="658"/>
        <v/>
      </c>
      <c r="AE885" s="96">
        <f t="shared" si="659"/>
        <v>12.197159565580618</v>
      </c>
      <c r="AF885" s="96">
        <f t="shared" si="673"/>
        <v>1.1476932002749662</v>
      </c>
      <c r="AH885" s="101">
        <f t="shared" si="660"/>
        <v>1.5058041717501629</v>
      </c>
      <c r="AI885" s="101" t="str">
        <f t="shared" si="661"/>
        <v/>
      </c>
      <c r="AJ885" s="101">
        <f t="shared" si="712"/>
        <v>312.85714285714289</v>
      </c>
      <c r="AK885" s="96">
        <f t="shared" si="674"/>
        <v>1.4985913426776203</v>
      </c>
      <c r="AM885" s="96">
        <f t="shared" si="662"/>
        <v>5.5338303311818482</v>
      </c>
      <c r="AN885" s="96">
        <f t="shared" si="675"/>
        <v>114.75087719298244</v>
      </c>
      <c r="AO885" s="96">
        <f t="shared" si="676"/>
        <v>5.2792403773578656</v>
      </c>
      <c r="AQ885" s="96">
        <f t="shared" si="663"/>
        <v>6.3243775213506837</v>
      </c>
      <c r="AR885" s="96">
        <f t="shared" si="677"/>
        <v>9344</v>
      </c>
      <c r="AS885" s="96">
        <f t="shared" si="678"/>
        <v>6.3200998354204803</v>
      </c>
      <c r="AU885" s="96">
        <f t="shared" si="664"/>
        <v>6.1487003679798313</v>
      </c>
      <c r="AV885" s="96" t="str">
        <f t="shared" si="679"/>
        <v/>
      </c>
      <c r="AW885" s="96">
        <f t="shared" si="680"/>
        <v>63.750487329434684</v>
      </c>
      <c r="AX885" s="96">
        <f t="shared" si="681"/>
        <v>5.6078283283954038</v>
      </c>
      <c r="AZ885" s="101">
        <f t="shared" si="665"/>
        <v>7.0270861348340929</v>
      </c>
      <c r="BA885" s="101" t="str">
        <f t="shared" si="666"/>
        <v/>
      </c>
      <c r="BB885" s="101">
        <f t="shared" si="682"/>
        <v>5191.1111111111113</v>
      </c>
      <c r="BC885" s="96">
        <f t="shared" si="683"/>
        <v>7.0175865914066913</v>
      </c>
      <c r="BE885" s="96">
        <f t="shared" si="667"/>
        <v>0.17548076923076925</v>
      </c>
      <c r="BF885" s="96">
        <f t="shared" si="668"/>
        <v>0.20857142857142857</v>
      </c>
      <c r="BH885" s="118"/>
      <c r="BI885" s="96">
        <v>5</v>
      </c>
      <c r="BJ885" s="96">
        <f t="shared" si="669"/>
        <v>0.27925587871878932</v>
      </c>
      <c r="BK885" s="101">
        <f t="shared" si="670"/>
        <v>0.41584334668446821</v>
      </c>
      <c r="BL885" s="101"/>
      <c r="BM885" s="117" t="str">
        <f t="shared" si="706"/>
        <v>79-00-5</v>
      </c>
      <c r="BN885" s="204" t="str">
        <f t="shared" si="672"/>
        <v>Trichloroethane, 1,1,2-</v>
      </c>
      <c r="BO885" s="204"/>
      <c r="BP885" s="200">
        <f t="shared" si="707"/>
        <v>1.1476932002749662</v>
      </c>
      <c r="BQ885" s="100" t="str">
        <f t="shared" si="694"/>
        <v>C</v>
      </c>
      <c r="BR885" s="205">
        <f t="shared" si="708"/>
        <v>5.2792403773578656</v>
      </c>
      <c r="BS885" s="100" t="str">
        <f t="shared" si="695"/>
        <v>C</v>
      </c>
      <c r="BT885" s="200">
        <f t="shared" si="709"/>
        <v>5.6078283283954038</v>
      </c>
      <c r="BU885" s="100" t="str">
        <f t="shared" si="696"/>
        <v>C</v>
      </c>
      <c r="BV885" s="200">
        <f t="shared" si="710"/>
        <v>0.17548076923076925</v>
      </c>
      <c r="BW885" s="100" t="str">
        <f t="shared" si="697"/>
        <v>C</v>
      </c>
      <c r="BX885" s="200">
        <f t="shared" si="698"/>
        <v>5</v>
      </c>
      <c r="BY885" s="100" t="str">
        <f t="shared" si="699"/>
        <v>mcl</v>
      </c>
      <c r="BZ885" s="200">
        <v>9.0000000000000008E-4</v>
      </c>
      <c r="CA885" s="200"/>
      <c r="CB885" s="200">
        <f>BZ885*20</f>
        <v>1.8000000000000002E-2</v>
      </c>
    </row>
    <row r="886" spans="1:80" s="96" customFormat="1" ht="23" x14ac:dyDescent="0.5">
      <c r="A886" s="268" t="s">
        <v>1716</v>
      </c>
      <c r="B886" s="117" t="s">
        <v>656</v>
      </c>
      <c r="C886" s="96">
        <v>4.5999999999999999E-2</v>
      </c>
      <c r="D886" s="96" t="s">
        <v>790</v>
      </c>
      <c r="E886" s="96">
        <v>5.0000000000000001E-4</v>
      </c>
      <c r="F886" s="96" t="s">
        <v>790</v>
      </c>
      <c r="G886" s="99">
        <v>4.0999999999999997E-6</v>
      </c>
      <c r="H886" s="96" t="s">
        <v>790</v>
      </c>
      <c r="I886" s="96">
        <v>2E-3</v>
      </c>
      <c r="J886" s="96" t="s">
        <v>790</v>
      </c>
      <c r="K886" s="100" t="s">
        <v>1949</v>
      </c>
      <c r="L886" s="100" t="s">
        <v>1199</v>
      </c>
      <c r="M886" s="113">
        <v>1</v>
      </c>
      <c r="P886" s="215">
        <v>131.38999999999999</v>
      </c>
      <c r="R886" s="215">
        <v>9.8499999999999994E-3</v>
      </c>
      <c r="S886" s="216">
        <v>0.40269830000000001</v>
      </c>
      <c r="T886" s="215">
        <v>6.8661799999999995E-2</v>
      </c>
      <c r="U886" s="215">
        <v>1.0200000000000001E-5</v>
      </c>
      <c r="V886" s="215">
        <v>60.7</v>
      </c>
      <c r="W886" s="96">
        <f t="shared" si="654"/>
        <v>0.36420000000000002</v>
      </c>
      <c r="X886" s="215">
        <v>1280</v>
      </c>
      <c r="Y886" s="99">
        <f t="shared" si="655"/>
        <v>2.7259104441884957E-3</v>
      </c>
      <c r="Z886" s="96">
        <f t="shared" si="656"/>
        <v>2209.2500025292675</v>
      </c>
      <c r="AA886" s="96">
        <f t="shared" si="657"/>
        <v>691.75562328553463</v>
      </c>
      <c r="AC886" s="96">
        <v>1.1000000000000001</v>
      </c>
      <c r="AD886" s="96" t="str">
        <f t="shared" si="658"/>
        <v/>
      </c>
      <c r="AE886" s="96">
        <v>8.8000000000000007</v>
      </c>
      <c r="AF886" s="96">
        <f t="shared" si="673"/>
        <v>0.97777777777777775</v>
      </c>
      <c r="AH886" s="101">
        <f t="shared" si="660"/>
        <v>4.6078642909896157</v>
      </c>
      <c r="AI886" s="101" t="str">
        <f t="shared" si="661"/>
        <v/>
      </c>
      <c r="AJ886" s="101">
        <f t="shared" si="712"/>
        <v>39.107142857142861</v>
      </c>
      <c r="AK886" s="96">
        <f t="shared" si="674"/>
        <v>4.1221635051649859</v>
      </c>
      <c r="AM886" s="96">
        <f t="shared" si="662"/>
        <v>6.6083517148826667</v>
      </c>
      <c r="AN886" s="96">
        <f t="shared" si="675"/>
        <v>142.19130434782608</v>
      </c>
      <c r="AO886" s="96">
        <f t="shared" si="676"/>
        <v>6.3148677543472438</v>
      </c>
      <c r="AQ886" s="96">
        <f t="shared" si="663"/>
        <v>19.353030022156386</v>
      </c>
      <c r="AR886" s="96">
        <f t="shared" si="677"/>
        <v>1168</v>
      </c>
      <c r="AS886" s="96">
        <f t="shared" si="678"/>
        <v>19.037589069408327</v>
      </c>
      <c r="AU886" s="96">
        <f t="shared" si="664"/>
        <v>7.3426130165362968</v>
      </c>
      <c r="AV886" s="96" t="str">
        <f t="shared" si="679"/>
        <v/>
      </c>
      <c r="AW886" s="96">
        <f t="shared" si="680"/>
        <v>78.995169082125585</v>
      </c>
      <c r="AX886" s="96">
        <f t="shared" si="681"/>
        <v>6.718159103080442</v>
      </c>
      <c r="AZ886" s="101">
        <f t="shared" si="665"/>
        <v>21.503366691284871</v>
      </c>
      <c r="BA886" s="101" t="str">
        <f t="shared" si="666"/>
        <v/>
      </c>
      <c r="BB886" s="101">
        <f t="shared" si="682"/>
        <v>648.88888888888891</v>
      </c>
      <c r="BC886" s="96">
        <f t="shared" si="683"/>
        <v>20.813629041109163</v>
      </c>
      <c r="BE886" s="96">
        <v>0.48</v>
      </c>
      <c r="BF886" s="96">
        <f t="shared" si="668"/>
        <v>2.0857142857142859</v>
      </c>
      <c r="BH886" s="118"/>
      <c r="BI886" s="96">
        <v>5</v>
      </c>
      <c r="BJ886" s="96">
        <v>0.49</v>
      </c>
      <c r="BK886" s="101">
        <f t="shared" si="670"/>
        <v>3.3371428571428572</v>
      </c>
      <c r="BL886" s="101"/>
      <c r="BM886" s="117" t="str">
        <f t="shared" si="706"/>
        <v>79-01-6</v>
      </c>
      <c r="BN886" s="204" t="str">
        <f t="shared" si="672"/>
        <v>Trichloroethylene</v>
      </c>
      <c r="BO886" s="204"/>
      <c r="BP886" s="200">
        <f t="shared" si="707"/>
        <v>0.97777777777777775</v>
      </c>
      <c r="BQ886" s="100" t="str">
        <f t="shared" si="694"/>
        <v>C</v>
      </c>
      <c r="BR886" s="205">
        <f t="shared" si="708"/>
        <v>6.3148677543472438</v>
      </c>
      <c r="BS886" s="100" t="str">
        <f t="shared" si="695"/>
        <v>C</v>
      </c>
      <c r="BT886" s="200">
        <f t="shared" si="709"/>
        <v>6.718159103080442</v>
      </c>
      <c r="BU886" s="100" t="str">
        <f t="shared" si="696"/>
        <v>C</v>
      </c>
      <c r="BV886" s="200">
        <f t="shared" si="710"/>
        <v>0.48</v>
      </c>
      <c r="BW886" s="100" t="str">
        <f t="shared" si="697"/>
        <v>C</v>
      </c>
      <c r="BX886" s="200">
        <f t="shared" si="698"/>
        <v>5</v>
      </c>
      <c r="BY886" s="100" t="str">
        <f t="shared" si="699"/>
        <v>mcl</v>
      </c>
      <c r="BZ886" s="200">
        <v>3.0000000000000001E-3</v>
      </c>
      <c r="CA886" s="200"/>
      <c r="CB886" s="200">
        <f>BZ886*20</f>
        <v>0.06</v>
      </c>
    </row>
    <row r="887" spans="1:80" s="96" customFormat="1" ht="23" x14ac:dyDescent="0.5">
      <c r="A887" s="268" t="s">
        <v>657</v>
      </c>
      <c r="B887" s="117" t="s">
        <v>658</v>
      </c>
      <c r="D887" s="96" t="s">
        <v>74</v>
      </c>
      <c r="E887" s="96">
        <v>0.3</v>
      </c>
      <c r="F887" s="96" t="s">
        <v>790</v>
      </c>
      <c r="G887" s="99"/>
      <c r="H887" s="96" t="s">
        <v>74</v>
      </c>
      <c r="J887" s="96" t="s">
        <v>74</v>
      </c>
      <c r="L887" s="100" t="s">
        <v>1199</v>
      </c>
      <c r="M887" s="113">
        <v>1</v>
      </c>
      <c r="P887" s="215">
        <v>137.37</v>
      </c>
      <c r="R887" s="215">
        <v>9.7000000000000003E-2</v>
      </c>
      <c r="S887" s="216">
        <v>3.9656582</v>
      </c>
      <c r="T887" s="215">
        <v>6.5355999999999997E-2</v>
      </c>
      <c r="U887" s="215">
        <v>1.0000000000000001E-5</v>
      </c>
      <c r="V887" s="215">
        <v>43.89</v>
      </c>
      <c r="W887" s="96">
        <f t="shared" si="654"/>
        <v>0.26334000000000002</v>
      </c>
      <c r="X887" s="215">
        <v>1100</v>
      </c>
      <c r="Y887" s="99">
        <f t="shared" si="655"/>
        <v>1.2394525645265013E-2</v>
      </c>
      <c r="Z887" s="96">
        <f t="shared" si="656"/>
        <v>1036.0618939445778</v>
      </c>
      <c r="AA887" s="96">
        <f t="shared" si="657"/>
        <v>1225.4786729685534</v>
      </c>
      <c r="AC887" s="96" t="str">
        <f t="shared" ref="AC887:AC922" si="713">IF(AND(L887="V",Z887=""),"",IF(G887="","",(TR*AT*365*24)/(ET_R*EF_R*IF(K887="M",ED_m,(ED_A+ED_C))*G887*1000/IF(L887="V",Z887,PEF))))</f>
        <v/>
      </c>
      <c r="AD887" s="96" t="str">
        <f t="shared" si="658"/>
        <v/>
      </c>
      <c r="AE887" s="96" t="str">
        <f t="shared" ref="AE887:AE922" si="714">IF(C887="","",(TR*AT*365)/(EF_R*IF(K887="M",IFS_MADJ,IFS_ADJ)*M887*C887*0.000001))</f>
        <v/>
      </c>
      <c r="AF887" s="96" t="str">
        <f t="shared" si="673"/>
        <v/>
      </c>
      <c r="AH887" s="101" t="str">
        <f t="shared" si="660"/>
        <v/>
      </c>
      <c r="AI887" s="101" t="str">
        <f t="shared" si="661"/>
        <v/>
      </c>
      <c r="AJ887" s="101">
        <f t="shared" si="712"/>
        <v>23464.285714285717</v>
      </c>
      <c r="AK887" s="96">
        <f t="shared" si="674"/>
        <v>23464.285714285717</v>
      </c>
      <c r="AM887" s="96" t="str">
        <f t="shared" si="662"/>
        <v/>
      </c>
      <c r="AN887" s="96" t="str">
        <f t="shared" si="675"/>
        <v/>
      </c>
      <c r="AO887" s="96" t="str">
        <f t="shared" si="676"/>
        <v/>
      </c>
      <c r="AQ887" s="96" t="str">
        <f t="shared" si="663"/>
        <v/>
      </c>
      <c r="AR887" s="96">
        <f t="shared" si="677"/>
        <v>700800</v>
      </c>
      <c r="AS887" s="96">
        <f t="shared" si="678"/>
        <v>700800</v>
      </c>
      <c r="AU887" s="96" t="str">
        <f t="shared" si="664"/>
        <v/>
      </c>
      <c r="AV887" s="96" t="str">
        <f t="shared" si="679"/>
        <v/>
      </c>
      <c r="AW887" s="96" t="str">
        <f t="shared" si="680"/>
        <v/>
      </c>
      <c r="AX887" s="96" t="str">
        <f t="shared" si="681"/>
        <v/>
      </c>
      <c r="AZ887" s="101" t="str">
        <f t="shared" si="665"/>
        <v/>
      </c>
      <c r="BA887" s="101" t="str">
        <f t="shared" si="666"/>
        <v/>
      </c>
      <c r="BB887" s="101">
        <f t="shared" si="682"/>
        <v>389333.33333333331</v>
      </c>
      <c r="BC887" s="96">
        <f t="shared" si="683"/>
        <v>389333.33333333331</v>
      </c>
      <c r="BE887" s="96" t="str">
        <f t="shared" ref="BE887:BE922" si="715">IF(G887="","",TR*AT*365*24/(24*EF_R*IF(K887="M",ED_m,(ED_A+ED_C))*G887))</f>
        <v/>
      </c>
      <c r="BF887" s="96" t="str">
        <f t="shared" si="668"/>
        <v/>
      </c>
      <c r="BH887" s="118"/>
      <c r="BI887" s="96" t="s">
        <v>74</v>
      </c>
      <c r="BJ887" s="96" t="str">
        <f t="shared" ref="BJ887:BJ922" si="716">IF(C887="",IF(G887="","",IF(L887=0,"",(TR*AT*365)/(EF_R*IF(K887="M",ED_m,(ED_A+ED_C))*(IF(L887=0,0,(VF_W*G887)))))),(TR*AT*365)/(EF_R*((IF(K887="M",IFW_MADJ,IFW_ADJ)*C887*0.001)+(IF(OR(L887=0,G887=""),0,(IF(K887="M",ED_m,(ED_A+ED_C))*VF_W*G887))))))</f>
        <v/>
      </c>
      <c r="BK887" s="101">
        <f t="shared" si="670"/>
        <v>10011.428571428571</v>
      </c>
      <c r="BL887" s="101"/>
      <c r="BM887" s="117" t="str">
        <f t="shared" si="706"/>
        <v>75-69-4</v>
      </c>
      <c r="BN887" s="204" t="str">
        <f t="shared" si="672"/>
        <v>Trichlorofluoromethane</v>
      </c>
      <c r="BO887" s="204"/>
      <c r="BP887" s="200">
        <f t="shared" si="707"/>
        <v>1225.4786729685534</v>
      </c>
      <c r="BQ887" s="100" t="str">
        <f t="shared" si="694"/>
        <v>sat</v>
      </c>
      <c r="BR887" s="205">
        <f t="shared" si="708"/>
        <v>1225.4786729685534</v>
      </c>
      <c r="BS887" s="100" t="str">
        <f t="shared" si="695"/>
        <v>sat</v>
      </c>
      <c r="BT887" s="200">
        <f t="shared" si="709"/>
        <v>1225.4786729685534</v>
      </c>
      <c r="BU887" s="100" t="str">
        <f t="shared" si="696"/>
        <v>sat</v>
      </c>
      <c r="BV887" s="200" t="str">
        <f t="shared" si="710"/>
        <v/>
      </c>
      <c r="BW887" s="100" t="str">
        <f t="shared" si="697"/>
        <v/>
      </c>
      <c r="BX887" s="200">
        <f t="shared" si="698"/>
        <v>10011.428571428571</v>
      </c>
      <c r="BY887" s="100" t="str">
        <f t="shared" si="699"/>
        <v>N</v>
      </c>
      <c r="BZ887" s="200"/>
      <c r="CA887" s="200"/>
      <c r="CB887" s="200"/>
    </row>
    <row r="888" spans="1:80" s="96" customFormat="1" ht="23" x14ac:dyDescent="0.5">
      <c r="A888" s="268" t="s">
        <v>1717</v>
      </c>
      <c r="B888" s="117" t="s">
        <v>659</v>
      </c>
      <c r="D888" s="96" t="s">
        <v>74</v>
      </c>
      <c r="E888" s="96">
        <v>0.1</v>
      </c>
      <c r="F888" s="96" t="s">
        <v>790</v>
      </c>
      <c r="G888" s="99"/>
      <c r="H888" s="96" t="s">
        <v>74</v>
      </c>
      <c r="J888" s="96" t="s">
        <v>74</v>
      </c>
      <c r="L888" s="100"/>
      <c r="M888" s="113">
        <v>1</v>
      </c>
      <c r="N888" s="96">
        <v>0.1</v>
      </c>
      <c r="P888" s="215">
        <v>197.45</v>
      </c>
      <c r="Q888" s="96" t="s">
        <v>47</v>
      </c>
      <c r="R888" s="215">
        <v>1.6199999999999999E-6</v>
      </c>
      <c r="S888" s="216">
        <v>6.6199999999999996E-5</v>
      </c>
      <c r="T888" s="215">
        <v>3.1393799999999999E-2</v>
      </c>
      <c r="U888" s="215">
        <v>8.0893000000000006E-6</v>
      </c>
      <c r="V888" s="215">
        <v>1597</v>
      </c>
      <c r="W888" s="96">
        <f t="shared" si="654"/>
        <v>9.5820000000000007</v>
      </c>
      <c r="X888" s="215">
        <v>1200</v>
      </c>
      <c r="Y888" s="99" t="str">
        <f t="shared" si="655"/>
        <v/>
      </c>
      <c r="Z888" s="96" t="str">
        <f t="shared" si="656"/>
        <v/>
      </c>
      <c r="AA888" s="96" t="str">
        <f t="shared" si="657"/>
        <v/>
      </c>
      <c r="AC888" s="96" t="str">
        <f t="shared" si="713"/>
        <v/>
      </c>
      <c r="AD888" s="96" t="str">
        <f t="shared" si="658"/>
        <v/>
      </c>
      <c r="AE888" s="96" t="str">
        <f t="shared" si="714"/>
        <v/>
      </c>
      <c r="AF888" s="96" t="str">
        <f t="shared" si="673"/>
        <v/>
      </c>
      <c r="AH888" s="101" t="str">
        <f t="shared" si="660"/>
        <v/>
      </c>
      <c r="AI888" s="101">
        <f t="shared" si="661"/>
        <v>32960.086689543074</v>
      </c>
      <c r="AJ888" s="101">
        <f t="shared" si="712"/>
        <v>7821.4285714285706</v>
      </c>
      <c r="AK888" s="96">
        <f t="shared" si="674"/>
        <v>6321.3679555714625</v>
      </c>
      <c r="AM888" s="96" t="str">
        <f t="shared" si="662"/>
        <v/>
      </c>
      <c r="AN888" s="96" t="str">
        <f t="shared" si="675"/>
        <v/>
      </c>
      <c r="AO888" s="96" t="str">
        <f t="shared" si="676"/>
        <v/>
      </c>
      <c r="AQ888" s="96" t="str">
        <f t="shared" si="663"/>
        <v/>
      </c>
      <c r="AR888" s="96">
        <f t="shared" si="677"/>
        <v>233600</v>
      </c>
      <c r="AS888" s="96">
        <f t="shared" si="678"/>
        <v>233600.00000000003</v>
      </c>
      <c r="AU888" s="96" t="str">
        <f t="shared" si="664"/>
        <v/>
      </c>
      <c r="AV888" s="96" t="str">
        <f t="shared" si="679"/>
        <v/>
      </c>
      <c r="AW888" s="96" t="str">
        <f t="shared" si="680"/>
        <v/>
      </c>
      <c r="AX888" s="96" t="str">
        <f t="shared" si="681"/>
        <v/>
      </c>
      <c r="AZ888" s="101" t="str">
        <f t="shared" si="665"/>
        <v/>
      </c>
      <c r="BA888" s="101">
        <f t="shared" si="666"/>
        <v>306629.28309653571</v>
      </c>
      <c r="BB888" s="101">
        <f t="shared" si="682"/>
        <v>129777.77777777778</v>
      </c>
      <c r="BC888" s="96">
        <f t="shared" si="683"/>
        <v>91184.745916203712</v>
      </c>
      <c r="BE888" s="96" t="str">
        <f t="shared" si="715"/>
        <v/>
      </c>
      <c r="BF888" s="96" t="str">
        <f t="shared" si="668"/>
        <v/>
      </c>
      <c r="BH888" s="118"/>
      <c r="BI888" s="96" t="s">
        <v>74</v>
      </c>
      <c r="BJ888" s="96" t="str">
        <f t="shared" si="716"/>
        <v/>
      </c>
      <c r="BK888" s="101">
        <f t="shared" si="670"/>
        <v>3337.1428571428573</v>
      </c>
      <c r="BL888" s="101"/>
      <c r="BM888" s="117" t="str">
        <f t="shared" si="706"/>
        <v>95-95-4</v>
      </c>
      <c r="BN888" s="204" t="str">
        <f t="shared" si="672"/>
        <v>Trichlorophenol, 2,4,5-</v>
      </c>
      <c r="BO888" s="204"/>
      <c r="BP888" s="200">
        <f t="shared" si="707"/>
        <v>6321.3679555714625</v>
      </c>
      <c r="BQ888" s="100" t="str">
        <f t="shared" si="694"/>
        <v>N</v>
      </c>
      <c r="BR888" s="205">
        <f t="shared" si="708"/>
        <v>100000</v>
      </c>
      <c r="BS888" s="100" t="str">
        <f t="shared" si="695"/>
        <v>max</v>
      </c>
      <c r="BT888" s="200">
        <f t="shared" si="709"/>
        <v>91184.745916203712</v>
      </c>
      <c r="BU888" s="100" t="str">
        <f t="shared" si="696"/>
        <v>N</v>
      </c>
      <c r="BV888" s="200" t="str">
        <f t="shared" si="710"/>
        <v/>
      </c>
      <c r="BW888" s="100" t="str">
        <f t="shared" si="697"/>
        <v/>
      </c>
      <c r="BX888" s="200">
        <f t="shared" si="698"/>
        <v>3337.1428571428573</v>
      </c>
      <c r="BY888" s="100" t="str">
        <f t="shared" si="699"/>
        <v>N</v>
      </c>
      <c r="BZ888" s="200">
        <v>14</v>
      </c>
      <c r="CA888" s="200"/>
      <c r="CB888" s="200">
        <f>BZ888*20</f>
        <v>280</v>
      </c>
    </row>
    <row r="889" spans="1:80" s="96" customFormat="1" ht="23" x14ac:dyDescent="0.5">
      <c r="A889" s="268" t="s">
        <v>1718</v>
      </c>
      <c r="B889" s="117" t="s">
        <v>660</v>
      </c>
      <c r="C889" s="96">
        <v>1.0999999999999999E-2</v>
      </c>
      <c r="D889" s="96" t="s">
        <v>790</v>
      </c>
      <c r="E889" s="96">
        <v>1E-3</v>
      </c>
      <c r="F889" s="96" t="s">
        <v>791</v>
      </c>
      <c r="G889" s="99">
        <v>3.1E-6</v>
      </c>
      <c r="H889" s="96" t="s">
        <v>790</v>
      </c>
      <c r="J889" s="96" t="s">
        <v>74</v>
      </c>
      <c r="L889" s="100"/>
      <c r="M889" s="113">
        <v>1</v>
      </c>
      <c r="N889" s="96">
        <v>0.1</v>
      </c>
      <c r="P889" s="215">
        <v>197.45</v>
      </c>
      <c r="Q889" s="96" t="s">
        <v>47</v>
      </c>
      <c r="R889" s="215">
        <v>2.6000000000000001E-6</v>
      </c>
      <c r="S889" s="216">
        <v>1.063E-4</v>
      </c>
      <c r="T889" s="215">
        <v>3.13948E-2</v>
      </c>
      <c r="U889" s="215">
        <v>8.0895999999999996E-6</v>
      </c>
      <c r="V889" s="215">
        <v>381</v>
      </c>
      <c r="W889" s="96">
        <f t="shared" si="654"/>
        <v>2.286</v>
      </c>
      <c r="X889" s="215">
        <v>800</v>
      </c>
      <c r="Y889" s="99" t="str">
        <f t="shared" si="655"/>
        <v/>
      </c>
      <c r="Z889" s="96" t="str">
        <f t="shared" si="656"/>
        <v/>
      </c>
      <c r="AA889" s="96" t="str">
        <f t="shared" si="657"/>
        <v/>
      </c>
      <c r="AC889" s="96">
        <f t="shared" si="713"/>
        <v>1086848.6352357322</v>
      </c>
      <c r="AD889" s="96">
        <f t="shared" si="658"/>
        <v>224.65685972794972</v>
      </c>
      <c r="AE889" s="96">
        <f t="shared" si="714"/>
        <v>63.203463203463194</v>
      </c>
      <c r="AF889" s="96">
        <f t="shared" si="673"/>
        <v>49.324085480216702</v>
      </c>
      <c r="AH889" s="101" t="str">
        <f t="shared" si="660"/>
        <v/>
      </c>
      <c r="AI889" s="101">
        <f t="shared" si="661"/>
        <v>329.60086689543073</v>
      </c>
      <c r="AJ889" s="101">
        <f t="shared" si="712"/>
        <v>78.214285714285722</v>
      </c>
      <c r="AK889" s="96">
        <f t="shared" si="674"/>
        <v>63.213679555714634</v>
      </c>
      <c r="AM889" s="96">
        <f t="shared" si="662"/>
        <v>4747354.8387096776</v>
      </c>
      <c r="AN889" s="96">
        <f t="shared" si="675"/>
        <v>594.61818181818171</v>
      </c>
      <c r="AO889" s="96">
        <f t="shared" si="676"/>
        <v>594.54371371666571</v>
      </c>
      <c r="AQ889" s="96" t="str">
        <f t="shared" si="663"/>
        <v/>
      </c>
      <c r="AR889" s="96">
        <f t="shared" si="677"/>
        <v>2336</v>
      </c>
      <c r="AS889" s="96">
        <f t="shared" si="678"/>
        <v>2336</v>
      </c>
      <c r="AU889" s="96">
        <f t="shared" si="664"/>
        <v>5274838.7096774206</v>
      </c>
      <c r="AV889" s="96">
        <f t="shared" si="679"/>
        <v>10953.031642686816</v>
      </c>
      <c r="AW889" s="96">
        <f t="shared" si="680"/>
        <v>330.3434343434343</v>
      </c>
      <c r="AX889" s="96">
        <f t="shared" si="681"/>
        <v>320.65247444800593</v>
      </c>
      <c r="AZ889" s="101" t="str">
        <f t="shared" si="665"/>
        <v/>
      </c>
      <c r="BA889" s="101">
        <f t="shared" si="666"/>
        <v>3066.2928309653571</v>
      </c>
      <c r="BB889" s="101">
        <f t="shared" si="682"/>
        <v>1297.7777777777778</v>
      </c>
      <c r="BC889" s="96">
        <f t="shared" si="683"/>
        <v>911.84745916203713</v>
      </c>
      <c r="BE889" s="96">
        <f t="shared" si="715"/>
        <v>0.90570719602977667</v>
      </c>
      <c r="BF889" s="96" t="str">
        <f t="shared" si="668"/>
        <v/>
      </c>
      <c r="BH889" s="118"/>
      <c r="BI889" s="96" t="s">
        <v>74</v>
      </c>
      <c r="BJ889" s="96">
        <f t="shared" si="716"/>
        <v>7.0825652469195681</v>
      </c>
      <c r="BK889" s="101">
        <f t="shared" si="670"/>
        <v>33.371428571428574</v>
      </c>
      <c r="BL889" s="101"/>
      <c r="BM889" s="117" t="str">
        <f t="shared" si="706"/>
        <v>88-06-2</v>
      </c>
      <c r="BN889" s="204" t="str">
        <f t="shared" si="672"/>
        <v>Trichlorophenol, 2,4,6-</v>
      </c>
      <c r="BO889" s="204"/>
      <c r="BP889" s="200">
        <f t="shared" si="707"/>
        <v>49.324085480216702</v>
      </c>
      <c r="BQ889" s="100" t="str">
        <f t="shared" si="694"/>
        <v>C</v>
      </c>
      <c r="BR889" s="205">
        <f t="shared" si="708"/>
        <v>594.54371371666571</v>
      </c>
      <c r="BS889" s="100" t="str">
        <f t="shared" si="695"/>
        <v>C</v>
      </c>
      <c r="BT889" s="200">
        <f t="shared" si="709"/>
        <v>320.65247444800593</v>
      </c>
      <c r="BU889" s="100" t="str">
        <f t="shared" si="696"/>
        <v>C</v>
      </c>
      <c r="BV889" s="200">
        <f t="shared" si="710"/>
        <v>0.90570719602977667</v>
      </c>
      <c r="BW889" s="100" t="str">
        <f t="shared" si="697"/>
        <v>C</v>
      </c>
      <c r="BX889" s="200">
        <f t="shared" si="698"/>
        <v>7.0825652469195681</v>
      </c>
      <c r="BY889" s="100" t="str">
        <f t="shared" si="699"/>
        <v>C</v>
      </c>
      <c r="BZ889" s="200">
        <v>8.0000000000000002E-3</v>
      </c>
      <c r="CA889" s="200"/>
      <c r="CB889" s="200">
        <f>BZ889*20</f>
        <v>0.16</v>
      </c>
    </row>
    <row r="890" spans="1:80" s="96" customFormat="1" ht="23" x14ac:dyDescent="0.5">
      <c r="A890" s="268" t="s">
        <v>1719</v>
      </c>
      <c r="B890" s="117" t="s">
        <v>661</v>
      </c>
      <c r="D890" s="96" t="s">
        <v>74</v>
      </c>
      <c r="E890" s="96">
        <v>0.01</v>
      </c>
      <c r="F890" s="96" t="s">
        <v>790</v>
      </c>
      <c r="G890" s="99"/>
      <c r="H890" s="96" t="s">
        <v>74</v>
      </c>
      <c r="J890" s="96" t="s">
        <v>74</v>
      </c>
      <c r="L890" s="100"/>
      <c r="M890" s="113">
        <v>1</v>
      </c>
      <c r="N890" s="96">
        <v>0.1</v>
      </c>
      <c r="P890" s="215">
        <v>255.49</v>
      </c>
      <c r="Q890" s="96" t="s">
        <v>47</v>
      </c>
      <c r="R890" s="215">
        <v>8.6800000000000006E-9</v>
      </c>
      <c r="S890" s="216">
        <v>3.5487E-7</v>
      </c>
      <c r="T890" s="215">
        <v>2.8885299999999999E-2</v>
      </c>
      <c r="U890" s="215">
        <v>7.7626999999999994E-6</v>
      </c>
      <c r="V890" s="215">
        <v>107</v>
      </c>
      <c r="W890" s="96">
        <f t="shared" si="654"/>
        <v>0.64200000000000002</v>
      </c>
      <c r="X890" s="215">
        <v>278</v>
      </c>
      <c r="Y890" s="99" t="str">
        <f t="shared" si="655"/>
        <v/>
      </c>
      <c r="Z890" s="96" t="str">
        <f t="shared" si="656"/>
        <v/>
      </c>
      <c r="AA890" s="96" t="str">
        <f t="shared" si="657"/>
        <v/>
      </c>
      <c r="AC890" s="96" t="str">
        <f t="shared" si="713"/>
        <v/>
      </c>
      <c r="AD890" s="96" t="str">
        <f t="shared" si="658"/>
        <v/>
      </c>
      <c r="AE890" s="96" t="str">
        <f t="shared" si="714"/>
        <v/>
      </c>
      <c r="AF890" s="96" t="str">
        <f t="shared" si="673"/>
        <v/>
      </c>
      <c r="AH890" s="101" t="str">
        <f t="shared" si="660"/>
        <v/>
      </c>
      <c r="AI890" s="101">
        <f t="shared" si="661"/>
        <v>3296.0086689543068</v>
      </c>
      <c r="AJ890" s="101">
        <f t="shared" si="712"/>
        <v>782.14285714285722</v>
      </c>
      <c r="AK890" s="96">
        <f t="shared" si="674"/>
        <v>632.13679555714634</v>
      </c>
      <c r="AM890" s="96" t="str">
        <f t="shared" si="662"/>
        <v/>
      </c>
      <c r="AN890" s="96" t="str">
        <f t="shared" si="675"/>
        <v/>
      </c>
      <c r="AO890" s="96" t="str">
        <f t="shared" si="676"/>
        <v/>
      </c>
      <c r="AQ890" s="96" t="str">
        <f t="shared" si="663"/>
        <v/>
      </c>
      <c r="AR890" s="96">
        <f t="shared" si="677"/>
        <v>23360.000000000004</v>
      </c>
      <c r="AS890" s="96">
        <f t="shared" si="678"/>
        <v>23360.000000000004</v>
      </c>
      <c r="AU890" s="96" t="str">
        <f t="shared" si="664"/>
        <v/>
      </c>
      <c r="AV890" s="96" t="str">
        <f t="shared" si="679"/>
        <v/>
      </c>
      <c r="AW890" s="96" t="str">
        <f t="shared" si="680"/>
        <v/>
      </c>
      <c r="AX890" s="96" t="str">
        <f t="shared" si="681"/>
        <v/>
      </c>
      <c r="AZ890" s="101" t="str">
        <f t="shared" si="665"/>
        <v/>
      </c>
      <c r="BA890" s="101">
        <f t="shared" si="666"/>
        <v>30662.928309653569</v>
      </c>
      <c r="BB890" s="101">
        <f t="shared" si="682"/>
        <v>12977.777777777779</v>
      </c>
      <c r="BC890" s="96">
        <f t="shared" si="683"/>
        <v>9118.4745916203719</v>
      </c>
      <c r="BE890" s="96" t="str">
        <f t="shared" si="715"/>
        <v/>
      </c>
      <c r="BF890" s="96" t="str">
        <f t="shared" si="668"/>
        <v/>
      </c>
      <c r="BH890" s="118"/>
      <c r="BI890" s="96" t="s">
        <v>74</v>
      </c>
      <c r="BJ890" s="96" t="str">
        <f t="shared" si="716"/>
        <v/>
      </c>
      <c r="BK890" s="101">
        <f t="shared" si="670"/>
        <v>333.71428571428572</v>
      </c>
      <c r="BL890" s="101"/>
      <c r="BM890" s="117" t="str">
        <f t="shared" si="706"/>
        <v>93-76-5</v>
      </c>
      <c r="BN890" s="204" t="str">
        <f t="shared" si="672"/>
        <v>Trichlorophenoxyacetic Acid, 2,4,5-</v>
      </c>
      <c r="BO890" s="204"/>
      <c r="BP890" s="200">
        <f t="shared" si="707"/>
        <v>632.13679555714634</v>
      </c>
      <c r="BQ890" s="100" t="str">
        <f t="shared" si="694"/>
        <v>N</v>
      </c>
      <c r="BR890" s="205">
        <f t="shared" si="708"/>
        <v>23360.000000000004</v>
      </c>
      <c r="BS890" s="100" t="str">
        <f t="shared" si="695"/>
        <v>N</v>
      </c>
      <c r="BT890" s="200">
        <f t="shared" si="709"/>
        <v>9118.4745916203719</v>
      </c>
      <c r="BU890" s="100" t="str">
        <f t="shared" si="696"/>
        <v>N</v>
      </c>
      <c r="BV890" s="200" t="str">
        <f t="shared" si="710"/>
        <v/>
      </c>
      <c r="BW890" s="100" t="str">
        <f t="shared" si="697"/>
        <v/>
      </c>
      <c r="BX890" s="200">
        <f t="shared" si="698"/>
        <v>333.71428571428572</v>
      </c>
      <c r="BY890" s="100" t="str">
        <f t="shared" si="699"/>
        <v>N</v>
      </c>
      <c r="BZ890" s="200"/>
      <c r="CA890" s="200"/>
      <c r="CB890" s="200"/>
    </row>
    <row r="891" spans="1:80" s="96" customFormat="1" ht="23" x14ac:dyDescent="0.5">
      <c r="A891" s="268" t="s">
        <v>1720</v>
      </c>
      <c r="B891" s="117" t="s">
        <v>662</v>
      </c>
      <c r="D891" s="96" t="s">
        <v>74</v>
      </c>
      <c r="E891" s="96">
        <v>8.0000000000000002E-3</v>
      </c>
      <c r="F891" s="96" t="s">
        <v>790</v>
      </c>
      <c r="G891" s="99"/>
      <c r="H891" s="96" t="s">
        <v>74</v>
      </c>
      <c r="J891" s="96" t="s">
        <v>74</v>
      </c>
      <c r="L891" s="100"/>
      <c r="M891" s="113">
        <v>1</v>
      </c>
      <c r="N891" s="96">
        <v>0.1</v>
      </c>
      <c r="P891" s="215">
        <v>269.51</v>
      </c>
      <c r="Q891" s="96" t="s">
        <v>47</v>
      </c>
      <c r="R891" s="215">
        <v>9.0599999999999997E-9</v>
      </c>
      <c r="S891" s="216">
        <v>3.7039999999999998E-7</v>
      </c>
      <c r="T891" s="215">
        <v>2.3358500000000001E-2</v>
      </c>
      <c r="U891" s="215">
        <v>5.9193999999999996E-6</v>
      </c>
      <c r="V891" s="215">
        <v>175.3</v>
      </c>
      <c r="W891" s="96">
        <f t="shared" si="654"/>
        <v>1.0518000000000001</v>
      </c>
      <c r="X891" s="215">
        <v>71</v>
      </c>
      <c r="Y891" s="99" t="str">
        <f t="shared" si="655"/>
        <v/>
      </c>
      <c r="Z891" s="96" t="str">
        <f t="shared" si="656"/>
        <v/>
      </c>
      <c r="AA891" s="96" t="str">
        <f t="shared" si="657"/>
        <v/>
      </c>
      <c r="AC891" s="96" t="str">
        <f t="shared" si="713"/>
        <v/>
      </c>
      <c r="AD891" s="96" t="str">
        <f t="shared" si="658"/>
        <v/>
      </c>
      <c r="AE891" s="96" t="str">
        <f t="shared" si="714"/>
        <v/>
      </c>
      <c r="AF891" s="96" t="str">
        <f t="shared" si="673"/>
        <v/>
      </c>
      <c r="AH891" s="101" t="str">
        <f t="shared" si="660"/>
        <v/>
      </c>
      <c r="AI891" s="101">
        <f t="shared" si="661"/>
        <v>2636.8069351634458</v>
      </c>
      <c r="AJ891" s="101">
        <f t="shared" si="712"/>
        <v>625.71428571428578</v>
      </c>
      <c r="AK891" s="96">
        <f t="shared" si="674"/>
        <v>505.70943644571707</v>
      </c>
      <c r="AM891" s="96" t="str">
        <f t="shared" si="662"/>
        <v/>
      </c>
      <c r="AN891" s="96" t="str">
        <f t="shared" si="675"/>
        <v/>
      </c>
      <c r="AO891" s="96" t="str">
        <f t="shared" si="676"/>
        <v/>
      </c>
      <c r="AQ891" s="96" t="str">
        <f t="shared" si="663"/>
        <v/>
      </c>
      <c r="AR891" s="96">
        <f t="shared" si="677"/>
        <v>18688</v>
      </c>
      <c r="AS891" s="96">
        <f t="shared" si="678"/>
        <v>18688</v>
      </c>
      <c r="AU891" s="96" t="str">
        <f t="shared" si="664"/>
        <v/>
      </c>
      <c r="AV891" s="96" t="str">
        <f t="shared" si="679"/>
        <v/>
      </c>
      <c r="AW891" s="96" t="str">
        <f t="shared" si="680"/>
        <v/>
      </c>
      <c r="AX891" s="96" t="str">
        <f t="shared" si="681"/>
        <v/>
      </c>
      <c r="AZ891" s="101" t="str">
        <f t="shared" si="665"/>
        <v/>
      </c>
      <c r="BA891" s="101">
        <f t="shared" si="666"/>
        <v>24530.342647722857</v>
      </c>
      <c r="BB891" s="101">
        <f t="shared" si="682"/>
        <v>10382.222222222223</v>
      </c>
      <c r="BC891" s="96">
        <f t="shared" si="683"/>
        <v>7294.779673296297</v>
      </c>
      <c r="BE891" s="96" t="str">
        <f t="shared" si="715"/>
        <v/>
      </c>
      <c r="BF891" s="96" t="str">
        <f t="shared" si="668"/>
        <v/>
      </c>
      <c r="BH891" s="118"/>
      <c r="BI891" s="96">
        <v>50</v>
      </c>
      <c r="BJ891" s="96" t="str">
        <f t="shared" si="716"/>
        <v/>
      </c>
      <c r="BK891" s="101">
        <f t="shared" si="670"/>
        <v>266.97142857142859</v>
      </c>
      <c r="BL891" s="101"/>
      <c r="BM891" s="117" t="str">
        <f t="shared" si="706"/>
        <v>93-72-1</v>
      </c>
      <c r="BN891" s="204" t="str">
        <f t="shared" si="672"/>
        <v>Trichlorophenoxypropionic acid, -2,4,5</v>
      </c>
      <c r="BO891" s="204"/>
      <c r="BP891" s="200">
        <f t="shared" si="707"/>
        <v>505.70943644571707</v>
      </c>
      <c r="BQ891" s="100" t="str">
        <f t="shared" si="694"/>
        <v>N</v>
      </c>
      <c r="BR891" s="205">
        <f t="shared" si="708"/>
        <v>18688</v>
      </c>
      <c r="BS891" s="100" t="str">
        <f t="shared" si="695"/>
        <v>N</v>
      </c>
      <c r="BT891" s="200">
        <f t="shared" si="709"/>
        <v>7294.779673296297</v>
      </c>
      <c r="BU891" s="100" t="str">
        <f t="shared" si="696"/>
        <v>N</v>
      </c>
      <c r="BV891" s="200" t="str">
        <f t="shared" si="710"/>
        <v/>
      </c>
      <c r="BW891" s="100" t="str">
        <f t="shared" si="697"/>
        <v/>
      </c>
      <c r="BX891" s="200">
        <f t="shared" si="698"/>
        <v>50</v>
      </c>
      <c r="BY891" s="100" t="str">
        <f t="shared" si="699"/>
        <v>mcl</v>
      </c>
      <c r="BZ891" s="200"/>
      <c r="CA891" s="200"/>
      <c r="CB891" s="200"/>
    </row>
    <row r="892" spans="1:80" s="96" customFormat="1" ht="23" x14ac:dyDescent="0.5">
      <c r="A892" s="268" t="s">
        <v>1721</v>
      </c>
      <c r="B892" s="117" t="s">
        <v>663</v>
      </c>
      <c r="D892" s="96" t="s">
        <v>74</v>
      </c>
      <c r="E892" s="96">
        <v>5.0000000000000001E-3</v>
      </c>
      <c r="F892" s="96" t="s">
        <v>790</v>
      </c>
      <c r="G892" s="99"/>
      <c r="H892" s="96" t="s">
        <v>74</v>
      </c>
      <c r="J892" s="96" t="s">
        <v>74</v>
      </c>
      <c r="L892" s="100" t="s">
        <v>1199</v>
      </c>
      <c r="M892" s="113">
        <v>1</v>
      </c>
      <c r="P892" s="215">
        <v>147.43</v>
      </c>
      <c r="R892" s="215">
        <v>3.1700000000000001E-4</v>
      </c>
      <c r="S892" s="216">
        <v>1.29599E-2</v>
      </c>
      <c r="T892" s="215">
        <v>5.7157699999999999E-2</v>
      </c>
      <c r="U892" s="215">
        <v>9.1734999999999995E-6</v>
      </c>
      <c r="V892" s="215">
        <v>94.94</v>
      </c>
      <c r="W892" s="96">
        <f t="shared" si="654"/>
        <v>0.56964000000000004</v>
      </c>
      <c r="X892" s="215">
        <v>1900</v>
      </c>
      <c r="Y892" s="99">
        <f t="shared" si="655"/>
        <v>5.8806774356198215E-5</v>
      </c>
      <c r="Z892" s="96">
        <f t="shared" si="656"/>
        <v>15041.355533000185</v>
      </c>
      <c r="AA892" s="96">
        <f t="shared" si="657"/>
        <v>1276.9774885597485</v>
      </c>
      <c r="AC892" s="96" t="str">
        <f t="shared" si="713"/>
        <v/>
      </c>
      <c r="AD892" s="96" t="str">
        <f t="shared" si="658"/>
        <v/>
      </c>
      <c r="AE892" s="96" t="str">
        <f t="shared" si="714"/>
        <v/>
      </c>
      <c r="AF892" s="96" t="str">
        <f t="shared" si="673"/>
        <v/>
      </c>
      <c r="AH892" s="101" t="str">
        <f t="shared" si="660"/>
        <v/>
      </c>
      <c r="AI892" s="101" t="str">
        <f t="shared" si="661"/>
        <v/>
      </c>
      <c r="AJ892" s="101">
        <f t="shared" si="712"/>
        <v>391.07142857142861</v>
      </c>
      <c r="AK892" s="96">
        <f t="shared" si="674"/>
        <v>391.07142857142867</v>
      </c>
      <c r="AM892" s="96" t="str">
        <f t="shared" si="662"/>
        <v/>
      </c>
      <c r="AN892" s="96" t="str">
        <f t="shared" si="675"/>
        <v/>
      </c>
      <c r="AO892" s="96" t="str">
        <f t="shared" si="676"/>
        <v/>
      </c>
      <c r="AQ892" s="96" t="str">
        <f t="shared" si="663"/>
        <v/>
      </c>
      <c r="AR892" s="96">
        <f t="shared" si="677"/>
        <v>11680.000000000002</v>
      </c>
      <c r="AS892" s="96">
        <f t="shared" si="678"/>
        <v>11680.000000000002</v>
      </c>
      <c r="AU892" s="96" t="str">
        <f t="shared" si="664"/>
        <v/>
      </c>
      <c r="AV892" s="96" t="str">
        <f t="shared" si="679"/>
        <v/>
      </c>
      <c r="AW892" s="96" t="str">
        <f t="shared" si="680"/>
        <v/>
      </c>
      <c r="AX892" s="96" t="str">
        <f t="shared" si="681"/>
        <v/>
      </c>
      <c r="AZ892" s="101" t="str">
        <f t="shared" si="665"/>
        <v/>
      </c>
      <c r="BA892" s="101" t="str">
        <f t="shared" si="666"/>
        <v/>
      </c>
      <c r="BB892" s="101">
        <f t="shared" si="682"/>
        <v>6488.8888888888896</v>
      </c>
      <c r="BC892" s="96">
        <f t="shared" si="683"/>
        <v>6488.8888888888887</v>
      </c>
      <c r="BE892" s="96" t="str">
        <f t="shared" si="715"/>
        <v/>
      </c>
      <c r="BF892" s="96" t="str">
        <f t="shared" si="668"/>
        <v/>
      </c>
      <c r="BH892" s="118"/>
      <c r="BI892" s="96" t="s">
        <v>74</v>
      </c>
      <c r="BJ892" s="96" t="str">
        <f t="shared" si="716"/>
        <v/>
      </c>
      <c r="BK892" s="101">
        <f t="shared" si="670"/>
        <v>166.85714285714286</v>
      </c>
      <c r="BL892" s="101"/>
      <c r="BM892" s="117" t="str">
        <f t="shared" ref="BM892:BM923" si="717">B892</f>
        <v>598-77-6</v>
      </c>
      <c r="BN892" s="204" t="str">
        <f t="shared" si="672"/>
        <v>Trichloropropane, 1,1,2-</v>
      </c>
      <c r="BO892" s="204"/>
      <c r="BP892" s="200">
        <f t="shared" ref="BP892:BP923" si="718">IF(AND(AA892="",AF892="",AK892=""),"",IF(Q892="S", MIN(AF892,AK892,100000),MIN(AA892,AF892,AK892,100000)))</f>
        <v>391.07142857142867</v>
      </c>
      <c r="BQ892" s="100" t="str">
        <f t="shared" si="694"/>
        <v>N</v>
      </c>
      <c r="BR892" s="205">
        <f t="shared" ref="BR892:BR923" si="719">IF(AND(AA892="",AO892="",AS892=""),"",IF(Q892="S", MIN(AO892,AS892,100000),MIN(AA892,AO892,AS892,100000)))</f>
        <v>1276.9774885597485</v>
      </c>
      <c r="BS892" s="100" t="str">
        <f t="shared" si="695"/>
        <v>sat</v>
      </c>
      <c r="BT892" s="200">
        <f t="shared" ref="BT892:BT923" si="720">IF(AND(AA892="",AX892="",BC892=""),"",IF(Q892="S",MIN(AX892,BC892,100000),MIN(AA892,AX892,BC892,100000)))</f>
        <v>1276.9774885597485</v>
      </c>
      <c r="BU892" s="100" t="str">
        <f t="shared" si="696"/>
        <v>sat</v>
      </c>
      <c r="BV892" s="200" t="str">
        <f t="shared" ref="BV892:BV923" si="721">IF(AND(G892="",I892=""),"",MIN(BE892,BF892))</f>
        <v/>
      </c>
      <c r="BW892" s="100" t="str">
        <f t="shared" si="697"/>
        <v/>
      </c>
      <c r="BX892" s="200">
        <f t="shared" si="698"/>
        <v>166.85714285714286</v>
      </c>
      <c r="BY892" s="100" t="str">
        <f t="shared" si="699"/>
        <v>N</v>
      </c>
      <c r="BZ892" s="200"/>
      <c r="CA892" s="200"/>
      <c r="CB892" s="200"/>
    </row>
    <row r="893" spans="1:80" s="96" customFormat="1" ht="23" x14ac:dyDescent="0.5">
      <c r="A893" s="268" t="s">
        <v>1722</v>
      </c>
      <c r="B893" s="117" t="s">
        <v>664</v>
      </c>
      <c r="C893" s="96">
        <v>30</v>
      </c>
      <c r="D893" s="96" t="s">
        <v>790</v>
      </c>
      <c r="E893" s="96">
        <v>4.0000000000000001E-3</v>
      </c>
      <c r="F893" s="96" t="s">
        <v>790</v>
      </c>
      <c r="G893" s="99"/>
      <c r="H893" s="96" t="s">
        <v>74</v>
      </c>
      <c r="I893" s="96">
        <v>2.9999999999999997E-4</v>
      </c>
      <c r="J893" s="96" t="s">
        <v>790</v>
      </c>
      <c r="K893" s="100" t="s">
        <v>1949</v>
      </c>
      <c r="L893" s="100" t="s">
        <v>1199</v>
      </c>
      <c r="M893" s="113">
        <v>1</v>
      </c>
      <c r="P893" s="215">
        <v>147.43</v>
      </c>
      <c r="R893" s="215">
        <v>3.4299999999999999E-4</v>
      </c>
      <c r="S893" s="216">
        <v>1.40229E-2</v>
      </c>
      <c r="T893" s="215">
        <v>5.7466099999999999E-2</v>
      </c>
      <c r="U893" s="215">
        <v>9.2411000000000003E-6</v>
      </c>
      <c r="V893" s="215">
        <v>115.8</v>
      </c>
      <c r="W893" s="96">
        <f t="shared" si="654"/>
        <v>0.69479999999999997</v>
      </c>
      <c r="X893" s="215">
        <v>1750</v>
      </c>
      <c r="Y893" s="99">
        <f t="shared" si="655"/>
        <v>5.391092976929979E-5</v>
      </c>
      <c r="Z893" s="96">
        <f t="shared" si="656"/>
        <v>15709.495747193565</v>
      </c>
      <c r="AA893" s="96">
        <f t="shared" si="657"/>
        <v>1395.5456368396226</v>
      </c>
      <c r="AC893" s="96" t="str">
        <f t="shared" si="713"/>
        <v/>
      </c>
      <c r="AD893" s="96" t="str">
        <f t="shared" si="658"/>
        <v/>
      </c>
      <c r="AE893" s="96">
        <f t="shared" si="714"/>
        <v>5.1048952068910129E-3</v>
      </c>
      <c r="AF893" s="96">
        <f t="shared" si="673"/>
        <v>5.1048952068910129E-3</v>
      </c>
      <c r="AH893" s="101">
        <f t="shared" si="660"/>
        <v>4.9148279551934158</v>
      </c>
      <c r="AI893" s="101" t="str">
        <f t="shared" si="661"/>
        <v/>
      </c>
      <c r="AJ893" s="101">
        <f t="shared" si="712"/>
        <v>312.85714285714289</v>
      </c>
      <c r="AK893" s="96">
        <f t="shared" si="674"/>
        <v>4.838812648470797</v>
      </c>
      <c r="AM893" s="96" t="str">
        <f t="shared" si="662"/>
        <v/>
      </c>
      <c r="AN893" s="96">
        <f t="shared" si="675"/>
        <v>0.21802666666666662</v>
      </c>
      <c r="AO893" s="96">
        <f t="shared" si="676"/>
        <v>0.21802666666666662</v>
      </c>
      <c r="AQ893" s="96">
        <f t="shared" si="663"/>
        <v>20.642277411812344</v>
      </c>
      <c r="AR893" s="96">
        <f t="shared" si="677"/>
        <v>9344</v>
      </c>
      <c r="AS893" s="96">
        <f t="shared" si="678"/>
        <v>20.596776088417002</v>
      </c>
      <c r="AU893" s="96" t="str">
        <f t="shared" si="664"/>
        <v/>
      </c>
      <c r="AV893" s="96" t="str">
        <f t="shared" si="679"/>
        <v/>
      </c>
      <c r="AW893" s="96">
        <f t="shared" si="680"/>
        <v>0.1211259259259259</v>
      </c>
      <c r="AX893" s="96">
        <f t="shared" si="681"/>
        <v>0.1211259259259259</v>
      </c>
      <c r="AZ893" s="101">
        <f t="shared" si="665"/>
        <v>22.935863790902605</v>
      </c>
      <c r="BA893" s="101" t="str">
        <f t="shared" si="666"/>
        <v/>
      </c>
      <c r="BB893" s="101">
        <f t="shared" si="682"/>
        <v>5191.1111111111113</v>
      </c>
      <c r="BC893" s="96">
        <f t="shared" si="683"/>
        <v>22.834972132203131</v>
      </c>
      <c r="BE893" s="96" t="str">
        <f t="shared" si="715"/>
        <v/>
      </c>
      <c r="BF893" s="96">
        <f t="shared" si="668"/>
        <v>0.31285714285714278</v>
      </c>
      <c r="BH893" s="118"/>
      <c r="BI893" s="96" t="s">
        <v>74</v>
      </c>
      <c r="BJ893" s="96">
        <f t="shared" si="716"/>
        <v>8.3504918782887206E-4</v>
      </c>
      <c r="BK893" s="101">
        <f t="shared" si="670"/>
        <v>0.62279493445900902</v>
      </c>
      <c r="BL893" s="101"/>
      <c r="BM893" s="117" t="str">
        <f t="shared" si="717"/>
        <v>96-18-4</v>
      </c>
      <c r="BN893" s="204" t="str">
        <f t="shared" si="672"/>
        <v>Trichloropropane, 1,2,3-</v>
      </c>
      <c r="BO893" s="204"/>
      <c r="BP893" s="200">
        <f t="shared" si="718"/>
        <v>5.1048952068910129E-3</v>
      </c>
      <c r="BQ893" s="100" t="str">
        <f t="shared" si="694"/>
        <v>C</v>
      </c>
      <c r="BR893" s="205">
        <f t="shared" si="719"/>
        <v>0.21802666666666662</v>
      </c>
      <c r="BS893" s="100" t="str">
        <f t="shared" si="695"/>
        <v>C</v>
      </c>
      <c r="BT893" s="200">
        <f t="shared" si="720"/>
        <v>0.1211259259259259</v>
      </c>
      <c r="BU893" s="100" t="str">
        <f t="shared" si="696"/>
        <v>C</v>
      </c>
      <c r="BV893" s="200">
        <f t="shared" si="721"/>
        <v>0.31285714285714278</v>
      </c>
      <c r="BW893" s="100" t="str">
        <f t="shared" si="697"/>
        <v>N</v>
      </c>
      <c r="BX893" s="200">
        <f t="shared" si="698"/>
        <v>8.3504918782887206E-4</v>
      </c>
      <c r="BY893" s="100" t="str">
        <f t="shared" si="699"/>
        <v>C</v>
      </c>
      <c r="BZ893" s="200"/>
      <c r="CA893" s="200"/>
      <c r="CB893" s="200"/>
    </row>
    <row r="894" spans="1:80" s="96" customFormat="1" ht="23" x14ac:dyDescent="0.5">
      <c r="A894" s="268" t="s">
        <v>1723</v>
      </c>
      <c r="B894" s="117" t="s">
        <v>665</v>
      </c>
      <c r="D894" s="96" t="s">
        <v>74</v>
      </c>
      <c r="E894" s="96">
        <v>3.0000000000000001E-3</v>
      </c>
      <c r="F894" s="96" t="s">
        <v>1198</v>
      </c>
      <c r="G894" s="99"/>
      <c r="H894" s="96" t="s">
        <v>74</v>
      </c>
      <c r="I894" s="96">
        <v>2.9999999999999997E-4</v>
      </c>
      <c r="J894" s="96" t="s">
        <v>791</v>
      </c>
      <c r="L894" s="100" t="s">
        <v>1199</v>
      </c>
      <c r="M894" s="113">
        <v>1</v>
      </c>
      <c r="P894" s="215">
        <v>145.41999999999999</v>
      </c>
      <c r="R894" s="215">
        <v>1.7600000000000001E-2</v>
      </c>
      <c r="S894" s="216">
        <v>0.71954209999999996</v>
      </c>
      <c r="T894" s="215">
        <v>5.9063200000000003E-2</v>
      </c>
      <c r="U894" s="215">
        <v>9.4102000000000001E-6</v>
      </c>
      <c r="V894" s="215">
        <v>115.8</v>
      </c>
      <c r="W894" s="96">
        <f t="shared" si="654"/>
        <v>0.69479999999999997</v>
      </c>
      <c r="X894" s="215">
        <v>334.2</v>
      </c>
      <c r="Y894" s="99">
        <f t="shared" si="655"/>
        <v>2.4320254212849939E-3</v>
      </c>
      <c r="Z894" s="96">
        <f t="shared" si="656"/>
        <v>2338.9266422863507</v>
      </c>
      <c r="AA894" s="96">
        <f t="shared" si="657"/>
        <v>311.14528070177357</v>
      </c>
      <c r="AC894" s="96" t="str">
        <f t="shared" si="713"/>
        <v/>
      </c>
      <c r="AD894" s="96" t="str">
        <f t="shared" si="658"/>
        <v/>
      </c>
      <c r="AE894" s="96" t="str">
        <f t="shared" si="714"/>
        <v/>
      </c>
      <c r="AF894" s="96" t="str">
        <f t="shared" si="673"/>
        <v/>
      </c>
      <c r="AH894" s="101">
        <f t="shared" si="660"/>
        <v>0.7317499066581582</v>
      </c>
      <c r="AI894" s="101" t="str">
        <f t="shared" si="661"/>
        <v/>
      </c>
      <c r="AJ894" s="101">
        <f t="shared" si="712"/>
        <v>234.6428571428572</v>
      </c>
      <c r="AK894" s="96">
        <f t="shared" si="674"/>
        <v>0.72947498867696081</v>
      </c>
      <c r="AM894" s="96" t="str">
        <f t="shared" si="662"/>
        <v/>
      </c>
      <c r="AN894" s="96" t="str">
        <f t="shared" si="675"/>
        <v/>
      </c>
      <c r="AO894" s="96" t="str">
        <f t="shared" si="676"/>
        <v/>
      </c>
      <c r="AQ894" s="96">
        <f t="shared" si="663"/>
        <v>3.0733496079642642</v>
      </c>
      <c r="AR894" s="96">
        <f t="shared" si="677"/>
        <v>7008.0000000000018</v>
      </c>
      <c r="AS894" s="96">
        <f t="shared" si="678"/>
        <v>3.0720023851722931</v>
      </c>
      <c r="AU894" s="96" t="str">
        <f t="shared" si="664"/>
        <v/>
      </c>
      <c r="AV894" s="96" t="str">
        <f t="shared" si="679"/>
        <v/>
      </c>
      <c r="AW894" s="96" t="str">
        <f t="shared" si="680"/>
        <v/>
      </c>
      <c r="AX894" s="96" t="str">
        <f t="shared" si="681"/>
        <v/>
      </c>
      <c r="AZ894" s="101">
        <f t="shared" si="665"/>
        <v>3.4148328977380715</v>
      </c>
      <c r="BA894" s="101" t="str">
        <f t="shared" si="666"/>
        <v/>
      </c>
      <c r="BB894" s="101">
        <f t="shared" si="682"/>
        <v>3893.3333333333339</v>
      </c>
      <c r="BC894" s="96">
        <f t="shared" si="683"/>
        <v>3.4118403811006028</v>
      </c>
      <c r="BE894" s="96" t="str">
        <f t="shared" si="715"/>
        <v/>
      </c>
      <c r="BF894" s="96">
        <f t="shared" si="668"/>
        <v>0.31285714285714278</v>
      </c>
      <c r="BH894" s="118"/>
      <c r="BI894" s="96" t="s">
        <v>74</v>
      </c>
      <c r="BJ894" s="96" t="str">
        <f t="shared" si="716"/>
        <v/>
      </c>
      <c r="BK894" s="101">
        <f t="shared" si="670"/>
        <v>0.62182786157941439</v>
      </c>
      <c r="BL894" s="101"/>
      <c r="BM894" s="117" t="str">
        <f t="shared" si="717"/>
        <v>96-19-5</v>
      </c>
      <c r="BN894" s="204" t="str">
        <f t="shared" si="672"/>
        <v>Trichloropropene, 1,2,3-</v>
      </c>
      <c r="BO894" s="204"/>
      <c r="BP894" s="200">
        <f t="shared" si="718"/>
        <v>0.72947498867696081</v>
      </c>
      <c r="BQ894" s="100" t="str">
        <f t="shared" si="694"/>
        <v>N</v>
      </c>
      <c r="BR894" s="205">
        <f t="shared" si="719"/>
        <v>3.0720023851722931</v>
      </c>
      <c r="BS894" s="100" t="str">
        <f t="shared" si="695"/>
        <v>N</v>
      </c>
      <c r="BT894" s="200">
        <f t="shared" si="720"/>
        <v>3.4118403811006028</v>
      </c>
      <c r="BU894" s="100" t="str">
        <f t="shared" si="696"/>
        <v>N</v>
      </c>
      <c r="BV894" s="200">
        <f t="shared" si="721"/>
        <v>0.31285714285714278</v>
      </c>
      <c r="BW894" s="100" t="str">
        <f t="shared" si="697"/>
        <v>N</v>
      </c>
      <c r="BX894" s="200">
        <f t="shared" si="698"/>
        <v>0.62182786157941439</v>
      </c>
      <c r="BY894" s="100" t="str">
        <f t="shared" si="699"/>
        <v>N</v>
      </c>
      <c r="BZ894" s="200"/>
      <c r="CA894" s="200"/>
      <c r="CB894" s="200"/>
    </row>
    <row r="895" spans="1:80" s="96" customFormat="1" ht="23" x14ac:dyDescent="0.5">
      <c r="A895" s="268" t="s">
        <v>1724</v>
      </c>
      <c r="B895" s="117" t="s">
        <v>1725</v>
      </c>
      <c r="D895" s="96" t="s">
        <v>74</v>
      </c>
      <c r="E895" s="96">
        <v>0.02</v>
      </c>
      <c r="F895" s="96" t="s">
        <v>109</v>
      </c>
      <c r="G895" s="99"/>
      <c r="H895" s="96" t="s">
        <v>74</v>
      </c>
      <c r="J895" s="96" t="s">
        <v>74</v>
      </c>
      <c r="L895" s="100"/>
      <c r="M895" s="113">
        <v>1</v>
      </c>
      <c r="N895" s="96">
        <v>0.1</v>
      </c>
      <c r="P895" s="215">
        <v>368.37</v>
      </c>
      <c r="Q895" s="96" t="s">
        <v>47</v>
      </c>
      <c r="R895" s="215">
        <v>8.0800000000000004E-7</v>
      </c>
      <c r="S895" s="216">
        <v>3.3000000000000003E-5</v>
      </c>
      <c r="T895" s="215">
        <v>1.9369000000000001E-2</v>
      </c>
      <c r="U895" s="215">
        <v>4.7683999999999999E-6</v>
      </c>
      <c r="V895" s="215">
        <v>47110</v>
      </c>
      <c r="W895" s="96">
        <f t="shared" si="654"/>
        <v>282.66000000000003</v>
      </c>
      <c r="X895" s="215">
        <v>0.36</v>
      </c>
      <c r="Y895" s="99" t="str">
        <f t="shared" si="655"/>
        <v/>
      </c>
      <c r="Z895" s="96" t="str">
        <f t="shared" si="656"/>
        <v/>
      </c>
      <c r="AA895" s="96" t="str">
        <f t="shared" si="657"/>
        <v/>
      </c>
      <c r="AC895" s="96" t="str">
        <f t="shared" si="713"/>
        <v/>
      </c>
      <c r="AD895" s="96" t="str">
        <f t="shared" si="658"/>
        <v/>
      </c>
      <c r="AE895" s="96" t="str">
        <f t="shared" si="714"/>
        <v/>
      </c>
      <c r="AF895" s="96" t="str">
        <f t="shared" si="673"/>
        <v/>
      </c>
      <c r="AH895" s="101" t="str">
        <f t="shared" si="660"/>
        <v/>
      </c>
      <c r="AI895" s="101">
        <f t="shared" si="661"/>
        <v>6592.0173379086136</v>
      </c>
      <c r="AJ895" s="101">
        <f t="shared" si="712"/>
        <v>1564.2857142857144</v>
      </c>
      <c r="AK895" s="96">
        <f t="shared" si="674"/>
        <v>1264.2735911142927</v>
      </c>
      <c r="AM895" s="96" t="str">
        <f t="shared" si="662"/>
        <v/>
      </c>
      <c r="AN895" s="96" t="str">
        <f t="shared" si="675"/>
        <v/>
      </c>
      <c r="AO895" s="96" t="str">
        <f t="shared" si="676"/>
        <v/>
      </c>
      <c r="AQ895" s="96" t="str">
        <f t="shared" si="663"/>
        <v/>
      </c>
      <c r="AR895" s="96">
        <f t="shared" si="677"/>
        <v>46720.000000000007</v>
      </c>
      <c r="AS895" s="96">
        <f t="shared" si="678"/>
        <v>46720.000000000007</v>
      </c>
      <c r="AU895" s="96" t="str">
        <f t="shared" si="664"/>
        <v/>
      </c>
      <c r="AV895" s="96" t="str">
        <f t="shared" si="679"/>
        <v/>
      </c>
      <c r="AW895" s="96" t="str">
        <f t="shared" si="680"/>
        <v/>
      </c>
      <c r="AX895" s="96" t="str">
        <f t="shared" si="681"/>
        <v/>
      </c>
      <c r="AZ895" s="101" t="str">
        <f t="shared" si="665"/>
        <v/>
      </c>
      <c r="BA895" s="101">
        <f t="shared" si="666"/>
        <v>61325.856619307138</v>
      </c>
      <c r="BB895" s="101">
        <f t="shared" si="682"/>
        <v>25955.555555555558</v>
      </c>
      <c r="BC895" s="96">
        <f t="shared" si="683"/>
        <v>18236.949183240744</v>
      </c>
      <c r="BE895" s="96" t="str">
        <f t="shared" si="715"/>
        <v/>
      </c>
      <c r="BF895" s="96" t="str">
        <f t="shared" si="668"/>
        <v/>
      </c>
      <c r="BH895" s="118"/>
      <c r="BI895" s="96" t="s">
        <v>74</v>
      </c>
      <c r="BJ895" s="96" t="str">
        <f t="shared" si="716"/>
        <v/>
      </c>
      <c r="BK895" s="101">
        <f t="shared" si="670"/>
        <v>667.42857142857144</v>
      </c>
      <c r="BL895" s="101"/>
      <c r="BM895" s="117" t="str">
        <f t="shared" si="717"/>
        <v>1330-78-5</v>
      </c>
      <c r="BN895" s="204" t="str">
        <f t="shared" si="672"/>
        <v>Tricresyl Phosphate (TCP)</v>
      </c>
      <c r="BO895" s="204"/>
      <c r="BP895" s="200">
        <f t="shared" si="718"/>
        <v>1264.2735911142927</v>
      </c>
      <c r="BQ895" s="100" t="str">
        <f t="shared" si="694"/>
        <v>N</v>
      </c>
      <c r="BR895" s="205">
        <f t="shared" si="719"/>
        <v>46720.000000000007</v>
      </c>
      <c r="BS895" s="100" t="str">
        <f t="shared" si="695"/>
        <v>N</v>
      </c>
      <c r="BT895" s="200">
        <f t="shared" si="720"/>
        <v>18236.949183240744</v>
      </c>
      <c r="BU895" s="100" t="str">
        <f t="shared" si="696"/>
        <v>N</v>
      </c>
      <c r="BV895" s="200" t="str">
        <f t="shared" si="721"/>
        <v/>
      </c>
      <c r="BW895" s="100" t="str">
        <f t="shared" si="697"/>
        <v/>
      </c>
      <c r="BX895" s="200">
        <f t="shared" si="698"/>
        <v>667.42857142857144</v>
      </c>
      <c r="BY895" s="100" t="str">
        <f t="shared" si="699"/>
        <v>N</v>
      </c>
      <c r="BZ895" s="200"/>
      <c r="CA895" s="200"/>
      <c r="CB895" s="200"/>
    </row>
    <row r="896" spans="1:80" s="96" customFormat="1" ht="23" x14ac:dyDescent="0.5">
      <c r="A896" s="268" t="s">
        <v>1726</v>
      </c>
      <c r="B896" s="117" t="s">
        <v>1727</v>
      </c>
      <c r="D896" s="96" t="s">
        <v>74</v>
      </c>
      <c r="E896" s="96">
        <v>3.0000000000000001E-3</v>
      </c>
      <c r="F896" s="96" t="s">
        <v>790</v>
      </c>
      <c r="G896" s="99"/>
      <c r="H896" s="96" t="s">
        <v>74</v>
      </c>
      <c r="J896" s="96" t="s">
        <v>74</v>
      </c>
      <c r="L896" s="100"/>
      <c r="M896" s="113">
        <v>1</v>
      </c>
      <c r="N896" s="96">
        <v>0.1</v>
      </c>
      <c r="P896" s="215">
        <v>320.43</v>
      </c>
      <c r="Q896" s="96" t="s">
        <v>47</v>
      </c>
      <c r="R896" s="215">
        <v>4.0999999999999999E-7</v>
      </c>
      <c r="S896" s="216">
        <v>1.6799999999999998E-5</v>
      </c>
      <c r="T896" s="215">
        <v>4.0575600000000003E-2</v>
      </c>
      <c r="U896" s="215">
        <v>4.7408999999999998E-6</v>
      </c>
      <c r="V896" s="215">
        <v>3447</v>
      </c>
      <c r="W896" s="96">
        <f t="shared" si="654"/>
        <v>20.682000000000002</v>
      </c>
      <c r="X896" s="215">
        <v>1.1419999999999999</v>
      </c>
      <c r="Y896" s="99" t="str">
        <f t="shared" si="655"/>
        <v/>
      </c>
      <c r="Z896" s="96" t="str">
        <f t="shared" si="656"/>
        <v/>
      </c>
      <c r="AA896" s="96" t="str">
        <f t="shared" si="657"/>
        <v/>
      </c>
      <c r="AC896" s="96" t="str">
        <f t="shared" si="713"/>
        <v/>
      </c>
      <c r="AD896" s="96" t="str">
        <f t="shared" si="658"/>
        <v/>
      </c>
      <c r="AE896" s="96" t="str">
        <f t="shared" si="714"/>
        <v/>
      </c>
      <c r="AF896" s="96" t="str">
        <f t="shared" si="673"/>
        <v/>
      </c>
      <c r="AH896" s="101" t="str">
        <f t="shared" si="660"/>
        <v/>
      </c>
      <c r="AI896" s="101">
        <f t="shared" si="661"/>
        <v>988.80260068629218</v>
      </c>
      <c r="AJ896" s="101">
        <f t="shared" si="712"/>
        <v>234.6428571428572</v>
      </c>
      <c r="AK896" s="96">
        <f t="shared" si="674"/>
        <v>189.64103866714393</v>
      </c>
      <c r="AM896" s="96" t="str">
        <f t="shared" si="662"/>
        <v/>
      </c>
      <c r="AN896" s="96" t="str">
        <f t="shared" si="675"/>
        <v/>
      </c>
      <c r="AO896" s="96" t="str">
        <f t="shared" si="676"/>
        <v/>
      </c>
      <c r="AQ896" s="96" t="str">
        <f t="shared" si="663"/>
        <v/>
      </c>
      <c r="AR896" s="96">
        <f t="shared" si="677"/>
        <v>7008.0000000000018</v>
      </c>
      <c r="AS896" s="96">
        <f t="shared" si="678"/>
        <v>7008.0000000000018</v>
      </c>
      <c r="AU896" s="96" t="str">
        <f t="shared" si="664"/>
        <v/>
      </c>
      <c r="AV896" s="96" t="str">
        <f t="shared" si="679"/>
        <v/>
      </c>
      <c r="AW896" s="96" t="str">
        <f t="shared" si="680"/>
        <v/>
      </c>
      <c r="AX896" s="96" t="str">
        <f t="shared" si="681"/>
        <v/>
      </c>
      <c r="AZ896" s="101" t="str">
        <f t="shared" si="665"/>
        <v/>
      </c>
      <c r="BA896" s="101">
        <f t="shared" si="666"/>
        <v>9198.8784928960722</v>
      </c>
      <c r="BB896" s="101">
        <f t="shared" si="682"/>
        <v>3893.3333333333339</v>
      </c>
      <c r="BC896" s="96">
        <f t="shared" si="683"/>
        <v>2735.5423774861119</v>
      </c>
      <c r="BE896" s="96" t="str">
        <f t="shared" si="715"/>
        <v/>
      </c>
      <c r="BF896" s="96" t="str">
        <f t="shared" si="668"/>
        <v/>
      </c>
      <c r="BH896" s="118"/>
      <c r="BI896" s="96" t="s">
        <v>74</v>
      </c>
      <c r="BJ896" s="96" t="str">
        <f t="shared" si="716"/>
        <v/>
      </c>
      <c r="BK896" s="101">
        <f t="shared" si="670"/>
        <v>100.11428571428571</v>
      </c>
      <c r="BL896" s="101"/>
      <c r="BM896" s="117" t="str">
        <f t="shared" si="717"/>
        <v>58138-08-2</v>
      </c>
      <c r="BN896" s="204" t="str">
        <f t="shared" si="672"/>
        <v>Tridiphane</v>
      </c>
      <c r="BO896" s="204"/>
      <c r="BP896" s="200">
        <f t="shared" si="718"/>
        <v>189.64103866714393</v>
      </c>
      <c r="BQ896" s="100" t="str">
        <f t="shared" si="694"/>
        <v>N</v>
      </c>
      <c r="BR896" s="205">
        <f t="shared" si="719"/>
        <v>7008.0000000000018</v>
      </c>
      <c r="BS896" s="100" t="str">
        <f t="shared" si="695"/>
        <v>N</v>
      </c>
      <c r="BT896" s="200">
        <f t="shared" si="720"/>
        <v>2735.5423774861119</v>
      </c>
      <c r="BU896" s="100" t="str">
        <f t="shared" si="696"/>
        <v>N</v>
      </c>
      <c r="BV896" s="200" t="str">
        <f t="shared" si="721"/>
        <v/>
      </c>
      <c r="BW896" s="100" t="str">
        <f t="shared" si="697"/>
        <v/>
      </c>
      <c r="BX896" s="200">
        <f t="shared" si="698"/>
        <v>100.11428571428571</v>
      </c>
      <c r="BY896" s="100" t="str">
        <f t="shared" si="699"/>
        <v>N</v>
      </c>
      <c r="BZ896" s="200"/>
      <c r="CA896" s="200"/>
      <c r="CB896" s="200"/>
    </row>
    <row r="897" spans="1:80" s="96" customFormat="1" ht="23" x14ac:dyDescent="0.5">
      <c r="A897" s="268" t="s">
        <v>667</v>
      </c>
      <c r="B897" s="117" t="s">
        <v>668</v>
      </c>
      <c r="D897" s="96" t="s">
        <v>74</v>
      </c>
      <c r="F897" s="96" t="s">
        <v>74</v>
      </c>
      <c r="G897" s="99"/>
      <c r="H897" s="96" t="s">
        <v>74</v>
      </c>
      <c r="I897" s="96">
        <v>7.0000000000000001E-3</v>
      </c>
      <c r="J897" s="96" t="s">
        <v>790</v>
      </c>
      <c r="L897" s="100" t="s">
        <v>1199</v>
      </c>
      <c r="M897" s="113">
        <v>1</v>
      </c>
      <c r="P897" s="215">
        <v>101.19</v>
      </c>
      <c r="R897" s="215">
        <v>1.4899999999999999E-4</v>
      </c>
      <c r="S897" s="216">
        <v>6.0916E-3</v>
      </c>
      <c r="T897" s="215">
        <v>6.6363099999999994E-2</v>
      </c>
      <c r="U897" s="215">
        <v>7.8576000000000008E-6</v>
      </c>
      <c r="V897" s="215">
        <v>50.81</v>
      </c>
      <c r="W897" s="96">
        <f t="shared" si="654"/>
        <v>0.30486000000000002</v>
      </c>
      <c r="X897" s="215">
        <v>68600</v>
      </c>
      <c r="Y897" s="99">
        <f t="shared" si="655"/>
        <v>5.3169526861043771E-5</v>
      </c>
      <c r="Z897" s="96">
        <f t="shared" si="656"/>
        <v>15818.644211550492</v>
      </c>
      <c r="AA897" s="96">
        <f t="shared" si="657"/>
        <v>27852.504812427673</v>
      </c>
      <c r="AC897" s="96" t="str">
        <f t="shared" si="713"/>
        <v/>
      </c>
      <c r="AD897" s="96" t="str">
        <f t="shared" si="658"/>
        <v/>
      </c>
      <c r="AE897" s="96" t="str">
        <f t="shared" si="714"/>
        <v/>
      </c>
      <c r="AF897" s="96" t="str">
        <f t="shared" si="673"/>
        <v/>
      </c>
      <c r="AH897" s="101">
        <f t="shared" si="660"/>
        <v>115.47610274431858</v>
      </c>
      <c r="AI897" s="101" t="str">
        <f t="shared" si="661"/>
        <v/>
      </c>
      <c r="AJ897" s="101" t="str">
        <f t="shared" si="712"/>
        <v/>
      </c>
      <c r="AK897" s="96">
        <f t="shared" si="674"/>
        <v>115.47610274431857</v>
      </c>
      <c r="AM897" s="96" t="str">
        <f t="shared" si="662"/>
        <v/>
      </c>
      <c r="AN897" s="96" t="str">
        <f t="shared" si="675"/>
        <v/>
      </c>
      <c r="AO897" s="96" t="str">
        <f t="shared" si="676"/>
        <v/>
      </c>
      <c r="AQ897" s="96">
        <f t="shared" si="663"/>
        <v>484.99963152613805</v>
      </c>
      <c r="AR897" s="96" t="str">
        <f t="shared" si="677"/>
        <v/>
      </c>
      <c r="AS897" s="96">
        <f t="shared" si="678"/>
        <v>484.99963152613805</v>
      </c>
      <c r="AU897" s="96" t="str">
        <f t="shared" si="664"/>
        <v/>
      </c>
      <c r="AV897" s="96" t="str">
        <f t="shared" si="679"/>
        <v/>
      </c>
      <c r="AW897" s="96" t="str">
        <f t="shared" si="680"/>
        <v/>
      </c>
      <c r="AX897" s="96" t="str">
        <f t="shared" si="681"/>
        <v/>
      </c>
      <c r="AZ897" s="101">
        <f t="shared" si="665"/>
        <v>538.88847947348665</v>
      </c>
      <c r="BA897" s="101" t="str">
        <f t="shared" si="666"/>
        <v/>
      </c>
      <c r="BB897" s="101" t="str">
        <f t="shared" si="682"/>
        <v/>
      </c>
      <c r="BC897" s="96">
        <f t="shared" si="683"/>
        <v>538.88847947348665</v>
      </c>
      <c r="BE897" s="96" t="str">
        <f t="shared" si="715"/>
        <v/>
      </c>
      <c r="BF897" s="96">
        <f t="shared" si="668"/>
        <v>7.3000000000000016</v>
      </c>
      <c r="BH897" s="118"/>
      <c r="BI897" s="96" t="s">
        <v>74</v>
      </c>
      <c r="BJ897" s="96" t="str">
        <f t="shared" si="716"/>
        <v/>
      </c>
      <c r="BK897" s="101">
        <f t="shared" si="670"/>
        <v>14.6</v>
      </c>
      <c r="BL897" s="101"/>
      <c r="BM897" s="117" t="str">
        <f t="shared" si="717"/>
        <v>121-44-8</v>
      </c>
      <c r="BN897" s="204" t="str">
        <f t="shared" si="672"/>
        <v>Triethylamine</v>
      </c>
      <c r="BO897" s="204"/>
      <c r="BP897" s="200">
        <f t="shared" si="718"/>
        <v>115.47610274431857</v>
      </c>
      <c r="BQ897" s="100" t="str">
        <f t="shared" si="694"/>
        <v>N</v>
      </c>
      <c r="BR897" s="205">
        <f t="shared" si="719"/>
        <v>484.99963152613805</v>
      </c>
      <c r="BS897" s="100" t="str">
        <f t="shared" si="695"/>
        <v>N</v>
      </c>
      <c r="BT897" s="200">
        <f t="shared" si="720"/>
        <v>538.88847947348665</v>
      </c>
      <c r="BU897" s="100" t="str">
        <f t="shared" si="696"/>
        <v>N</v>
      </c>
      <c r="BV897" s="200">
        <f t="shared" si="721"/>
        <v>7.3000000000000016</v>
      </c>
      <c r="BW897" s="100" t="str">
        <f t="shared" si="697"/>
        <v>N</v>
      </c>
      <c r="BX897" s="200">
        <f t="shared" si="698"/>
        <v>14.6</v>
      </c>
      <c r="BY897" s="100" t="str">
        <f t="shared" si="699"/>
        <v>N</v>
      </c>
      <c r="BZ897" s="200"/>
      <c r="CA897" s="200"/>
      <c r="CB897" s="200"/>
    </row>
    <row r="898" spans="1:80" s="96" customFormat="1" ht="23" x14ac:dyDescent="0.5">
      <c r="A898" s="268" t="s">
        <v>1728</v>
      </c>
      <c r="B898" s="117" t="s">
        <v>1729</v>
      </c>
      <c r="D898" s="96" t="s">
        <v>74</v>
      </c>
      <c r="E898" s="96">
        <v>2</v>
      </c>
      <c r="F898" s="96" t="s">
        <v>791</v>
      </c>
      <c r="G898" s="99"/>
      <c r="H898" s="96" t="s">
        <v>74</v>
      </c>
      <c r="J898" s="96" t="s">
        <v>74</v>
      </c>
      <c r="L898" s="100"/>
      <c r="M898" s="113">
        <v>1</v>
      </c>
      <c r="N898" s="96">
        <v>0.1</v>
      </c>
      <c r="P898" s="215">
        <v>150.18</v>
      </c>
      <c r="Q898" s="96" t="s">
        <v>47</v>
      </c>
      <c r="R898" s="215">
        <v>3.1599999999999999E-11</v>
      </c>
      <c r="S898" s="216">
        <v>1.2919000000000001E-9</v>
      </c>
      <c r="T898" s="215">
        <v>5.0921899999999999E-2</v>
      </c>
      <c r="U898" s="215">
        <v>8.0639999999999994E-6</v>
      </c>
      <c r="V898" s="215">
        <v>10</v>
      </c>
      <c r="W898" s="96">
        <f t="shared" si="654"/>
        <v>0.06</v>
      </c>
      <c r="X898" s="215">
        <v>1000000</v>
      </c>
      <c r="Y898" s="99" t="str">
        <f t="shared" si="655"/>
        <v/>
      </c>
      <c r="Z898" s="96" t="str">
        <f t="shared" si="656"/>
        <v/>
      </c>
      <c r="AA898" s="96" t="str">
        <f t="shared" si="657"/>
        <v/>
      </c>
      <c r="AC898" s="96" t="str">
        <f t="shared" si="713"/>
        <v/>
      </c>
      <c r="AD898" s="96" t="str">
        <f t="shared" si="658"/>
        <v/>
      </c>
      <c r="AE898" s="96" t="str">
        <f t="shared" si="714"/>
        <v/>
      </c>
      <c r="AF898" s="96" t="str">
        <f t="shared" si="673"/>
        <v/>
      </c>
      <c r="AH898" s="101" t="str">
        <f t="shared" si="660"/>
        <v/>
      </c>
      <c r="AI898" s="101">
        <f t="shared" si="661"/>
        <v>659201.73379086144</v>
      </c>
      <c r="AJ898" s="101">
        <f t="shared" si="712"/>
        <v>156428.57142857142</v>
      </c>
      <c r="AK898" s="96">
        <f t="shared" si="674"/>
        <v>126427.35911142925</v>
      </c>
      <c r="AM898" s="96" t="str">
        <f t="shared" si="662"/>
        <v/>
      </c>
      <c r="AN898" s="96" t="str">
        <f t="shared" si="675"/>
        <v/>
      </c>
      <c r="AO898" s="96" t="str">
        <f t="shared" si="676"/>
        <v/>
      </c>
      <c r="AQ898" s="96" t="str">
        <f t="shared" si="663"/>
        <v/>
      </c>
      <c r="AR898" s="96">
        <f t="shared" si="677"/>
        <v>4672000</v>
      </c>
      <c r="AS898" s="96">
        <f t="shared" si="678"/>
        <v>4672000</v>
      </c>
      <c r="AU898" s="96" t="str">
        <f t="shared" si="664"/>
        <v/>
      </c>
      <c r="AV898" s="96" t="str">
        <f t="shared" si="679"/>
        <v/>
      </c>
      <c r="AW898" s="96" t="str">
        <f t="shared" si="680"/>
        <v/>
      </c>
      <c r="AX898" s="96" t="str">
        <f t="shared" si="681"/>
        <v/>
      </c>
      <c r="AZ898" s="101" t="str">
        <f t="shared" si="665"/>
        <v/>
      </c>
      <c r="BA898" s="101">
        <f t="shared" si="666"/>
        <v>6132585.6619307138</v>
      </c>
      <c r="BB898" s="101">
        <f t="shared" si="682"/>
        <v>2595555.5555555555</v>
      </c>
      <c r="BC898" s="96">
        <f t="shared" si="683"/>
        <v>1823694.9183240742</v>
      </c>
      <c r="BE898" s="96" t="str">
        <f t="shared" si="715"/>
        <v/>
      </c>
      <c r="BF898" s="96" t="str">
        <f t="shared" si="668"/>
        <v/>
      </c>
      <c r="BH898" s="118"/>
      <c r="BI898" s="96" t="s">
        <v>74</v>
      </c>
      <c r="BJ898" s="96" t="str">
        <f t="shared" si="716"/>
        <v/>
      </c>
      <c r="BK898" s="101">
        <f t="shared" si="670"/>
        <v>66742.857142857145</v>
      </c>
      <c r="BL898" s="101"/>
      <c r="BM898" s="117" t="str">
        <f t="shared" si="717"/>
        <v>112-27-6</v>
      </c>
      <c r="BN898" s="204" t="str">
        <f t="shared" si="672"/>
        <v>Triethylene Glycol</v>
      </c>
      <c r="BO898" s="204"/>
      <c r="BP898" s="200">
        <f t="shared" si="718"/>
        <v>100000</v>
      </c>
      <c r="BQ898" s="100" t="str">
        <f t="shared" si="694"/>
        <v>max</v>
      </c>
      <c r="BR898" s="205">
        <f t="shared" si="719"/>
        <v>100000</v>
      </c>
      <c r="BS898" s="100" t="str">
        <f t="shared" si="695"/>
        <v>max</v>
      </c>
      <c r="BT898" s="200">
        <f t="shared" si="720"/>
        <v>100000</v>
      </c>
      <c r="BU898" s="100" t="str">
        <f t="shared" si="696"/>
        <v>max</v>
      </c>
      <c r="BV898" s="200" t="str">
        <f t="shared" si="721"/>
        <v/>
      </c>
      <c r="BW898" s="100" t="str">
        <f t="shared" si="697"/>
        <v/>
      </c>
      <c r="BX898" s="200">
        <f t="shared" si="698"/>
        <v>66742.857142857145</v>
      </c>
      <c r="BY898" s="100" t="str">
        <f t="shared" si="699"/>
        <v>N</v>
      </c>
      <c r="BZ898" s="200"/>
      <c r="CA898" s="200"/>
      <c r="CB898" s="200"/>
    </row>
    <row r="899" spans="1:80" s="96" customFormat="1" ht="23" x14ac:dyDescent="0.5">
      <c r="A899" s="268" t="s">
        <v>1730</v>
      </c>
      <c r="B899" s="117" t="s">
        <v>1731</v>
      </c>
      <c r="D899" s="96" t="s">
        <v>74</v>
      </c>
      <c r="F899" s="96" t="s">
        <v>74</v>
      </c>
      <c r="G899" s="99"/>
      <c r="H899" s="96" t="s">
        <v>74</v>
      </c>
      <c r="I899" s="96">
        <v>20</v>
      </c>
      <c r="J899" s="96" t="s">
        <v>791</v>
      </c>
      <c r="L899" s="100" t="s">
        <v>1199</v>
      </c>
      <c r="M899" s="113">
        <v>1</v>
      </c>
      <c r="P899" s="215">
        <v>84.040999999999997</v>
      </c>
      <c r="R899" s="215">
        <v>0.77</v>
      </c>
      <c r="S899" s="216">
        <v>31.479966999999998</v>
      </c>
      <c r="T899" s="215">
        <v>9.90283E-2</v>
      </c>
      <c r="U899" s="215">
        <v>1.1600000000000001E-5</v>
      </c>
      <c r="V899" s="215">
        <v>43.89</v>
      </c>
      <c r="W899" s="96">
        <f t="shared" si="654"/>
        <v>0.26334000000000002</v>
      </c>
      <c r="X899" s="215">
        <v>760.9</v>
      </c>
      <c r="Y899" s="99">
        <f t="shared" si="655"/>
        <v>2.6268039707844339E-2</v>
      </c>
      <c r="Z899" s="96">
        <f t="shared" si="656"/>
        <v>711.68338014056985</v>
      </c>
      <c r="AA899" s="96">
        <f t="shared" si="657"/>
        <v>4810.9843833461</v>
      </c>
      <c r="AC899" s="96" t="str">
        <f t="shared" si="713"/>
        <v/>
      </c>
      <c r="AD899" s="96" t="str">
        <f t="shared" si="658"/>
        <v/>
      </c>
      <c r="AE899" s="96" t="str">
        <f t="shared" si="714"/>
        <v/>
      </c>
      <c r="AF899" s="96" t="str">
        <f t="shared" si="673"/>
        <v/>
      </c>
      <c r="AH899" s="101">
        <f t="shared" si="660"/>
        <v>14843.681928646172</v>
      </c>
      <c r="AI899" s="101" t="str">
        <f t="shared" si="661"/>
        <v/>
      </c>
      <c r="AJ899" s="101" t="str">
        <f t="shared" si="712"/>
        <v/>
      </c>
      <c r="AK899" s="96">
        <f t="shared" si="674"/>
        <v>14843.681928646174</v>
      </c>
      <c r="AM899" s="96" t="str">
        <f t="shared" si="662"/>
        <v/>
      </c>
      <c r="AN899" s="96" t="str">
        <f t="shared" si="675"/>
        <v/>
      </c>
      <c r="AO899" s="96" t="str">
        <f t="shared" si="676"/>
        <v/>
      </c>
      <c r="AQ899" s="96">
        <f t="shared" si="663"/>
        <v>62343.464100313919</v>
      </c>
      <c r="AR899" s="96" t="str">
        <f t="shared" si="677"/>
        <v/>
      </c>
      <c r="AS899" s="96">
        <f t="shared" si="678"/>
        <v>62343.464100313911</v>
      </c>
      <c r="AU899" s="96" t="str">
        <f t="shared" si="664"/>
        <v/>
      </c>
      <c r="AV899" s="96" t="str">
        <f t="shared" si="679"/>
        <v/>
      </c>
      <c r="AW899" s="96" t="str">
        <f t="shared" si="680"/>
        <v/>
      </c>
      <c r="AX899" s="96" t="str">
        <f t="shared" si="681"/>
        <v/>
      </c>
      <c r="AZ899" s="101">
        <f t="shared" si="665"/>
        <v>69270.515667015468</v>
      </c>
      <c r="BA899" s="101" t="str">
        <f t="shared" si="666"/>
        <v/>
      </c>
      <c r="BB899" s="101" t="str">
        <f t="shared" si="682"/>
        <v/>
      </c>
      <c r="BC899" s="96">
        <f t="shared" si="683"/>
        <v>69270.515667015468</v>
      </c>
      <c r="BE899" s="96" t="str">
        <f t="shared" si="715"/>
        <v/>
      </c>
      <c r="BF899" s="96">
        <f t="shared" si="668"/>
        <v>20857.142857142859</v>
      </c>
      <c r="BH899" s="118"/>
      <c r="BI899" s="96" t="s">
        <v>74</v>
      </c>
      <c r="BJ899" s="96" t="str">
        <f t="shared" si="716"/>
        <v/>
      </c>
      <c r="BK899" s="101">
        <f t="shared" si="670"/>
        <v>41714.285714285717</v>
      </c>
      <c r="BL899" s="101"/>
      <c r="BM899" s="117" t="str">
        <f t="shared" si="717"/>
        <v>420-46-2</v>
      </c>
      <c r="BN899" s="204" t="str">
        <f t="shared" si="672"/>
        <v>Trifluoroethane, 1,1,1-</v>
      </c>
      <c r="BO899" s="204"/>
      <c r="BP899" s="200">
        <f t="shared" si="718"/>
        <v>4810.9843833461</v>
      </c>
      <c r="BQ899" s="100" t="str">
        <f t="shared" si="694"/>
        <v>sat</v>
      </c>
      <c r="BR899" s="205">
        <f t="shared" si="719"/>
        <v>4810.9843833461</v>
      </c>
      <c r="BS899" s="100" t="str">
        <f t="shared" si="695"/>
        <v>sat</v>
      </c>
      <c r="BT899" s="200">
        <f t="shared" si="720"/>
        <v>4810.9843833461</v>
      </c>
      <c r="BU899" s="100" t="str">
        <f t="shared" si="696"/>
        <v>sat</v>
      </c>
      <c r="BV899" s="200">
        <f t="shared" si="721"/>
        <v>20857.142857142859</v>
      </c>
      <c r="BW899" s="100" t="str">
        <f t="shared" si="697"/>
        <v>N</v>
      </c>
      <c r="BX899" s="200">
        <f t="shared" si="698"/>
        <v>41714.285714285717</v>
      </c>
      <c r="BY899" s="100" t="str">
        <f t="shared" si="699"/>
        <v>N</v>
      </c>
      <c r="BZ899" s="200"/>
      <c r="CA899" s="200"/>
      <c r="CB899" s="200"/>
    </row>
    <row r="900" spans="1:80" s="96" customFormat="1" ht="23" x14ac:dyDescent="0.5">
      <c r="A900" s="268" t="s">
        <v>1732</v>
      </c>
      <c r="B900" s="117" t="s">
        <v>1733</v>
      </c>
      <c r="C900" s="96">
        <v>7.7000000000000002E-3</v>
      </c>
      <c r="D900" s="96" t="s">
        <v>790</v>
      </c>
      <c r="E900" s="96">
        <v>7.4999999999999997E-3</v>
      </c>
      <c r="F900" s="96" t="s">
        <v>790</v>
      </c>
      <c r="G900" s="99"/>
      <c r="H900" s="96" t="s">
        <v>74</v>
      </c>
      <c r="J900" s="96" t="s">
        <v>74</v>
      </c>
      <c r="L900" s="100" t="s">
        <v>1199</v>
      </c>
      <c r="M900" s="113">
        <v>1</v>
      </c>
      <c r="P900" s="215">
        <v>335.29</v>
      </c>
      <c r="R900" s="215">
        <v>1.03E-4</v>
      </c>
      <c r="S900" s="216">
        <v>4.2110000000000003E-3</v>
      </c>
      <c r="T900" s="215">
        <v>2.2051899999999999E-2</v>
      </c>
      <c r="U900" s="215">
        <v>5.5736999999999997E-6</v>
      </c>
      <c r="V900" s="215">
        <v>16390</v>
      </c>
      <c r="W900" s="96">
        <f t="shared" si="654"/>
        <v>98.34</v>
      </c>
      <c r="X900" s="215">
        <v>0.184</v>
      </c>
      <c r="Y900" s="99">
        <f t="shared" si="655"/>
        <v>5.0616405769281088E-8</v>
      </c>
      <c r="Z900" s="96">
        <f t="shared" si="656"/>
        <v>512690.18633556407</v>
      </c>
      <c r="AA900" s="96">
        <f t="shared" si="657"/>
        <v>18.113106680518236</v>
      </c>
      <c r="AC900" s="96" t="str">
        <f t="shared" si="713"/>
        <v/>
      </c>
      <c r="AD900" s="96" t="str">
        <f t="shared" si="658"/>
        <v/>
      </c>
      <c r="AE900" s="96">
        <f t="shared" si="714"/>
        <v>90.290661719233128</v>
      </c>
      <c r="AF900" s="96">
        <f t="shared" si="673"/>
        <v>90.290661719233128</v>
      </c>
      <c r="AH900" s="101" t="str">
        <f t="shared" si="660"/>
        <v/>
      </c>
      <c r="AI900" s="101" t="str">
        <f t="shared" si="661"/>
        <v/>
      </c>
      <c r="AJ900" s="101">
        <f t="shared" si="712"/>
        <v>586.60714285714289</v>
      </c>
      <c r="AK900" s="96">
        <f t="shared" si="674"/>
        <v>586.60714285714289</v>
      </c>
      <c r="AM900" s="96" t="str">
        <f t="shared" si="662"/>
        <v/>
      </c>
      <c r="AN900" s="96">
        <f t="shared" si="675"/>
        <v>849.45454545454527</v>
      </c>
      <c r="AO900" s="96">
        <f t="shared" si="676"/>
        <v>849.45454545454538</v>
      </c>
      <c r="AQ900" s="96" t="str">
        <f t="shared" si="663"/>
        <v/>
      </c>
      <c r="AR900" s="96">
        <f t="shared" si="677"/>
        <v>17520</v>
      </c>
      <c r="AS900" s="96">
        <f t="shared" si="678"/>
        <v>17520</v>
      </c>
      <c r="AU900" s="96" t="str">
        <f t="shared" si="664"/>
        <v/>
      </c>
      <c r="AV900" s="96" t="str">
        <f t="shared" si="679"/>
        <v/>
      </c>
      <c r="AW900" s="96">
        <f t="shared" si="680"/>
        <v>471.9191919191918</v>
      </c>
      <c r="AX900" s="96">
        <f t="shared" si="681"/>
        <v>471.9191919191918</v>
      </c>
      <c r="AZ900" s="101" t="str">
        <f t="shared" si="665"/>
        <v/>
      </c>
      <c r="BA900" s="101" t="str">
        <f t="shared" si="666"/>
        <v/>
      </c>
      <c r="BB900" s="101">
        <f t="shared" si="682"/>
        <v>9733.3333333333339</v>
      </c>
      <c r="BC900" s="96">
        <f t="shared" si="683"/>
        <v>9733.3333333333339</v>
      </c>
      <c r="BE900" s="96" t="str">
        <f t="shared" si="715"/>
        <v/>
      </c>
      <c r="BF900" s="96" t="str">
        <f t="shared" si="668"/>
        <v/>
      </c>
      <c r="BH900" s="118"/>
      <c r="BI900" s="96" t="s">
        <v>74</v>
      </c>
      <c r="BJ900" s="96">
        <f t="shared" si="716"/>
        <v>10.117950352742239</v>
      </c>
      <c r="BK900" s="101">
        <f t="shared" si="670"/>
        <v>250.28571428571428</v>
      </c>
      <c r="BL900" s="101"/>
      <c r="BM900" s="117" t="str">
        <f t="shared" si="717"/>
        <v>1582-09-8</v>
      </c>
      <c r="BN900" s="204" t="str">
        <f t="shared" si="672"/>
        <v>Trifluralin</v>
      </c>
      <c r="BO900" s="204"/>
      <c r="BP900" s="200">
        <f t="shared" si="718"/>
        <v>18.113106680518236</v>
      </c>
      <c r="BQ900" s="100" t="str">
        <f t="shared" si="694"/>
        <v>sat</v>
      </c>
      <c r="BR900" s="205">
        <f t="shared" si="719"/>
        <v>18.113106680518236</v>
      </c>
      <c r="BS900" s="100" t="str">
        <f t="shared" si="695"/>
        <v>sat</v>
      </c>
      <c r="BT900" s="200">
        <f t="shared" si="720"/>
        <v>18.113106680518236</v>
      </c>
      <c r="BU900" s="100" t="str">
        <f t="shared" si="696"/>
        <v>sat</v>
      </c>
      <c r="BV900" s="200" t="str">
        <f t="shared" si="721"/>
        <v/>
      </c>
      <c r="BW900" s="100" t="str">
        <f t="shared" si="697"/>
        <v/>
      </c>
      <c r="BX900" s="200">
        <f t="shared" si="698"/>
        <v>10.117950352742239</v>
      </c>
      <c r="BY900" s="100" t="str">
        <f t="shared" si="699"/>
        <v>C</v>
      </c>
      <c r="BZ900" s="200"/>
      <c r="CA900" s="200"/>
      <c r="CB900" s="200"/>
    </row>
    <row r="901" spans="1:80" s="96" customFormat="1" ht="23" x14ac:dyDescent="0.5">
      <c r="A901" s="268" t="s">
        <v>1734</v>
      </c>
      <c r="B901" s="117" t="s">
        <v>671</v>
      </c>
      <c r="C901" s="96">
        <v>0.02</v>
      </c>
      <c r="D901" s="96" t="s">
        <v>791</v>
      </c>
      <c r="E901" s="96">
        <v>0.01</v>
      </c>
      <c r="F901" s="96" t="s">
        <v>791</v>
      </c>
      <c r="G901" s="99"/>
      <c r="H901" s="96" t="s">
        <v>74</v>
      </c>
      <c r="J901" s="96" t="s">
        <v>74</v>
      </c>
      <c r="L901" s="100"/>
      <c r="M901" s="113">
        <v>1</v>
      </c>
      <c r="N901" s="96">
        <v>0.1</v>
      </c>
      <c r="P901" s="215">
        <v>140.08000000000001</v>
      </c>
      <c r="Q901" s="96" t="s">
        <v>47</v>
      </c>
      <c r="R901" s="215">
        <v>7.2E-9</v>
      </c>
      <c r="S901" s="216">
        <v>2.9436E-7</v>
      </c>
      <c r="T901" s="215">
        <v>5.82547E-2</v>
      </c>
      <c r="U901" s="215">
        <v>8.7915000000000004E-6</v>
      </c>
      <c r="V901" s="215">
        <v>10.6</v>
      </c>
      <c r="W901" s="96">
        <f t="shared" si="654"/>
        <v>6.3600000000000004E-2</v>
      </c>
      <c r="X901" s="215">
        <v>500000</v>
      </c>
      <c r="Y901" s="99" t="str">
        <f t="shared" si="655"/>
        <v/>
      </c>
      <c r="Z901" s="96" t="str">
        <f t="shared" si="656"/>
        <v/>
      </c>
      <c r="AA901" s="96" t="str">
        <f t="shared" si="657"/>
        <v/>
      </c>
      <c r="AC901" s="96" t="str">
        <f t="shared" si="713"/>
        <v/>
      </c>
      <c r="AD901" s="96">
        <f t="shared" si="658"/>
        <v>123.56127285037235</v>
      </c>
      <c r="AE901" s="96">
        <f t="shared" si="714"/>
        <v>34.761904761904759</v>
      </c>
      <c r="AF901" s="96">
        <f t="shared" si="673"/>
        <v>27.129478222090079</v>
      </c>
      <c r="AH901" s="101" t="str">
        <f t="shared" si="660"/>
        <v/>
      </c>
      <c r="AI901" s="101">
        <f t="shared" si="661"/>
        <v>3296.0086689543068</v>
      </c>
      <c r="AJ901" s="101">
        <f t="shared" si="712"/>
        <v>782.14285714285722</v>
      </c>
      <c r="AK901" s="96">
        <f t="shared" si="674"/>
        <v>632.13679555714634</v>
      </c>
      <c r="AM901" s="96" t="str">
        <f t="shared" si="662"/>
        <v/>
      </c>
      <c r="AN901" s="96">
        <f t="shared" si="675"/>
        <v>327.03999999999996</v>
      </c>
      <c r="AO901" s="96">
        <f t="shared" si="676"/>
        <v>327.03999999999996</v>
      </c>
      <c r="AQ901" s="96" t="str">
        <f t="shared" si="663"/>
        <v/>
      </c>
      <c r="AR901" s="96">
        <f t="shared" si="677"/>
        <v>23360.000000000004</v>
      </c>
      <c r="AS901" s="96">
        <f t="shared" si="678"/>
        <v>23360.000000000004</v>
      </c>
      <c r="AU901" s="96" t="str">
        <f t="shared" si="664"/>
        <v/>
      </c>
      <c r="AV901" s="96">
        <f t="shared" si="679"/>
        <v>6024.167403477747</v>
      </c>
      <c r="AW901" s="96">
        <f t="shared" si="680"/>
        <v>181.68888888888887</v>
      </c>
      <c r="AX901" s="96">
        <f t="shared" si="681"/>
        <v>176.36958228710964</v>
      </c>
      <c r="AZ901" s="101" t="str">
        <f t="shared" si="665"/>
        <v/>
      </c>
      <c r="BA901" s="101">
        <f t="shared" si="666"/>
        <v>30662.928309653569</v>
      </c>
      <c r="BB901" s="101">
        <f t="shared" si="682"/>
        <v>12977.777777777779</v>
      </c>
      <c r="BC901" s="96">
        <f t="shared" si="683"/>
        <v>9118.4745916203719</v>
      </c>
      <c r="BE901" s="96" t="str">
        <f t="shared" si="715"/>
        <v/>
      </c>
      <c r="BF901" s="96" t="str">
        <f t="shared" si="668"/>
        <v/>
      </c>
      <c r="BH901" s="118"/>
      <c r="BI901" s="96" t="s">
        <v>74</v>
      </c>
      <c r="BJ901" s="96">
        <f t="shared" si="716"/>
        <v>3.8954108858057617</v>
      </c>
      <c r="BK901" s="101">
        <f t="shared" si="670"/>
        <v>333.71428571428572</v>
      </c>
      <c r="BL901" s="101"/>
      <c r="BM901" s="117" t="str">
        <f t="shared" si="717"/>
        <v>512-56-1</v>
      </c>
      <c r="BN901" s="204" t="str">
        <f t="shared" si="672"/>
        <v>Trimethyl Phosphate</v>
      </c>
      <c r="BO901" s="204"/>
      <c r="BP901" s="200">
        <f t="shared" si="718"/>
        <v>27.129478222090079</v>
      </c>
      <c r="BQ901" s="100" t="str">
        <f t="shared" si="694"/>
        <v>C</v>
      </c>
      <c r="BR901" s="205">
        <f t="shared" si="719"/>
        <v>327.03999999999996</v>
      </c>
      <c r="BS901" s="100" t="str">
        <f t="shared" si="695"/>
        <v>C</v>
      </c>
      <c r="BT901" s="200">
        <f t="shared" si="720"/>
        <v>176.36958228710964</v>
      </c>
      <c r="BU901" s="100" t="str">
        <f t="shared" si="696"/>
        <v>C</v>
      </c>
      <c r="BV901" s="200" t="str">
        <f t="shared" si="721"/>
        <v/>
      </c>
      <c r="BW901" s="100" t="str">
        <f t="shared" si="697"/>
        <v/>
      </c>
      <c r="BX901" s="200">
        <f t="shared" si="698"/>
        <v>3.8954108858057617</v>
      </c>
      <c r="BY901" s="100" t="str">
        <f t="shared" si="699"/>
        <v>C</v>
      </c>
      <c r="BZ901" s="200"/>
      <c r="CA901" s="200"/>
      <c r="CB901" s="200"/>
    </row>
    <row r="902" spans="1:80" s="96" customFormat="1" ht="23" x14ac:dyDescent="0.5">
      <c r="A902" s="268" t="s">
        <v>1735</v>
      </c>
      <c r="B902" s="117" t="s">
        <v>1736</v>
      </c>
      <c r="D902" s="96" t="s">
        <v>74</v>
      </c>
      <c r="E902" s="96">
        <v>0.01</v>
      </c>
      <c r="F902" s="96" t="s">
        <v>790</v>
      </c>
      <c r="G902" s="99"/>
      <c r="H902" s="96" t="s">
        <v>74</v>
      </c>
      <c r="I902" s="96">
        <v>0.06</v>
      </c>
      <c r="J902" s="96" t="s">
        <v>790</v>
      </c>
      <c r="L902" s="100" t="s">
        <v>1199</v>
      </c>
      <c r="M902" s="113">
        <v>1</v>
      </c>
      <c r="P902" s="215">
        <v>120.2</v>
      </c>
      <c r="R902" s="215">
        <v>4.3600000000000002E-3</v>
      </c>
      <c r="S902" s="216">
        <v>0.1782502</v>
      </c>
      <c r="T902" s="215">
        <v>6.1253500000000002E-2</v>
      </c>
      <c r="U902" s="215">
        <v>8.0214000000000008E-6</v>
      </c>
      <c r="V902" s="215">
        <v>626.9</v>
      </c>
      <c r="W902" s="96">
        <f t="shared" si="654"/>
        <v>3.7614000000000001</v>
      </c>
      <c r="X902" s="215">
        <v>75.2</v>
      </c>
      <c r="Y902" s="99">
        <f t="shared" si="655"/>
        <v>1.4935358454632421E-4</v>
      </c>
      <c r="Z902" s="96">
        <f t="shared" si="656"/>
        <v>9438.2794275190699</v>
      </c>
      <c r="AA902" s="96">
        <f t="shared" si="657"/>
        <v>292.91484536291824</v>
      </c>
      <c r="AC902" s="96" t="str">
        <f t="shared" si="713"/>
        <v/>
      </c>
      <c r="AD902" s="96" t="str">
        <f t="shared" si="658"/>
        <v/>
      </c>
      <c r="AE902" s="96" t="str">
        <f t="shared" si="714"/>
        <v/>
      </c>
      <c r="AF902" s="96" t="str">
        <f t="shared" si="673"/>
        <v/>
      </c>
      <c r="AH902" s="101">
        <f t="shared" si="660"/>
        <v>590.56662703619327</v>
      </c>
      <c r="AI902" s="101" t="str">
        <f t="shared" si="661"/>
        <v/>
      </c>
      <c r="AJ902" s="101">
        <f t="shared" si="712"/>
        <v>782.14285714285722</v>
      </c>
      <c r="AK902" s="96">
        <f t="shared" si="674"/>
        <v>336.49324516727756</v>
      </c>
      <c r="AM902" s="96" t="str">
        <f t="shared" si="662"/>
        <v/>
      </c>
      <c r="AN902" s="96" t="str">
        <f t="shared" si="675"/>
        <v/>
      </c>
      <c r="AO902" s="96" t="str">
        <f t="shared" si="676"/>
        <v/>
      </c>
      <c r="AQ902" s="96">
        <f t="shared" si="663"/>
        <v>2480.3798335520119</v>
      </c>
      <c r="AR902" s="96">
        <f t="shared" si="677"/>
        <v>23360.000000000004</v>
      </c>
      <c r="AS902" s="96">
        <f t="shared" si="678"/>
        <v>2242.2918426509195</v>
      </c>
      <c r="AU902" s="96" t="str">
        <f t="shared" si="664"/>
        <v/>
      </c>
      <c r="AV902" s="96" t="str">
        <f t="shared" si="679"/>
        <v/>
      </c>
      <c r="AW902" s="96" t="str">
        <f t="shared" si="680"/>
        <v/>
      </c>
      <c r="AX902" s="96" t="str">
        <f t="shared" si="681"/>
        <v/>
      </c>
      <c r="AZ902" s="101">
        <f t="shared" si="665"/>
        <v>2755.9775928355684</v>
      </c>
      <c r="BA902" s="101" t="str">
        <f t="shared" si="666"/>
        <v/>
      </c>
      <c r="BB902" s="101">
        <f t="shared" si="682"/>
        <v>12977.777777777779</v>
      </c>
      <c r="BC902" s="96">
        <f t="shared" si="683"/>
        <v>2273.2312736447898</v>
      </c>
      <c r="BE902" s="96" t="str">
        <f t="shared" si="715"/>
        <v/>
      </c>
      <c r="BF902" s="96">
        <f t="shared" si="668"/>
        <v>62.571428571428562</v>
      </c>
      <c r="BH902" s="118"/>
      <c r="BI902" s="96" t="s">
        <v>74</v>
      </c>
      <c r="BJ902" s="96" t="str">
        <f t="shared" si="716"/>
        <v/>
      </c>
      <c r="BK902" s="101">
        <f t="shared" si="670"/>
        <v>91.012987012986997</v>
      </c>
      <c r="BL902" s="101"/>
      <c r="BM902" s="117" t="str">
        <f t="shared" si="717"/>
        <v>526-73-8</v>
      </c>
      <c r="BN902" s="204" t="str">
        <f t="shared" si="672"/>
        <v>Trimethylbenzene, 1,2,3-</v>
      </c>
      <c r="BO902" s="204"/>
      <c r="BP902" s="200">
        <f t="shared" si="718"/>
        <v>292.91484536291824</v>
      </c>
      <c r="BQ902" s="100" t="str">
        <f t="shared" si="694"/>
        <v>sat</v>
      </c>
      <c r="BR902" s="205">
        <f t="shared" si="719"/>
        <v>292.91484536291824</v>
      </c>
      <c r="BS902" s="100" t="str">
        <f t="shared" si="695"/>
        <v>sat</v>
      </c>
      <c r="BT902" s="200">
        <f t="shared" si="720"/>
        <v>292.91484536291824</v>
      </c>
      <c r="BU902" s="100" t="str">
        <f t="shared" si="696"/>
        <v>sat</v>
      </c>
      <c r="BV902" s="200">
        <f t="shared" si="721"/>
        <v>62.571428571428562</v>
      </c>
      <c r="BW902" s="100" t="str">
        <f t="shared" si="697"/>
        <v>N</v>
      </c>
      <c r="BX902" s="200">
        <f t="shared" si="698"/>
        <v>91.012987012986997</v>
      </c>
      <c r="BY902" s="100" t="str">
        <f t="shared" si="699"/>
        <v>N</v>
      </c>
      <c r="BZ902" s="200"/>
      <c r="CA902" s="200"/>
      <c r="CB902" s="200"/>
    </row>
    <row r="903" spans="1:80" s="96" customFormat="1" ht="23" x14ac:dyDescent="0.5">
      <c r="A903" s="268" t="s">
        <v>1737</v>
      </c>
      <c r="B903" s="117" t="s">
        <v>669</v>
      </c>
      <c r="D903" s="96" t="s">
        <v>74</v>
      </c>
      <c r="E903" s="96">
        <v>4.0000000000000001E-3</v>
      </c>
      <c r="F903" s="96" t="s">
        <v>1198</v>
      </c>
      <c r="G903" s="99"/>
      <c r="H903" s="96" t="s">
        <v>74</v>
      </c>
      <c r="I903" s="96">
        <v>0.06</v>
      </c>
      <c r="J903" s="96" t="s">
        <v>790</v>
      </c>
      <c r="L903" s="100" t="s">
        <v>1199</v>
      </c>
      <c r="M903" s="259">
        <v>0.1</v>
      </c>
      <c r="P903" s="215">
        <v>120.2</v>
      </c>
      <c r="R903" s="215">
        <v>6.1599999999999997E-3</v>
      </c>
      <c r="S903" s="216">
        <v>0.2518397</v>
      </c>
      <c r="T903" s="215">
        <v>6.0675399999999997E-2</v>
      </c>
      <c r="U903" s="215">
        <v>7.9209000000000007E-6</v>
      </c>
      <c r="V903" s="215">
        <v>614.29999999999995</v>
      </c>
      <c r="W903" s="96">
        <f t="shared" si="654"/>
        <v>3.6858</v>
      </c>
      <c r="X903" s="215">
        <v>57</v>
      </c>
      <c r="Y903" s="99">
        <f t="shared" si="655"/>
        <v>2.1237883600173796E-4</v>
      </c>
      <c r="Z903" s="96">
        <f t="shared" si="656"/>
        <v>7914.8928137525245</v>
      </c>
      <c r="AA903" s="96">
        <f t="shared" si="657"/>
        <v>218.5080929137736</v>
      </c>
      <c r="AC903" s="96" t="str">
        <f t="shared" si="713"/>
        <v/>
      </c>
      <c r="AD903" s="96" t="str">
        <f t="shared" si="658"/>
        <v/>
      </c>
      <c r="AE903" s="96" t="str">
        <f t="shared" si="714"/>
        <v/>
      </c>
      <c r="AF903" s="96" t="str">
        <f t="shared" si="673"/>
        <v/>
      </c>
      <c r="AH903" s="101">
        <f t="shared" si="660"/>
        <v>495.24615034622934</v>
      </c>
      <c r="AI903" s="101" t="str">
        <f t="shared" si="661"/>
        <v/>
      </c>
      <c r="AJ903" s="101">
        <f t="shared" si="712"/>
        <v>3128.5714285714284</v>
      </c>
      <c r="AK903" s="96">
        <f t="shared" si="674"/>
        <v>427.56372867587152</v>
      </c>
      <c r="AM903" s="96" t="str">
        <f t="shared" si="662"/>
        <v/>
      </c>
      <c r="AN903" s="96" t="str">
        <f t="shared" si="675"/>
        <v/>
      </c>
      <c r="AO903" s="96" t="str">
        <f t="shared" si="676"/>
        <v/>
      </c>
      <c r="AQ903" s="96">
        <f t="shared" si="663"/>
        <v>2080.0338314541636</v>
      </c>
      <c r="AR903" s="96">
        <f t="shared" si="677"/>
        <v>93440.000000000015</v>
      </c>
      <c r="AS903" s="96">
        <f t="shared" si="678"/>
        <v>2034.7392417597327</v>
      </c>
      <c r="AU903" s="96" t="str">
        <f t="shared" si="664"/>
        <v/>
      </c>
      <c r="AV903" s="96" t="str">
        <f t="shared" si="679"/>
        <v/>
      </c>
      <c r="AW903" s="96" t="str">
        <f t="shared" si="680"/>
        <v/>
      </c>
      <c r="AX903" s="96" t="str">
        <f t="shared" si="681"/>
        <v/>
      </c>
      <c r="AZ903" s="101">
        <f t="shared" si="665"/>
        <v>2311.1487016157371</v>
      </c>
      <c r="BA903" s="101" t="str">
        <f t="shared" si="666"/>
        <v/>
      </c>
      <c r="BB903" s="101">
        <f t="shared" si="682"/>
        <v>51911.111111111117</v>
      </c>
      <c r="BC903" s="96">
        <f t="shared" si="683"/>
        <v>2212.6391902189735</v>
      </c>
      <c r="BE903" s="96" t="str">
        <f t="shared" si="715"/>
        <v/>
      </c>
      <c r="BF903" s="96">
        <f t="shared" si="668"/>
        <v>62.571428571428562</v>
      </c>
      <c r="BH903" s="118"/>
      <c r="BI903" s="96" t="s">
        <v>74</v>
      </c>
      <c r="BJ903" s="96" t="str">
        <f t="shared" si="716"/>
        <v/>
      </c>
      <c r="BK903" s="101">
        <f t="shared" si="670"/>
        <v>64.589861751152071</v>
      </c>
      <c r="BL903" s="101"/>
      <c r="BM903" s="117" t="str">
        <f t="shared" si="717"/>
        <v>95-63-6</v>
      </c>
      <c r="BN903" s="204" t="str">
        <f t="shared" si="672"/>
        <v>Trimethylbenzene, 1,2,4-</v>
      </c>
      <c r="BO903" s="204"/>
      <c r="BP903" s="200">
        <f t="shared" si="718"/>
        <v>218.5080929137736</v>
      </c>
      <c r="BQ903" s="100" t="str">
        <f t="shared" si="694"/>
        <v>sat</v>
      </c>
      <c r="BR903" s="205">
        <f t="shared" si="719"/>
        <v>218.5080929137736</v>
      </c>
      <c r="BS903" s="100" t="str">
        <f t="shared" si="695"/>
        <v>sat</v>
      </c>
      <c r="BT903" s="200">
        <f t="shared" si="720"/>
        <v>218.5080929137736</v>
      </c>
      <c r="BU903" s="100" t="str">
        <f t="shared" si="696"/>
        <v>sat</v>
      </c>
      <c r="BV903" s="200">
        <f t="shared" si="721"/>
        <v>62.571428571428562</v>
      </c>
      <c r="BW903" s="100" t="str">
        <f t="shared" si="697"/>
        <v>N</v>
      </c>
      <c r="BX903" s="200">
        <f t="shared" si="698"/>
        <v>64.589861751152071</v>
      </c>
      <c r="BY903" s="100" t="str">
        <f t="shared" si="699"/>
        <v>N</v>
      </c>
      <c r="BZ903" s="200"/>
      <c r="CA903" s="200"/>
      <c r="CB903" s="200"/>
    </row>
    <row r="904" spans="1:80" s="96" customFormat="1" ht="23" x14ac:dyDescent="0.5">
      <c r="A904" s="268" t="s">
        <v>1738</v>
      </c>
      <c r="B904" s="117" t="s">
        <v>670</v>
      </c>
      <c r="D904" s="96" t="s">
        <v>74</v>
      </c>
      <c r="E904" s="96">
        <v>0.06</v>
      </c>
      <c r="F904" s="96" t="s">
        <v>790</v>
      </c>
      <c r="G904" s="99"/>
      <c r="H904" s="96" t="s">
        <v>74</v>
      </c>
      <c r="J904" s="96" t="s">
        <v>74</v>
      </c>
      <c r="L904" s="100" t="s">
        <v>1199</v>
      </c>
      <c r="M904" s="113">
        <v>1</v>
      </c>
      <c r="P904" s="215">
        <v>120.2</v>
      </c>
      <c r="R904" s="215">
        <v>8.77E-3</v>
      </c>
      <c r="S904" s="216">
        <v>0.35854459999999999</v>
      </c>
      <c r="T904" s="215">
        <v>6.0225399999999998E-2</v>
      </c>
      <c r="U904" s="215">
        <v>7.8429999999999993E-6</v>
      </c>
      <c r="V904" s="215">
        <v>602.1</v>
      </c>
      <c r="W904" s="96">
        <f t="shared" si="654"/>
        <v>3.6126</v>
      </c>
      <c r="X904" s="215">
        <v>48.2</v>
      </c>
      <c r="Y904" s="99">
        <f t="shared" si="655"/>
        <v>3.0432350503574034E-4</v>
      </c>
      <c r="Z904" s="96">
        <f t="shared" si="656"/>
        <v>6612.000950703693</v>
      </c>
      <c r="AA904" s="96">
        <f t="shared" si="657"/>
        <v>182.21891545013835</v>
      </c>
      <c r="AC904" s="96" t="str">
        <f t="shared" si="713"/>
        <v/>
      </c>
      <c r="AD904" s="96" t="str">
        <f t="shared" si="658"/>
        <v/>
      </c>
      <c r="AE904" s="96" t="str">
        <f t="shared" si="714"/>
        <v/>
      </c>
      <c r="AF904" s="96" t="str">
        <f t="shared" si="673"/>
        <v/>
      </c>
      <c r="AH904" s="101" t="str">
        <f t="shared" si="660"/>
        <v/>
      </c>
      <c r="AI904" s="101" t="str">
        <f t="shared" si="661"/>
        <v/>
      </c>
      <c r="AJ904" s="101">
        <f t="shared" si="712"/>
        <v>4692.8571428571431</v>
      </c>
      <c r="AK904" s="96">
        <f t="shared" si="674"/>
        <v>4692.8571428571431</v>
      </c>
      <c r="AM904" s="96" t="str">
        <f t="shared" si="662"/>
        <v/>
      </c>
      <c r="AN904" s="96" t="str">
        <f t="shared" si="675"/>
        <v/>
      </c>
      <c r="AO904" s="96" t="str">
        <f t="shared" si="676"/>
        <v/>
      </c>
      <c r="AQ904" s="96" t="str">
        <f t="shared" si="663"/>
        <v/>
      </c>
      <c r="AR904" s="96">
        <f t="shared" si="677"/>
        <v>140160</v>
      </c>
      <c r="AS904" s="96">
        <f t="shared" si="678"/>
        <v>140160</v>
      </c>
      <c r="AU904" s="96" t="str">
        <f t="shared" si="664"/>
        <v/>
      </c>
      <c r="AV904" s="96" t="str">
        <f t="shared" si="679"/>
        <v/>
      </c>
      <c r="AW904" s="96" t="str">
        <f t="shared" si="680"/>
        <v/>
      </c>
      <c r="AX904" s="96" t="str">
        <f t="shared" si="681"/>
        <v/>
      </c>
      <c r="AZ904" s="101" t="str">
        <f t="shared" si="665"/>
        <v/>
      </c>
      <c r="BA904" s="101" t="str">
        <f t="shared" si="666"/>
        <v/>
      </c>
      <c r="BB904" s="101">
        <f t="shared" si="682"/>
        <v>77866.666666666672</v>
      </c>
      <c r="BC904" s="96">
        <f t="shared" si="683"/>
        <v>77866.666666666672</v>
      </c>
      <c r="BE904" s="96" t="str">
        <f t="shared" si="715"/>
        <v/>
      </c>
      <c r="BF904" s="96" t="str">
        <f t="shared" si="668"/>
        <v/>
      </c>
      <c r="BH904" s="118"/>
      <c r="BI904" s="96" t="s">
        <v>74</v>
      </c>
      <c r="BJ904" s="96" t="str">
        <f t="shared" si="716"/>
        <v/>
      </c>
      <c r="BK904" s="101">
        <f t="shared" si="670"/>
        <v>2002.2857142857142</v>
      </c>
      <c r="BL904" s="101"/>
      <c r="BM904" s="117" t="str">
        <f t="shared" si="717"/>
        <v>108-67-8</v>
      </c>
      <c r="BN904" s="204" t="str">
        <f t="shared" si="672"/>
        <v>Trimethylbenzene, 1,3,5-</v>
      </c>
      <c r="BO904" s="204"/>
      <c r="BP904" s="200">
        <f t="shared" si="718"/>
        <v>182.21891545013835</v>
      </c>
      <c r="BQ904" s="100" t="str">
        <f t="shared" si="694"/>
        <v>sat</v>
      </c>
      <c r="BR904" s="205">
        <f t="shared" si="719"/>
        <v>182.21891545013835</v>
      </c>
      <c r="BS904" s="100" t="str">
        <f t="shared" si="695"/>
        <v>sat</v>
      </c>
      <c r="BT904" s="200">
        <f t="shared" si="720"/>
        <v>182.21891545013835</v>
      </c>
      <c r="BU904" s="100" t="str">
        <f t="shared" si="696"/>
        <v>sat</v>
      </c>
      <c r="BV904" s="200" t="str">
        <f t="shared" si="721"/>
        <v/>
      </c>
      <c r="BW904" s="100" t="str">
        <f t="shared" si="697"/>
        <v/>
      </c>
      <c r="BX904" s="200">
        <f t="shared" si="698"/>
        <v>2002.2857142857142</v>
      </c>
      <c r="BY904" s="100" t="str">
        <f t="shared" si="699"/>
        <v>N</v>
      </c>
      <c r="BZ904" s="200"/>
      <c r="CA904" s="200"/>
      <c r="CB904" s="200"/>
    </row>
    <row r="905" spans="1:80" s="96" customFormat="1" ht="23" x14ac:dyDescent="0.5">
      <c r="A905" s="268" t="s">
        <v>1739</v>
      </c>
      <c r="B905" s="117" t="s">
        <v>1740</v>
      </c>
      <c r="D905" s="96" t="s">
        <v>74</v>
      </c>
      <c r="E905" s="96">
        <v>0.01</v>
      </c>
      <c r="F905" s="96" t="s">
        <v>1198</v>
      </c>
      <c r="G905" s="99"/>
      <c r="H905" s="96" t="s">
        <v>74</v>
      </c>
      <c r="J905" s="96" t="s">
        <v>74</v>
      </c>
      <c r="L905" s="100" t="s">
        <v>1199</v>
      </c>
      <c r="M905" s="113">
        <v>1</v>
      </c>
      <c r="P905" s="215">
        <v>112.22</v>
      </c>
      <c r="R905" s="215">
        <v>0.746</v>
      </c>
      <c r="S905" s="216">
        <v>30.498774000000001</v>
      </c>
      <c r="T905" s="215">
        <v>5.9521699999999997E-2</v>
      </c>
      <c r="U905" s="215">
        <v>7.3081999999999998E-6</v>
      </c>
      <c r="V905" s="215">
        <v>240.3</v>
      </c>
      <c r="W905" s="96">
        <f t="shared" si="654"/>
        <v>1.4418000000000002</v>
      </c>
      <c r="X905" s="215">
        <v>4.04</v>
      </c>
      <c r="Y905" s="99">
        <f t="shared" si="655"/>
        <v>1.3220749822753192E-2</v>
      </c>
      <c r="Z905" s="96">
        <f t="shared" si="656"/>
        <v>1003.1655567073217</v>
      </c>
      <c r="AA905" s="96">
        <f t="shared" si="657"/>
        <v>29.554487808150942</v>
      </c>
      <c r="AC905" s="96" t="str">
        <f t="shared" si="713"/>
        <v/>
      </c>
      <c r="AD905" s="96" t="str">
        <f t="shared" si="658"/>
        <v/>
      </c>
      <c r="AE905" s="96" t="str">
        <f t="shared" si="714"/>
        <v/>
      </c>
      <c r="AF905" s="96" t="str">
        <f t="shared" si="673"/>
        <v/>
      </c>
      <c r="AH905" s="101" t="str">
        <f t="shared" si="660"/>
        <v/>
      </c>
      <c r="AI905" s="101" t="str">
        <f t="shared" si="661"/>
        <v/>
      </c>
      <c r="AJ905" s="101">
        <f t="shared" si="712"/>
        <v>782.14285714285722</v>
      </c>
      <c r="AK905" s="96">
        <f t="shared" si="674"/>
        <v>782.14285714285734</v>
      </c>
      <c r="AM905" s="96" t="str">
        <f t="shared" si="662"/>
        <v/>
      </c>
      <c r="AN905" s="96" t="str">
        <f t="shared" si="675"/>
        <v/>
      </c>
      <c r="AO905" s="96" t="str">
        <f t="shared" si="676"/>
        <v/>
      </c>
      <c r="AQ905" s="96" t="str">
        <f t="shared" si="663"/>
        <v/>
      </c>
      <c r="AR905" s="96">
        <f t="shared" si="677"/>
        <v>23360.000000000004</v>
      </c>
      <c r="AS905" s="96">
        <f t="shared" si="678"/>
        <v>23360.000000000004</v>
      </c>
      <c r="AU905" s="96" t="str">
        <f t="shared" si="664"/>
        <v/>
      </c>
      <c r="AV905" s="96" t="str">
        <f t="shared" si="679"/>
        <v/>
      </c>
      <c r="AW905" s="96" t="str">
        <f t="shared" si="680"/>
        <v/>
      </c>
      <c r="AX905" s="96" t="str">
        <f t="shared" si="681"/>
        <v/>
      </c>
      <c r="AZ905" s="101" t="str">
        <f t="shared" si="665"/>
        <v/>
      </c>
      <c r="BA905" s="101" t="str">
        <f t="shared" si="666"/>
        <v/>
      </c>
      <c r="BB905" s="101">
        <f t="shared" si="682"/>
        <v>12977.777777777779</v>
      </c>
      <c r="BC905" s="96">
        <f t="shared" si="683"/>
        <v>12977.777777777777</v>
      </c>
      <c r="BE905" s="96" t="str">
        <f t="shared" si="715"/>
        <v/>
      </c>
      <c r="BF905" s="96" t="str">
        <f t="shared" si="668"/>
        <v/>
      </c>
      <c r="BH905" s="118"/>
      <c r="BI905" s="96" t="s">
        <v>74</v>
      </c>
      <c r="BJ905" s="96" t="str">
        <f t="shared" si="716"/>
        <v/>
      </c>
      <c r="BK905" s="101">
        <f t="shared" si="670"/>
        <v>333.71428571428572</v>
      </c>
      <c r="BL905" s="101"/>
      <c r="BM905" s="117" t="str">
        <f t="shared" si="717"/>
        <v>25167-70-8</v>
      </c>
      <c r="BN905" s="204" t="str">
        <f t="shared" si="672"/>
        <v>Trimethylpentene, 2,4,4-</v>
      </c>
      <c r="BO905" s="204"/>
      <c r="BP905" s="200">
        <f t="shared" si="718"/>
        <v>29.554487808150942</v>
      </c>
      <c r="BQ905" s="100" t="str">
        <f t="shared" si="694"/>
        <v>sat</v>
      </c>
      <c r="BR905" s="205">
        <f t="shared" si="719"/>
        <v>29.554487808150942</v>
      </c>
      <c r="BS905" s="100" t="str">
        <f t="shared" si="695"/>
        <v>sat</v>
      </c>
      <c r="BT905" s="200">
        <f t="shared" si="720"/>
        <v>29.554487808150942</v>
      </c>
      <c r="BU905" s="100" t="str">
        <f t="shared" si="696"/>
        <v>sat</v>
      </c>
      <c r="BV905" s="200" t="str">
        <f t="shared" si="721"/>
        <v/>
      </c>
      <c r="BW905" s="100" t="str">
        <f t="shared" si="697"/>
        <v/>
      </c>
      <c r="BX905" s="200">
        <f t="shared" si="698"/>
        <v>333.71428571428572</v>
      </c>
      <c r="BY905" s="100" t="str">
        <f t="shared" si="699"/>
        <v>N</v>
      </c>
      <c r="BZ905" s="200"/>
      <c r="CA905" s="200"/>
      <c r="CB905" s="200"/>
    </row>
    <row r="906" spans="1:80" s="96" customFormat="1" ht="23" x14ac:dyDescent="0.5">
      <c r="A906" s="268" t="s">
        <v>1741</v>
      </c>
      <c r="B906" s="117" t="s">
        <v>672</v>
      </c>
      <c r="D906" s="96" t="s">
        <v>74</v>
      </c>
      <c r="E906" s="96">
        <v>0.03</v>
      </c>
      <c r="F906" s="96" t="s">
        <v>790</v>
      </c>
      <c r="G906" s="99"/>
      <c r="H906" s="96" t="s">
        <v>74</v>
      </c>
      <c r="J906" s="96" t="s">
        <v>74</v>
      </c>
      <c r="L906" s="100"/>
      <c r="M906" s="113">
        <v>1</v>
      </c>
      <c r="N906" s="96">
        <v>1.9E-2</v>
      </c>
      <c r="P906" s="215">
        <v>213.11</v>
      </c>
      <c r="Q906" s="96" t="s">
        <v>47</v>
      </c>
      <c r="R906" s="215">
        <v>6.5000000000000003E-9</v>
      </c>
      <c r="S906" s="216">
        <v>2.6574E-7</v>
      </c>
      <c r="T906" s="215">
        <v>2.8968500000000001E-2</v>
      </c>
      <c r="U906" s="215">
        <v>7.6882000000000004E-6</v>
      </c>
      <c r="V906" s="215">
        <v>1683</v>
      </c>
      <c r="W906" s="96">
        <f t="shared" ref="W906:W929" si="722">IF(V906="",,V906*Foc)</f>
        <v>10.098000000000001</v>
      </c>
      <c r="X906" s="215">
        <v>278</v>
      </c>
      <c r="Y906" s="99" t="str">
        <f t="shared" ref="Y906:Y932" si="723">IF(ISBLANK(L906),"",((THETA_AIR^(10/3)*T906*S906+THETA_WATER^(10/3)*U906)/(n^2))/(Pb*W906+THETA_WATER+THETA_AIR*S906))</f>
        <v/>
      </c>
      <c r="Z906" s="96" t="str">
        <f t="shared" ref="Z906:Z932" si="724">IF(Y906="","",(QC*(PI()*Y906*T)^0.5*0.0001)/(2*Pb*Y906))</f>
        <v/>
      </c>
      <c r="AA906" s="96" t="str">
        <f t="shared" ref="AA906:AA932" si="725">IF(Y906="","",X906/Pb*(W906*Pb+THETA_WATER+S906*THETA_AIR))</f>
        <v/>
      </c>
      <c r="AC906" s="96" t="str">
        <f t="shared" si="713"/>
        <v/>
      </c>
      <c r="AD906" s="96" t="str">
        <f t="shared" ref="AD906:AD932" si="726">IF(C906="","",IF(N906="","",(TR*AT*365)/(EF_R*IF(K906="M",SFS_MADJ,SFS_ADJ)*N906*C906*0.000001)))</f>
        <v/>
      </c>
      <c r="AE906" s="96" t="str">
        <f t="shared" si="714"/>
        <v/>
      </c>
      <c r="AF906" s="96" t="str">
        <f t="shared" si="673"/>
        <v/>
      </c>
      <c r="AH906" s="101" t="str">
        <f t="shared" ref="AH906:AH932" si="727">IF(L906="n/a","",IF(AND(L906=1,Z906=""),"",IF(I906="","",(THQ*ED_C*365*24/((24*EF_R*ED_C*((1/I906)*(1/IF(L906="V",Z906,PEF)))))))))</f>
        <v/>
      </c>
      <c r="AI906" s="101">
        <f t="shared" ref="AI906:AI932" si="728">IF(E906="","",IF(N906="","",(THQ*BW_C*ED_C*365/((EF_R*ED_C*((1/E906)*(SA_CHILD*AF_CHILD*N906)*0.000001))))))</f>
        <v>52042.242141383795</v>
      </c>
      <c r="AJ906" s="101">
        <f t="shared" si="712"/>
        <v>2346.4285714285716</v>
      </c>
      <c r="AK906" s="96">
        <f t="shared" si="674"/>
        <v>2245.1992718582965</v>
      </c>
      <c r="AM906" s="96" t="str">
        <f t="shared" ref="AM906:AM932" si="729">IF(AND(L906=1,Z906=""),"",IF(G906="","",(TR*AT*365*24)/(ET_I*EF_O*ED_O*G906*1000/IF(L906="V",Z906,PEF))))</f>
        <v/>
      </c>
      <c r="AN906" s="96" t="str">
        <f t="shared" si="675"/>
        <v/>
      </c>
      <c r="AO906" s="96" t="str">
        <f t="shared" si="676"/>
        <v/>
      </c>
      <c r="AQ906" s="96" t="str">
        <f t="shared" ref="AQ906:AQ932" si="730">IF(AND(L906=1,Z906=""),"",IF(I906="","",(THQ*ED_O*365*24/((ET_I*EF_O*ED_O*((1/I906)*(1/IF(L906="V",Z906,PEF))))))))</f>
        <v/>
      </c>
      <c r="AR906" s="96">
        <f t="shared" si="677"/>
        <v>70080</v>
      </c>
      <c r="AS906" s="96">
        <f t="shared" si="678"/>
        <v>70080</v>
      </c>
      <c r="AU906" s="96" t="str">
        <f t="shared" ref="AU906:AU932" si="731">IF(AND(L906=1,Z906=""),"",IF(G906="","",(TR*AT*24*365)/(ET_I*EF_OUT*ED_O*G906*1000/IF(L906="V",Z906,PEF))))</f>
        <v/>
      </c>
      <c r="AV906" s="96" t="str">
        <f t="shared" si="679"/>
        <v/>
      </c>
      <c r="AW906" s="96" t="str">
        <f t="shared" si="680"/>
        <v/>
      </c>
      <c r="AX906" s="96" t="str">
        <f t="shared" si="681"/>
        <v/>
      </c>
      <c r="AZ906" s="101" t="str">
        <f t="shared" ref="AZ906:AZ932" si="732">IF(AND(L906=1,Z906=""),"",IF(I906="","",(THQ*ED_O*365*24)/((ET_I*EF_OUT*ED_O*((1/I906)*(1/IF(L906="V",Z906,PEF)))))))</f>
        <v/>
      </c>
      <c r="BA906" s="101">
        <f t="shared" ref="BA906:BA932" si="733">IF(E906="","",IF(N906="","",(THQ*BW_A*ED_O*365/((EF_OUT*ED_O*((1/E906)*(SA_WORK*AF_WORK*N906*0.000001)))))))</f>
        <v>484151.49962610903</v>
      </c>
      <c r="BB906" s="101">
        <f t="shared" si="682"/>
        <v>38933.333333333336</v>
      </c>
      <c r="BC906" s="96">
        <f t="shared" si="683"/>
        <v>36035.515715742476</v>
      </c>
      <c r="BE906" s="96" t="str">
        <f t="shared" si="715"/>
        <v/>
      </c>
      <c r="BF906" s="96" t="str">
        <f t="shared" ref="BF906:BF932" si="734">IF(I906="","",(THQ*I906*365*24*ED_C*1000)/(24*EF_R*ED_C))</f>
        <v/>
      </c>
      <c r="BH906" s="118"/>
      <c r="BI906" s="96" t="s">
        <v>74</v>
      </c>
      <c r="BJ906" s="96" t="str">
        <f t="shared" si="716"/>
        <v/>
      </c>
      <c r="BK906" s="101">
        <f t="shared" ref="BK906:BK932" si="735">IF(E906="",IF(I906="","",IF(L906=0,"",(THQ*ED_A*365*1000)/(EF_R*ED_A*((IF(L906=0,0,(VF_W/I906))))))),(THQ*ED_A*365*1000)/(EF_R*ED_A*((IRW_ADULT/(BW_A*E906))+IF(OR(L906=0,I906=""),0,(VF_W/I906)))))</f>
        <v>1001.1428571428571</v>
      </c>
      <c r="BL906" s="101"/>
      <c r="BM906" s="117" t="str">
        <f t="shared" si="717"/>
        <v>99-35-4</v>
      </c>
      <c r="BN906" s="204" t="str">
        <f t="shared" ref="BN906:BN932" si="736">A906</f>
        <v>Trinitrobenzene, 1,3,5-</v>
      </c>
      <c r="BO906" s="204"/>
      <c r="BP906" s="200">
        <f t="shared" si="718"/>
        <v>2245.1992718582965</v>
      </c>
      <c r="BQ906" s="100" t="str">
        <f t="shared" si="694"/>
        <v>N</v>
      </c>
      <c r="BR906" s="205">
        <f t="shared" si="719"/>
        <v>70080</v>
      </c>
      <c r="BS906" s="100" t="str">
        <f t="shared" si="695"/>
        <v>N</v>
      </c>
      <c r="BT906" s="200">
        <f t="shared" si="720"/>
        <v>36035.515715742476</v>
      </c>
      <c r="BU906" s="100" t="str">
        <f t="shared" si="696"/>
        <v>N</v>
      </c>
      <c r="BV906" s="200" t="str">
        <f t="shared" si="721"/>
        <v/>
      </c>
      <c r="BW906" s="100" t="str">
        <f t="shared" si="697"/>
        <v/>
      </c>
      <c r="BX906" s="200">
        <f t="shared" si="698"/>
        <v>1001.1428571428571</v>
      </c>
      <c r="BY906" s="100" t="str">
        <f t="shared" si="699"/>
        <v>N</v>
      </c>
      <c r="BZ906" s="200"/>
      <c r="CA906" s="200"/>
      <c r="CB906" s="200"/>
    </row>
    <row r="907" spans="1:80" s="96" customFormat="1" ht="23" x14ac:dyDescent="0.5">
      <c r="A907" s="268" t="s">
        <v>1742</v>
      </c>
      <c r="B907" s="117" t="s">
        <v>674</v>
      </c>
      <c r="C907" s="96">
        <v>0.03</v>
      </c>
      <c r="D907" s="96" t="s">
        <v>790</v>
      </c>
      <c r="E907" s="96">
        <v>5.0000000000000001E-4</v>
      </c>
      <c r="F907" s="96" t="s">
        <v>790</v>
      </c>
      <c r="G907" s="99"/>
      <c r="H907" s="96" t="s">
        <v>74</v>
      </c>
      <c r="J907" s="96" t="s">
        <v>74</v>
      </c>
      <c r="L907" s="100"/>
      <c r="M907" s="113">
        <v>1</v>
      </c>
      <c r="N907" s="96">
        <v>3.2000000000000001E-2</v>
      </c>
      <c r="P907" s="215">
        <v>227.13</v>
      </c>
      <c r="Q907" s="96" t="s">
        <v>47</v>
      </c>
      <c r="R907" s="215">
        <v>2.0800000000000001E-8</v>
      </c>
      <c r="S907" s="216">
        <v>8.5036999999999996E-7</v>
      </c>
      <c r="T907" s="215">
        <v>2.9509299999999999E-2</v>
      </c>
      <c r="U907" s="215">
        <v>7.9181999999999998E-6</v>
      </c>
      <c r="V907" s="215">
        <v>2812</v>
      </c>
      <c r="W907" s="96">
        <f t="shared" si="722"/>
        <v>16.872</v>
      </c>
      <c r="X907" s="215">
        <v>115</v>
      </c>
      <c r="Y907" s="99" t="str">
        <f t="shared" si="723"/>
        <v/>
      </c>
      <c r="Z907" s="96" t="str">
        <f t="shared" si="724"/>
        <v/>
      </c>
      <c r="AA907" s="96" t="str">
        <f t="shared" si="725"/>
        <v/>
      </c>
      <c r="AC907" s="96" t="str">
        <f t="shared" si="713"/>
        <v/>
      </c>
      <c r="AD907" s="96">
        <f t="shared" si="726"/>
        <v>257.41931843827575</v>
      </c>
      <c r="AE907" s="96">
        <f t="shared" si="714"/>
        <v>23.17460317460317</v>
      </c>
      <c r="AF907" s="96">
        <f t="shared" ref="AF907:AF932" si="737">IF(AND(G907="",C907=""),"",(1/(IF(AC907="",0,(1/AC907))+IF(AD907="",0,(1/AD907))+IF(AE907="",0,(1/AE907)))))</f>
        <v>21.260583693307048</v>
      </c>
      <c r="AH907" s="101" t="str">
        <f t="shared" si="727"/>
        <v/>
      </c>
      <c r="AI907" s="101">
        <f t="shared" si="728"/>
        <v>515.00135452411052</v>
      </c>
      <c r="AJ907" s="101">
        <f t="shared" si="712"/>
        <v>39.107142857142861</v>
      </c>
      <c r="AK907" s="96">
        <f t="shared" ref="AK907:AK932" si="738">IF(AND(E907="",I907=""),"",IF(AND(AH907="",AI907="",AJ907=""),"",(1/(IF(AH907="",0,(1/AH907))+IF(AI907="",0,(1/AI907))+IF(AJ907="",0,(1/AJ907))))))</f>
        <v>36.347090214606503</v>
      </c>
      <c r="AM907" s="96" t="str">
        <f t="shared" si="729"/>
        <v/>
      </c>
      <c r="AN907" s="96">
        <f t="shared" ref="AN907:AN932" si="739">IF(C907="","",(TR*BW_A*AT*365)/(EF_O*ED_O*IRS_WORK*M907*C907*0.000001))</f>
        <v>218.02666666666664</v>
      </c>
      <c r="AO907" s="96">
        <f t="shared" ref="AO907:AO932" si="740">IF(AND(AM907="",AN907=""),"",IF(AND(G907="",C907=""),"",(1/(IF(AM907="",0,(1/AM907))+IF(AN907="",0,(1/AN907))))))</f>
        <v>218.02666666666664</v>
      </c>
      <c r="AQ907" s="96" t="str">
        <f t="shared" si="730"/>
        <v/>
      </c>
      <c r="AR907" s="96">
        <f t="shared" ref="AR907:AR932" si="741">IF(E907="","",(THQ*BW_A*ED_O*365)/((EF_O*ED_O*M907*((1/E907)*(IRS_WORK*0.000001)))))</f>
        <v>1168</v>
      </c>
      <c r="AS907" s="96">
        <f t="shared" ref="AS907:AS932" si="742">IF(AND(AQ907="",AR907=""),"",IF(AND(E907="",I907=""),"",(1/(IF(AQ907="",0,(1/AQ907))+IF(AR907="",0,(1/AR907))))))</f>
        <v>1168</v>
      </c>
      <c r="AU907" s="96" t="str">
        <f t="shared" si="731"/>
        <v/>
      </c>
      <c r="AV907" s="96">
        <f t="shared" ref="AV907:AV932" si="743">IF(C907="","",IF(N907="","",(TR*BW_A*AT*365*24)/(EF_OUT*ED_O*SA_ADULT*AF_WORK*N907*C907*0.000001)))</f>
        <v>12550.348757245309</v>
      </c>
      <c r="AW907" s="96">
        <f t="shared" ref="AW907:AW932" si="744">IF(C907="","",(TR*BW_A*AT*365)/(EF_OUT*ED_O*IRS_ADULT*M907*C907*0.000001))</f>
        <v>121.12592592592591</v>
      </c>
      <c r="AX907" s="96">
        <f t="shared" ref="AX907:AX932" si="745">IF(AND(AU907="",AV907="",AW907=""),"",IF(AND(G907="",C907=""),"",(1/(IF(AU907="",0,(1/AU907))+IF(AV907="",0,(1/AV907))+IF(AW907="",0,(1/AW907))))))</f>
        <v>119.96808989671473</v>
      </c>
      <c r="AZ907" s="101" t="str">
        <f t="shared" si="732"/>
        <v/>
      </c>
      <c r="BA907" s="101">
        <f t="shared" si="733"/>
        <v>4791.0825483833705</v>
      </c>
      <c r="BB907" s="101">
        <f t="shared" ref="BB907:BB932" si="746">IF(E907="","",(THQ*BW_A*ED_O*365)/((EF_OUT*ED_O*M907*((1/E907)*(IRS_ADULT*0.000001)))))</f>
        <v>648.88888888888891</v>
      </c>
      <c r="BC907" s="96">
        <f t="shared" ref="BC907:BC932" si="747">IF(AND(E907="",I907=""),"",IF(AND(AZ907="",BA907="",BB907=""),"",(1/(IF(AZ907="",0,(1/AZ907))+IF(BA907="",0,(1/BA907))+IF(BB907="",0,(1/BB907))))))</f>
        <v>571.48833725389989</v>
      </c>
      <c r="BE907" s="96" t="str">
        <f t="shared" si="715"/>
        <v/>
      </c>
      <c r="BF907" s="96" t="str">
        <f t="shared" si="734"/>
        <v/>
      </c>
      <c r="BH907" s="118"/>
      <c r="BI907" s="96" t="s">
        <v>74</v>
      </c>
      <c r="BJ907" s="96">
        <f t="shared" si="716"/>
        <v>2.5969405905371752</v>
      </c>
      <c r="BK907" s="101">
        <f t="shared" si="735"/>
        <v>16.685714285714287</v>
      </c>
      <c r="BL907" s="101"/>
      <c r="BM907" s="117" t="str">
        <f t="shared" si="717"/>
        <v>118-96-7</v>
      </c>
      <c r="BN907" s="204" t="str">
        <f t="shared" si="736"/>
        <v>Trinitrotoluene, 2,4,6-</v>
      </c>
      <c r="BO907" s="204"/>
      <c r="BP907" s="200">
        <f t="shared" si="718"/>
        <v>21.260583693307048</v>
      </c>
      <c r="BQ907" s="100" t="str">
        <f t="shared" si="694"/>
        <v>C</v>
      </c>
      <c r="BR907" s="205">
        <f t="shared" si="719"/>
        <v>218.02666666666664</v>
      </c>
      <c r="BS907" s="100" t="str">
        <f t="shared" si="695"/>
        <v>C</v>
      </c>
      <c r="BT907" s="200">
        <f t="shared" si="720"/>
        <v>119.96808989671473</v>
      </c>
      <c r="BU907" s="100" t="str">
        <f t="shared" si="696"/>
        <v>C</v>
      </c>
      <c r="BV907" s="200" t="str">
        <f t="shared" si="721"/>
        <v/>
      </c>
      <c r="BW907" s="100" t="str">
        <f t="shared" si="697"/>
        <v/>
      </c>
      <c r="BX907" s="200">
        <f t="shared" si="698"/>
        <v>2.5969405905371752</v>
      </c>
      <c r="BY907" s="100" t="str">
        <f t="shared" si="699"/>
        <v>C</v>
      </c>
      <c r="BZ907" s="200"/>
      <c r="CA907" s="200"/>
      <c r="CB907" s="200"/>
    </row>
    <row r="908" spans="1:80" s="96" customFormat="1" ht="23" x14ac:dyDescent="0.5">
      <c r="A908" s="268" t="s">
        <v>1743</v>
      </c>
      <c r="B908" s="117" t="s">
        <v>1744</v>
      </c>
      <c r="D908" s="96" t="s">
        <v>74</v>
      </c>
      <c r="E908" s="96">
        <v>0.02</v>
      </c>
      <c r="F908" s="96" t="s">
        <v>791</v>
      </c>
      <c r="G908" s="99"/>
      <c r="H908" s="96" t="s">
        <v>74</v>
      </c>
      <c r="J908" s="96" t="s">
        <v>74</v>
      </c>
      <c r="L908" s="100"/>
      <c r="M908" s="113">
        <v>1</v>
      </c>
      <c r="N908" s="96">
        <v>0.1</v>
      </c>
      <c r="P908" s="215">
        <v>278.29000000000002</v>
      </c>
      <c r="Q908" s="96" t="s">
        <v>47</v>
      </c>
      <c r="R908" s="215">
        <v>5.2600000000000004E-10</v>
      </c>
      <c r="S908" s="216">
        <v>2.1503999999999999E-8</v>
      </c>
      <c r="T908" s="215">
        <v>2.3004899999999998E-2</v>
      </c>
      <c r="U908" s="215">
        <v>5.8177999999999996E-6</v>
      </c>
      <c r="V908" s="215">
        <v>1954</v>
      </c>
      <c r="W908" s="96">
        <f t="shared" si="722"/>
        <v>11.724</v>
      </c>
      <c r="X908" s="215">
        <v>62.76</v>
      </c>
      <c r="Y908" s="99" t="str">
        <f t="shared" si="723"/>
        <v/>
      </c>
      <c r="Z908" s="96" t="str">
        <f t="shared" si="724"/>
        <v/>
      </c>
      <c r="AA908" s="96" t="str">
        <f t="shared" si="725"/>
        <v/>
      </c>
      <c r="AC908" s="96" t="str">
        <f t="shared" si="713"/>
        <v/>
      </c>
      <c r="AD908" s="96" t="str">
        <f t="shared" si="726"/>
        <v/>
      </c>
      <c r="AE908" s="96" t="str">
        <f t="shared" si="714"/>
        <v/>
      </c>
      <c r="AF908" s="96" t="str">
        <f t="shared" si="737"/>
        <v/>
      </c>
      <c r="AH908" s="101" t="str">
        <f t="shared" si="727"/>
        <v/>
      </c>
      <c r="AI908" s="101">
        <f t="shared" si="728"/>
        <v>6592.0173379086136</v>
      </c>
      <c r="AJ908" s="101">
        <f t="shared" si="712"/>
        <v>1564.2857142857144</v>
      </c>
      <c r="AK908" s="96">
        <f t="shared" si="738"/>
        <v>1264.2735911142927</v>
      </c>
      <c r="AM908" s="96" t="str">
        <f t="shared" si="729"/>
        <v/>
      </c>
      <c r="AN908" s="96" t="str">
        <f t="shared" si="739"/>
        <v/>
      </c>
      <c r="AO908" s="96" t="str">
        <f t="shared" si="740"/>
        <v/>
      </c>
      <c r="AQ908" s="96" t="str">
        <f t="shared" si="730"/>
        <v/>
      </c>
      <c r="AR908" s="96">
        <f t="shared" si="741"/>
        <v>46720.000000000007</v>
      </c>
      <c r="AS908" s="96">
        <f t="shared" si="742"/>
        <v>46720.000000000007</v>
      </c>
      <c r="AU908" s="96" t="str">
        <f t="shared" si="731"/>
        <v/>
      </c>
      <c r="AV908" s="96" t="str">
        <f t="shared" si="743"/>
        <v/>
      </c>
      <c r="AW908" s="96" t="str">
        <f t="shared" si="744"/>
        <v/>
      </c>
      <c r="AX908" s="96" t="str">
        <f t="shared" si="745"/>
        <v/>
      </c>
      <c r="AZ908" s="101" t="str">
        <f t="shared" si="732"/>
        <v/>
      </c>
      <c r="BA908" s="101">
        <f t="shared" si="733"/>
        <v>61325.856619307138</v>
      </c>
      <c r="BB908" s="101">
        <f t="shared" si="746"/>
        <v>25955.555555555558</v>
      </c>
      <c r="BC908" s="96">
        <f t="shared" si="747"/>
        <v>18236.949183240744</v>
      </c>
      <c r="BE908" s="96" t="str">
        <f t="shared" si="715"/>
        <v/>
      </c>
      <c r="BF908" s="96" t="str">
        <f t="shared" si="734"/>
        <v/>
      </c>
      <c r="BH908" s="118"/>
      <c r="BI908" s="96" t="s">
        <v>74</v>
      </c>
      <c r="BJ908" s="96" t="str">
        <f t="shared" si="716"/>
        <v/>
      </c>
      <c r="BK908" s="101">
        <f t="shared" si="735"/>
        <v>667.42857142857144</v>
      </c>
      <c r="BL908" s="101"/>
      <c r="BM908" s="117" t="str">
        <f t="shared" si="717"/>
        <v>791-28-6</v>
      </c>
      <c r="BN908" s="204" t="str">
        <f t="shared" si="736"/>
        <v>Triphenylphosphine Oxide</v>
      </c>
      <c r="BO908" s="204"/>
      <c r="BP908" s="200">
        <f t="shared" si="718"/>
        <v>1264.2735911142927</v>
      </c>
      <c r="BQ908" s="100" t="str">
        <f t="shared" si="694"/>
        <v>N</v>
      </c>
      <c r="BR908" s="205">
        <f t="shared" si="719"/>
        <v>46720.000000000007</v>
      </c>
      <c r="BS908" s="100" t="str">
        <f t="shared" si="695"/>
        <v>N</v>
      </c>
      <c r="BT908" s="200">
        <f t="shared" si="720"/>
        <v>18236.949183240744</v>
      </c>
      <c r="BU908" s="100" t="str">
        <f t="shared" si="696"/>
        <v>N</v>
      </c>
      <c r="BV908" s="200" t="str">
        <f t="shared" si="721"/>
        <v/>
      </c>
      <c r="BW908" s="100" t="str">
        <f t="shared" si="697"/>
        <v/>
      </c>
      <c r="BX908" s="200">
        <f t="shared" si="698"/>
        <v>667.42857142857144</v>
      </c>
      <c r="BY908" s="100" t="str">
        <f t="shared" si="699"/>
        <v>N</v>
      </c>
      <c r="BZ908" s="200"/>
      <c r="CA908" s="200"/>
      <c r="CB908" s="200"/>
    </row>
    <row r="909" spans="1:80" s="96" customFormat="1" ht="23" x14ac:dyDescent="0.5">
      <c r="A909" s="268" t="s">
        <v>1745</v>
      </c>
      <c r="B909" s="117" t="s">
        <v>1746</v>
      </c>
      <c r="D909" s="96" t="s">
        <v>74</v>
      </c>
      <c r="E909" s="96">
        <v>0.02</v>
      </c>
      <c r="F909" s="96" t="s">
        <v>109</v>
      </c>
      <c r="G909" s="99"/>
      <c r="H909" s="96" t="s">
        <v>74</v>
      </c>
      <c r="J909" s="96" t="s">
        <v>74</v>
      </c>
      <c r="L909" s="100"/>
      <c r="M909" s="113">
        <v>1</v>
      </c>
      <c r="N909" s="96">
        <v>0.1</v>
      </c>
      <c r="P909" s="215">
        <v>430.91</v>
      </c>
      <c r="Q909" s="96" t="s">
        <v>47</v>
      </c>
      <c r="R909" s="215">
        <v>2.6099999999999999E-9</v>
      </c>
      <c r="S909" s="216">
        <v>1.067E-7</v>
      </c>
      <c r="T909" s="215">
        <v>3.3304E-2</v>
      </c>
      <c r="U909" s="215">
        <v>3.8913000000000003E-6</v>
      </c>
      <c r="V909" s="215">
        <v>11130</v>
      </c>
      <c r="W909" s="96">
        <f t="shared" si="722"/>
        <v>66.78</v>
      </c>
      <c r="X909" s="215">
        <v>7</v>
      </c>
      <c r="Y909" s="99" t="str">
        <f t="shared" si="723"/>
        <v/>
      </c>
      <c r="Z909" s="96" t="str">
        <f t="shared" si="724"/>
        <v/>
      </c>
      <c r="AA909" s="96" t="str">
        <f t="shared" si="725"/>
        <v/>
      </c>
      <c r="AC909" s="96" t="str">
        <f t="shared" si="713"/>
        <v/>
      </c>
      <c r="AD909" s="96" t="str">
        <f t="shared" si="726"/>
        <v/>
      </c>
      <c r="AE909" s="96" t="str">
        <f t="shared" si="714"/>
        <v/>
      </c>
      <c r="AF909" s="96" t="str">
        <f t="shared" si="737"/>
        <v/>
      </c>
      <c r="AH909" s="101" t="str">
        <f t="shared" si="727"/>
        <v/>
      </c>
      <c r="AI909" s="101">
        <f t="shared" si="728"/>
        <v>6592.0173379086136</v>
      </c>
      <c r="AJ909" s="101">
        <f t="shared" si="712"/>
        <v>1564.2857142857144</v>
      </c>
      <c r="AK909" s="96">
        <f t="shared" si="738"/>
        <v>1264.2735911142927</v>
      </c>
      <c r="AM909" s="96" t="str">
        <f t="shared" si="729"/>
        <v/>
      </c>
      <c r="AN909" s="96" t="str">
        <f t="shared" si="739"/>
        <v/>
      </c>
      <c r="AO909" s="96" t="str">
        <f t="shared" si="740"/>
        <v/>
      </c>
      <c r="AQ909" s="96" t="str">
        <f t="shared" si="730"/>
        <v/>
      </c>
      <c r="AR909" s="96">
        <f t="shared" si="741"/>
        <v>46720.000000000007</v>
      </c>
      <c r="AS909" s="96">
        <f t="shared" si="742"/>
        <v>46720.000000000007</v>
      </c>
      <c r="AU909" s="96" t="str">
        <f t="shared" si="731"/>
        <v/>
      </c>
      <c r="AV909" s="96" t="str">
        <f t="shared" si="743"/>
        <v/>
      </c>
      <c r="AW909" s="96" t="str">
        <f t="shared" si="744"/>
        <v/>
      </c>
      <c r="AX909" s="96" t="str">
        <f t="shared" si="745"/>
        <v/>
      </c>
      <c r="AZ909" s="101" t="str">
        <f t="shared" si="732"/>
        <v/>
      </c>
      <c r="BA909" s="101">
        <f t="shared" si="733"/>
        <v>61325.856619307138</v>
      </c>
      <c r="BB909" s="101">
        <f t="shared" si="746"/>
        <v>25955.555555555558</v>
      </c>
      <c r="BC909" s="96">
        <f t="shared" si="747"/>
        <v>18236.949183240744</v>
      </c>
      <c r="BE909" s="96" t="str">
        <f t="shared" si="715"/>
        <v/>
      </c>
      <c r="BF909" s="96" t="str">
        <f t="shared" si="734"/>
        <v/>
      </c>
      <c r="BH909" s="118"/>
      <c r="BI909" s="96" t="s">
        <v>74</v>
      </c>
      <c r="BJ909" s="96" t="str">
        <f t="shared" si="716"/>
        <v/>
      </c>
      <c r="BK909" s="101">
        <f t="shared" si="735"/>
        <v>667.42857142857144</v>
      </c>
      <c r="BL909" s="101"/>
      <c r="BM909" s="117" t="str">
        <f t="shared" si="717"/>
        <v>13674-87-8</v>
      </c>
      <c r="BN909" s="204" t="str">
        <f t="shared" si="736"/>
        <v>Tris(1,3-Dichloro-2-propyl) Phosphate</v>
      </c>
      <c r="BO909" s="204"/>
      <c r="BP909" s="200">
        <f t="shared" si="718"/>
        <v>1264.2735911142927</v>
      </c>
      <c r="BQ909" s="100" t="str">
        <f t="shared" si="694"/>
        <v>N</v>
      </c>
      <c r="BR909" s="205">
        <f t="shared" si="719"/>
        <v>46720.000000000007</v>
      </c>
      <c r="BS909" s="100" t="str">
        <f t="shared" si="695"/>
        <v>N</v>
      </c>
      <c r="BT909" s="200">
        <f t="shared" si="720"/>
        <v>18236.949183240744</v>
      </c>
      <c r="BU909" s="100" t="str">
        <f t="shared" si="696"/>
        <v>N</v>
      </c>
      <c r="BV909" s="200" t="str">
        <f t="shared" si="721"/>
        <v/>
      </c>
      <c r="BW909" s="100" t="str">
        <f t="shared" si="697"/>
        <v/>
      </c>
      <c r="BX909" s="200">
        <f t="shared" si="698"/>
        <v>667.42857142857144</v>
      </c>
      <c r="BY909" s="100" t="str">
        <f t="shared" si="699"/>
        <v>N</v>
      </c>
      <c r="BZ909" s="200"/>
      <c r="CA909" s="200"/>
      <c r="CB909" s="200"/>
    </row>
    <row r="910" spans="1:80" s="96" customFormat="1" ht="23" x14ac:dyDescent="0.5">
      <c r="A910" s="268" t="s">
        <v>1747</v>
      </c>
      <c r="B910" s="117" t="s">
        <v>1748</v>
      </c>
      <c r="D910" s="96" t="s">
        <v>74</v>
      </c>
      <c r="E910" s="96">
        <v>0.01</v>
      </c>
      <c r="F910" s="96" t="s">
        <v>1198</v>
      </c>
      <c r="G910" s="99"/>
      <c r="H910" s="96" t="s">
        <v>74</v>
      </c>
      <c r="J910" s="96" t="s">
        <v>74</v>
      </c>
      <c r="L910" s="100"/>
      <c r="M910" s="113">
        <v>1</v>
      </c>
      <c r="N910" s="96">
        <v>0.1</v>
      </c>
      <c r="P910" s="215">
        <v>327.57</v>
      </c>
      <c r="Q910" s="96" t="s">
        <v>47</v>
      </c>
      <c r="R910" s="215">
        <v>5.9599999999999998E-8</v>
      </c>
      <c r="S910" s="216">
        <v>2.4366000000000001E-6</v>
      </c>
      <c r="T910" s="215">
        <v>3.99838E-2</v>
      </c>
      <c r="U910" s="215">
        <v>4.6717999999999999E-6</v>
      </c>
      <c r="V910" s="215">
        <v>1604</v>
      </c>
      <c r="W910" s="96">
        <f t="shared" si="722"/>
        <v>9.6240000000000006</v>
      </c>
      <c r="X910" s="215">
        <v>1200</v>
      </c>
      <c r="Y910" s="99" t="str">
        <f t="shared" si="723"/>
        <v/>
      </c>
      <c r="Z910" s="96" t="str">
        <f t="shared" si="724"/>
        <v/>
      </c>
      <c r="AA910" s="96" t="str">
        <f t="shared" si="725"/>
        <v/>
      </c>
      <c r="AC910" s="96" t="str">
        <f t="shared" si="713"/>
        <v/>
      </c>
      <c r="AD910" s="96" t="str">
        <f t="shared" si="726"/>
        <v/>
      </c>
      <c r="AE910" s="96" t="str">
        <f t="shared" si="714"/>
        <v/>
      </c>
      <c r="AF910" s="96" t="str">
        <f t="shared" si="737"/>
        <v/>
      </c>
      <c r="AH910" s="101" t="str">
        <f t="shared" si="727"/>
        <v/>
      </c>
      <c r="AI910" s="101">
        <f t="shared" si="728"/>
        <v>3296.0086689543068</v>
      </c>
      <c r="AJ910" s="101">
        <f t="shared" si="712"/>
        <v>782.14285714285722</v>
      </c>
      <c r="AK910" s="96">
        <f t="shared" si="738"/>
        <v>632.13679555714634</v>
      </c>
      <c r="AM910" s="96" t="str">
        <f t="shared" si="729"/>
        <v/>
      </c>
      <c r="AN910" s="96" t="str">
        <f t="shared" si="739"/>
        <v/>
      </c>
      <c r="AO910" s="96" t="str">
        <f t="shared" si="740"/>
        <v/>
      </c>
      <c r="AQ910" s="96" t="str">
        <f t="shared" si="730"/>
        <v/>
      </c>
      <c r="AR910" s="96">
        <f t="shared" si="741"/>
        <v>23360.000000000004</v>
      </c>
      <c r="AS910" s="96">
        <f t="shared" si="742"/>
        <v>23360.000000000004</v>
      </c>
      <c r="AU910" s="96" t="str">
        <f t="shared" si="731"/>
        <v/>
      </c>
      <c r="AV910" s="96" t="str">
        <f t="shared" si="743"/>
        <v/>
      </c>
      <c r="AW910" s="96" t="str">
        <f t="shared" si="744"/>
        <v/>
      </c>
      <c r="AX910" s="96" t="str">
        <f t="shared" si="745"/>
        <v/>
      </c>
      <c r="AZ910" s="101" t="str">
        <f t="shared" si="732"/>
        <v/>
      </c>
      <c r="BA910" s="101">
        <f t="shared" si="733"/>
        <v>30662.928309653569</v>
      </c>
      <c r="BB910" s="101">
        <f t="shared" si="746"/>
        <v>12977.777777777779</v>
      </c>
      <c r="BC910" s="96">
        <f t="shared" si="747"/>
        <v>9118.4745916203719</v>
      </c>
      <c r="BE910" s="96" t="str">
        <f t="shared" si="715"/>
        <v/>
      </c>
      <c r="BF910" s="96" t="str">
        <f t="shared" si="734"/>
        <v/>
      </c>
      <c r="BH910" s="118"/>
      <c r="BI910" s="96" t="s">
        <v>74</v>
      </c>
      <c r="BJ910" s="96" t="str">
        <f t="shared" si="716"/>
        <v/>
      </c>
      <c r="BK910" s="101">
        <f t="shared" si="735"/>
        <v>333.71428571428572</v>
      </c>
      <c r="BL910" s="101"/>
      <c r="BM910" s="117" t="str">
        <f t="shared" si="717"/>
        <v>13674-84-5</v>
      </c>
      <c r="BN910" s="204" t="str">
        <f t="shared" si="736"/>
        <v>Tris(1-chloro-2-propyl)phosphate</v>
      </c>
      <c r="BO910" s="204"/>
      <c r="BP910" s="200">
        <f t="shared" si="718"/>
        <v>632.13679555714634</v>
      </c>
      <c r="BQ910" s="100" t="str">
        <f t="shared" si="694"/>
        <v>N</v>
      </c>
      <c r="BR910" s="205">
        <f t="shared" si="719"/>
        <v>23360.000000000004</v>
      </c>
      <c r="BS910" s="100" t="str">
        <f t="shared" si="695"/>
        <v>N</v>
      </c>
      <c r="BT910" s="200">
        <f t="shared" si="720"/>
        <v>9118.4745916203719</v>
      </c>
      <c r="BU910" s="100" t="str">
        <f t="shared" si="696"/>
        <v>N</v>
      </c>
      <c r="BV910" s="200" t="str">
        <f t="shared" si="721"/>
        <v/>
      </c>
      <c r="BW910" s="100" t="str">
        <f t="shared" si="697"/>
        <v/>
      </c>
      <c r="BX910" s="200">
        <f t="shared" si="698"/>
        <v>333.71428571428572</v>
      </c>
      <c r="BY910" s="100" t="str">
        <f t="shared" si="699"/>
        <v>N</v>
      </c>
      <c r="BZ910" s="200"/>
      <c r="CA910" s="200"/>
      <c r="CB910" s="200"/>
    </row>
    <row r="911" spans="1:80" s="96" customFormat="1" ht="23" x14ac:dyDescent="0.5">
      <c r="A911" s="268" t="s">
        <v>1749</v>
      </c>
      <c r="B911" s="117" t="s">
        <v>1750</v>
      </c>
      <c r="C911" s="96">
        <v>2.2999999999999998</v>
      </c>
      <c r="D911" s="201" t="s">
        <v>793</v>
      </c>
      <c r="F911" s="96" t="s">
        <v>74</v>
      </c>
      <c r="G911" s="99">
        <v>6.6E-4</v>
      </c>
      <c r="H911" s="100" t="s">
        <v>793</v>
      </c>
      <c r="J911" s="96" t="s">
        <v>74</v>
      </c>
      <c r="L911" s="100" t="s">
        <v>1199</v>
      </c>
      <c r="M911" s="113">
        <v>1</v>
      </c>
      <c r="P911" s="215">
        <v>697.62</v>
      </c>
      <c r="R911" s="215">
        <v>2.1800000000000001E-5</v>
      </c>
      <c r="S911" s="216">
        <v>8.9130000000000003E-4</v>
      </c>
      <c r="T911" s="215">
        <v>1.9401499999999999E-2</v>
      </c>
      <c r="U911" s="215">
        <v>4.8833000000000003E-6</v>
      </c>
      <c r="V911" s="215">
        <v>9706</v>
      </c>
      <c r="W911" s="96">
        <f t="shared" si="722"/>
        <v>58.236000000000004</v>
      </c>
      <c r="X911" s="215">
        <v>8</v>
      </c>
      <c r="Y911" s="99">
        <f t="shared" si="723"/>
        <v>1.6324283410007677E-8</v>
      </c>
      <c r="Z911" s="96">
        <f t="shared" si="724"/>
        <v>902783.45838411362</v>
      </c>
      <c r="AA911" s="96">
        <f t="shared" si="725"/>
        <v>466.68934984301893</v>
      </c>
      <c r="AC911" s="96">
        <f t="shared" si="713"/>
        <v>3.840512381237779</v>
      </c>
      <c r="AD911" s="96" t="str">
        <f t="shared" si="726"/>
        <v/>
      </c>
      <c r="AE911" s="96">
        <f t="shared" si="714"/>
        <v>0.30227743271221524</v>
      </c>
      <c r="AF911" s="96">
        <f t="shared" si="737"/>
        <v>0.28022184929366656</v>
      </c>
      <c r="AH911" s="101" t="str">
        <f t="shared" si="727"/>
        <v/>
      </c>
      <c r="AI911" s="101" t="str">
        <f t="shared" si="728"/>
        <v/>
      </c>
      <c r="AJ911" s="101" t="str">
        <f t="shared" si="712"/>
        <v/>
      </c>
      <c r="AK911" s="96" t="str">
        <f t="shared" si="738"/>
        <v/>
      </c>
      <c r="AM911" s="96">
        <f t="shared" si="729"/>
        <v>16.775358081246619</v>
      </c>
      <c r="AN911" s="96">
        <f t="shared" si="739"/>
        <v>2.8438260869565211</v>
      </c>
      <c r="AO911" s="96">
        <f t="shared" si="740"/>
        <v>2.4316098223290843</v>
      </c>
      <c r="AQ911" s="96" t="str">
        <f t="shared" si="730"/>
        <v/>
      </c>
      <c r="AR911" s="96" t="str">
        <f t="shared" si="741"/>
        <v/>
      </c>
      <c r="AS911" s="96" t="str">
        <f t="shared" si="742"/>
        <v/>
      </c>
      <c r="AU911" s="96">
        <f t="shared" si="731"/>
        <v>18.639286756940688</v>
      </c>
      <c r="AV911" s="96" t="str">
        <f t="shared" si="743"/>
        <v/>
      </c>
      <c r="AW911" s="96">
        <f t="shared" si="744"/>
        <v>1.5799033816425119</v>
      </c>
      <c r="AX911" s="96">
        <f t="shared" si="745"/>
        <v>1.4564516173425024</v>
      </c>
      <c r="AZ911" s="101" t="str">
        <f t="shared" si="732"/>
        <v/>
      </c>
      <c r="BA911" s="101" t="str">
        <f t="shared" si="733"/>
        <v/>
      </c>
      <c r="BB911" s="101" t="str">
        <f t="shared" si="746"/>
        <v/>
      </c>
      <c r="BC911" s="96" t="str">
        <f t="shared" si="747"/>
        <v/>
      </c>
      <c r="BE911" s="96">
        <f t="shared" si="715"/>
        <v>4.2540792540792533E-3</v>
      </c>
      <c r="BF911" s="96" t="str">
        <f t="shared" si="734"/>
        <v/>
      </c>
      <c r="BH911" s="118"/>
      <c r="BI911" s="96" t="s">
        <v>74</v>
      </c>
      <c r="BJ911" s="96">
        <f t="shared" si="716"/>
        <v>6.8001229611275148E-3</v>
      </c>
      <c r="BK911" s="101" t="str">
        <f t="shared" si="735"/>
        <v/>
      </c>
      <c r="BL911" s="101"/>
      <c r="BM911" s="117" t="str">
        <f t="shared" si="717"/>
        <v>126-72-7</v>
      </c>
      <c r="BN911" s="204" t="str">
        <f t="shared" si="736"/>
        <v>Tris(2,3-dibromopropyl)phosphate</v>
      </c>
      <c r="BO911" s="204"/>
      <c r="BP911" s="200">
        <f t="shared" si="718"/>
        <v>0.28022184929366656</v>
      </c>
      <c r="BQ911" s="100" t="str">
        <f t="shared" si="694"/>
        <v>C</v>
      </c>
      <c r="BR911" s="205">
        <f t="shared" si="719"/>
        <v>2.4316098223290843</v>
      </c>
      <c r="BS911" s="100" t="str">
        <f t="shared" si="695"/>
        <v>C</v>
      </c>
      <c r="BT911" s="200">
        <f t="shared" si="720"/>
        <v>1.4564516173425024</v>
      </c>
      <c r="BU911" s="100" t="str">
        <f t="shared" si="696"/>
        <v>C</v>
      </c>
      <c r="BV911" s="200">
        <f t="shared" si="721"/>
        <v>4.2540792540792533E-3</v>
      </c>
      <c r="BW911" s="100" t="str">
        <f t="shared" si="697"/>
        <v>C</v>
      </c>
      <c r="BX911" s="200">
        <f t="shared" si="698"/>
        <v>6.8001229611275148E-3</v>
      </c>
      <c r="BY911" s="100" t="str">
        <f t="shared" si="699"/>
        <v>C</v>
      </c>
      <c r="BZ911" s="200"/>
      <c r="CA911" s="200"/>
      <c r="CB911" s="200"/>
    </row>
    <row r="912" spans="1:80" s="96" customFormat="1" ht="23" x14ac:dyDescent="0.5">
      <c r="A912" s="268" t="s">
        <v>1751</v>
      </c>
      <c r="B912" s="117" t="s">
        <v>1752</v>
      </c>
      <c r="C912" s="96">
        <v>0.02</v>
      </c>
      <c r="D912" s="96" t="s">
        <v>791</v>
      </c>
      <c r="E912" s="96">
        <v>7.0000000000000001E-3</v>
      </c>
      <c r="F912" s="96" t="s">
        <v>791</v>
      </c>
      <c r="G912" s="99"/>
      <c r="H912" s="96" t="s">
        <v>74</v>
      </c>
      <c r="J912" s="96" t="s">
        <v>74</v>
      </c>
      <c r="L912" s="100"/>
      <c r="M912" s="113">
        <v>1</v>
      </c>
      <c r="N912" s="96">
        <v>0.1</v>
      </c>
      <c r="P912" s="215">
        <v>285.49</v>
      </c>
      <c r="Q912" s="96" t="s">
        <v>47</v>
      </c>
      <c r="R912" s="215">
        <v>3.2899999999999998E-6</v>
      </c>
      <c r="S912" s="216">
        <v>1.3449999999999999E-4</v>
      </c>
      <c r="T912" s="215">
        <v>2.4218400000000001E-2</v>
      </c>
      <c r="U912" s="215">
        <v>6.2191000000000003E-6</v>
      </c>
      <c r="V912" s="215">
        <v>388.3</v>
      </c>
      <c r="W912" s="96">
        <f t="shared" si="722"/>
        <v>2.3298000000000001</v>
      </c>
      <c r="X912" s="215">
        <v>7000</v>
      </c>
      <c r="Y912" s="99" t="str">
        <f t="shared" si="723"/>
        <v/>
      </c>
      <c r="Z912" s="96" t="str">
        <f t="shared" si="724"/>
        <v/>
      </c>
      <c r="AA912" s="96" t="str">
        <f t="shared" si="725"/>
        <v/>
      </c>
      <c r="AC912" s="96" t="str">
        <f t="shared" si="713"/>
        <v/>
      </c>
      <c r="AD912" s="96">
        <f t="shared" si="726"/>
        <v>123.56127285037235</v>
      </c>
      <c r="AE912" s="96">
        <f t="shared" si="714"/>
        <v>34.761904761904759</v>
      </c>
      <c r="AF912" s="96">
        <f t="shared" si="737"/>
        <v>27.129478222090079</v>
      </c>
      <c r="AH912" s="101" t="str">
        <f t="shared" si="727"/>
        <v/>
      </c>
      <c r="AI912" s="101">
        <f t="shared" si="728"/>
        <v>2307.2060682680149</v>
      </c>
      <c r="AJ912" s="101">
        <f t="shared" si="712"/>
        <v>547.5</v>
      </c>
      <c r="AK912" s="96">
        <f t="shared" si="738"/>
        <v>442.49575689000244</v>
      </c>
      <c r="AM912" s="96" t="str">
        <f t="shared" si="729"/>
        <v/>
      </c>
      <c r="AN912" s="96">
        <f t="shared" si="739"/>
        <v>327.03999999999996</v>
      </c>
      <c r="AO912" s="96">
        <f t="shared" si="740"/>
        <v>327.03999999999996</v>
      </c>
      <c r="AQ912" s="96" t="str">
        <f t="shared" si="730"/>
        <v/>
      </c>
      <c r="AR912" s="96">
        <f t="shared" si="741"/>
        <v>16352.000000000002</v>
      </c>
      <c r="AS912" s="96">
        <f t="shared" si="742"/>
        <v>16352</v>
      </c>
      <c r="AU912" s="96" t="str">
        <f t="shared" si="731"/>
        <v/>
      </c>
      <c r="AV912" s="96">
        <f t="shared" si="743"/>
        <v>6024.167403477747</v>
      </c>
      <c r="AW912" s="96">
        <f t="shared" si="744"/>
        <v>181.68888888888887</v>
      </c>
      <c r="AX912" s="96">
        <f t="shared" si="745"/>
        <v>176.36958228710964</v>
      </c>
      <c r="AZ912" s="101" t="str">
        <f t="shared" si="732"/>
        <v/>
      </c>
      <c r="BA912" s="101">
        <f t="shared" si="733"/>
        <v>21464.049816757499</v>
      </c>
      <c r="BB912" s="101">
        <f t="shared" si="746"/>
        <v>9084.4444444444434</v>
      </c>
      <c r="BC912" s="96">
        <f t="shared" si="747"/>
        <v>6382.93221413426</v>
      </c>
      <c r="BE912" s="96" t="str">
        <f t="shared" si="715"/>
        <v/>
      </c>
      <c r="BF912" s="96" t="str">
        <f t="shared" si="734"/>
        <v/>
      </c>
      <c r="BH912" s="118"/>
      <c r="BI912" s="96" t="s">
        <v>74</v>
      </c>
      <c r="BJ912" s="96">
        <f t="shared" si="716"/>
        <v>3.8954108858057617</v>
      </c>
      <c r="BK912" s="101">
        <f t="shared" si="735"/>
        <v>233.60000000000002</v>
      </c>
      <c r="BL912" s="101"/>
      <c r="BM912" s="117" t="str">
        <f t="shared" si="717"/>
        <v>115-96-8</v>
      </c>
      <c r="BN912" s="204" t="str">
        <f t="shared" si="736"/>
        <v>Tris(2-chloroethyl)phosphate</v>
      </c>
      <c r="BO912" s="204"/>
      <c r="BP912" s="200">
        <f t="shared" si="718"/>
        <v>27.129478222090079</v>
      </c>
      <c r="BQ912" s="100" t="str">
        <f t="shared" si="694"/>
        <v>C</v>
      </c>
      <c r="BR912" s="205">
        <f t="shared" si="719"/>
        <v>327.03999999999996</v>
      </c>
      <c r="BS912" s="100" t="str">
        <f t="shared" si="695"/>
        <v>C</v>
      </c>
      <c r="BT912" s="200">
        <f t="shared" si="720"/>
        <v>176.36958228710964</v>
      </c>
      <c r="BU912" s="100" t="str">
        <f t="shared" si="696"/>
        <v>C</v>
      </c>
      <c r="BV912" s="200" t="str">
        <f t="shared" si="721"/>
        <v/>
      </c>
      <c r="BW912" s="100" t="str">
        <f t="shared" si="697"/>
        <v/>
      </c>
      <c r="BX912" s="200">
        <f t="shared" si="698"/>
        <v>3.8954108858057617</v>
      </c>
      <c r="BY912" s="100" t="str">
        <f t="shared" si="699"/>
        <v>C</v>
      </c>
      <c r="BZ912" s="200"/>
      <c r="CA912" s="200"/>
      <c r="CB912" s="200"/>
    </row>
    <row r="913" spans="1:80" s="96" customFormat="1" ht="23" x14ac:dyDescent="0.5">
      <c r="A913" s="268" t="s">
        <v>1753</v>
      </c>
      <c r="B913" s="117" t="s">
        <v>1754</v>
      </c>
      <c r="C913" s="96">
        <v>3.2000000000000002E-3</v>
      </c>
      <c r="D913" s="96" t="s">
        <v>791</v>
      </c>
      <c r="E913" s="96">
        <v>0.1</v>
      </c>
      <c r="F913" s="96" t="s">
        <v>791</v>
      </c>
      <c r="G913" s="99"/>
      <c r="H913" s="96" t="s">
        <v>74</v>
      </c>
      <c r="J913" s="96" t="s">
        <v>74</v>
      </c>
      <c r="L913" s="100"/>
      <c r="M913" s="113">
        <v>1</v>
      </c>
      <c r="N913" s="96">
        <v>0.1</v>
      </c>
      <c r="P913" s="215">
        <v>434.65</v>
      </c>
      <c r="Q913" s="96" t="s">
        <v>47</v>
      </c>
      <c r="R913" s="215">
        <v>7.8600000000000002E-8</v>
      </c>
      <c r="S913" s="216">
        <v>3.2134E-6</v>
      </c>
      <c r="T913" s="215">
        <v>1.64511E-2</v>
      </c>
      <c r="U913" s="215">
        <v>3.9424999999999999E-6</v>
      </c>
      <c r="V913" s="215">
        <v>2468000</v>
      </c>
      <c r="W913" s="96">
        <f t="shared" si="722"/>
        <v>14808</v>
      </c>
      <c r="X913" s="215">
        <v>0.6</v>
      </c>
      <c r="Y913" s="99" t="str">
        <f t="shared" si="723"/>
        <v/>
      </c>
      <c r="Z913" s="96" t="str">
        <f t="shared" si="724"/>
        <v/>
      </c>
      <c r="AA913" s="96" t="str">
        <f t="shared" si="725"/>
        <v/>
      </c>
      <c r="AC913" s="96" t="str">
        <f t="shared" si="713"/>
        <v/>
      </c>
      <c r="AD913" s="96">
        <f t="shared" si="726"/>
        <v>772.25795531482709</v>
      </c>
      <c r="AE913" s="96">
        <f t="shared" si="714"/>
        <v>217.26190476190473</v>
      </c>
      <c r="AF913" s="96">
        <f t="shared" si="737"/>
        <v>169.55923888806302</v>
      </c>
      <c r="AH913" s="101" t="str">
        <f t="shared" si="727"/>
        <v/>
      </c>
      <c r="AI913" s="101">
        <f t="shared" si="728"/>
        <v>32960.086689543074</v>
      </c>
      <c r="AJ913" s="101">
        <f t="shared" si="712"/>
        <v>7821.4285714285706</v>
      </c>
      <c r="AK913" s="96">
        <f t="shared" si="738"/>
        <v>6321.3679555714625</v>
      </c>
      <c r="AM913" s="96" t="str">
        <f t="shared" si="729"/>
        <v/>
      </c>
      <c r="AN913" s="96">
        <f t="shared" si="739"/>
        <v>2043.9999999999995</v>
      </c>
      <c r="AO913" s="96">
        <f t="shared" si="740"/>
        <v>2043.9999999999998</v>
      </c>
      <c r="AQ913" s="96" t="str">
        <f t="shared" si="730"/>
        <v/>
      </c>
      <c r="AR913" s="96">
        <f t="shared" si="741"/>
        <v>233600</v>
      </c>
      <c r="AS913" s="96">
        <f t="shared" si="742"/>
        <v>233600.00000000003</v>
      </c>
      <c r="AU913" s="96" t="str">
        <f t="shared" si="731"/>
        <v/>
      </c>
      <c r="AV913" s="96">
        <f t="shared" si="743"/>
        <v>37651.046271735919</v>
      </c>
      <c r="AW913" s="96">
        <f t="shared" si="744"/>
        <v>1135.5555555555554</v>
      </c>
      <c r="AX913" s="96">
        <f t="shared" si="745"/>
        <v>1102.3098892944352</v>
      </c>
      <c r="AZ913" s="101" t="str">
        <f t="shared" si="732"/>
        <v/>
      </c>
      <c r="BA913" s="101">
        <f t="shared" si="733"/>
        <v>306629.28309653571</v>
      </c>
      <c r="BB913" s="101">
        <f t="shared" si="746"/>
        <v>129777.77777777778</v>
      </c>
      <c r="BC913" s="96">
        <f t="shared" si="747"/>
        <v>91184.745916203712</v>
      </c>
      <c r="BE913" s="96" t="str">
        <f t="shared" si="715"/>
        <v/>
      </c>
      <c r="BF913" s="96" t="str">
        <f t="shared" si="734"/>
        <v/>
      </c>
      <c r="BH913" s="118"/>
      <c r="BI913" s="96" t="s">
        <v>74</v>
      </c>
      <c r="BJ913" s="96">
        <f t="shared" si="716"/>
        <v>24.346318036286011</v>
      </c>
      <c r="BK913" s="101">
        <f t="shared" si="735"/>
        <v>3337.1428571428573</v>
      </c>
      <c r="BL913" s="101"/>
      <c r="BM913" s="117" t="str">
        <f t="shared" si="717"/>
        <v>78-42-2</v>
      </c>
      <c r="BN913" s="204" t="str">
        <f t="shared" si="736"/>
        <v>Tris(2-ethylhexyl)phosphate</v>
      </c>
      <c r="BO913" s="204"/>
      <c r="BP913" s="200">
        <f t="shared" si="718"/>
        <v>169.55923888806302</v>
      </c>
      <c r="BQ913" s="100" t="str">
        <f t="shared" si="694"/>
        <v>C</v>
      </c>
      <c r="BR913" s="205">
        <f t="shared" si="719"/>
        <v>2043.9999999999998</v>
      </c>
      <c r="BS913" s="100" t="str">
        <f t="shared" si="695"/>
        <v>C</v>
      </c>
      <c r="BT913" s="200">
        <f t="shared" si="720"/>
        <v>1102.3098892944352</v>
      </c>
      <c r="BU913" s="100" t="str">
        <f t="shared" si="696"/>
        <v>C</v>
      </c>
      <c r="BV913" s="200" t="str">
        <f t="shared" si="721"/>
        <v/>
      </c>
      <c r="BW913" s="100" t="str">
        <f t="shared" si="697"/>
        <v/>
      </c>
      <c r="BX913" s="200">
        <f t="shared" si="698"/>
        <v>24.346318036286011</v>
      </c>
      <c r="BY913" s="100" t="str">
        <f t="shared" si="699"/>
        <v>C</v>
      </c>
      <c r="BZ913" s="200"/>
      <c r="CA913" s="200"/>
      <c r="CB913" s="200"/>
    </row>
    <row r="914" spans="1:80" s="96" customFormat="1" ht="23" x14ac:dyDescent="0.5">
      <c r="A914" s="268" t="s">
        <v>743</v>
      </c>
      <c r="B914" s="117" t="s">
        <v>848</v>
      </c>
      <c r="D914" s="96" t="s">
        <v>74</v>
      </c>
      <c r="E914" s="96">
        <v>8.0000000000000004E-4</v>
      </c>
      <c r="F914" s="96" t="s">
        <v>791</v>
      </c>
      <c r="G914" s="99"/>
      <c r="H914" s="96" t="s">
        <v>74</v>
      </c>
      <c r="J914" s="96" t="s">
        <v>74</v>
      </c>
      <c r="L914" s="100"/>
      <c r="M914" s="113">
        <v>1</v>
      </c>
      <c r="P914" s="215">
        <v>183.85</v>
      </c>
      <c r="Q914" s="96" t="s">
        <v>47</v>
      </c>
      <c r="R914" s="215" t="s">
        <v>1197</v>
      </c>
      <c r="S914" s="216" t="s">
        <v>1197</v>
      </c>
      <c r="T914" s="215" t="s">
        <v>1197</v>
      </c>
      <c r="U914" s="215" t="s">
        <v>1197</v>
      </c>
      <c r="V914" s="215"/>
      <c r="W914" s="215">
        <v>150</v>
      </c>
      <c r="X914" s="215" t="s">
        <v>1197</v>
      </c>
      <c r="Y914" s="99" t="str">
        <f t="shared" si="723"/>
        <v/>
      </c>
      <c r="Z914" s="96" t="str">
        <f t="shared" si="724"/>
        <v/>
      </c>
      <c r="AA914" s="96" t="str">
        <f t="shared" si="725"/>
        <v/>
      </c>
      <c r="AC914" s="96" t="str">
        <f t="shared" si="713"/>
        <v/>
      </c>
      <c r="AD914" s="96" t="str">
        <f t="shared" si="726"/>
        <v/>
      </c>
      <c r="AE914" s="96" t="str">
        <f t="shared" si="714"/>
        <v/>
      </c>
      <c r="AF914" s="96" t="str">
        <f t="shared" si="737"/>
        <v/>
      </c>
      <c r="AH914" s="101" t="str">
        <f t="shared" si="727"/>
        <v/>
      </c>
      <c r="AI914" s="101" t="str">
        <f t="shared" si="728"/>
        <v/>
      </c>
      <c r="AJ914" s="101">
        <f t="shared" si="712"/>
        <v>62.571428571428584</v>
      </c>
      <c r="AK914" s="96">
        <f t="shared" si="738"/>
        <v>62.571428571428591</v>
      </c>
      <c r="AM914" s="96" t="str">
        <f t="shared" si="729"/>
        <v/>
      </c>
      <c r="AN914" s="96" t="str">
        <f t="shared" si="739"/>
        <v/>
      </c>
      <c r="AO914" s="96" t="str">
        <f t="shared" si="740"/>
        <v/>
      </c>
      <c r="AQ914" s="96" t="str">
        <f t="shared" si="730"/>
        <v/>
      </c>
      <c r="AR914" s="96">
        <f t="shared" si="741"/>
        <v>1868.8000000000002</v>
      </c>
      <c r="AS914" s="96">
        <f t="shared" si="742"/>
        <v>1868.8000000000002</v>
      </c>
      <c r="AU914" s="96" t="str">
        <f t="shared" si="731"/>
        <v/>
      </c>
      <c r="AV914" s="96" t="str">
        <f t="shared" si="743"/>
        <v/>
      </c>
      <c r="AW914" s="96" t="str">
        <f t="shared" si="744"/>
        <v/>
      </c>
      <c r="AX914" s="96" t="str">
        <f t="shared" si="745"/>
        <v/>
      </c>
      <c r="AZ914" s="101" t="str">
        <f t="shared" si="732"/>
        <v/>
      </c>
      <c r="BA914" s="101" t="str">
        <f t="shared" si="733"/>
        <v/>
      </c>
      <c r="BB914" s="101">
        <f t="shared" si="746"/>
        <v>1038.2222222222224</v>
      </c>
      <c r="BC914" s="96">
        <f t="shared" si="747"/>
        <v>1038.2222222222224</v>
      </c>
      <c r="BE914" s="96" t="str">
        <f t="shared" si="715"/>
        <v/>
      </c>
      <c r="BF914" s="96" t="str">
        <f t="shared" si="734"/>
        <v/>
      </c>
      <c r="BH914" s="118"/>
      <c r="BI914" s="96" t="s">
        <v>74</v>
      </c>
      <c r="BJ914" s="96" t="str">
        <f t="shared" si="716"/>
        <v/>
      </c>
      <c r="BK914" s="101">
        <f t="shared" si="735"/>
        <v>26.697142857142858</v>
      </c>
      <c r="BL914" s="101"/>
      <c r="BM914" s="117" t="str">
        <f t="shared" si="717"/>
        <v>7440-33-7</v>
      </c>
      <c r="BN914" s="204" t="str">
        <f t="shared" si="736"/>
        <v>Tungsten</v>
      </c>
      <c r="BO914" s="204"/>
      <c r="BP914" s="200">
        <f t="shared" si="718"/>
        <v>62.571428571428591</v>
      </c>
      <c r="BQ914" s="100" t="str">
        <f t="shared" si="694"/>
        <v>N</v>
      </c>
      <c r="BR914" s="205">
        <f t="shared" si="719"/>
        <v>1868.8000000000002</v>
      </c>
      <c r="BS914" s="100" t="str">
        <f t="shared" si="695"/>
        <v>N</v>
      </c>
      <c r="BT914" s="200">
        <f t="shared" si="720"/>
        <v>1038.2222222222224</v>
      </c>
      <c r="BU914" s="100" t="str">
        <f t="shared" si="696"/>
        <v>N</v>
      </c>
      <c r="BV914" s="200" t="str">
        <f t="shared" si="721"/>
        <v/>
      </c>
      <c r="BW914" s="100" t="str">
        <f t="shared" si="697"/>
        <v/>
      </c>
      <c r="BX914" s="200">
        <f t="shared" si="698"/>
        <v>26.697142857142858</v>
      </c>
      <c r="BY914" s="100" t="str">
        <f t="shared" si="699"/>
        <v>N</v>
      </c>
      <c r="BZ914" s="200">
        <f>'Table D1'!I25</f>
        <v>4.0099108571428568</v>
      </c>
      <c r="CA914" s="200"/>
      <c r="CB914" s="200">
        <f>'Table D1'!J25</f>
        <v>80.198217142857146</v>
      </c>
    </row>
    <row r="915" spans="1:80" s="96" customFormat="1" ht="23" x14ac:dyDescent="0.5">
      <c r="A915" s="268" t="s">
        <v>1755</v>
      </c>
      <c r="B915" s="117" t="s">
        <v>1047</v>
      </c>
      <c r="D915" s="96" t="s">
        <v>74</v>
      </c>
      <c r="E915" s="96">
        <v>3.0000000000000001E-3</v>
      </c>
      <c r="F915" s="96" t="s">
        <v>790</v>
      </c>
      <c r="G915" s="99"/>
      <c r="H915" s="96" t="s">
        <v>74</v>
      </c>
      <c r="I915" s="96">
        <v>4.0000000000000003E-5</v>
      </c>
      <c r="J915" s="96" t="s">
        <v>109</v>
      </c>
      <c r="L915" s="100"/>
      <c r="M915" s="113">
        <v>1</v>
      </c>
      <c r="P915" s="215">
        <v>238.03</v>
      </c>
      <c r="Q915" s="96" t="s">
        <v>47</v>
      </c>
      <c r="R915" s="215" t="s">
        <v>1197</v>
      </c>
      <c r="S915" s="216" t="s">
        <v>1197</v>
      </c>
      <c r="T915" s="215" t="s">
        <v>1197</v>
      </c>
      <c r="U915" s="215" t="s">
        <v>1197</v>
      </c>
      <c r="V915" s="215"/>
      <c r="W915" s="215">
        <v>450</v>
      </c>
      <c r="X915" s="215" t="s">
        <v>1197</v>
      </c>
      <c r="Y915" s="99" t="str">
        <f t="shared" si="723"/>
        <v/>
      </c>
      <c r="Z915" s="96" t="str">
        <f t="shared" si="724"/>
        <v/>
      </c>
      <c r="AA915" s="96" t="str">
        <f t="shared" si="725"/>
        <v/>
      </c>
      <c r="AC915" s="96" t="str">
        <f t="shared" si="713"/>
        <v/>
      </c>
      <c r="AD915" s="96" t="str">
        <f t="shared" si="726"/>
        <v/>
      </c>
      <c r="AE915" s="96" t="str">
        <f t="shared" si="714"/>
        <v/>
      </c>
      <c r="AF915" s="96" t="str">
        <f t="shared" si="737"/>
        <v/>
      </c>
      <c r="AH915" s="101">
        <f t="shared" si="727"/>
        <v>50057.142857142862</v>
      </c>
      <c r="AI915" s="101" t="str">
        <f t="shared" si="728"/>
        <v/>
      </c>
      <c r="AJ915" s="101">
        <f t="shared" si="712"/>
        <v>234.6428571428572</v>
      </c>
      <c r="AK915" s="96">
        <f t="shared" si="738"/>
        <v>233.54810042212847</v>
      </c>
      <c r="AM915" s="96" t="str">
        <f t="shared" si="729"/>
        <v/>
      </c>
      <c r="AN915" s="96" t="str">
        <f t="shared" si="739"/>
        <v/>
      </c>
      <c r="AO915" s="96" t="str">
        <f t="shared" si="740"/>
        <v/>
      </c>
      <c r="AQ915" s="96">
        <f t="shared" si="730"/>
        <v>210240.00000000003</v>
      </c>
      <c r="AR915" s="96">
        <f t="shared" si="741"/>
        <v>7008.0000000000018</v>
      </c>
      <c r="AS915" s="96">
        <f t="shared" si="742"/>
        <v>6781.9354838709687</v>
      </c>
      <c r="AU915" s="96" t="str">
        <f t="shared" si="731"/>
        <v/>
      </c>
      <c r="AV915" s="96" t="str">
        <f t="shared" si="743"/>
        <v/>
      </c>
      <c r="AW915" s="96" t="str">
        <f t="shared" si="744"/>
        <v/>
      </c>
      <c r="AX915" s="96" t="str">
        <f t="shared" si="745"/>
        <v/>
      </c>
      <c r="AZ915" s="101">
        <f t="shared" si="732"/>
        <v>233600.00000000006</v>
      </c>
      <c r="BA915" s="101" t="str">
        <f t="shared" si="733"/>
        <v/>
      </c>
      <c r="BB915" s="101">
        <f t="shared" si="746"/>
        <v>3893.3333333333339</v>
      </c>
      <c r="BC915" s="96">
        <f t="shared" si="747"/>
        <v>3829.5081967213118</v>
      </c>
      <c r="BE915" s="96" t="str">
        <f t="shared" si="715"/>
        <v/>
      </c>
      <c r="BF915" s="96">
        <f t="shared" si="734"/>
        <v>4.1714285714285718E-2</v>
      </c>
      <c r="BH915" s="118"/>
      <c r="BJ915" s="96" t="str">
        <f t="shared" si="716"/>
        <v/>
      </c>
      <c r="BK915" s="101">
        <f t="shared" si="735"/>
        <v>100.11428571428571</v>
      </c>
      <c r="BL915" s="101"/>
      <c r="BM915" s="117" t="s">
        <v>744</v>
      </c>
      <c r="BN915" s="204" t="str">
        <f t="shared" si="736"/>
        <v>Uranium (Soluble Salts)</v>
      </c>
      <c r="BO915" s="204"/>
      <c r="BP915" s="200">
        <f t="shared" si="718"/>
        <v>233.54810042212847</v>
      </c>
      <c r="BQ915" s="100" t="str">
        <f t="shared" si="694"/>
        <v>N</v>
      </c>
      <c r="BR915" s="205">
        <f t="shared" si="719"/>
        <v>6781.9354838709687</v>
      </c>
      <c r="BS915" s="100" t="str">
        <f t="shared" si="695"/>
        <v>N</v>
      </c>
      <c r="BT915" s="200">
        <f t="shared" si="720"/>
        <v>3829.5081967213118</v>
      </c>
      <c r="BU915" s="100" t="str">
        <f t="shared" si="696"/>
        <v>N</v>
      </c>
      <c r="BV915" s="200">
        <f t="shared" si="721"/>
        <v>4.1714285714285718E-2</v>
      </c>
      <c r="BW915" s="100" t="str">
        <f t="shared" si="697"/>
        <v>N</v>
      </c>
      <c r="BX915" s="200">
        <f t="shared" si="698"/>
        <v>100.11428571428571</v>
      </c>
      <c r="BY915" s="100" t="str">
        <f t="shared" si="699"/>
        <v>N</v>
      </c>
      <c r="BZ915" s="200">
        <f>'Table D1'!I26</f>
        <v>45.071451428571429</v>
      </c>
      <c r="CA915" s="200"/>
      <c r="CB915" s="200">
        <f>'Table D1'!J26</f>
        <v>901.42902857142849</v>
      </c>
    </row>
    <row r="916" spans="1:80" s="96" customFormat="1" ht="23" x14ac:dyDescent="0.5">
      <c r="A916" s="268" t="s">
        <v>1756</v>
      </c>
      <c r="B916" s="117" t="s">
        <v>1757</v>
      </c>
      <c r="C916" s="96">
        <v>1</v>
      </c>
      <c r="D916" s="201" t="s">
        <v>793</v>
      </c>
      <c r="F916" s="96" t="s">
        <v>74</v>
      </c>
      <c r="G916" s="99">
        <v>2.9E-4</v>
      </c>
      <c r="H916" s="100" t="s">
        <v>793</v>
      </c>
      <c r="J916" s="96" t="s">
        <v>74</v>
      </c>
      <c r="K916" s="100" t="s">
        <v>1949</v>
      </c>
      <c r="L916" s="100"/>
      <c r="M916" s="113">
        <v>1</v>
      </c>
      <c r="N916" s="96">
        <v>0.1</v>
      </c>
      <c r="P916" s="215">
        <v>89.094999999999999</v>
      </c>
      <c r="Q916" s="96" t="s">
        <v>47</v>
      </c>
      <c r="R916" s="215">
        <v>6.43E-8</v>
      </c>
      <c r="S916" s="216">
        <v>2.6288000000000001E-6</v>
      </c>
      <c r="T916" s="215">
        <v>8.4845599999999993E-2</v>
      </c>
      <c r="U916" s="215">
        <v>1.0200000000000001E-5</v>
      </c>
      <c r="V916" s="215">
        <v>12.13</v>
      </c>
      <c r="W916" s="96">
        <f t="shared" si="722"/>
        <v>7.2780000000000011E-2</v>
      </c>
      <c r="X916" s="215">
        <v>480000</v>
      </c>
      <c r="Y916" s="99" t="str">
        <f t="shared" si="723"/>
        <v/>
      </c>
      <c r="Z916" s="96" t="str">
        <f t="shared" si="724"/>
        <v/>
      </c>
      <c r="AA916" s="96" t="str">
        <f t="shared" si="725"/>
        <v/>
      </c>
      <c r="AC916" s="96">
        <f t="shared" si="713"/>
        <v>4195.4022988505749</v>
      </c>
      <c r="AD916" s="96">
        <f t="shared" si="726"/>
        <v>0.59660019614253024</v>
      </c>
      <c r="AE916" s="96">
        <f t="shared" si="714"/>
        <v>0.15314685620673041</v>
      </c>
      <c r="AF916" s="96">
        <f t="shared" si="737"/>
        <v>0.12186081996735561</v>
      </c>
      <c r="AH916" s="101" t="str">
        <f t="shared" si="727"/>
        <v/>
      </c>
      <c r="AI916" s="101" t="str">
        <f t="shared" si="728"/>
        <v/>
      </c>
      <c r="AJ916" s="101" t="str">
        <f t="shared" si="712"/>
        <v/>
      </c>
      <c r="AK916" s="96" t="str">
        <f t="shared" si="738"/>
        <v/>
      </c>
      <c r="AM916" s="96">
        <f t="shared" si="729"/>
        <v>50747.586206896551</v>
      </c>
      <c r="AN916" s="96">
        <f t="shared" si="739"/>
        <v>6.5407999999999991</v>
      </c>
      <c r="AO916" s="96">
        <f t="shared" si="740"/>
        <v>6.5399570721995834</v>
      </c>
      <c r="AQ916" s="96" t="str">
        <f t="shared" si="730"/>
        <v/>
      </c>
      <c r="AR916" s="96" t="str">
        <f t="shared" si="741"/>
        <v/>
      </c>
      <c r="AS916" s="96" t="str">
        <f t="shared" si="742"/>
        <v/>
      </c>
      <c r="AU916" s="96">
        <f t="shared" si="731"/>
        <v>56386.206896551717</v>
      </c>
      <c r="AV916" s="96">
        <f t="shared" si="743"/>
        <v>120.48334806955495</v>
      </c>
      <c r="AW916" s="96">
        <f t="shared" si="744"/>
        <v>3.6337777777777771</v>
      </c>
      <c r="AX916" s="96">
        <f t="shared" si="745"/>
        <v>3.5271709940228764</v>
      </c>
      <c r="AZ916" s="101" t="str">
        <f t="shared" si="732"/>
        <v/>
      </c>
      <c r="BA916" s="101" t="str">
        <f t="shared" si="733"/>
        <v/>
      </c>
      <c r="BB916" s="101" t="str">
        <f t="shared" si="746"/>
        <v/>
      </c>
      <c r="BC916" s="96" t="str">
        <f t="shared" si="747"/>
        <v/>
      </c>
      <c r="BE916" s="96">
        <f t="shared" si="715"/>
        <v>3.496168582375479E-3</v>
      </c>
      <c r="BF916" s="96" t="str">
        <f t="shared" si="734"/>
        <v/>
      </c>
      <c r="BH916" s="118"/>
      <c r="BI916" s="96" t="s">
        <v>74</v>
      </c>
      <c r="BJ916" s="96">
        <f t="shared" si="716"/>
        <v>2.505147563486616E-2</v>
      </c>
      <c r="BK916" s="101" t="str">
        <f t="shared" si="735"/>
        <v/>
      </c>
      <c r="BL916" s="101"/>
      <c r="BM916" s="117" t="str">
        <f t="shared" si="717"/>
        <v>51-79-6</v>
      </c>
      <c r="BN916" s="204" t="str">
        <f t="shared" si="736"/>
        <v>Urethane</v>
      </c>
      <c r="BO916" s="204"/>
      <c r="BP916" s="200">
        <f t="shared" si="718"/>
        <v>0.12186081996735561</v>
      </c>
      <c r="BQ916" s="100" t="str">
        <f t="shared" si="694"/>
        <v>C</v>
      </c>
      <c r="BR916" s="205">
        <f t="shared" si="719"/>
        <v>6.5399570721995834</v>
      </c>
      <c r="BS916" s="100" t="str">
        <f t="shared" si="695"/>
        <v>C</v>
      </c>
      <c r="BT916" s="200">
        <f t="shared" si="720"/>
        <v>3.5271709940228764</v>
      </c>
      <c r="BU916" s="100" t="str">
        <f t="shared" si="696"/>
        <v>C</v>
      </c>
      <c r="BV916" s="200">
        <f t="shared" si="721"/>
        <v>3.496168582375479E-3</v>
      </c>
      <c r="BW916" s="100" t="str">
        <f t="shared" si="697"/>
        <v>C</v>
      </c>
      <c r="BX916" s="200">
        <f t="shared" si="698"/>
        <v>2.505147563486616E-2</v>
      </c>
      <c r="BY916" s="100" t="str">
        <f t="shared" si="699"/>
        <v>C</v>
      </c>
      <c r="BZ916" s="200"/>
      <c r="CA916" s="200"/>
      <c r="CB916" s="200"/>
    </row>
    <row r="917" spans="1:80" s="96" customFormat="1" ht="23" x14ac:dyDescent="0.5">
      <c r="A917" s="268" t="s">
        <v>1758</v>
      </c>
      <c r="B917" s="117" t="s">
        <v>676</v>
      </c>
      <c r="D917" s="96" t="s">
        <v>74</v>
      </c>
      <c r="E917" s="96">
        <v>8.9999999999999993E-3</v>
      </c>
      <c r="F917" s="96" t="s">
        <v>790</v>
      </c>
      <c r="G917" s="99">
        <v>8.3000000000000001E-3</v>
      </c>
      <c r="H917" s="96" t="s">
        <v>791</v>
      </c>
      <c r="I917" s="96">
        <v>6.9999999999999999E-6</v>
      </c>
      <c r="J917" s="96" t="s">
        <v>791</v>
      </c>
      <c r="L917" s="100"/>
      <c r="M917" s="253">
        <v>2.5999999999999999E-2</v>
      </c>
      <c r="P917" s="215">
        <v>181.88</v>
      </c>
      <c r="Q917" s="96" t="s">
        <v>47</v>
      </c>
      <c r="R917" s="215" t="s">
        <v>1197</v>
      </c>
      <c r="S917" s="216" t="s">
        <v>1197</v>
      </c>
      <c r="T917" s="215" t="s">
        <v>1197</v>
      </c>
      <c r="U917" s="215" t="s">
        <v>1197</v>
      </c>
      <c r="V917" s="215"/>
      <c r="W917" s="96">
        <f t="shared" si="722"/>
        <v>0</v>
      </c>
      <c r="X917" s="215">
        <v>700</v>
      </c>
      <c r="Y917" s="99" t="str">
        <f t="shared" si="723"/>
        <v/>
      </c>
      <c r="Z917" s="96" t="str">
        <f t="shared" si="724"/>
        <v/>
      </c>
      <c r="AA917" s="96" t="str">
        <f t="shared" si="725"/>
        <v/>
      </c>
      <c r="AC917" s="96">
        <f t="shared" si="713"/>
        <v>405.93141797961073</v>
      </c>
      <c r="AD917" s="96" t="str">
        <f t="shared" si="726"/>
        <v/>
      </c>
      <c r="AE917" s="96" t="str">
        <f t="shared" si="714"/>
        <v/>
      </c>
      <c r="AF917" s="96">
        <f t="shared" si="737"/>
        <v>405.93141797961073</v>
      </c>
      <c r="AH917" s="101">
        <f t="shared" si="727"/>
        <v>8759.9999999999982</v>
      </c>
      <c r="AI917" s="101" t="str">
        <f t="shared" si="728"/>
        <v/>
      </c>
      <c r="AJ917" s="101">
        <f t="shared" si="712"/>
        <v>27074.175824175829</v>
      </c>
      <c r="AK917" s="96">
        <f t="shared" si="738"/>
        <v>6618.5359301544659</v>
      </c>
      <c r="AM917" s="96">
        <f t="shared" si="729"/>
        <v>1773.1084337349396</v>
      </c>
      <c r="AN917" s="96" t="str">
        <f t="shared" si="739"/>
        <v/>
      </c>
      <c r="AO917" s="96">
        <f t="shared" si="740"/>
        <v>1773.1084337349396</v>
      </c>
      <c r="AQ917" s="96">
        <f t="shared" si="730"/>
        <v>36791.999999999993</v>
      </c>
      <c r="AR917" s="96">
        <f t="shared" si="741"/>
        <v>808615.38461538474</v>
      </c>
      <c r="AS917" s="96">
        <f t="shared" si="742"/>
        <v>35190.81779053084</v>
      </c>
      <c r="AU917" s="96">
        <f t="shared" si="731"/>
        <v>1970.1204819277107</v>
      </c>
      <c r="AV917" s="96" t="str">
        <f t="shared" si="743"/>
        <v/>
      </c>
      <c r="AW917" s="96" t="str">
        <f t="shared" si="744"/>
        <v/>
      </c>
      <c r="AX917" s="96">
        <f t="shared" si="745"/>
        <v>1970.1204819277107</v>
      </c>
      <c r="AZ917" s="101">
        <f t="shared" si="732"/>
        <v>40879.999999999993</v>
      </c>
      <c r="BA917" s="101" t="str">
        <f t="shared" si="733"/>
        <v/>
      </c>
      <c r="BB917" s="101">
        <f t="shared" si="746"/>
        <v>449230.76923076931</v>
      </c>
      <c r="BC917" s="96">
        <f t="shared" si="747"/>
        <v>37470.210815765349</v>
      </c>
      <c r="BE917" s="96">
        <f t="shared" si="715"/>
        <v>3.3827618164967559E-4</v>
      </c>
      <c r="BF917" s="96">
        <f t="shared" si="734"/>
        <v>7.3000000000000001E-3</v>
      </c>
      <c r="BH917" s="118"/>
      <c r="BI917" s="96" t="s">
        <v>74</v>
      </c>
      <c r="BJ917" s="96" t="str">
        <f t="shared" si="716"/>
        <v/>
      </c>
      <c r="BK917" s="101">
        <f t="shared" si="735"/>
        <v>300.34285714285716</v>
      </c>
      <c r="BL917" s="101"/>
      <c r="BM917" s="117" t="str">
        <f t="shared" si="717"/>
        <v>1314-62-1</v>
      </c>
      <c r="BN917" s="204" t="str">
        <f t="shared" si="736"/>
        <v>Vanadium Pentoxide</v>
      </c>
      <c r="BO917" s="204"/>
      <c r="BP917" s="200">
        <f t="shared" si="718"/>
        <v>405.93141797961073</v>
      </c>
      <c r="BQ917" s="100" t="str">
        <f t="shared" si="694"/>
        <v>C</v>
      </c>
      <c r="BR917" s="205">
        <f t="shared" si="719"/>
        <v>1773.1084337349396</v>
      </c>
      <c r="BS917" s="100" t="str">
        <f t="shared" si="695"/>
        <v>C</v>
      </c>
      <c r="BT917" s="200">
        <f t="shared" si="720"/>
        <v>1970.1204819277107</v>
      </c>
      <c r="BU917" s="100" t="str">
        <f t="shared" si="696"/>
        <v>C</v>
      </c>
      <c r="BV917" s="200">
        <f t="shared" si="721"/>
        <v>3.3827618164967559E-4</v>
      </c>
      <c r="BW917" s="100" t="str">
        <f t="shared" si="697"/>
        <v>C</v>
      </c>
      <c r="BX917" s="200">
        <f t="shared" si="698"/>
        <v>300.34285714285716</v>
      </c>
      <c r="BY917" s="100" t="str">
        <f t="shared" si="699"/>
        <v>N</v>
      </c>
      <c r="BZ917" s="200">
        <v>300</v>
      </c>
      <c r="CA917" s="200"/>
      <c r="CB917" s="200">
        <f>BZ917*20</f>
        <v>6000</v>
      </c>
    </row>
    <row r="918" spans="1:80" s="96" customFormat="1" ht="23" x14ac:dyDescent="0.5">
      <c r="A918" s="268" t="s">
        <v>1759</v>
      </c>
      <c r="B918" s="117" t="s">
        <v>675</v>
      </c>
      <c r="D918" s="96" t="s">
        <v>74</v>
      </c>
      <c r="E918" s="96">
        <v>5.0000000000000001E-3</v>
      </c>
      <c r="F918" s="96" t="s">
        <v>47</v>
      </c>
      <c r="G918" s="99"/>
      <c r="H918" s="96" t="s">
        <v>74</v>
      </c>
      <c r="I918" s="96">
        <v>1E-4</v>
      </c>
      <c r="J918" s="96" t="s">
        <v>109</v>
      </c>
      <c r="L918" s="100"/>
      <c r="M918" s="253">
        <v>2.5999999999999999E-2</v>
      </c>
      <c r="P918" s="215">
        <v>50.94</v>
      </c>
      <c r="Q918" s="96" t="s">
        <v>47</v>
      </c>
      <c r="R918" s="215" t="s">
        <v>1197</v>
      </c>
      <c r="S918" s="216" t="s">
        <v>1197</v>
      </c>
      <c r="T918" s="215" t="s">
        <v>1197</v>
      </c>
      <c r="U918" s="215" t="s">
        <v>1197</v>
      </c>
      <c r="V918" s="215"/>
      <c r="W918" s="215">
        <v>1000</v>
      </c>
      <c r="X918" s="215" t="s">
        <v>1197</v>
      </c>
      <c r="Y918" s="99" t="str">
        <f t="shared" si="723"/>
        <v/>
      </c>
      <c r="Z918" s="96" t="str">
        <f t="shared" si="724"/>
        <v/>
      </c>
      <c r="AA918" s="96" t="str">
        <f t="shared" si="725"/>
        <v/>
      </c>
      <c r="AC918" s="96" t="str">
        <f t="shared" si="713"/>
        <v/>
      </c>
      <c r="AD918" s="96" t="str">
        <f t="shared" si="726"/>
        <v/>
      </c>
      <c r="AE918" s="96" t="str">
        <f t="shared" si="714"/>
        <v/>
      </c>
      <c r="AF918" s="96" t="str">
        <f t="shared" si="737"/>
        <v/>
      </c>
      <c r="AH918" s="101">
        <f t="shared" si="727"/>
        <v>125142.85714285713</v>
      </c>
      <c r="AI918" s="101" t="str">
        <f t="shared" si="728"/>
        <v/>
      </c>
      <c r="AJ918" s="101">
        <f t="shared" si="712"/>
        <v>15041.208791208795</v>
      </c>
      <c r="AK918" s="96">
        <f t="shared" si="738"/>
        <v>13427.34518700184</v>
      </c>
      <c r="AM918" s="96" t="str">
        <f t="shared" si="729"/>
        <v/>
      </c>
      <c r="AN918" s="96" t="str">
        <f t="shared" si="739"/>
        <v/>
      </c>
      <c r="AO918" s="96" t="str">
        <f t="shared" si="740"/>
        <v/>
      </c>
      <c r="AQ918" s="96">
        <f t="shared" si="730"/>
        <v>525600</v>
      </c>
      <c r="AR918" s="96">
        <f t="shared" si="741"/>
        <v>449230.76923076931</v>
      </c>
      <c r="AS918" s="96">
        <f t="shared" si="742"/>
        <v>242211.98156682029</v>
      </c>
      <c r="AU918" s="96" t="str">
        <f t="shared" si="731"/>
        <v/>
      </c>
      <c r="AV918" s="96" t="str">
        <f t="shared" si="743"/>
        <v/>
      </c>
      <c r="AW918" s="96" t="str">
        <f t="shared" si="744"/>
        <v/>
      </c>
      <c r="AX918" s="96" t="str">
        <f t="shared" si="745"/>
        <v/>
      </c>
      <c r="AZ918" s="101">
        <f t="shared" si="732"/>
        <v>584000</v>
      </c>
      <c r="BA918" s="101" t="str">
        <f t="shared" si="733"/>
        <v/>
      </c>
      <c r="BB918" s="101">
        <f t="shared" si="746"/>
        <v>249572.64957264962</v>
      </c>
      <c r="BC918" s="96">
        <f t="shared" si="747"/>
        <v>174850.29940119761</v>
      </c>
      <c r="BE918" s="96" t="str">
        <f t="shared" si="715"/>
        <v/>
      </c>
      <c r="BF918" s="96">
        <f t="shared" si="734"/>
        <v>0.10428571428571429</v>
      </c>
      <c r="BH918" s="118"/>
      <c r="BI918" s="96" t="s">
        <v>74</v>
      </c>
      <c r="BJ918" s="96" t="str">
        <f t="shared" si="716"/>
        <v/>
      </c>
      <c r="BK918" s="101">
        <f t="shared" si="735"/>
        <v>166.85714285714286</v>
      </c>
      <c r="BL918" s="101"/>
      <c r="BM918" s="117" t="str">
        <f t="shared" si="717"/>
        <v>7440-62-2</v>
      </c>
      <c r="BN918" s="204" t="str">
        <f t="shared" si="736"/>
        <v>Vanadium and Compounds</v>
      </c>
      <c r="BO918" s="204"/>
      <c r="BP918" s="200">
        <f t="shared" si="718"/>
        <v>13427.34518700184</v>
      </c>
      <c r="BQ918" s="100" t="str">
        <f t="shared" ref="BQ918:BQ932" si="748">IF(BP918="","",IF(BP918=AA918,"sat", IF(BP918=AF918,"C", IF(BP918=AK918,"N", IF(BP918=100000,"max")))))</f>
        <v>N</v>
      </c>
      <c r="BR918" s="205">
        <f t="shared" si="719"/>
        <v>100000</v>
      </c>
      <c r="BS918" s="100" t="str">
        <f t="shared" ref="BS918:BS932" si="749">IF(BR918="","",IF(BR918=AA918,"sat", IF(BR918=AO918,"C", IF(BR918=AS918,"N", IF(BR918=100000,"max")))))</f>
        <v>max</v>
      </c>
      <c r="BT918" s="200">
        <f t="shared" si="720"/>
        <v>100000</v>
      </c>
      <c r="BU918" s="100" t="str">
        <f t="shared" ref="BU918:BU932" si="750">IF(BT918="","", IF(BT918=AA918,"sat", IF(BT918=AX918,"C", IF(BT918=BC918,"N", IF(BT918=100000,"max")))))</f>
        <v>max</v>
      </c>
      <c r="BV918" s="200">
        <f t="shared" si="721"/>
        <v>0.10428571428571429</v>
      </c>
      <c r="BW918" s="100" t="str">
        <f t="shared" ref="BW918:BW932" si="751">IF(BV918="","", IF(BV918=BE918,"C", IF(BV918=BF918,"N")))</f>
        <v>N</v>
      </c>
      <c r="BX918" s="200">
        <f t="shared" ref="BX918:BX932" si="752">IF(BI918="",(IF(AND(BJ918="",BK918=""),"",MIN(BJ918,BK918))),BI918)</f>
        <v>166.85714285714286</v>
      </c>
      <c r="BY918" s="100" t="str">
        <f t="shared" ref="BY918:BY932" si="753">IF(BX918="","", IF(BX918=BJ918,"C", IF(BX918=BK918,"N",IF(BX918=BI918,"mcl"))))</f>
        <v>N</v>
      </c>
      <c r="BZ918" s="200">
        <v>300</v>
      </c>
      <c r="CA918" s="200"/>
      <c r="CB918" s="200">
        <f>BZ918*20</f>
        <v>6000</v>
      </c>
    </row>
    <row r="919" spans="1:80" s="96" customFormat="1" ht="23" x14ac:dyDescent="0.5">
      <c r="A919" s="268" t="s">
        <v>1760</v>
      </c>
      <c r="B919" s="117" t="s">
        <v>1761</v>
      </c>
      <c r="D919" s="96" t="s">
        <v>74</v>
      </c>
      <c r="E919" s="96">
        <v>1E-3</v>
      </c>
      <c r="F919" s="96" t="s">
        <v>790</v>
      </c>
      <c r="G919" s="99"/>
      <c r="H919" s="96" t="s">
        <v>74</v>
      </c>
      <c r="J919" s="96" t="s">
        <v>74</v>
      </c>
      <c r="L919" s="100" t="s">
        <v>1199</v>
      </c>
      <c r="M919" s="113">
        <v>1</v>
      </c>
      <c r="P919" s="215">
        <v>203.35</v>
      </c>
      <c r="R919" s="215">
        <v>3.0899999999999999E-5</v>
      </c>
      <c r="S919" s="216">
        <v>1.2633E-3</v>
      </c>
      <c r="T919" s="215">
        <v>2.4218900000000002E-2</v>
      </c>
      <c r="U919" s="215">
        <v>6.0745E-6</v>
      </c>
      <c r="V919" s="215">
        <v>299.10000000000002</v>
      </c>
      <c r="W919" s="96">
        <f t="shared" si="722"/>
        <v>1.7946000000000002</v>
      </c>
      <c r="X919" s="215">
        <v>90</v>
      </c>
      <c r="Y919" s="99">
        <f t="shared" si="723"/>
        <v>8.806089186955097E-7</v>
      </c>
      <c r="Z919" s="96">
        <f t="shared" si="724"/>
        <v>122916.19738036771</v>
      </c>
      <c r="AA919" s="96">
        <f t="shared" si="725"/>
        <v>170.53552377169814</v>
      </c>
      <c r="AC919" s="96" t="str">
        <f t="shared" si="713"/>
        <v/>
      </c>
      <c r="AD919" s="96" t="str">
        <f t="shared" si="726"/>
        <v/>
      </c>
      <c r="AE919" s="96" t="str">
        <f t="shared" si="714"/>
        <v/>
      </c>
      <c r="AF919" s="96" t="str">
        <f t="shared" si="737"/>
        <v/>
      </c>
      <c r="AH919" s="101" t="str">
        <f t="shared" si="727"/>
        <v/>
      </c>
      <c r="AI919" s="101" t="str">
        <f t="shared" si="728"/>
        <v/>
      </c>
      <c r="AJ919" s="101">
        <f t="shared" si="712"/>
        <v>78.214285714285722</v>
      </c>
      <c r="AK919" s="96">
        <f t="shared" si="738"/>
        <v>78.214285714285722</v>
      </c>
      <c r="AM919" s="96" t="str">
        <f t="shared" si="729"/>
        <v/>
      </c>
      <c r="AN919" s="96" t="str">
        <f t="shared" si="739"/>
        <v/>
      </c>
      <c r="AO919" s="96" t="str">
        <f t="shared" si="740"/>
        <v/>
      </c>
      <c r="AQ919" s="96" t="str">
        <f t="shared" si="730"/>
        <v/>
      </c>
      <c r="AR919" s="96">
        <f t="shared" si="741"/>
        <v>2336</v>
      </c>
      <c r="AS919" s="96">
        <f t="shared" si="742"/>
        <v>2336</v>
      </c>
      <c r="AU919" s="96" t="str">
        <f t="shared" si="731"/>
        <v/>
      </c>
      <c r="AV919" s="96" t="str">
        <f t="shared" si="743"/>
        <v/>
      </c>
      <c r="AW919" s="96" t="str">
        <f t="shared" si="744"/>
        <v/>
      </c>
      <c r="AX919" s="96" t="str">
        <f t="shared" si="745"/>
        <v/>
      </c>
      <c r="AZ919" s="101" t="str">
        <f t="shared" si="732"/>
        <v/>
      </c>
      <c r="BA919" s="101" t="str">
        <f t="shared" si="733"/>
        <v/>
      </c>
      <c r="BB919" s="101">
        <f t="shared" si="746"/>
        <v>1297.7777777777778</v>
      </c>
      <c r="BC919" s="96">
        <f t="shared" si="747"/>
        <v>1297.7777777777778</v>
      </c>
      <c r="BE919" s="96" t="str">
        <f t="shared" si="715"/>
        <v/>
      </c>
      <c r="BF919" s="96" t="str">
        <f t="shared" si="734"/>
        <v/>
      </c>
      <c r="BH919" s="118"/>
      <c r="BI919" s="96" t="s">
        <v>74</v>
      </c>
      <c r="BJ919" s="96" t="str">
        <f t="shared" si="716"/>
        <v/>
      </c>
      <c r="BK919" s="101">
        <f t="shared" si="735"/>
        <v>33.371428571428574</v>
      </c>
      <c r="BL919" s="101"/>
      <c r="BM919" s="117" t="str">
        <f t="shared" si="717"/>
        <v>1929-77-7</v>
      </c>
      <c r="BN919" s="204" t="str">
        <f t="shared" si="736"/>
        <v>Vernolate</v>
      </c>
      <c r="BO919" s="204"/>
      <c r="BP919" s="200">
        <f t="shared" si="718"/>
        <v>78.214285714285722</v>
      </c>
      <c r="BQ919" s="100" t="str">
        <f t="shared" si="748"/>
        <v>N</v>
      </c>
      <c r="BR919" s="205">
        <f t="shared" si="719"/>
        <v>170.53552377169814</v>
      </c>
      <c r="BS919" s="100" t="str">
        <f t="shared" si="749"/>
        <v>sat</v>
      </c>
      <c r="BT919" s="200">
        <f t="shared" si="720"/>
        <v>170.53552377169814</v>
      </c>
      <c r="BU919" s="100" t="str">
        <f t="shared" si="750"/>
        <v>sat</v>
      </c>
      <c r="BV919" s="200" t="str">
        <f t="shared" si="721"/>
        <v/>
      </c>
      <c r="BW919" s="100" t="str">
        <f t="shared" si="751"/>
        <v/>
      </c>
      <c r="BX919" s="200">
        <f t="shared" si="752"/>
        <v>33.371428571428574</v>
      </c>
      <c r="BY919" s="100" t="str">
        <f t="shared" si="753"/>
        <v>N</v>
      </c>
      <c r="BZ919" s="200"/>
      <c r="CA919" s="200"/>
      <c r="CB919" s="200"/>
    </row>
    <row r="920" spans="1:80" s="96" customFormat="1" ht="23" x14ac:dyDescent="0.5">
      <c r="A920" s="268" t="s">
        <v>677</v>
      </c>
      <c r="B920" s="117" t="s">
        <v>678</v>
      </c>
      <c r="D920" s="96" t="s">
        <v>74</v>
      </c>
      <c r="E920" s="96">
        <v>1.1999999999999999E-3</v>
      </c>
      <c r="F920" s="96" t="s">
        <v>1966</v>
      </c>
      <c r="G920" s="99"/>
      <c r="H920" s="96" t="s">
        <v>74</v>
      </c>
      <c r="J920" s="96" t="s">
        <v>74</v>
      </c>
      <c r="L920" s="100"/>
      <c r="M920" s="113">
        <v>1</v>
      </c>
      <c r="N920" s="96">
        <v>0.1</v>
      </c>
      <c r="P920" s="215">
        <v>286.12</v>
      </c>
      <c r="Q920" s="96" t="s">
        <v>47</v>
      </c>
      <c r="R920" s="215">
        <v>1.74E-8</v>
      </c>
      <c r="S920" s="216">
        <v>7.1137E-7</v>
      </c>
      <c r="T920" s="215">
        <v>2.51487E-2</v>
      </c>
      <c r="U920" s="215">
        <v>6.5271999999999999E-6</v>
      </c>
      <c r="V920" s="215">
        <v>283.60000000000002</v>
      </c>
      <c r="W920" s="96">
        <f t="shared" si="722"/>
        <v>1.7016000000000002</v>
      </c>
      <c r="X920" s="215">
        <v>2.6</v>
      </c>
      <c r="Y920" s="99" t="str">
        <f t="shared" si="723"/>
        <v/>
      </c>
      <c r="Z920" s="96" t="str">
        <f t="shared" si="724"/>
        <v/>
      </c>
      <c r="AA920" s="96" t="str">
        <f t="shared" si="725"/>
        <v/>
      </c>
      <c r="AC920" s="96" t="str">
        <f t="shared" si="713"/>
        <v/>
      </c>
      <c r="AD920" s="96" t="str">
        <f t="shared" si="726"/>
        <v/>
      </c>
      <c r="AE920" s="96" t="str">
        <f t="shared" si="714"/>
        <v/>
      </c>
      <c r="AF920" s="96" t="str">
        <f t="shared" si="737"/>
        <v/>
      </c>
      <c r="AH920" s="101" t="str">
        <f t="shared" si="727"/>
        <v/>
      </c>
      <c r="AI920" s="101">
        <f t="shared" si="728"/>
        <v>395.52104027451679</v>
      </c>
      <c r="AJ920" s="101">
        <f t="shared" si="712"/>
        <v>93.857142857142861</v>
      </c>
      <c r="AK920" s="96">
        <f t="shared" si="738"/>
        <v>75.856415466857555</v>
      </c>
      <c r="AM920" s="96" t="str">
        <f t="shared" si="729"/>
        <v/>
      </c>
      <c r="AN920" s="96" t="str">
        <f t="shared" si="739"/>
        <v/>
      </c>
      <c r="AO920" s="96" t="str">
        <f t="shared" si="740"/>
        <v/>
      </c>
      <c r="AQ920" s="96" t="str">
        <f t="shared" si="730"/>
        <v/>
      </c>
      <c r="AR920" s="96">
        <f t="shared" si="741"/>
        <v>2803.2000000000003</v>
      </c>
      <c r="AS920" s="96">
        <f t="shared" si="742"/>
        <v>2803.2000000000003</v>
      </c>
      <c r="AU920" s="96" t="str">
        <f t="shared" si="731"/>
        <v/>
      </c>
      <c r="AV920" s="96" t="str">
        <f t="shared" si="743"/>
        <v/>
      </c>
      <c r="AW920" s="96" t="str">
        <f t="shared" si="744"/>
        <v/>
      </c>
      <c r="AX920" s="96" t="str">
        <f t="shared" si="745"/>
        <v/>
      </c>
      <c r="AZ920" s="101" t="str">
        <f t="shared" si="732"/>
        <v/>
      </c>
      <c r="BA920" s="101">
        <f t="shared" si="733"/>
        <v>3679.5513971584282</v>
      </c>
      <c r="BB920" s="101">
        <f t="shared" si="746"/>
        <v>1557.3333333333333</v>
      </c>
      <c r="BC920" s="96">
        <f t="shared" si="747"/>
        <v>1094.2169509944445</v>
      </c>
      <c r="BE920" s="96" t="str">
        <f t="shared" si="715"/>
        <v/>
      </c>
      <c r="BF920" s="96" t="str">
        <f t="shared" si="734"/>
        <v/>
      </c>
      <c r="BH920" s="118"/>
      <c r="BI920" s="96" t="s">
        <v>74</v>
      </c>
      <c r="BJ920" s="96" t="str">
        <f t="shared" si="716"/>
        <v/>
      </c>
      <c r="BK920" s="101">
        <f t="shared" si="735"/>
        <v>40.045714285714283</v>
      </c>
      <c r="BL920" s="101"/>
      <c r="BM920" s="117" t="str">
        <f t="shared" si="717"/>
        <v>50471-44-8</v>
      </c>
      <c r="BN920" s="204" t="str">
        <f t="shared" si="736"/>
        <v>Vinclozolin</v>
      </c>
      <c r="BO920" s="204"/>
      <c r="BP920" s="200">
        <f t="shared" si="718"/>
        <v>75.856415466857555</v>
      </c>
      <c r="BQ920" s="100" t="str">
        <f t="shared" si="748"/>
        <v>N</v>
      </c>
      <c r="BR920" s="205">
        <f t="shared" si="719"/>
        <v>2803.2000000000003</v>
      </c>
      <c r="BS920" s="100" t="str">
        <f t="shared" si="749"/>
        <v>N</v>
      </c>
      <c r="BT920" s="200">
        <f t="shared" si="720"/>
        <v>1094.2169509944445</v>
      </c>
      <c r="BU920" s="100" t="str">
        <f t="shared" si="750"/>
        <v>N</v>
      </c>
      <c r="BV920" s="200" t="str">
        <f t="shared" si="721"/>
        <v/>
      </c>
      <c r="BW920" s="100" t="str">
        <f t="shared" si="751"/>
        <v/>
      </c>
      <c r="BX920" s="200">
        <f t="shared" si="752"/>
        <v>40.045714285714283</v>
      </c>
      <c r="BY920" s="100" t="str">
        <f t="shared" si="753"/>
        <v>N</v>
      </c>
      <c r="BZ920" s="200"/>
      <c r="CA920" s="200"/>
      <c r="CB920" s="200"/>
    </row>
    <row r="921" spans="1:80" s="96" customFormat="1" ht="23" x14ac:dyDescent="0.5">
      <c r="A921" s="268" t="s">
        <v>1762</v>
      </c>
      <c r="B921" s="117" t="s">
        <v>679</v>
      </c>
      <c r="D921" s="96" t="s">
        <v>74</v>
      </c>
      <c r="E921" s="96">
        <v>1</v>
      </c>
      <c r="F921" s="96" t="s">
        <v>41</v>
      </c>
      <c r="G921" s="99"/>
      <c r="H921" s="96" t="s">
        <v>74</v>
      </c>
      <c r="I921" s="96">
        <v>0.2</v>
      </c>
      <c r="J921" s="96" t="s">
        <v>790</v>
      </c>
      <c r="L921" s="100" t="s">
        <v>1199</v>
      </c>
      <c r="M921" s="113">
        <v>1</v>
      </c>
      <c r="P921" s="215">
        <v>86.090999999999994</v>
      </c>
      <c r="R921" s="215">
        <v>5.1099999999999995E-4</v>
      </c>
      <c r="S921" s="216">
        <v>2.0891300000000002E-2</v>
      </c>
      <c r="T921" s="215">
        <v>8.4901599999999994E-2</v>
      </c>
      <c r="U921" s="215">
        <v>1.0000000000000001E-5</v>
      </c>
      <c r="V921" s="215">
        <v>5.5830000000000002</v>
      </c>
      <c r="W921" s="96">
        <f t="shared" si="722"/>
        <v>3.3498E-2</v>
      </c>
      <c r="X921" s="215">
        <v>20000</v>
      </c>
      <c r="Y921" s="99">
        <f t="shared" si="723"/>
        <v>6.8795390988528923E-4</v>
      </c>
      <c r="Z921" s="96">
        <f t="shared" si="724"/>
        <v>4397.653266262063</v>
      </c>
      <c r="AA921" s="96">
        <f t="shared" si="725"/>
        <v>2749.0578779874218</v>
      </c>
      <c r="AC921" s="96" t="str">
        <f t="shared" si="713"/>
        <v/>
      </c>
      <c r="AD921" s="96" t="str">
        <f t="shared" si="726"/>
        <v/>
      </c>
      <c r="AE921" s="96" t="str">
        <f t="shared" si="714"/>
        <v/>
      </c>
      <c r="AF921" s="96" t="str">
        <f t="shared" si="737"/>
        <v/>
      </c>
      <c r="AH921" s="101">
        <f t="shared" si="727"/>
        <v>917.22482410608734</v>
      </c>
      <c r="AI921" s="101" t="str">
        <f t="shared" si="728"/>
        <v/>
      </c>
      <c r="AJ921" s="101">
        <f t="shared" si="712"/>
        <v>78214.28571428571</v>
      </c>
      <c r="AK921" s="96">
        <f t="shared" si="738"/>
        <v>906.59313804029102</v>
      </c>
      <c r="AM921" s="96" t="str">
        <f t="shared" si="729"/>
        <v/>
      </c>
      <c r="AN921" s="96" t="str">
        <f t="shared" si="739"/>
        <v/>
      </c>
      <c r="AO921" s="96" t="str">
        <f t="shared" si="740"/>
        <v/>
      </c>
      <c r="AQ921" s="96">
        <f t="shared" si="730"/>
        <v>3852.3442612455669</v>
      </c>
      <c r="AR921" s="96">
        <f t="shared" si="741"/>
        <v>2336000</v>
      </c>
      <c r="AS921" s="96">
        <f t="shared" si="742"/>
        <v>3846.0017429479703</v>
      </c>
      <c r="AU921" s="96" t="str">
        <f t="shared" si="731"/>
        <v/>
      </c>
      <c r="AV921" s="96" t="str">
        <f t="shared" si="743"/>
        <v/>
      </c>
      <c r="AW921" s="96" t="str">
        <f t="shared" si="744"/>
        <v/>
      </c>
      <c r="AX921" s="96" t="str">
        <f t="shared" si="745"/>
        <v/>
      </c>
      <c r="AZ921" s="101">
        <f t="shared" si="732"/>
        <v>4280.3825124950745</v>
      </c>
      <c r="BA921" s="101" t="str">
        <f t="shared" si="733"/>
        <v/>
      </c>
      <c r="BB921" s="101">
        <f t="shared" si="746"/>
        <v>1297777.7777777778</v>
      </c>
      <c r="BC921" s="96">
        <f t="shared" si="747"/>
        <v>4266.3111944756165</v>
      </c>
      <c r="BE921" s="96" t="str">
        <f t="shared" si="715"/>
        <v/>
      </c>
      <c r="BF921" s="96">
        <f t="shared" si="734"/>
        <v>208.57142857142858</v>
      </c>
      <c r="BH921" s="118"/>
      <c r="BI921" s="96" t="s">
        <v>74</v>
      </c>
      <c r="BJ921" s="96" t="str">
        <f t="shared" si="716"/>
        <v/>
      </c>
      <c r="BK921" s="101">
        <f t="shared" si="735"/>
        <v>411.99294532627869</v>
      </c>
      <c r="BL921" s="101"/>
      <c r="BM921" s="117" t="str">
        <f t="shared" si="717"/>
        <v>108-05-4</v>
      </c>
      <c r="BN921" s="204" t="str">
        <f t="shared" si="736"/>
        <v>Vinyl Acetate</v>
      </c>
      <c r="BO921" s="204"/>
      <c r="BP921" s="200">
        <f t="shared" si="718"/>
        <v>906.59313804029102</v>
      </c>
      <c r="BQ921" s="100" t="str">
        <f t="shared" si="748"/>
        <v>N</v>
      </c>
      <c r="BR921" s="205">
        <f t="shared" si="719"/>
        <v>2749.0578779874218</v>
      </c>
      <c r="BS921" s="100" t="str">
        <f t="shared" si="749"/>
        <v>sat</v>
      </c>
      <c r="BT921" s="200">
        <f t="shared" si="720"/>
        <v>2749.0578779874218</v>
      </c>
      <c r="BU921" s="100" t="str">
        <f t="shared" si="750"/>
        <v>sat</v>
      </c>
      <c r="BV921" s="200">
        <f t="shared" si="721"/>
        <v>208.57142857142858</v>
      </c>
      <c r="BW921" s="100" t="str">
        <f t="shared" si="751"/>
        <v>N</v>
      </c>
      <c r="BX921" s="200">
        <f t="shared" si="752"/>
        <v>411.99294532627869</v>
      </c>
      <c r="BY921" s="100" t="str">
        <f t="shared" si="753"/>
        <v>N</v>
      </c>
      <c r="BZ921" s="200">
        <v>8</v>
      </c>
      <c r="CA921" s="200"/>
      <c r="CB921" s="200">
        <f>BZ921*20</f>
        <v>160</v>
      </c>
    </row>
    <row r="922" spans="1:80" s="96" customFormat="1" ht="23" x14ac:dyDescent="0.5">
      <c r="A922" s="268" t="s">
        <v>1763</v>
      </c>
      <c r="B922" s="117" t="s">
        <v>680</v>
      </c>
      <c r="D922" s="96" t="s">
        <v>74</v>
      </c>
      <c r="F922" s="96" t="s">
        <v>74</v>
      </c>
      <c r="G922" s="99">
        <v>1.5E-5</v>
      </c>
      <c r="H922" s="96" t="s">
        <v>791</v>
      </c>
      <c r="I922" s="96">
        <v>3.0000000000000001E-3</v>
      </c>
      <c r="J922" s="96" t="s">
        <v>790</v>
      </c>
      <c r="L922" s="100" t="s">
        <v>1199</v>
      </c>
      <c r="M922" s="113">
        <v>1</v>
      </c>
      <c r="P922" s="215">
        <v>106.95</v>
      </c>
      <c r="R922" s="215">
        <v>1.23E-2</v>
      </c>
      <c r="S922" s="216">
        <v>0.50286180000000003</v>
      </c>
      <c r="T922" s="215">
        <v>8.6223800000000003E-2</v>
      </c>
      <c r="U922" s="215">
        <v>1.17E-5</v>
      </c>
      <c r="V922" s="215">
        <v>21.73</v>
      </c>
      <c r="W922" s="96">
        <f t="shared" si="722"/>
        <v>0.13038</v>
      </c>
      <c r="X922" s="215">
        <v>7600</v>
      </c>
      <c r="Y922" s="99">
        <f t="shared" si="723"/>
        <v>7.0954154133202208E-3</v>
      </c>
      <c r="Z922" s="96">
        <f t="shared" si="724"/>
        <v>1369.3414121150843</v>
      </c>
      <c r="AA922" s="96">
        <f t="shared" si="725"/>
        <v>2474.3764614339625</v>
      </c>
      <c r="AC922" s="96">
        <f t="shared" si="713"/>
        <v>0.25631262329333626</v>
      </c>
      <c r="AD922" s="96" t="str">
        <f t="shared" si="726"/>
        <v/>
      </c>
      <c r="AE922" s="96" t="str">
        <f t="shared" si="714"/>
        <v/>
      </c>
      <c r="AF922" s="96">
        <f t="shared" si="737"/>
        <v>0.25631262329333626</v>
      </c>
      <c r="AH922" s="101">
        <f t="shared" si="727"/>
        <v>4.2840824179029067</v>
      </c>
      <c r="AI922" s="101" t="str">
        <f t="shared" si="728"/>
        <v/>
      </c>
      <c r="AJ922" s="101" t="str">
        <f t="shared" si="712"/>
        <v/>
      </c>
      <c r="AK922" s="96">
        <f t="shared" si="738"/>
        <v>4.2840824179029067</v>
      </c>
      <c r="AM922" s="96">
        <f t="shared" si="729"/>
        <v>1.119573538545293</v>
      </c>
      <c r="AN922" s="96" t="str">
        <f t="shared" si="739"/>
        <v/>
      </c>
      <c r="AO922" s="96">
        <f t="shared" si="740"/>
        <v>1.119573538545293</v>
      </c>
      <c r="AQ922" s="96">
        <f t="shared" si="730"/>
        <v>17.993146155192207</v>
      </c>
      <c r="AR922" s="96" t="str">
        <f t="shared" si="741"/>
        <v/>
      </c>
      <c r="AS922" s="96">
        <f t="shared" si="742"/>
        <v>17.993146155192207</v>
      </c>
      <c r="AU922" s="96">
        <f t="shared" si="731"/>
        <v>1.2439705983836586</v>
      </c>
      <c r="AV922" s="96" t="str">
        <f t="shared" si="743"/>
        <v/>
      </c>
      <c r="AW922" s="96" t="str">
        <f t="shared" si="744"/>
        <v/>
      </c>
      <c r="AX922" s="96">
        <f t="shared" si="745"/>
        <v>1.2439705983836586</v>
      </c>
      <c r="AZ922" s="101">
        <f t="shared" si="732"/>
        <v>19.992384616880233</v>
      </c>
      <c r="BA922" s="101" t="str">
        <f t="shared" si="733"/>
        <v/>
      </c>
      <c r="BB922" s="101" t="str">
        <f t="shared" si="746"/>
        <v/>
      </c>
      <c r="BC922" s="96">
        <f t="shared" si="747"/>
        <v>19.992384616880233</v>
      </c>
      <c r="BE922" s="96">
        <f t="shared" si="715"/>
        <v>0.18717948717948715</v>
      </c>
      <c r="BF922" s="96">
        <f t="shared" si="734"/>
        <v>3.1285714285714286</v>
      </c>
      <c r="BH922" s="118"/>
      <c r="BI922" s="96" t="s">
        <v>74</v>
      </c>
      <c r="BJ922" s="96">
        <f t="shared" si="716"/>
        <v>0.37435897435897425</v>
      </c>
      <c r="BK922" s="101">
        <f t="shared" si="735"/>
        <v>6.257142857142858</v>
      </c>
      <c r="BL922" s="101"/>
      <c r="BM922" s="117" t="str">
        <f t="shared" si="717"/>
        <v>593-60-2</v>
      </c>
      <c r="BN922" s="204" t="str">
        <f t="shared" si="736"/>
        <v>Vinyl Bromide</v>
      </c>
      <c r="BO922" s="204"/>
      <c r="BP922" s="200">
        <f t="shared" si="718"/>
        <v>0.25631262329333626</v>
      </c>
      <c r="BQ922" s="100" t="str">
        <f t="shared" si="748"/>
        <v>C</v>
      </c>
      <c r="BR922" s="205">
        <f t="shared" si="719"/>
        <v>1.119573538545293</v>
      </c>
      <c r="BS922" s="100" t="str">
        <f t="shared" si="749"/>
        <v>C</v>
      </c>
      <c r="BT922" s="200">
        <f t="shared" si="720"/>
        <v>1.2439705983836586</v>
      </c>
      <c r="BU922" s="100" t="str">
        <f t="shared" si="750"/>
        <v>C</v>
      </c>
      <c r="BV922" s="200">
        <f t="shared" si="721"/>
        <v>0.18717948717948715</v>
      </c>
      <c r="BW922" s="100" t="str">
        <f t="shared" si="751"/>
        <v>C</v>
      </c>
      <c r="BX922" s="200">
        <f t="shared" si="752"/>
        <v>0.37435897435897425</v>
      </c>
      <c r="BY922" s="100" t="str">
        <f t="shared" si="753"/>
        <v>C</v>
      </c>
      <c r="BZ922" s="200"/>
      <c r="CA922" s="200"/>
      <c r="CB922" s="200"/>
    </row>
    <row r="923" spans="1:80" s="96" customFormat="1" ht="23" x14ac:dyDescent="0.5">
      <c r="A923" s="268" t="s">
        <v>1764</v>
      </c>
      <c r="B923" s="117" t="s">
        <v>681</v>
      </c>
      <c r="C923" s="96">
        <v>0.72</v>
      </c>
      <c r="D923" s="96" t="s">
        <v>790</v>
      </c>
      <c r="E923" s="96">
        <v>3.0000000000000001E-3</v>
      </c>
      <c r="F923" s="96" t="s">
        <v>790</v>
      </c>
      <c r="G923" s="99">
        <v>4.4000000000000002E-6</v>
      </c>
      <c r="H923" s="96" t="s">
        <v>790</v>
      </c>
      <c r="I923" s="96">
        <v>0.1</v>
      </c>
      <c r="J923" s="96" t="s">
        <v>790</v>
      </c>
      <c r="K923" s="100" t="s">
        <v>1949</v>
      </c>
      <c r="L923" s="100" t="s">
        <v>1199</v>
      </c>
      <c r="M923" s="113">
        <v>1</v>
      </c>
      <c r="P923" s="215">
        <v>62.499000000000002</v>
      </c>
      <c r="R923" s="215">
        <v>2.7799999999999998E-2</v>
      </c>
      <c r="S923" s="216">
        <v>1.1365495000000001</v>
      </c>
      <c r="T923" s="215">
        <v>0.1071202</v>
      </c>
      <c r="U923" s="215">
        <v>1.2E-5</v>
      </c>
      <c r="V923" s="215">
        <v>21.73</v>
      </c>
      <c r="W923" s="96">
        <f t="shared" si="722"/>
        <v>0.13038</v>
      </c>
      <c r="X923" s="215">
        <v>8800</v>
      </c>
      <c r="Y923" s="99">
        <f t="shared" si="723"/>
        <v>1.4558620051126195E-2</v>
      </c>
      <c r="Z923" s="96">
        <f t="shared" si="724"/>
        <v>955.96182562068248</v>
      </c>
      <c r="AA923" s="96">
        <f t="shared" si="725"/>
        <v>3920.7353934591197</v>
      </c>
      <c r="AC923" s="96">
        <v>0.16</v>
      </c>
      <c r="AD923" s="96" t="str">
        <f t="shared" si="726"/>
        <v/>
      </c>
      <c r="AE923" s="96">
        <v>9.4E-2</v>
      </c>
      <c r="AF923" s="96">
        <f t="shared" si="737"/>
        <v>5.9212598425196855E-2</v>
      </c>
      <c r="AH923" s="101">
        <f t="shared" si="727"/>
        <v>99.693161814728327</v>
      </c>
      <c r="AI923" s="101" t="str">
        <f t="shared" si="728"/>
        <v/>
      </c>
      <c r="AJ923" s="101">
        <f t="shared" si="712"/>
        <v>234.6428571428572</v>
      </c>
      <c r="AK923" s="96">
        <f t="shared" si="738"/>
        <v>69.966402060857916</v>
      </c>
      <c r="AM923" s="96">
        <f t="shared" si="729"/>
        <v>2.6645263248663751</v>
      </c>
      <c r="AN923" s="96">
        <f t="shared" si="739"/>
        <v>9.0844444444444434</v>
      </c>
      <c r="AO923" s="96">
        <f t="shared" si="740"/>
        <v>2.0602435604176921</v>
      </c>
      <c r="AQ923" s="96">
        <f t="shared" si="730"/>
        <v>418.71127962185892</v>
      </c>
      <c r="AR923" s="96">
        <f t="shared" si="741"/>
        <v>7008.0000000000018</v>
      </c>
      <c r="AS923" s="96">
        <f t="shared" si="742"/>
        <v>395.10471554771317</v>
      </c>
      <c r="AU923" s="96">
        <f t="shared" si="731"/>
        <v>2.9605848054070831</v>
      </c>
      <c r="AV923" s="96" t="str">
        <f t="shared" si="743"/>
        <v/>
      </c>
      <c r="AW923" s="96">
        <f t="shared" si="744"/>
        <v>5.0469135802469127</v>
      </c>
      <c r="AX923" s="96">
        <f t="shared" si="745"/>
        <v>1.8659779796710294</v>
      </c>
      <c r="AZ923" s="101">
        <f t="shared" si="732"/>
        <v>465.23475513539881</v>
      </c>
      <c r="BA923" s="101" t="str">
        <f t="shared" si="733"/>
        <v/>
      </c>
      <c r="BB923" s="101">
        <f t="shared" si="746"/>
        <v>3893.3333333333339</v>
      </c>
      <c r="BC923" s="96">
        <f t="shared" si="747"/>
        <v>415.57546956440387</v>
      </c>
      <c r="BE923" s="96">
        <v>0.17</v>
      </c>
      <c r="BF923" s="96">
        <f t="shared" si="734"/>
        <v>104.28571428571429</v>
      </c>
      <c r="BH923" s="118"/>
      <c r="BI923" s="96">
        <v>2</v>
      </c>
      <c r="BJ923" s="96">
        <v>0.19</v>
      </c>
      <c r="BK923" s="101">
        <f t="shared" si="735"/>
        <v>67.644787644787641</v>
      </c>
      <c r="BL923" s="101"/>
      <c r="BM923" s="117" t="str">
        <f t="shared" si="717"/>
        <v>75-01-4</v>
      </c>
      <c r="BN923" s="204" t="str">
        <f t="shared" si="736"/>
        <v>Vinyl Chloride</v>
      </c>
      <c r="BO923" s="204"/>
      <c r="BP923" s="200">
        <f t="shared" si="718"/>
        <v>5.9212598425196855E-2</v>
      </c>
      <c r="BQ923" s="100" t="str">
        <f t="shared" si="748"/>
        <v>C</v>
      </c>
      <c r="BR923" s="205">
        <f t="shared" si="719"/>
        <v>2.0602435604176921</v>
      </c>
      <c r="BS923" s="100" t="str">
        <f t="shared" si="749"/>
        <v>C</v>
      </c>
      <c r="BT923" s="200">
        <f t="shared" si="720"/>
        <v>1.8659779796710294</v>
      </c>
      <c r="BU923" s="100" t="str">
        <f t="shared" si="750"/>
        <v>C</v>
      </c>
      <c r="BV923" s="200">
        <f t="shared" si="721"/>
        <v>0.17</v>
      </c>
      <c r="BW923" s="100" t="str">
        <f t="shared" si="751"/>
        <v>C</v>
      </c>
      <c r="BX923" s="200">
        <f t="shared" si="752"/>
        <v>2</v>
      </c>
      <c r="BY923" s="100" t="str">
        <f t="shared" si="753"/>
        <v>mcl</v>
      </c>
      <c r="BZ923" s="200">
        <v>6.9999999999999999E-4</v>
      </c>
      <c r="CA923" s="200"/>
      <c r="CB923" s="200">
        <f>BZ923*20</f>
        <v>1.4E-2</v>
      </c>
    </row>
    <row r="924" spans="1:80" s="96" customFormat="1" ht="23" x14ac:dyDescent="0.5">
      <c r="A924" s="268" t="s">
        <v>682</v>
      </c>
      <c r="B924" s="117" t="s">
        <v>683</v>
      </c>
      <c r="D924" s="96" t="s">
        <v>74</v>
      </c>
      <c r="E924" s="96">
        <v>2.9999999999999997E-4</v>
      </c>
      <c r="F924" s="96" t="s">
        <v>790</v>
      </c>
      <c r="G924" s="99"/>
      <c r="H924" s="96" t="s">
        <v>74</v>
      </c>
      <c r="J924" s="96" t="s">
        <v>74</v>
      </c>
      <c r="L924" s="100"/>
      <c r="M924" s="113">
        <v>1</v>
      </c>
      <c r="N924" s="96">
        <v>0.1</v>
      </c>
      <c r="P924" s="215">
        <v>308.33999999999997</v>
      </c>
      <c r="Q924" s="96" t="s">
        <v>47</v>
      </c>
      <c r="R924" s="215">
        <v>2.7700000000000002E-9</v>
      </c>
      <c r="S924" s="216">
        <v>1.1325E-7</v>
      </c>
      <c r="T924" s="215">
        <v>4.1629399999999997E-2</v>
      </c>
      <c r="U924" s="215">
        <v>4.8640999999999997E-6</v>
      </c>
      <c r="V924" s="215">
        <v>426.1</v>
      </c>
      <c r="W924" s="96">
        <f t="shared" si="722"/>
        <v>2.5566</v>
      </c>
      <c r="X924" s="215">
        <v>17</v>
      </c>
      <c r="Y924" s="99" t="str">
        <f t="shared" si="723"/>
        <v/>
      </c>
      <c r="Z924" s="96" t="str">
        <f t="shared" si="724"/>
        <v/>
      </c>
      <c r="AA924" s="96" t="str">
        <f t="shared" si="725"/>
        <v/>
      </c>
      <c r="AC924" s="96" t="str">
        <f t="shared" ref="AC924:AC931" si="754">IF(AND(L924="V",Z924=""),"",IF(G924="","",(TR*AT*365*24)/(ET_R*EF_R*IF(K924="M",ED_m,(ED_A+ED_C))*G924*1000/IF(L924="V",Z924,PEF))))</f>
        <v/>
      </c>
      <c r="AD924" s="96" t="str">
        <f t="shared" si="726"/>
        <v/>
      </c>
      <c r="AE924" s="96" t="str">
        <f t="shared" ref="AE924:AE932" si="755">IF(C924="","",(TR*AT*365)/(EF_R*IF(K924="M",IFS_MADJ,IFS_ADJ)*M924*C924*0.000001))</f>
        <v/>
      </c>
      <c r="AF924" s="96" t="str">
        <f t="shared" si="737"/>
        <v/>
      </c>
      <c r="AH924" s="101" t="str">
        <f t="shared" si="727"/>
        <v/>
      </c>
      <c r="AI924" s="101">
        <f t="shared" si="728"/>
        <v>98.880260068629198</v>
      </c>
      <c r="AJ924" s="101">
        <f t="shared" si="712"/>
        <v>23.464285714285715</v>
      </c>
      <c r="AK924" s="96">
        <f t="shared" si="738"/>
        <v>18.964103866714389</v>
      </c>
      <c r="AM924" s="96" t="str">
        <f t="shared" si="729"/>
        <v/>
      </c>
      <c r="AN924" s="96" t="str">
        <f t="shared" si="739"/>
        <v/>
      </c>
      <c r="AO924" s="96" t="str">
        <f t="shared" si="740"/>
        <v/>
      </c>
      <c r="AQ924" s="96" t="str">
        <f t="shared" si="730"/>
        <v/>
      </c>
      <c r="AR924" s="96">
        <f t="shared" si="741"/>
        <v>700.80000000000007</v>
      </c>
      <c r="AS924" s="96">
        <f t="shared" si="742"/>
        <v>700.80000000000007</v>
      </c>
      <c r="AU924" s="96" t="str">
        <f t="shared" si="731"/>
        <v/>
      </c>
      <c r="AV924" s="96" t="str">
        <f t="shared" si="743"/>
        <v/>
      </c>
      <c r="AW924" s="96" t="str">
        <f t="shared" si="744"/>
        <v/>
      </c>
      <c r="AX924" s="96" t="str">
        <f t="shared" si="745"/>
        <v/>
      </c>
      <c r="AZ924" s="101" t="str">
        <f t="shared" si="732"/>
        <v/>
      </c>
      <c r="BA924" s="101">
        <f t="shared" si="733"/>
        <v>919.88784928960706</v>
      </c>
      <c r="BB924" s="101">
        <f t="shared" si="746"/>
        <v>389.33333333333331</v>
      </c>
      <c r="BC924" s="96">
        <f t="shared" si="747"/>
        <v>273.55423774861111</v>
      </c>
      <c r="BE924" s="96" t="str">
        <f t="shared" ref="BE924:BE932" si="756">IF(G924="","",TR*AT*365*24/(24*EF_R*IF(K924="M",ED_m,(ED_A+ED_C))*G924))</f>
        <v/>
      </c>
      <c r="BF924" s="96" t="str">
        <f t="shared" si="734"/>
        <v/>
      </c>
      <c r="BH924" s="118"/>
      <c r="BI924" s="96" t="s">
        <v>74</v>
      </c>
      <c r="BJ924" s="96" t="str">
        <f t="shared" ref="BJ924:BJ932" si="757">IF(C924="",IF(G924="","",IF(L924=0,"",(TR*AT*365)/(EF_R*IF(K924="M",ED_m,(ED_A+ED_C))*(IF(L924=0,0,(VF_W*G924)))))),(TR*AT*365)/(EF_R*((IF(K924="M",IFW_MADJ,IFW_ADJ)*C924*0.001)+(IF(OR(L924=0,G924=""),0,(IF(K924="M",ED_m,(ED_A+ED_C))*VF_W*G924))))))</f>
        <v/>
      </c>
      <c r="BK924" s="101">
        <f t="shared" si="735"/>
        <v>10.011428571428571</v>
      </c>
      <c r="BL924" s="101"/>
      <c r="BM924" s="117" t="str">
        <f t="shared" ref="BM924:BM932" si="758">B924</f>
        <v>81-81-2</v>
      </c>
      <c r="BN924" s="204" t="str">
        <f t="shared" si="736"/>
        <v>Warfarin</v>
      </c>
      <c r="BO924" s="204"/>
      <c r="BP924" s="200">
        <f t="shared" ref="BP924:BP932" si="759">IF(AND(AA924="",AF924="",AK924=""),"",IF(Q924="S", MIN(AF924,AK924,100000),MIN(AA924,AF924,AK924,100000)))</f>
        <v>18.964103866714389</v>
      </c>
      <c r="BQ924" s="100" t="str">
        <f t="shared" si="748"/>
        <v>N</v>
      </c>
      <c r="BR924" s="205">
        <f t="shared" ref="BR924:BR932" si="760">IF(AND(AA924="",AO924="",AS924=""),"",IF(Q924="S", MIN(AO924,AS924,100000),MIN(AA924,AO924,AS924,100000)))</f>
        <v>700.80000000000007</v>
      </c>
      <c r="BS924" s="100" t="str">
        <f t="shared" si="749"/>
        <v>N</v>
      </c>
      <c r="BT924" s="200">
        <f t="shared" ref="BT924:BT932" si="761">IF(AND(AA924="",AX924="",BC924=""),"",IF(Q924="S",MIN(AX924,BC924,100000),MIN(AA924,AX924,BC924,100000)))</f>
        <v>273.55423774861111</v>
      </c>
      <c r="BU924" s="100" t="str">
        <f t="shared" si="750"/>
        <v>N</v>
      </c>
      <c r="BV924" s="200" t="str">
        <f t="shared" ref="BV924:BV932" si="762">IF(AND(G924="",I924=""),"",MIN(BE924,BF924))</f>
        <v/>
      </c>
      <c r="BW924" s="100" t="str">
        <f t="shared" si="751"/>
        <v/>
      </c>
      <c r="BX924" s="200">
        <f t="shared" si="752"/>
        <v>10.011428571428571</v>
      </c>
      <c r="BY924" s="100" t="str">
        <f t="shared" si="753"/>
        <v>N</v>
      </c>
      <c r="BZ924" s="200"/>
      <c r="CA924" s="200"/>
      <c r="CB924" s="200"/>
    </row>
    <row r="925" spans="1:80" s="96" customFormat="1" ht="23" x14ac:dyDescent="0.5">
      <c r="A925" s="268" t="s">
        <v>1766</v>
      </c>
      <c r="B925" s="117" t="s">
        <v>684</v>
      </c>
      <c r="D925" s="96" t="s">
        <v>74</v>
      </c>
      <c r="E925" s="96">
        <v>0.2</v>
      </c>
      <c r="F925" s="96" t="s">
        <v>47</v>
      </c>
      <c r="G925" s="99"/>
      <c r="H925" s="96" t="s">
        <v>74</v>
      </c>
      <c r="I925" s="96">
        <v>0.1</v>
      </c>
      <c r="J925" s="96" t="s">
        <v>47</v>
      </c>
      <c r="L925" s="100" t="s">
        <v>1199</v>
      </c>
      <c r="M925" s="113">
        <v>1</v>
      </c>
      <c r="P925" s="215">
        <v>106.17</v>
      </c>
      <c r="R925" s="215">
        <v>7.1799999999999998E-3</v>
      </c>
      <c r="S925" s="216">
        <v>0.29354049999999998</v>
      </c>
      <c r="T925" s="215">
        <v>6.8365899999999993E-2</v>
      </c>
      <c r="U925" s="215">
        <v>8.4393999999999992E-6</v>
      </c>
      <c r="V925" s="215">
        <v>375.3</v>
      </c>
      <c r="W925" s="96">
        <f t="shared" si="722"/>
        <v>2.2518000000000002</v>
      </c>
      <c r="X925" s="215">
        <v>161</v>
      </c>
      <c r="Y925" s="99">
        <f t="shared" si="723"/>
        <v>4.4414706201120931E-4</v>
      </c>
      <c r="Z925" s="96">
        <f t="shared" si="724"/>
        <v>5473.1488449552953</v>
      </c>
      <c r="AA925" s="96">
        <f t="shared" si="725"/>
        <v>387.58650828333333</v>
      </c>
      <c r="AC925" s="96" t="str">
        <f t="shared" si="754"/>
        <v/>
      </c>
      <c r="AD925" s="96" t="str">
        <f t="shared" si="726"/>
        <v/>
      </c>
      <c r="AE925" s="96" t="str">
        <f t="shared" si="755"/>
        <v/>
      </c>
      <c r="AF925" s="96" t="str">
        <f t="shared" si="737"/>
        <v/>
      </c>
      <c r="AH925" s="101">
        <f t="shared" si="727"/>
        <v>570.77123668819513</v>
      </c>
      <c r="AI925" s="101" t="str">
        <f t="shared" si="728"/>
        <v/>
      </c>
      <c r="AJ925" s="101">
        <f t="shared" si="712"/>
        <v>15642.857142857141</v>
      </c>
      <c r="AK925" s="96">
        <f t="shared" si="738"/>
        <v>550.67827556904388</v>
      </c>
      <c r="AM925" s="96" t="str">
        <f t="shared" si="729"/>
        <v/>
      </c>
      <c r="AN925" s="96" t="str">
        <f t="shared" si="739"/>
        <v/>
      </c>
      <c r="AO925" s="96" t="str">
        <f t="shared" si="740"/>
        <v/>
      </c>
      <c r="AQ925" s="96">
        <f t="shared" si="730"/>
        <v>2397.239194090419</v>
      </c>
      <c r="AR925" s="96">
        <f t="shared" si="741"/>
        <v>467200</v>
      </c>
      <c r="AS925" s="96">
        <f t="shared" si="742"/>
        <v>2385.0015673029498</v>
      </c>
      <c r="AU925" s="96" t="str">
        <f t="shared" si="731"/>
        <v/>
      </c>
      <c r="AV925" s="96" t="str">
        <f t="shared" si="743"/>
        <v/>
      </c>
      <c r="AW925" s="96" t="str">
        <f t="shared" si="744"/>
        <v/>
      </c>
      <c r="AX925" s="96" t="str">
        <f t="shared" si="745"/>
        <v/>
      </c>
      <c r="AZ925" s="101">
        <f t="shared" si="732"/>
        <v>2663.59910454491</v>
      </c>
      <c r="BA925" s="101" t="str">
        <f t="shared" si="733"/>
        <v/>
      </c>
      <c r="BB925" s="101">
        <f t="shared" si="746"/>
        <v>259555.55555555556</v>
      </c>
      <c r="BC925" s="96">
        <f t="shared" si="747"/>
        <v>2636.5424991686591</v>
      </c>
      <c r="BE925" s="96" t="str">
        <f t="shared" si="756"/>
        <v/>
      </c>
      <c r="BF925" s="96">
        <f t="shared" si="734"/>
        <v>104.28571428571429</v>
      </c>
      <c r="BH925" s="118"/>
      <c r="BI925" s="96" t="s">
        <v>74</v>
      </c>
      <c r="BJ925" s="96" t="str">
        <f t="shared" si="757"/>
        <v/>
      </c>
      <c r="BK925" s="101">
        <f t="shared" si="735"/>
        <v>202.25108225108224</v>
      </c>
      <c r="BL925" s="101"/>
      <c r="BM925" s="117" t="str">
        <f t="shared" si="758"/>
        <v>108-38-3</v>
      </c>
      <c r="BN925" s="204" t="str">
        <f t="shared" si="736"/>
        <v>Xylene, m-</v>
      </c>
      <c r="BO925" s="204"/>
      <c r="BP925" s="200">
        <f t="shared" si="759"/>
        <v>387.58650828333333</v>
      </c>
      <c r="BQ925" s="100" t="str">
        <f t="shared" si="748"/>
        <v>sat</v>
      </c>
      <c r="BR925" s="205">
        <f t="shared" si="760"/>
        <v>387.58650828333333</v>
      </c>
      <c r="BS925" s="100" t="str">
        <f t="shared" si="749"/>
        <v>sat</v>
      </c>
      <c r="BT925" s="200">
        <f t="shared" si="761"/>
        <v>387.58650828333333</v>
      </c>
      <c r="BU925" s="100" t="str">
        <f t="shared" si="750"/>
        <v>sat</v>
      </c>
      <c r="BV925" s="200">
        <f t="shared" si="762"/>
        <v>104.28571428571429</v>
      </c>
      <c r="BW925" s="100" t="str">
        <f t="shared" si="751"/>
        <v>N</v>
      </c>
      <c r="BX925" s="200">
        <f t="shared" si="752"/>
        <v>202.25108225108224</v>
      </c>
      <c r="BY925" s="100" t="str">
        <f t="shared" si="753"/>
        <v>N</v>
      </c>
      <c r="BZ925" s="200">
        <v>10</v>
      </c>
      <c r="CA925" s="200"/>
      <c r="CB925" s="200">
        <f>BZ925*20</f>
        <v>200</v>
      </c>
    </row>
    <row r="926" spans="1:80" s="96" customFormat="1" ht="23" x14ac:dyDescent="0.5">
      <c r="A926" s="268" t="s">
        <v>1767</v>
      </c>
      <c r="B926" s="117" t="s">
        <v>685</v>
      </c>
      <c r="D926" s="96" t="s">
        <v>74</v>
      </c>
      <c r="E926" s="96">
        <v>0.2</v>
      </c>
      <c r="F926" s="96" t="s">
        <v>47</v>
      </c>
      <c r="G926" s="99"/>
      <c r="H926" s="96" t="s">
        <v>74</v>
      </c>
      <c r="I926" s="96">
        <v>0.1</v>
      </c>
      <c r="J926" s="96" t="s">
        <v>47</v>
      </c>
      <c r="L926" s="100" t="s">
        <v>1199</v>
      </c>
      <c r="M926" s="113">
        <v>1</v>
      </c>
      <c r="P926" s="215">
        <v>106.17</v>
      </c>
      <c r="R926" s="215">
        <v>5.1799999999999997E-3</v>
      </c>
      <c r="S926" s="216">
        <v>0.2117743</v>
      </c>
      <c r="T926" s="215">
        <v>6.8920099999999998E-2</v>
      </c>
      <c r="U926" s="215">
        <v>8.5314999999999995E-6</v>
      </c>
      <c r="V926" s="215">
        <v>382.9</v>
      </c>
      <c r="W926" s="96">
        <f t="shared" si="722"/>
        <v>2.2974000000000001</v>
      </c>
      <c r="X926" s="215">
        <v>178</v>
      </c>
      <c r="Y926" s="99">
        <f t="shared" si="723"/>
        <v>3.190411428358104E-4</v>
      </c>
      <c r="Z926" s="96">
        <f t="shared" si="724"/>
        <v>6457.6917374042705</v>
      </c>
      <c r="AA926" s="96">
        <f t="shared" si="725"/>
        <v>433.8733279530818</v>
      </c>
      <c r="AC926" s="96" t="str">
        <f t="shared" si="754"/>
        <v/>
      </c>
      <c r="AD926" s="96" t="str">
        <f t="shared" si="726"/>
        <v/>
      </c>
      <c r="AE926" s="96" t="str">
        <f t="shared" si="755"/>
        <v/>
      </c>
      <c r="AF926" s="96" t="str">
        <f t="shared" si="737"/>
        <v/>
      </c>
      <c r="AH926" s="101">
        <f t="shared" si="727"/>
        <v>673.44499547215969</v>
      </c>
      <c r="AI926" s="101" t="str">
        <f t="shared" si="728"/>
        <v/>
      </c>
      <c r="AJ926" s="101">
        <f t="shared" si="712"/>
        <v>15642.857142857141</v>
      </c>
      <c r="AK926" s="96">
        <f t="shared" si="738"/>
        <v>645.64898151743546</v>
      </c>
      <c r="AM926" s="96" t="str">
        <f t="shared" si="729"/>
        <v/>
      </c>
      <c r="AN926" s="96" t="str">
        <f t="shared" si="739"/>
        <v/>
      </c>
      <c r="AO926" s="96" t="str">
        <f t="shared" si="740"/>
        <v/>
      </c>
      <c r="AQ926" s="96">
        <f t="shared" si="730"/>
        <v>2828.4689809830707</v>
      </c>
      <c r="AR926" s="96">
        <f t="shared" si="741"/>
        <v>467200</v>
      </c>
      <c r="AS926" s="96">
        <f t="shared" si="742"/>
        <v>2811.4482315937244</v>
      </c>
      <c r="AU926" s="96" t="str">
        <f t="shared" si="731"/>
        <v/>
      </c>
      <c r="AV926" s="96" t="str">
        <f t="shared" si="743"/>
        <v/>
      </c>
      <c r="AW926" s="96" t="str">
        <f t="shared" si="744"/>
        <v/>
      </c>
      <c r="AX926" s="96" t="str">
        <f t="shared" si="745"/>
        <v/>
      </c>
      <c r="AZ926" s="101">
        <f t="shared" si="732"/>
        <v>3142.7433122034117</v>
      </c>
      <c r="BA926" s="101" t="str">
        <f t="shared" si="733"/>
        <v/>
      </c>
      <c r="BB926" s="101">
        <f t="shared" si="746"/>
        <v>259555.55555555556</v>
      </c>
      <c r="BC926" s="96">
        <f t="shared" si="747"/>
        <v>3105.1456742705859</v>
      </c>
      <c r="BE926" s="96" t="str">
        <f t="shared" si="756"/>
        <v/>
      </c>
      <c r="BF926" s="96">
        <f t="shared" si="734"/>
        <v>104.28571428571429</v>
      </c>
      <c r="BH926" s="118"/>
      <c r="BI926" s="96" t="s">
        <v>74</v>
      </c>
      <c r="BJ926" s="96" t="str">
        <f t="shared" si="757"/>
        <v/>
      </c>
      <c r="BK926" s="101">
        <f t="shared" si="735"/>
        <v>202.25108225108224</v>
      </c>
      <c r="BL926" s="101"/>
      <c r="BM926" s="117" t="str">
        <f t="shared" si="758"/>
        <v>95-47-6</v>
      </c>
      <c r="BN926" s="204" t="str">
        <f t="shared" si="736"/>
        <v>Xylene, o-</v>
      </c>
      <c r="BO926" s="204"/>
      <c r="BP926" s="200">
        <f t="shared" si="759"/>
        <v>433.8733279530818</v>
      </c>
      <c r="BQ926" s="100" t="str">
        <f t="shared" si="748"/>
        <v>sat</v>
      </c>
      <c r="BR926" s="205">
        <f t="shared" si="760"/>
        <v>433.8733279530818</v>
      </c>
      <c r="BS926" s="100" t="str">
        <f t="shared" si="749"/>
        <v>sat</v>
      </c>
      <c r="BT926" s="200">
        <f t="shared" si="761"/>
        <v>433.8733279530818</v>
      </c>
      <c r="BU926" s="100" t="str">
        <f t="shared" si="750"/>
        <v>sat</v>
      </c>
      <c r="BV926" s="200">
        <f t="shared" si="762"/>
        <v>104.28571428571429</v>
      </c>
      <c r="BW926" s="100" t="str">
        <f t="shared" si="751"/>
        <v>N</v>
      </c>
      <c r="BX926" s="200">
        <f t="shared" si="752"/>
        <v>202.25108225108224</v>
      </c>
      <c r="BY926" s="100" t="str">
        <f t="shared" si="753"/>
        <v>N</v>
      </c>
      <c r="BZ926" s="200">
        <v>9</v>
      </c>
      <c r="CA926" s="200"/>
      <c r="CB926" s="200">
        <f>BZ926*20</f>
        <v>180</v>
      </c>
    </row>
    <row r="927" spans="1:80" s="96" customFormat="1" ht="23" x14ac:dyDescent="0.5">
      <c r="A927" s="268" t="s">
        <v>1765</v>
      </c>
      <c r="B927" s="117" t="s">
        <v>686</v>
      </c>
      <c r="D927" s="96" t="s">
        <v>74</v>
      </c>
      <c r="E927" s="96">
        <v>0.2</v>
      </c>
      <c r="F927" s="96" t="s">
        <v>47</v>
      </c>
      <c r="G927" s="99"/>
      <c r="H927" s="96" t="s">
        <v>74</v>
      </c>
      <c r="I927" s="96">
        <v>0.1</v>
      </c>
      <c r="J927" s="96" t="s">
        <v>47</v>
      </c>
      <c r="L927" s="100" t="s">
        <v>1199</v>
      </c>
      <c r="M927" s="113">
        <v>1</v>
      </c>
      <c r="P927" s="215">
        <v>106.17</v>
      </c>
      <c r="R927" s="215">
        <v>6.8999999999999999E-3</v>
      </c>
      <c r="S927" s="216">
        <v>0.28209319999999999</v>
      </c>
      <c r="T927" s="215">
        <v>6.8248500000000004E-2</v>
      </c>
      <c r="U927" s="215">
        <v>8.4199000000000005E-6</v>
      </c>
      <c r="V927" s="215">
        <v>375.3</v>
      </c>
      <c r="W927" s="96">
        <f t="shared" si="722"/>
        <v>2.2518000000000002</v>
      </c>
      <c r="X927" s="215">
        <v>162</v>
      </c>
      <c r="Y927" s="99">
        <f t="shared" si="723"/>
        <v>4.2647830725652637E-4</v>
      </c>
      <c r="Z927" s="96">
        <f t="shared" si="724"/>
        <v>5585.3730232452863</v>
      </c>
      <c r="AA927" s="96">
        <f t="shared" si="725"/>
        <v>389.64281296754717</v>
      </c>
      <c r="AC927" s="96" t="str">
        <f t="shared" si="754"/>
        <v/>
      </c>
      <c r="AD927" s="96" t="str">
        <f t="shared" si="726"/>
        <v/>
      </c>
      <c r="AE927" s="96" t="str">
        <f t="shared" si="755"/>
        <v/>
      </c>
      <c r="AF927" s="96" t="str">
        <f t="shared" si="737"/>
        <v/>
      </c>
      <c r="AH927" s="101">
        <f t="shared" si="727"/>
        <v>582.47461528129406</v>
      </c>
      <c r="AI927" s="101" t="str">
        <f t="shared" si="728"/>
        <v/>
      </c>
      <c r="AJ927" s="101">
        <f t="shared" si="712"/>
        <v>15642.857142857141</v>
      </c>
      <c r="AK927" s="96">
        <f t="shared" si="738"/>
        <v>561.56430771381315</v>
      </c>
      <c r="AM927" s="96" t="str">
        <f t="shared" si="729"/>
        <v/>
      </c>
      <c r="AN927" s="96" t="str">
        <f t="shared" si="739"/>
        <v/>
      </c>
      <c r="AO927" s="96" t="str">
        <f t="shared" si="740"/>
        <v/>
      </c>
      <c r="AQ927" s="96">
        <f t="shared" si="730"/>
        <v>2446.3933841814351</v>
      </c>
      <c r="AR927" s="96">
        <f t="shared" si="741"/>
        <v>467200</v>
      </c>
      <c r="AS927" s="96">
        <f t="shared" si="742"/>
        <v>2433.6500933258594</v>
      </c>
      <c r="AU927" s="96" t="str">
        <f t="shared" si="731"/>
        <v/>
      </c>
      <c r="AV927" s="96" t="str">
        <f t="shared" si="743"/>
        <v/>
      </c>
      <c r="AW927" s="96" t="str">
        <f t="shared" si="744"/>
        <v/>
      </c>
      <c r="AX927" s="96" t="str">
        <f t="shared" si="745"/>
        <v/>
      </c>
      <c r="AZ927" s="101">
        <f t="shared" si="732"/>
        <v>2718.2148713127058</v>
      </c>
      <c r="BA927" s="101" t="str">
        <f t="shared" si="733"/>
        <v/>
      </c>
      <c r="BB927" s="101">
        <f t="shared" si="746"/>
        <v>259555.55555555556</v>
      </c>
      <c r="BC927" s="96">
        <f t="shared" si="747"/>
        <v>2690.0431937766716</v>
      </c>
      <c r="BE927" s="96" t="str">
        <f t="shared" si="756"/>
        <v/>
      </c>
      <c r="BF927" s="96">
        <f t="shared" si="734"/>
        <v>104.28571428571429</v>
      </c>
      <c r="BH927" s="118"/>
      <c r="BI927" s="96" t="s">
        <v>74</v>
      </c>
      <c r="BJ927" s="96" t="str">
        <f t="shared" si="757"/>
        <v/>
      </c>
      <c r="BK927" s="101">
        <f t="shared" si="735"/>
        <v>202.25108225108224</v>
      </c>
      <c r="BL927" s="101"/>
      <c r="BM927" s="117" t="str">
        <f t="shared" si="758"/>
        <v>106-42-3</v>
      </c>
      <c r="BN927" s="204" t="str">
        <f t="shared" si="736"/>
        <v>Xylene, P-</v>
      </c>
      <c r="BO927" s="204"/>
      <c r="BP927" s="200">
        <f t="shared" ref="BP927" si="763">IF(AND(AA927="",AF927="",AK927=""),"",IF(Q927="S", MIN(AF927,AK927,100000),MIN(AA927,AF927,AK927,100000)))</f>
        <v>389.64281296754717</v>
      </c>
      <c r="BQ927" s="100" t="str">
        <f t="shared" ref="BQ927" si="764">IF(BP927="","",IF(BP927=AA927,"sat", IF(BP927=AF927,"C", IF(BP927=AK927,"N", IF(BP927=100000,"max")))))</f>
        <v>sat</v>
      </c>
      <c r="BR927" s="205">
        <f t="shared" ref="BR927" si="765">IF(AND(AA927="",AO927="",AS927=""),"",IF(Q927="S", MIN(AO927,AS927,100000),MIN(AA927,AO927,AS927,100000)))</f>
        <v>389.64281296754717</v>
      </c>
      <c r="BS927" s="100" t="str">
        <f t="shared" ref="BS927" si="766">IF(BR927="","",IF(BR927=AA927,"sat", IF(BR927=AO927,"C", IF(BR927=AS927,"N", IF(BR927=100000,"max")))))</f>
        <v>sat</v>
      </c>
      <c r="BT927" s="200">
        <f t="shared" ref="BT927" si="767">IF(AND(AA927="",AX927="",BC927=""),"",IF(Q927="S",MIN(AX927,BC927,100000),MIN(AA927,AX927,BC927,100000)))</f>
        <v>389.64281296754717</v>
      </c>
      <c r="BU927" s="100" t="str">
        <f t="shared" ref="BU927" si="768">IF(BT927="","", IF(BT927=AA927,"sat", IF(BT927=AX927,"C", IF(BT927=BC927,"N", IF(BT927=100000,"max")))))</f>
        <v>sat</v>
      </c>
      <c r="BV927" s="200">
        <f t="shared" ref="BV927" si="769">IF(AND(G927="",I927=""),"",MIN(BE927,BF927))</f>
        <v>104.28571428571429</v>
      </c>
      <c r="BW927" s="100" t="str">
        <f t="shared" ref="BW927" si="770">IF(BV927="","", IF(BV927=BE927,"C", IF(BV927=BF927,"N")))</f>
        <v>N</v>
      </c>
      <c r="BX927" s="200">
        <f t="shared" ref="BX927" si="771">IF(BI927="",(IF(AND(BJ927="",BK927=""),"",MIN(BJ927,BK927))),BI927)</f>
        <v>202.25108225108224</v>
      </c>
      <c r="BY927" s="100" t="str">
        <f t="shared" ref="BY927" si="772">IF(BX927="","", IF(BX927=BJ927,"C", IF(BX927=BK927,"N",IF(BX927=BI927,"mcl"))))</f>
        <v>N</v>
      </c>
      <c r="BZ927" s="200">
        <v>10</v>
      </c>
      <c r="CA927" s="200"/>
      <c r="CB927" s="200">
        <f>BZ927*20</f>
        <v>200</v>
      </c>
    </row>
    <row r="928" spans="1:80" s="96" customFormat="1" ht="23" x14ac:dyDescent="0.5">
      <c r="A928" s="268" t="s">
        <v>687</v>
      </c>
      <c r="B928" s="117" t="s">
        <v>688</v>
      </c>
      <c r="D928" s="96" t="s">
        <v>74</v>
      </c>
      <c r="E928" s="96">
        <v>0.2</v>
      </c>
      <c r="F928" s="96" t="s">
        <v>790</v>
      </c>
      <c r="G928" s="99"/>
      <c r="H928" s="96" t="s">
        <v>74</v>
      </c>
      <c r="I928" s="96">
        <v>0.1</v>
      </c>
      <c r="J928" s="96" t="s">
        <v>790</v>
      </c>
      <c r="L928" s="100" t="s">
        <v>1199</v>
      </c>
      <c r="M928" s="113">
        <v>1</v>
      </c>
      <c r="P928" s="215">
        <v>106.17</v>
      </c>
      <c r="R928" s="215">
        <v>6.6299999999999996E-3</v>
      </c>
      <c r="S928" s="216">
        <v>0.27105479999999998</v>
      </c>
      <c r="T928" s="215">
        <v>6.8514800000000001E-2</v>
      </c>
      <c r="U928" s="215">
        <v>8.4641000000000008E-6</v>
      </c>
      <c r="V928" s="215">
        <v>382.9</v>
      </c>
      <c r="W928" s="96">
        <f t="shared" si="722"/>
        <v>2.2974000000000001</v>
      </c>
      <c r="X928" s="215">
        <v>106</v>
      </c>
      <c r="Y928" s="99">
        <f t="shared" si="723"/>
        <v>4.0408009329362659E-4</v>
      </c>
      <c r="Z928" s="96">
        <f t="shared" si="724"/>
        <v>5738.0843498489567</v>
      </c>
      <c r="AA928" s="96">
        <f t="shared" si="725"/>
        <v>259.56356632000006</v>
      </c>
      <c r="AC928" s="96" t="str">
        <f t="shared" si="754"/>
        <v/>
      </c>
      <c r="AD928" s="96" t="str">
        <f t="shared" si="726"/>
        <v/>
      </c>
      <c r="AE928" s="96" t="str">
        <f t="shared" si="755"/>
        <v/>
      </c>
      <c r="AF928" s="96" t="str">
        <f t="shared" si="737"/>
        <v/>
      </c>
      <c r="AH928" s="101">
        <f t="shared" si="727"/>
        <v>598.40022505567697</v>
      </c>
      <c r="AI928" s="101" t="str">
        <f t="shared" si="728"/>
        <v/>
      </c>
      <c r="AJ928" s="101">
        <f t="shared" si="712"/>
        <v>15642.857142857141</v>
      </c>
      <c r="AK928" s="96">
        <f t="shared" si="738"/>
        <v>576.35249677731508</v>
      </c>
      <c r="AM928" s="96" t="str">
        <f t="shared" si="729"/>
        <v/>
      </c>
      <c r="AN928" s="96" t="str">
        <f t="shared" si="739"/>
        <v/>
      </c>
      <c r="AO928" s="96" t="str">
        <f t="shared" si="740"/>
        <v/>
      </c>
      <c r="AQ928" s="96">
        <f t="shared" si="730"/>
        <v>2513.2809452338433</v>
      </c>
      <c r="AR928" s="96">
        <f t="shared" si="741"/>
        <v>467200</v>
      </c>
      <c r="AS928" s="96">
        <f t="shared" si="742"/>
        <v>2499.833207292595</v>
      </c>
      <c r="AU928" s="96" t="str">
        <f t="shared" si="731"/>
        <v/>
      </c>
      <c r="AV928" s="96" t="str">
        <f t="shared" si="743"/>
        <v/>
      </c>
      <c r="AW928" s="96" t="str">
        <f t="shared" si="744"/>
        <v/>
      </c>
      <c r="AX928" s="96" t="str">
        <f t="shared" si="745"/>
        <v/>
      </c>
      <c r="AZ928" s="101">
        <f t="shared" si="732"/>
        <v>2792.534383593159</v>
      </c>
      <c r="BA928" s="101" t="str">
        <f t="shared" si="733"/>
        <v/>
      </c>
      <c r="BB928" s="101">
        <f t="shared" si="746"/>
        <v>259555.55555555556</v>
      </c>
      <c r="BC928" s="96">
        <f t="shared" si="747"/>
        <v>2762.8095691858625</v>
      </c>
      <c r="BE928" s="96" t="str">
        <f t="shared" si="756"/>
        <v/>
      </c>
      <c r="BF928" s="96">
        <f t="shared" si="734"/>
        <v>104.28571428571429</v>
      </c>
      <c r="BH928" s="118"/>
      <c r="BI928" s="96">
        <v>10000</v>
      </c>
      <c r="BJ928" s="96" t="str">
        <f t="shared" si="757"/>
        <v/>
      </c>
      <c r="BK928" s="101">
        <f t="shared" si="735"/>
        <v>202.25108225108224</v>
      </c>
      <c r="BL928" s="101"/>
      <c r="BM928" s="117" t="str">
        <f t="shared" si="758"/>
        <v>1330-20-7</v>
      </c>
      <c r="BN928" s="204" t="str">
        <f t="shared" si="736"/>
        <v>Xylenes</v>
      </c>
      <c r="BO928" s="204"/>
      <c r="BP928" s="200">
        <f t="shared" si="759"/>
        <v>259.56356632000006</v>
      </c>
      <c r="BQ928" s="100" t="str">
        <f t="shared" si="748"/>
        <v>sat</v>
      </c>
      <c r="BR928" s="205">
        <f t="shared" si="760"/>
        <v>259.56356632000006</v>
      </c>
      <c r="BS928" s="100" t="str">
        <f t="shared" si="749"/>
        <v>sat</v>
      </c>
      <c r="BT928" s="200">
        <f t="shared" si="761"/>
        <v>259.56356632000006</v>
      </c>
      <c r="BU928" s="100" t="str">
        <f t="shared" si="750"/>
        <v>sat</v>
      </c>
      <c r="BV928" s="200">
        <f t="shared" si="762"/>
        <v>104.28571428571429</v>
      </c>
      <c r="BW928" s="100" t="str">
        <f t="shared" si="751"/>
        <v>N</v>
      </c>
      <c r="BX928" s="200">
        <f t="shared" si="752"/>
        <v>10000</v>
      </c>
      <c r="BY928" s="100" t="str">
        <f t="shared" si="753"/>
        <v>mcl</v>
      </c>
      <c r="BZ928" s="200">
        <v>10</v>
      </c>
      <c r="CA928" s="200"/>
      <c r="CB928" s="200">
        <f>BZ928*20</f>
        <v>200</v>
      </c>
    </row>
    <row r="929" spans="1:80" s="96" customFormat="1" ht="23" x14ac:dyDescent="0.5">
      <c r="A929" s="268" t="s">
        <v>1768</v>
      </c>
      <c r="B929" s="117" t="s">
        <v>690</v>
      </c>
      <c r="D929" s="96" t="s">
        <v>74</v>
      </c>
      <c r="E929" s="96">
        <v>2.9999999999999997E-4</v>
      </c>
      <c r="F929" s="96" t="s">
        <v>790</v>
      </c>
      <c r="G929" s="99"/>
      <c r="H929" s="96" t="s">
        <v>74</v>
      </c>
      <c r="J929" s="96" t="s">
        <v>74</v>
      </c>
      <c r="L929" s="100"/>
      <c r="M929" s="113">
        <v>1</v>
      </c>
      <c r="P929" s="215">
        <v>258.17500000000001</v>
      </c>
      <c r="Q929" s="96" t="s">
        <v>47</v>
      </c>
      <c r="R929" s="215" t="s">
        <v>1197</v>
      </c>
      <c r="S929" s="216" t="s">
        <v>1197</v>
      </c>
      <c r="T929" s="215" t="s">
        <v>1197</v>
      </c>
      <c r="U929" s="215" t="s">
        <v>1197</v>
      </c>
      <c r="V929" s="215"/>
      <c r="W929" s="96">
        <f t="shared" si="722"/>
        <v>0</v>
      </c>
      <c r="X929" s="215" t="s">
        <v>1197</v>
      </c>
      <c r="Y929" s="99" t="str">
        <f t="shared" si="723"/>
        <v/>
      </c>
      <c r="Z929" s="96" t="str">
        <f t="shared" si="724"/>
        <v/>
      </c>
      <c r="AA929" s="96" t="str">
        <f t="shared" si="725"/>
        <v/>
      </c>
      <c r="AC929" s="96" t="str">
        <f t="shared" si="754"/>
        <v/>
      </c>
      <c r="AD929" s="96" t="str">
        <f t="shared" si="726"/>
        <v/>
      </c>
      <c r="AE929" s="96" t="str">
        <f t="shared" si="755"/>
        <v/>
      </c>
      <c r="AF929" s="96" t="str">
        <f t="shared" si="737"/>
        <v/>
      </c>
      <c r="AH929" s="101" t="str">
        <f t="shared" si="727"/>
        <v/>
      </c>
      <c r="AI929" s="101" t="str">
        <f t="shared" si="728"/>
        <v/>
      </c>
      <c r="AJ929" s="101">
        <f t="shared" si="712"/>
        <v>23.464285714285715</v>
      </c>
      <c r="AK929" s="96">
        <f t="shared" si="738"/>
        <v>23.464285714285715</v>
      </c>
      <c r="AM929" s="96" t="str">
        <f t="shared" si="729"/>
        <v/>
      </c>
      <c r="AN929" s="96" t="str">
        <f t="shared" si="739"/>
        <v/>
      </c>
      <c r="AO929" s="96" t="str">
        <f t="shared" si="740"/>
        <v/>
      </c>
      <c r="AQ929" s="96" t="str">
        <f t="shared" si="730"/>
        <v/>
      </c>
      <c r="AR929" s="96">
        <f t="shared" si="741"/>
        <v>700.80000000000007</v>
      </c>
      <c r="AS929" s="96">
        <f t="shared" si="742"/>
        <v>700.80000000000007</v>
      </c>
      <c r="AU929" s="96" t="str">
        <f t="shared" si="731"/>
        <v/>
      </c>
      <c r="AV929" s="96" t="str">
        <f t="shared" si="743"/>
        <v/>
      </c>
      <c r="AW929" s="96" t="str">
        <f t="shared" si="744"/>
        <v/>
      </c>
      <c r="AX929" s="96" t="str">
        <f t="shared" si="745"/>
        <v/>
      </c>
      <c r="AZ929" s="101" t="str">
        <f t="shared" si="732"/>
        <v/>
      </c>
      <c r="BA929" s="101" t="str">
        <f t="shared" si="733"/>
        <v/>
      </c>
      <c r="BB929" s="101">
        <f t="shared" si="746"/>
        <v>389.33333333333331</v>
      </c>
      <c r="BC929" s="96">
        <f t="shared" si="747"/>
        <v>389.33333333333331</v>
      </c>
      <c r="BE929" s="96" t="str">
        <f t="shared" si="756"/>
        <v/>
      </c>
      <c r="BF929" s="96" t="str">
        <f t="shared" si="734"/>
        <v/>
      </c>
      <c r="BH929" s="118"/>
      <c r="BI929" s="96" t="s">
        <v>74</v>
      </c>
      <c r="BJ929" s="96" t="str">
        <f t="shared" si="757"/>
        <v/>
      </c>
      <c r="BK929" s="101">
        <f t="shared" si="735"/>
        <v>10.011428571428571</v>
      </c>
      <c r="BL929" s="101"/>
      <c r="BM929" s="117" t="str">
        <f t="shared" si="758"/>
        <v>1314-84-7</v>
      </c>
      <c r="BN929" s="204" t="str">
        <f t="shared" si="736"/>
        <v>Zinc Phosphide</v>
      </c>
      <c r="BO929" s="204"/>
      <c r="BP929" s="200">
        <f t="shared" si="759"/>
        <v>23.464285714285715</v>
      </c>
      <c r="BQ929" s="100" t="str">
        <f t="shared" si="748"/>
        <v>N</v>
      </c>
      <c r="BR929" s="205">
        <f t="shared" si="760"/>
        <v>700.80000000000007</v>
      </c>
      <c r="BS929" s="100" t="str">
        <f t="shared" si="749"/>
        <v>N</v>
      </c>
      <c r="BT929" s="200">
        <f t="shared" si="761"/>
        <v>389.33333333333331</v>
      </c>
      <c r="BU929" s="100" t="str">
        <f t="shared" si="750"/>
        <v>N</v>
      </c>
      <c r="BV929" s="200" t="str">
        <f t="shared" si="762"/>
        <v/>
      </c>
      <c r="BW929" s="100" t="str">
        <f t="shared" si="751"/>
        <v/>
      </c>
      <c r="BX929" s="200">
        <f t="shared" si="752"/>
        <v>10.011428571428571</v>
      </c>
      <c r="BY929" s="100" t="str">
        <f t="shared" si="753"/>
        <v>N</v>
      </c>
      <c r="BZ929" s="200"/>
      <c r="CA929" s="200"/>
      <c r="CB929" s="200"/>
    </row>
    <row r="930" spans="1:80" s="96" customFormat="1" ht="23" x14ac:dyDescent="0.5">
      <c r="A930" s="268" t="s">
        <v>1769</v>
      </c>
      <c r="B930" s="117" t="s">
        <v>689</v>
      </c>
      <c r="D930" s="96" t="s">
        <v>74</v>
      </c>
      <c r="E930" s="96">
        <v>0.3</v>
      </c>
      <c r="F930" s="96" t="s">
        <v>790</v>
      </c>
      <c r="G930" s="99"/>
      <c r="H930" s="96" t="s">
        <v>74</v>
      </c>
      <c r="J930" s="96" t="s">
        <v>74</v>
      </c>
      <c r="L930" s="100"/>
      <c r="M930" s="113">
        <v>1</v>
      </c>
      <c r="P930" s="215">
        <v>65.37</v>
      </c>
      <c r="Q930" s="96" t="s">
        <v>47</v>
      </c>
      <c r="R930" s="215" t="s">
        <v>1197</v>
      </c>
      <c r="S930" s="216" t="s">
        <v>1197</v>
      </c>
      <c r="T930" s="215" t="s">
        <v>1197</v>
      </c>
      <c r="U930" s="215" t="s">
        <v>1197</v>
      </c>
      <c r="V930" s="215"/>
      <c r="W930" s="215">
        <v>62</v>
      </c>
      <c r="X930" s="215" t="s">
        <v>1197</v>
      </c>
      <c r="Y930" s="99" t="str">
        <f t="shared" si="723"/>
        <v/>
      </c>
      <c r="Z930" s="96" t="str">
        <f t="shared" si="724"/>
        <v/>
      </c>
      <c r="AA930" s="96" t="str">
        <f t="shared" si="725"/>
        <v/>
      </c>
      <c r="AC930" s="96" t="str">
        <f t="shared" si="754"/>
        <v/>
      </c>
      <c r="AD930" s="96" t="str">
        <f t="shared" si="726"/>
        <v/>
      </c>
      <c r="AE930" s="96" t="str">
        <f t="shared" si="755"/>
        <v/>
      </c>
      <c r="AF930" s="96" t="str">
        <f t="shared" si="737"/>
        <v/>
      </c>
      <c r="AH930" s="101" t="str">
        <f t="shared" si="727"/>
        <v/>
      </c>
      <c r="AI930" s="101" t="str">
        <f t="shared" si="728"/>
        <v/>
      </c>
      <c r="AJ930" s="101">
        <f t="shared" si="712"/>
        <v>23464.285714285717</v>
      </c>
      <c r="AK930" s="96">
        <f t="shared" si="738"/>
        <v>23464.285714285717</v>
      </c>
      <c r="AM930" s="96" t="str">
        <f t="shared" si="729"/>
        <v/>
      </c>
      <c r="AN930" s="96" t="str">
        <f t="shared" si="739"/>
        <v/>
      </c>
      <c r="AO930" s="96" t="str">
        <f t="shared" si="740"/>
        <v/>
      </c>
      <c r="AQ930" s="96" t="str">
        <f t="shared" si="730"/>
        <v/>
      </c>
      <c r="AR930" s="96">
        <f t="shared" si="741"/>
        <v>700800</v>
      </c>
      <c r="AS930" s="96">
        <f t="shared" si="742"/>
        <v>700800</v>
      </c>
      <c r="AU930" s="96" t="str">
        <f t="shared" si="731"/>
        <v/>
      </c>
      <c r="AV930" s="96" t="str">
        <f t="shared" si="743"/>
        <v/>
      </c>
      <c r="AW930" s="96" t="str">
        <f t="shared" si="744"/>
        <v/>
      </c>
      <c r="AX930" s="96" t="str">
        <f t="shared" si="745"/>
        <v/>
      </c>
      <c r="AZ930" s="101" t="str">
        <f t="shared" si="732"/>
        <v/>
      </c>
      <c r="BA930" s="101" t="str">
        <f t="shared" si="733"/>
        <v/>
      </c>
      <c r="BB930" s="101">
        <f t="shared" si="746"/>
        <v>389333.33333333331</v>
      </c>
      <c r="BC930" s="96">
        <f t="shared" si="747"/>
        <v>389333.33333333331</v>
      </c>
      <c r="BE930" s="96" t="str">
        <f t="shared" si="756"/>
        <v/>
      </c>
      <c r="BF930" s="96" t="str">
        <f t="shared" si="734"/>
        <v/>
      </c>
      <c r="BH930" s="118"/>
      <c r="BI930" s="96" t="s">
        <v>74</v>
      </c>
      <c r="BJ930" s="96" t="str">
        <f t="shared" si="757"/>
        <v/>
      </c>
      <c r="BK930" s="101">
        <f t="shared" si="735"/>
        <v>10011.428571428571</v>
      </c>
      <c r="BL930" s="101"/>
      <c r="BM930" s="117" t="str">
        <f t="shared" si="758"/>
        <v>7440-66-6</v>
      </c>
      <c r="BN930" s="204" t="str">
        <f t="shared" si="736"/>
        <v>Zinc and Compounds</v>
      </c>
      <c r="BO930" s="204"/>
      <c r="BP930" s="200">
        <f t="shared" si="759"/>
        <v>23464.285714285717</v>
      </c>
      <c r="BQ930" s="100" t="str">
        <f t="shared" si="748"/>
        <v>N</v>
      </c>
      <c r="BR930" s="205">
        <f t="shared" si="760"/>
        <v>100000</v>
      </c>
      <c r="BS930" s="100" t="str">
        <f t="shared" si="749"/>
        <v>max</v>
      </c>
      <c r="BT930" s="200">
        <f t="shared" si="761"/>
        <v>100000</v>
      </c>
      <c r="BU930" s="100" t="str">
        <f t="shared" si="750"/>
        <v>max</v>
      </c>
      <c r="BV930" s="200" t="str">
        <f t="shared" si="762"/>
        <v/>
      </c>
      <c r="BW930" s="100" t="str">
        <f t="shared" si="751"/>
        <v/>
      </c>
      <c r="BX930" s="200">
        <f t="shared" si="752"/>
        <v>10011.428571428571</v>
      </c>
      <c r="BY930" s="100" t="str">
        <f t="shared" si="753"/>
        <v>N</v>
      </c>
      <c r="BZ930" s="200">
        <v>620</v>
      </c>
      <c r="CA930" s="200"/>
      <c r="CB930" s="200">
        <f>BZ930*20</f>
        <v>12400</v>
      </c>
    </row>
    <row r="931" spans="1:80" s="96" customFormat="1" ht="23" x14ac:dyDescent="0.5">
      <c r="A931" s="268" t="s">
        <v>691</v>
      </c>
      <c r="B931" s="117" t="s">
        <v>692</v>
      </c>
      <c r="D931" s="96" t="s">
        <v>74</v>
      </c>
      <c r="E931" s="96">
        <v>0.05</v>
      </c>
      <c r="F931" s="96" t="s">
        <v>790</v>
      </c>
      <c r="G931" s="99"/>
      <c r="H931" s="96" t="s">
        <v>74</v>
      </c>
      <c r="J931" s="96" t="s">
        <v>74</v>
      </c>
      <c r="L931" s="100"/>
      <c r="M931" s="113">
        <v>1</v>
      </c>
      <c r="N931" s="96">
        <v>0.1</v>
      </c>
      <c r="P931" s="215">
        <v>275.73</v>
      </c>
      <c r="Q931" s="96" t="s">
        <v>47</v>
      </c>
      <c r="R931" s="215">
        <v>2.7200000000000001E-9</v>
      </c>
      <c r="S931" s="216">
        <v>1.112E-7</v>
      </c>
      <c r="T931" s="215">
        <v>4.48502E-2</v>
      </c>
      <c r="U931" s="215">
        <v>5.2403999999999998E-6</v>
      </c>
      <c r="V931" s="215">
        <v>1345</v>
      </c>
      <c r="W931" s="96">
        <f t="shared" ref="W931" si="773">IF(V931="","",V931*0.006)</f>
        <v>8.07</v>
      </c>
      <c r="X931" s="215">
        <v>10</v>
      </c>
      <c r="Y931" s="99" t="str">
        <f t="shared" si="723"/>
        <v/>
      </c>
      <c r="Z931" s="96" t="str">
        <f t="shared" si="724"/>
        <v/>
      </c>
      <c r="AA931" s="96" t="str">
        <f t="shared" si="725"/>
        <v/>
      </c>
      <c r="AC931" s="96" t="str">
        <f t="shared" si="754"/>
        <v/>
      </c>
      <c r="AD931" s="96" t="str">
        <f t="shared" si="726"/>
        <v/>
      </c>
      <c r="AE931" s="96" t="str">
        <f t="shared" si="755"/>
        <v/>
      </c>
      <c r="AF931" s="96" t="str">
        <f t="shared" si="737"/>
        <v/>
      </c>
      <c r="AH931" s="101" t="str">
        <f t="shared" si="727"/>
        <v/>
      </c>
      <c r="AI931" s="101">
        <f t="shared" si="728"/>
        <v>16480.043344771537</v>
      </c>
      <c r="AJ931" s="101">
        <f t="shared" si="712"/>
        <v>3910.7142857142853</v>
      </c>
      <c r="AK931" s="96">
        <f t="shared" si="738"/>
        <v>3160.6839777857313</v>
      </c>
      <c r="AM931" s="96" t="str">
        <f t="shared" si="729"/>
        <v/>
      </c>
      <c r="AN931" s="96" t="str">
        <f t="shared" si="739"/>
        <v/>
      </c>
      <c r="AO931" s="96" t="str">
        <f t="shared" si="740"/>
        <v/>
      </c>
      <c r="AQ931" s="96" t="str">
        <f t="shared" si="730"/>
        <v/>
      </c>
      <c r="AR931" s="96">
        <f t="shared" si="741"/>
        <v>116800</v>
      </c>
      <c r="AS931" s="96">
        <f t="shared" si="742"/>
        <v>116800.00000000001</v>
      </c>
      <c r="AU931" s="96" t="str">
        <f t="shared" si="731"/>
        <v/>
      </c>
      <c r="AV931" s="96" t="str">
        <f t="shared" si="743"/>
        <v/>
      </c>
      <c r="AW931" s="96" t="str">
        <f t="shared" si="744"/>
        <v/>
      </c>
      <c r="AX931" s="96" t="str">
        <f t="shared" si="745"/>
        <v/>
      </c>
      <c r="AZ931" s="101" t="str">
        <f t="shared" si="732"/>
        <v/>
      </c>
      <c r="BA931" s="101">
        <f t="shared" si="733"/>
        <v>153314.64154826786</v>
      </c>
      <c r="BB931" s="101">
        <f t="shared" si="746"/>
        <v>64888.888888888891</v>
      </c>
      <c r="BC931" s="96">
        <f t="shared" si="747"/>
        <v>45592.372958101856</v>
      </c>
      <c r="BE931" s="96" t="str">
        <f t="shared" si="756"/>
        <v/>
      </c>
      <c r="BF931" s="96" t="str">
        <f t="shared" si="734"/>
        <v/>
      </c>
      <c r="BH931" s="118"/>
      <c r="BI931" s="96" t="s">
        <v>74</v>
      </c>
      <c r="BJ931" s="96" t="str">
        <f t="shared" si="757"/>
        <v/>
      </c>
      <c r="BK931" s="101">
        <f t="shared" si="735"/>
        <v>1668.5714285714287</v>
      </c>
      <c r="BL931" s="101"/>
      <c r="BM931" s="117" t="str">
        <f t="shared" si="758"/>
        <v>12122-67-7</v>
      </c>
      <c r="BN931" s="204" t="str">
        <f t="shared" si="736"/>
        <v>Zineb</v>
      </c>
      <c r="BO931" s="204"/>
      <c r="BP931" s="200">
        <f t="shared" si="759"/>
        <v>3160.6839777857313</v>
      </c>
      <c r="BQ931" s="100" t="str">
        <f t="shared" si="748"/>
        <v>N</v>
      </c>
      <c r="BR931" s="205">
        <f t="shared" si="760"/>
        <v>100000</v>
      </c>
      <c r="BS931" s="100" t="str">
        <f t="shared" si="749"/>
        <v>max</v>
      </c>
      <c r="BT931" s="200">
        <f t="shared" si="761"/>
        <v>45592.372958101856</v>
      </c>
      <c r="BU931" s="100" t="str">
        <f t="shared" si="750"/>
        <v>N</v>
      </c>
      <c r="BV931" s="200" t="str">
        <f t="shared" si="762"/>
        <v/>
      </c>
      <c r="BW931" s="100" t="str">
        <f t="shared" si="751"/>
        <v/>
      </c>
      <c r="BX931" s="200">
        <f t="shared" si="752"/>
        <v>1668.5714285714287</v>
      </c>
      <c r="BY931" s="100" t="str">
        <f t="shared" si="753"/>
        <v>N</v>
      </c>
      <c r="BZ931" s="200"/>
      <c r="CA931" s="200"/>
      <c r="CB931" s="200"/>
    </row>
    <row r="932" spans="1:80" s="96" customFormat="1" ht="23" x14ac:dyDescent="0.5">
      <c r="A932" s="268" t="s">
        <v>1770</v>
      </c>
      <c r="B932" s="117" t="s">
        <v>1771</v>
      </c>
      <c r="D932" s="96" t="s">
        <v>74</v>
      </c>
      <c r="E932" s="96">
        <v>8.0000000000000007E-5</v>
      </c>
      <c r="F932" s="96" t="s">
        <v>1198</v>
      </c>
      <c r="G932" s="99"/>
      <c r="H932" s="96" t="s">
        <v>74</v>
      </c>
      <c r="J932" s="96" t="s">
        <v>74</v>
      </c>
      <c r="L932" s="100"/>
      <c r="M932" s="113">
        <v>1</v>
      </c>
      <c r="P932" s="215">
        <v>91.22</v>
      </c>
      <c r="Q932" s="96" t="s">
        <v>47</v>
      </c>
      <c r="R932" s="215" t="s">
        <v>1197</v>
      </c>
      <c r="S932" s="216" t="s">
        <v>1197</v>
      </c>
      <c r="T932" s="215" t="s">
        <v>1197</v>
      </c>
      <c r="U932" s="215" t="s">
        <v>1197</v>
      </c>
      <c r="V932" s="215"/>
      <c r="W932" s="215">
        <v>3000</v>
      </c>
      <c r="X932" s="215" t="s">
        <v>1197</v>
      </c>
      <c r="Y932" s="99" t="str">
        <f t="shared" si="723"/>
        <v/>
      </c>
      <c r="Z932" s="96" t="str">
        <f t="shared" si="724"/>
        <v/>
      </c>
      <c r="AA932" s="96" t="str">
        <f t="shared" si="725"/>
        <v/>
      </c>
      <c r="AC932" s="96" t="str">
        <f>IF(AND(L932="V",Z932=""),"",IF(G932="","",(TR*AT*365*24)/(24*EF_R*(ED_A+ED_C)*G932*1000/IF(L932="V",Z932,PEF))))</f>
        <v/>
      </c>
      <c r="AD932" s="96" t="str">
        <f t="shared" si="726"/>
        <v/>
      </c>
      <c r="AE932" s="96" t="str">
        <f t="shared" si="755"/>
        <v/>
      </c>
      <c r="AF932" s="96" t="str">
        <f t="shared" si="737"/>
        <v/>
      </c>
      <c r="AH932" s="101" t="str">
        <f t="shared" si="727"/>
        <v/>
      </c>
      <c r="AI932" s="101" t="str">
        <f t="shared" si="728"/>
        <v/>
      </c>
      <c r="AJ932" s="101">
        <f t="shared" si="712"/>
        <v>6.257142857142858</v>
      </c>
      <c r="AK932" s="96">
        <f t="shared" si="738"/>
        <v>6.2571428571428571</v>
      </c>
      <c r="AM932" s="96" t="str">
        <f t="shared" si="729"/>
        <v/>
      </c>
      <c r="AN932" s="96" t="str">
        <f t="shared" si="739"/>
        <v/>
      </c>
      <c r="AO932" s="96" t="str">
        <f t="shared" si="740"/>
        <v/>
      </c>
      <c r="AQ932" s="96" t="str">
        <f t="shared" si="730"/>
        <v/>
      </c>
      <c r="AR932" s="96">
        <f t="shared" si="741"/>
        <v>186.88000000000005</v>
      </c>
      <c r="AS932" s="96">
        <f t="shared" si="742"/>
        <v>186.88000000000005</v>
      </c>
      <c r="AU932" s="96" t="str">
        <f t="shared" si="731"/>
        <v/>
      </c>
      <c r="AV932" s="96" t="str">
        <f t="shared" si="743"/>
        <v/>
      </c>
      <c r="AW932" s="96" t="str">
        <f t="shared" si="744"/>
        <v/>
      </c>
      <c r="AX932" s="96" t="str">
        <f t="shared" si="745"/>
        <v/>
      </c>
      <c r="AZ932" s="101" t="str">
        <f t="shared" si="732"/>
        <v/>
      </c>
      <c r="BA932" s="101" t="str">
        <f t="shared" si="733"/>
        <v/>
      </c>
      <c r="BB932" s="101">
        <f t="shared" si="746"/>
        <v>103.82222222222224</v>
      </c>
      <c r="BC932" s="96">
        <f t="shared" si="747"/>
        <v>103.82222222222224</v>
      </c>
      <c r="BE932" s="96" t="str">
        <f t="shared" si="756"/>
        <v/>
      </c>
      <c r="BF932" s="96" t="str">
        <f t="shared" si="734"/>
        <v/>
      </c>
      <c r="BH932" s="118"/>
      <c r="BI932" s="96" t="s">
        <v>74</v>
      </c>
      <c r="BJ932" s="96" t="str">
        <f t="shared" si="757"/>
        <v/>
      </c>
      <c r="BK932" s="101">
        <f t="shared" si="735"/>
        <v>2.6697142857142859</v>
      </c>
      <c r="BL932" s="101"/>
      <c r="BM932" s="117" t="str">
        <f t="shared" si="758"/>
        <v>7440-67-7</v>
      </c>
      <c r="BN932" s="204" t="str">
        <f t="shared" si="736"/>
        <v>Zirconium</v>
      </c>
      <c r="BO932" s="204"/>
      <c r="BP932" s="200">
        <f t="shared" si="759"/>
        <v>6.2571428571428571</v>
      </c>
      <c r="BQ932" s="100" t="str">
        <f t="shared" si="748"/>
        <v>N</v>
      </c>
      <c r="BR932" s="205">
        <f t="shared" si="760"/>
        <v>186.88000000000005</v>
      </c>
      <c r="BS932" s="100" t="str">
        <f t="shared" si="749"/>
        <v>N</v>
      </c>
      <c r="BT932" s="200">
        <f t="shared" si="761"/>
        <v>103.82222222222224</v>
      </c>
      <c r="BU932" s="100" t="str">
        <f t="shared" si="750"/>
        <v>N</v>
      </c>
      <c r="BV932" s="200" t="str">
        <f t="shared" si="762"/>
        <v/>
      </c>
      <c r="BW932" s="100" t="str">
        <f t="shared" si="751"/>
        <v/>
      </c>
      <c r="BX932" s="200">
        <f t="shared" si="752"/>
        <v>2.6697142857142859</v>
      </c>
      <c r="BY932" s="100" t="str">
        <f t="shared" si="753"/>
        <v>N</v>
      </c>
      <c r="BZ932" s="200"/>
      <c r="CA932" s="200"/>
      <c r="CB932" s="200"/>
    </row>
    <row r="933" spans="1:80" s="96" customFormat="1" x14ac:dyDescent="0.35">
      <c r="A933" s="107"/>
      <c r="B933" s="117"/>
      <c r="G933" s="99"/>
      <c r="L933" s="100"/>
      <c r="M933" s="100"/>
      <c r="P933" s="215"/>
      <c r="Q933" s="216"/>
      <c r="R933" s="215"/>
      <c r="S933" s="215"/>
      <c r="T933" s="215"/>
      <c r="U933" s="215"/>
      <c r="V933" s="215"/>
      <c r="W933" s="215"/>
      <c r="X933" s="215"/>
      <c r="Y933" s="217"/>
      <c r="Z933" s="215"/>
      <c r="AA933" s="215"/>
      <c r="AC933" s="218"/>
      <c r="AJ933" s="101"/>
      <c r="BH933" s="118"/>
      <c r="BI933" s="102"/>
      <c r="BM933" s="117"/>
      <c r="BQ933" s="100"/>
      <c r="BR933" s="100"/>
      <c r="BS933" s="100"/>
      <c r="BU933" s="100"/>
      <c r="BW933" s="100"/>
      <c r="BY933" s="100"/>
      <c r="BZ933" s="107"/>
      <c r="CA933" s="107"/>
      <c r="CB933" s="107"/>
    </row>
    <row r="934" spans="1:80" s="96" customFormat="1" x14ac:dyDescent="0.35">
      <c r="A934" s="107"/>
      <c r="B934" s="117"/>
      <c r="G934" s="99"/>
      <c r="L934" s="100"/>
      <c r="M934" s="100"/>
      <c r="P934" s="215"/>
      <c r="Q934" s="216"/>
      <c r="R934" s="215"/>
      <c r="S934" s="215"/>
      <c r="T934" s="215"/>
      <c r="U934" s="215"/>
      <c r="V934" s="215"/>
      <c r="W934" s="215"/>
      <c r="X934" s="215"/>
      <c r="Y934" s="217"/>
      <c r="Z934" s="215"/>
      <c r="AA934" s="215"/>
      <c r="AC934" s="218"/>
      <c r="AJ934" s="101"/>
      <c r="BH934" s="118"/>
      <c r="BI934" s="102"/>
      <c r="BM934" s="117"/>
      <c r="BQ934" s="100"/>
      <c r="BR934" s="100"/>
      <c r="BS934" s="100"/>
      <c r="BU934" s="100"/>
      <c r="BW934" s="100"/>
      <c r="BY934" s="100"/>
      <c r="BZ934" s="107"/>
      <c r="CA934" s="107"/>
      <c r="CB934" s="107"/>
    </row>
    <row r="935" spans="1:80" s="96" customFormat="1" x14ac:dyDescent="0.35">
      <c r="A935" s="107"/>
      <c r="B935" s="117"/>
      <c r="G935" s="99"/>
      <c r="L935" s="100"/>
      <c r="M935" s="100"/>
      <c r="P935" s="215"/>
      <c r="Q935" s="216"/>
      <c r="R935" s="215"/>
      <c r="S935" s="215"/>
      <c r="T935" s="215"/>
      <c r="U935" s="215"/>
      <c r="V935" s="215"/>
      <c r="W935" s="215"/>
      <c r="X935" s="215"/>
      <c r="Y935" s="217"/>
      <c r="Z935" s="215"/>
      <c r="AA935" s="215"/>
      <c r="AC935" s="218"/>
      <c r="AI935" s="96" t="s">
        <v>1197</v>
      </c>
      <c r="AJ935" s="101"/>
      <c r="BH935" s="118"/>
      <c r="BI935" s="102"/>
      <c r="BM935" s="117"/>
      <c r="BQ935" s="100"/>
      <c r="BR935" s="100"/>
      <c r="BS935" s="100"/>
      <c r="BU935" s="100"/>
      <c r="BW935" s="100"/>
      <c r="BY935" s="100"/>
      <c r="BZ935" s="107"/>
      <c r="CA935" s="107"/>
      <c r="CB935" s="107"/>
    </row>
    <row r="936" spans="1:80" s="96" customFormat="1" x14ac:dyDescent="0.35">
      <c r="A936" s="107"/>
      <c r="B936" s="117"/>
      <c r="G936" s="99"/>
      <c r="L936" s="100"/>
      <c r="M936" s="100"/>
      <c r="P936" s="215"/>
      <c r="Q936" s="216"/>
      <c r="R936" s="215"/>
      <c r="S936" s="215"/>
      <c r="T936" s="215"/>
      <c r="U936" s="215"/>
      <c r="V936" s="215"/>
      <c r="W936" s="215"/>
      <c r="X936" s="215"/>
      <c r="Y936" s="217"/>
      <c r="Z936" s="215"/>
      <c r="AA936" s="215"/>
      <c r="AC936" s="218"/>
      <c r="AJ936" s="101"/>
      <c r="BH936" s="118"/>
      <c r="BI936" s="102"/>
      <c r="BM936" s="117"/>
      <c r="BQ936" s="100"/>
      <c r="BR936" s="100"/>
      <c r="BS936" s="100"/>
      <c r="BU936" s="100"/>
      <c r="BW936" s="100"/>
      <c r="BY936" s="100"/>
      <c r="BZ936" s="107"/>
      <c r="CA936" s="107"/>
      <c r="CB936" s="107"/>
    </row>
    <row r="937" spans="1:80" s="96" customFormat="1" x14ac:dyDescent="0.35">
      <c r="A937" s="107"/>
      <c r="B937" s="117"/>
      <c r="G937" s="99"/>
      <c r="L937" s="100"/>
      <c r="M937" s="100"/>
      <c r="P937" s="215"/>
      <c r="Q937" s="216"/>
      <c r="R937" s="215"/>
      <c r="S937" s="215"/>
      <c r="T937" s="215"/>
      <c r="U937" s="215"/>
      <c r="V937" s="215"/>
      <c r="W937" s="215"/>
      <c r="X937" s="215"/>
      <c r="Y937" s="217"/>
      <c r="Z937" s="215"/>
      <c r="AA937" s="215"/>
      <c r="AC937" s="218"/>
      <c r="AJ937" s="101"/>
      <c r="BH937" s="118"/>
      <c r="BI937" s="102"/>
      <c r="BM937" s="117"/>
      <c r="BQ937" s="100"/>
      <c r="BR937" s="100"/>
      <c r="BS937" s="100"/>
      <c r="BU937" s="100"/>
      <c r="BW937" s="100"/>
      <c r="BY937" s="100"/>
      <c r="BZ937" s="107"/>
      <c r="CA937" s="107"/>
      <c r="CB937" s="107"/>
    </row>
    <row r="938" spans="1:80" s="96" customFormat="1" x14ac:dyDescent="0.35">
      <c r="A938" s="107"/>
      <c r="B938" s="117"/>
      <c r="G938" s="99"/>
      <c r="L938" s="100"/>
      <c r="M938" s="100"/>
      <c r="P938" s="215"/>
      <c r="Q938" s="216"/>
      <c r="R938" s="215"/>
      <c r="S938" s="215"/>
      <c r="T938" s="215"/>
      <c r="U938" s="215"/>
      <c r="V938" s="215"/>
      <c r="W938" s="215"/>
      <c r="X938" s="215"/>
      <c r="Y938" s="217"/>
      <c r="Z938" s="215"/>
      <c r="AA938" s="215"/>
      <c r="AC938" s="218"/>
      <c r="AJ938" s="101"/>
      <c r="BH938" s="118"/>
      <c r="BI938" s="102"/>
      <c r="BM938" s="117"/>
      <c r="BQ938" s="100"/>
      <c r="BR938" s="100"/>
      <c r="BS938" s="100"/>
      <c r="BU938" s="100"/>
      <c r="BW938" s="100"/>
      <c r="BY938" s="100"/>
      <c r="BZ938" s="107"/>
      <c r="CA938" s="107"/>
      <c r="CB938" s="107"/>
    </row>
    <row r="939" spans="1:80" s="96" customFormat="1" x14ac:dyDescent="0.35">
      <c r="A939" s="107"/>
      <c r="B939" s="117"/>
      <c r="G939" s="99"/>
      <c r="L939" s="100"/>
      <c r="M939" s="100"/>
      <c r="P939" s="215"/>
      <c r="Q939" s="216"/>
      <c r="R939" s="215"/>
      <c r="S939" s="215"/>
      <c r="T939" s="215"/>
      <c r="U939" s="215"/>
      <c r="V939" s="215"/>
      <c r="W939" s="215"/>
      <c r="X939" s="215"/>
      <c r="Y939" s="217"/>
      <c r="Z939" s="215"/>
      <c r="AA939" s="215"/>
      <c r="AC939" s="218"/>
      <c r="AJ939" s="101"/>
      <c r="BH939" s="118"/>
      <c r="BI939" s="102"/>
      <c r="BM939" s="117"/>
      <c r="BQ939" s="100"/>
      <c r="BR939" s="100"/>
      <c r="BS939" s="100"/>
      <c r="BU939" s="100"/>
      <c r="BW939" s="100"/>
      <c r="BY939" s="100"/>
      <c r="BZ939" s="107"/>
      <c r="CA939" s="107"/>
      <c r="CB939" s="107"/>
    </row>
    <row r="940" spans="1:80" s="96" customFormat="1" x14ac:dyDescent="0.35">
      <c r="A940" s="107"/>
      <c r="B940" s="117"/>
      <c r="G940" s="99"/>
      <c r="L940" s="100"/>
      <c r="M940" s="100"/>
      <c r="P940" s="215"/>
      <c r="Q940" s="216"/>
      <c r="R940" s="215"/>
      <c r="S940" s="215"/>
      <c r="T940" s="215"/>
      <c r="U940" s="215"/>
      <c r="V940" s="215"/>
      <c r="W940" s="215"/>
      <c r="X940" s="215"/>
      <c r="Y940" s="217"/>
      <c r="Z940" s="215"/>
      <c r="AA940" s="215"/>
      <c r="AC940" s="218"/>
      <c r="AJ940" s="101"/>
      <c r="BH940" s="118"/>
      <c r="BI940" s="102"/>
      <c r="BM940" s="117"/>
      <c r="BQ940" s="100"/>
      <c r="BR940" s="100"/>
      <c r="BS940" s="100"/>
      <c r="BU940" s="100"/>
      <c r="BW940" s="100"/>
      <c r="BY940" s="100"/>
      <c r="BZ940" s="107"/>
      <c r="CA940" s="107"/>
      <c r="CB940" s="107"/>
    </row>
    <row r="941" spans="1:80" s="96" customFormat="1" x14ac:dyDescent="0.35">
      <c r="A941" s="107"/>
      <c r="B941" s="117"/>
      <c r="G941" s="99"/>
      <c r="L941" s="100"/>
      <c r="M941" s="100"/>
      <c r="P941" s="215"/>
      <c r="Q941" s="216"/>
      <c r="R941" s="215"/>
      <c r="S941" s="215"/>
      <c r="T941" s="215"/>
      <c r="U941" s="215"/>
      <c r="V941" s="215"/>
      <c r="W941" s="215"/>
      <c r="X941" s="215"/>
      <c r="Y941" s="217"/>
      <c r="Z941" s="215"/>
      <c r="AA941" s="215"/>
      <c r="AC941" s="218"/>
      <c r="AJ941" s="101"/>
      <c r="BH941" s="118"/>
      <c r="BI941" s="102"/>
      <c r="BM941" s="117"/>
      <c r="BQ941" s="100"/>
      <c r="BR941" s="100"/>
      <c r="BS941" s="100"/>
      <c r="BU941" s="100"/>
      <c r="BW941" s="100"/>
      <c r="BY941" s="100"/>
      <c r="BZ941" s="107"/>
      <c r="CA941" s="107"/>
      <c r="CB941" s="107"/>
    </row>
    <row r="942" spans="1:80" s="96" customFormat="1" x14ac:dyDescent="0.35">
      <c r="A942" s="107"/>
      <c r="B942" s="117"/>
      <c r="G942" s="99"/>
      <c r="L942" s="100"/>
      <c r="M942" s="100"/>
      <c r="P942" s="215"/>
      <c r="Q942" s="216"/>
      <c r="R942" s="215"/>
      <c r="S942" s="215"/>
      <c r="T942" s="215"/>
      <c r="U942" s="215"/>
      <c r="V942" s="215"/>
      <c r="W942" s="215"/>
      <c r="X942" s="215"/>
      <c r="Y942" s="217"/>
      <c r="Z942" s="215"/>
      <c r="AA942" s="215"/>
      <c r="AC942" s="218"/>
      <c r="AJ942" s="101"/>
      <c r="BH942" s="118"/>
      <c r="BI942" s="102"/>
      <c r="BM942" s="117"/>
      <c r="BQ942" s="100"/>
      <c r="BR942" s="100"/>
      <c r="BS942" s="100"/>
      <c r="BU942" s="100"/>
      <c r="BW942" s="100"/>
      <c r="BY942" s="100"/>
      <c r="BZ942" s="107"/>
      <c r="CA942" s="107"/>
      <c r="CB942" s="107"/>
    </row>
    <row r="943" spans="1:80" s="96" customFormat="1" x14ac:dyDescent="0.35">
      <c r="A943" s="107"/>
      <c r="B943" s="117"/>
      <c r="G943" s="99"/>
      <c r="L943" s="100"/>
      <c r="M943" s="100"/>
      <c r="P943" s="215"/>
      <c r="Q943" s="216"/>
      <c r="R943" s="215"/>
      <c r="S943" s="215"/>
      <c r="T943" s="215"/>
      <c r="U943" s="215"/>
      <c r="V943" s="215"/>
      <c r="W943" s="215"/>
      <c r="X943" s="215"/>
      <c r="Y943" s="217"/>
      <c r="Z943" s="215"/>
      <c r="AA943" s="215"/>
      <c r="AC943" s="218"/>
      <c r="AJ943" s="101"/>
      <c r="BH943" s="118"/>
      <c r="BI943" s="102"/>
      <c r="BM943" s="117"/>
      <c r="BQ943" s="100"/>
      <c r="BR943" s="100"/>
      <c r="BS943" s="100"/>
      <c r="BU943" s="100"/>
      <c r="BW943" s="100"/>
      <c r="BY943" s="100"/>
      <c r="BZ943" s="107"/>
      <c r="CA943" s="107"/>
      <c r="CB943" s="107"/>
    </row>
    <row r="944" spans="1:80" s="96" customFormat="1" x14ac:dyDescent="0.35">
      <c r="A944" s="107"/>
      <c r="B944" s="117"/>
      <c r="G944" s="99"/>
      <c r="L944" s="100"/>
      <c r="M944" s="100"/>
      <c r="P944" s="215"/>
      <c r="Q944" s="216"/>
      <c r="R944" s="215"/>
      <c r="S944" s="215"/>
      <c r="T944" s="215"/>
      <c r="U944" s="215"/>
      <c r="V944" s="215"/>
      <c r="W944" s="215"/>
      <c r="X944" s="215"/>
      <c r="Y944" s="217"/>
      <c r="Z944" s="215"/>
      <c r="AA944" s="215"/>
      <c r="AC944" s="218"/>
      <c r="AJ944" s="101"/>
      <c r="BH944" s="118"/>
      <c r="BI944" s="102"/>
      <c r="BM944" s="117"/>
      <c r="BQ944" s="100"/>
      <c r="BR944" s="100"/>
      <c r="BS944" s="100"/>
      <c r="BU944" s="100"/>
      <c r="BW944" s="100"/>
      <c r="BY944" s="100"/>
      <c r="BZ944" s="107"/>
      <c r="CA944" s="107"/>
      <c r="CB944" s="107"/>
    </row>
    <row r="945" spans="1:80" s="96" customFormat="1" x14ac:dyDescent="0.35">
      <c r="A945" s="107"/>
      <c r="B945" s="117"/>
      <c r="G945" s="99"/>
      <c r="L945" s="100"/>
      <c r="M945" s="100"/>
      <c r="P945" s="215"/>
      <c r="Q945" s="216"/>
      <c r="R945" s="215"/>
      <c r="S945" s="215"/>
      <c r="T945" s="215"/>
      <c r="U945" s="215"/>
      <c r="V945" s="215"/>
      <c r="W945" s="215"/>
      <c r="X945" s="215"/>
      <c r="Y945" s="217"/>
      <c r="Z945" s="215"/>
      <c r="AA945" s="215"/>
      <c r="AC945" s="218"/>
      <c r="AJ945" s="101"/>
      <c r="BH945" s="118"/>
      <c r="BI945" s="102"/>
      <c r="BM945" s="117"/>
      <c r="BQ945" s="100"/>
      <c r="BR945" s="100"/>
      <c r="BS945" s="100"/>
      <c r="BU945" s="100"/>
      <c r="BW945" s="100"/>
      <c r="BY945" s="100"/>
      <c r="BZ945" s="107"/>
      <c r="CA945" s="107"/>
      <c r="CB945" s="107"/>
    </row>
    <row r="946" spans="1:80" s="96" customFormat="1" x14ac:dyDescent="0.35">
      <c r="A946" s="107"/>
      <c r="B946" s="117"/>
      <c r="G946" s="99"/>
      <c r="L946" s="100"/>
      <c r="M946" s="100"/>
      <c r="P946" s="215"/>
      <c r="Q946" s="216"/>
      <c r="R946" s="215"/>
      <c r="S946" s="215"/>
      <c r="T946" s="215"/>
      <c r="U946" s="215"/>
      <c r="V946" s="215"/>
      <c r="W946" s="215"/>
      <c r="X946" s="215"/>
      <c r="Y946" s="217"/>
      <c r="Z946" s="215"/>
      <c r="AA946" s="215"/>
      <c r="AC946" s="218"/>
      <c r="AJ946" s="101"/>
      <c r="BH946" s="118"/>
      <c r="BI946" s="102"/>
      <c r="BM946" s="117"/>
      <c r="BQ946" s="100"/>
      <c r="BR946" s="100"/>
      <c r="BS946" s="100"/>
      <c r="BU946" s="100"/>
      <c r="BW946" s="100"/>
      <c r="BY946" s="100"/>
      <c r="BZ946" s="107"/>
      <c r="CA946" s="107"/>
      <c r="CB946" s="107"/>
    </row>
    <row r="947" spans="1:80" s="96" customFormat="1" x14ac:dyDescent="0.35">
      <c r="A947" s="107"/>
      <c r="B947" s="117"/>
      <c r="G947" s="99"/>
      <c r="L947" s="100"/>
      <c r="M947" s="100"/>
      <c r="P947" s="215"/>
      <c r="Q947" s="216"/>
      <c r="R947" s="215"/>
      <c r="S947" s="215"/>
      <c r="T947" s="215"/>
      <c r="U947" s="215"/>
      <c r="V947" s="215"/>
      <c r="W947" s="215"/>
      <c r="X947" s="215"/>
      <c r="Y947" s="217"/>
      <c r="Z947" s="215"/>
      <c r="AA947" s="215"/>
      <c r="AC947" s="218"/>
      <c r="AJ947" s="101"/>
      <c r="BH947" s="118"/>
      <c r="BI947" s="102"/>
      <c r="BM947" s="117"/>
      <c r="BQ947" s="100"/>
      <c r="BR947" s="100"/>
      <c r="BS947" s="100"/>
      <c r="BU947" s="100"/>
      <c r="BW947" s="100"/>
      <c r="BY947" s="100"/>
      <c r="BZ947" s="107"/>
      <c r="CA947" s="107"/>
      <c r="CB947" s="107"/>
    </row>
    <row r="948" spans="1:80" s="96" customFormat="1" x14ac:dyDescent="0.35">
      <c r="A948" s="107"/>
      <c r="B948" s="117"/>
      <c r="G948" s="99"/>
      <c r="L948" s="100"/>
      <c r="M948" s="100"/>
      <c r="P948" s="215"/>
      <c r="Q948" s="216"/>
      <c r="R948" s="215"/>
      <c r="S948" s="215"/>
      <c r="T948" s="215"/>
      <c r="U948" s="215"/>
      <c r="V948" s="215"/>
      <c r="W948" s="215"/>
      <c r="X948" s="215"/>
      <c r="Y948" s="217"/>
      <c r="Z948" s="215"/>
      <c r="AA948" s="215"/>
      <c r="AC948" s="218"/>
      <c r="AJ948" s="101"/>
      <c r="BH948" s="118"/>
      <c r="BI948" s="102"/>
      <c r="BM948" s="117"/>
      <c r="BQ948" s="100"/>
      <c r="BR948" s="100"/>
      <c r="BS948" s="100"/>
      <c r="BU948" s="100"/>
      <c r="BW948" s="100"/>
      <c r="BY948" s="100"/>
      <c r="BZ948" s="107"/>
      <c r="CA948" s="107"/>
      <c r="CB948" s="107"/>
    </row>
    <row r="949" spans="1:80" s="96" customFormat="1" x14ac:dyDescent="0.35">
      <c r="A949" s="107"/>
      <c r="B949" s="117"/>
      <c r="G949" s="99"/>
      <c r="L949" s="100"/>
      <c r="M949" s="100"/>
      <c r="P949" s="215"/>
      <c r="Q949" s="216"/>
      <c r="R949" s="215"/>
      <c r="S949" s="215"/>
      <c r="T949" s="215"/>
      <c r="U949" s="215"/>
      <c r="V949" s="215"/>
      <c r="W949" s="215"/>
      <c r="X949" s="215"/>
      <c r="Y949" s="217"/>
      <c r="Z949" s="215"/>
      <c r="AA949" s="215"/>
      <c r="AC949" s="218"/>
      <c r="AJ949" s="101"/>
      <c r="BH949" s="118"/>
      <c r="BI949" s="102"/>
      <c r="BM949" s="117"/>
      <c r="BQ949" s="100"/>
      <c r="BR949" s="100"/>
      <c r="BS949" s="100"/>
      <c r="BU949" s="100"/>
      <c r="BW949" s="100"/>
      <c r="BY949" s="100"/>
      <c r="BZ949" s="107"/>
      <c r="CA949" s="107"/>
      <c r="CB949" s="107"/>
    </row>
    <row r="950" spans="1:80" s="96" customFormat="1" x14ac:dyDescent="0.35">
      <c r="A950" s="107"/>
      <c r="B950" s="117"/>
      <c r="G950" s="99"/>
      <c r="L950" s="100"/>
      <c r="M950" s="100"/>
      <c r="P950" s="215"/>
      <c r="Q950" s="216"/>
      <c r="R950" s="215"/>
      <c r="S950" s="215"/>
      <c r="T950" s="215"/>
      <c r="U950" s="215"/>
      <c r="V950" s="215"/>
      <c r="W950" s="215"/>
      <c r="X950" s="215"/>
      <c r="Y950" s="217"/>
      <c r="Z950" s="215"/>
      <c r="AA950" s="215"/>
      <c r="AC950" s="218"/>
      <c r="AJ950" s="101"/>
      <c r="BH950" s="118"/>
      <c r="BI950" s="102"/>
      <c r="BM950" s="117"/>
      <c r="BQ950" s="100"/>
      <c r="BR950" s="100"/>
      <c r="BS950" s="100"/>
      <c r="BU950" s="100"/>
      <c r="BW950" s="100"/>
      <c r="BY950" s="100"/>
      <c r="BZ950" s="107"/>
      <c r="CA950" s="107"/>
      <c r="CB950" s="107"/>
    </row>
    <row r="951" spans="1:80" s="96" customFormat="1" x14ac:dyDescent="0.35">
      <c r="A951" s="107"/>
      <c r="B951" s="117"/>
      <c r="G951" s="99"/>
      <c r="L951" s="100"/>
      <c r="M951" s="100"/>
      <c r="P951" s="215"/>
      <c r="Q951" s="216"/>
      <c r="R951" s="215"/>
      <c r="S951" s="215"/>
      <c r="T951" s="215"/>
      <c r="U951" s="215"/>
      <c r="V951" s="215"/>
      <c r="W951" s="215"/>
      <c r="X951" s="215"/>
      <c r="Y951" s="217"/>
      <c r="Z951" s="215"/>
      <c r="AA951" s="215"/>
      <c r="AC951" s="218"/>
      <c r="AJ951" s="101"/>
      <c r="BH951" s="118"/>
      <c r="BI951" s="102"/>
      <c r="BM951" s="117"/>
      <c r="BQ951" s="100"/>
      <c r="BR951" s="100"/>
      <c r="BS951" s="100"/>
      <c r="BU951" s="100"/>
      <c r="BW951" s="100"/>
      <c r="BY951" s="100"/>
      <c r="BZ951" s="107"/>
      <c r="CA951" s="107"/>
      <c r="CB951" s="107"/>
    </row>
    <row r="952" spans="1:80" s="96" customFormat="1" x14ac:dyDescent="0.35">
      <c r="A952" s="107"/>
      <c r="B952" s="117"/>
      <c r="G952" s="99"/>
      <c r="L952" s="100"/>
      <c r="M952" s="100"/>
      <c r="P952" s="215"/>
      <c r="Q952" s="216"/>
      <c r="R952" s="215"/>
      <c r="S952" s="215"/>
      <c r="T952" s="215"/>
      <c r="U952" s="215"/>
      <c r="V952" s="215"/>
      <c r="W952" s="215"/>
      <c r="X952" s="215"/>
      <c r="Y952" s="217"/>
      <c r="Z952" s="215"/>
      <c r="AA952" s="215"/>
      <c r="AC952" s="218"/>
      <c r="AJ952" s="101"/>
      <c r="BH952" s="118"/>
      <c r="BI952" s="102"/>
      <c r="BM952" s="117"/>
      <c r="BQ952" s="100"/>
      <c r="BR952" s="100"/>
      <c r="BS952" s="100"/>
      <c r="BU952" s="100"/>
      <c r="BW952" s="100"/>
      <c r="BY952" s="100"/>
      <c r="BZ952" s="107"/>
      <c r="CA952" s="107"/>
      <c r="CB952" s="107"/>
    </row>
    <row r="953" spans="1:80" s="96" customFormat="1" x14ac:dyDescent="0.35">
      <c r="A953" s="107"/>
      <c r="B953" s="117"/>
      <c r="G953" s="99"/>
      <c r="L953" s="100"/>
      <c r="M953" s="100"/>
      <c r="P953" s="215"/>
      <c r="Q953" s="216"/>
      <c r="R953" s="215"/>
      <c r="S953" s="215"/>
      <c r="T953" s="215"/>
      <c r="U953" s="215"/>
      <c r="V953" s="215"/>
      <c r="W953" s="215"/>
      <c r="X953" s="215"/>
      <c r="Y953" s="217"/>
      <c r="Z953" s="215"/>
      <c r="AA953" s="215"/>
      <c r="AC953" s="218"/>
      <c r="AJ953" s="101"/>
      <c r="BH953" s="118"/>
      <c r="BI953" s="102"/>
      <c r="BM953" s="117"/>
      <c r="BQ953" s="100"/>
      <c r="BR953" s="100"/>
      <c r="BS953" s="100"/>
      <c r="BU953" s="100"/>
      <c r="BW953" s="100"/>
      <c r="BY953" s="100"/>
      <c r="BZ953" s="107"/>
      <c r="CA953" s="107"/>
      <c r="CB953" s="107"/>
    </row>
    <row r="954" spans="1:80" s="96" customFormat="1" x14ac:dyDescent="0.35">
      <c r="A954" s="107"/>
      <c r="B954" s="117"/>
      <c r="G954" s="99"/>
      <c r="L954" s="100"/>
      <c r="M954" s="100"/>
      <c r="P954" s="215"/>
      <c r="Q954" s="216"/>
      <c r="R954" s="215"/>
      <c r="S954" s="215"/>
      <c r="T954" s="215"/>
      <c r="U954" s="215"/>
      <c r="V954" s="215"/>
      <c r="W954" s="215"/>
      <c r="X954" s="215"/>
      <c r="Y954" s="217"/>
      <c r="Z954" s="215"/>
      <c r="AA954" s="215"/>
      <c r="AC954" s="218"/>
      <c r="AJ954" s="101"/>
      <c r="BH954" s="118"/>
      <c r="BI954" s="102"/>
      <c r="BM954" s="117"/>
      <c r="BQ954" s="100"/>
      <c r="BR954" s="100"/>
      <c r="BS954" s="100"/>
      <c r="BU954" s="100"/>
      <c r="BW954" s="100"/>
      <c r="BY954" s="100"/>
      <c r="BZ954" s="107"/>
      <c r="CA954" s="107"/>
      <c r="CB954" s="107"/>
    </row>
    <row r="955" spans="1:80" s="96" customFormat="1" x14ac:dyDescent="0.35">
      <c r="A955" s="107"/>
      <c r="B955" s="117"/>
      <c r="G955" s="99"/>
      <c r="L955" s="100"/>
      <c r="M955" s="100"/>
      <c r="P955" s="215"/>
      <c r="Q955" s="216"/>
      <c r="R955" s="215"/>
      <c r="S955" s="215"/>
      <c r="T955" s="215"/>
      <c r="U955" s="215"/>
      <c r="V955" s="215"/>
      <c r="W955" s="215"/>
      <c r="X955" s="215"/>
      <c r="Y955" s="217"/>
      <c r="Z955" s="215"/>
      <c r="AA955" s="215"/>
      <c r="AC955" s="218"/>
      <c r="AJ955" s="101"/>
      <c r="BH955" s="118"/>
      <c r="BI955" s="102"/>
      <c r="BM955" s="117"/>
      <c r="BQ955" s="100"/>
      <c r="BR955" s="100"/>
      <c r="BS955" s="100"/>
      <c r="BU955" s="100"/>
      <c r="BW955" s="100"/>
      <c r="BY955" s="100"/>
      <c r="BZ955" s="107"/>
      <c r="CA955" s="107"/>
      <c r="CB955" s="107"/>
    </row>
    <row r="956" spans="1:80" s="96" customFormat="1" x14ac:dyDescent="0.35">
      <c r="A956" s="107"/>
      <c r="B956" s="117"/>
      <c r="G956" s="99"/>
      <c r="L956" s="100"/>
      <c r="M956" s="100"/>
      <c r="P956" s="215"/>
      <c r="Q956" s="216"/>
      <c r="R956" s="215"/>
      <c r="S956" s="215"/>
      <c r="T956" s="215"/>
      <c r="U956" s="215"/>
      <c r="V956" s="215"/>
      <c r="W956" s="215"/>
      <c r="X956" s="215"/>
      <c r="Y956" s="217"/>
      <c r="Z956" s="215"/>
      <c r="AA956" s="215"/>
      <c r="AC956" s="218"/>
      <c r="AJ956" s="101"/>
      <c r="BH956" s="118"/>
      <c r="BI956" s="102"/>
      <c r="BM956" s="117"/>
      <c r="BQ956" s="100"/>
      <c r="BR956" s="100"/>
      <c r="BS956" s="100"/>
      <c r="BU956" s="100"/>
      <c r="BW956" s="100"/>
      <c r="BY956" s="100"/>
      <c r="BZ956" s="107"/>
      <c r="CA956" s="107"/>
      <c r="CB956" s="107"/>
    </row>
    <row r="957" spans="1:80" s="96" customFormat="1" x14ac:dyDescent="0.35">
      <c r="A957" s="107"/>
      <c r="B957" s="117"/>
      <c r="G957" s="99"/>
      <c r="L957" s="100"/>
      <c r="M957" s="100"/>
      <c r="P957" s="215"/>
      <c r="Q957" s="216"/>
      <c r="R957" s="215"/>
      <c r="S957" s="215"/>
      <c r="T957" s="215"/>
      <c r="U957" s="215"/>
      <c r="V957" s="215"/>
      <c r="W957" s="215"/>
      <c r="X957" s="215"/>
      <c r="Y957" s="217"/>
      <c r="Z957" s="215"/>
      <c r="AA957" s="215"/>
      <c r="AC957" s="218"/>
      <c r="AJ957" s="101"/>
      <c r="BH957" s="118"/>
      <c r="BI957" s="102"/>
      <c r="BM957" s="117"/>
      <c r="BQ957" s="100"/>
      <c r="BR957" s="100"/>
      <c r="BS957" s="100"/>
      <c r="BU957" s="100"/>
      <c r="BW957" s="100"/>
      <c r="BY957" s="100"/>
    </row>
    <row r="958" spans="1:80" s="96" customFormat="1" x14ac:dyDescent="0.35">
      <c r="A958" s="107"/>
      <c r="B958" s="117"/>
      <c r="G958" s="99"/>
      <c r="L958" s="100"/>
      <c r="M958" s="100"/>
      <c r="P958" s="215"/>
      <c r="Q958" s="216"/>
      <c r="R958" s="215"/>
      <c r="S958" s="215"/>
      <c r="T958" s="215"/>
      <c r="U958" s="215"/>
      <c r="V958" s="215"/>
      <c r="W958" s="215"/>
      <c r="X958" s="215"/>
      <c r="Y958" s="217"/>
      <c r="Z958" s="215"/>
      <c r="AA958" s="215"/>
      <c r="AC958" s="218"/>
      <c r="AJ958" s="101"/>
      <c r="BH958" s="118"/>
      <c r="BI958" s="102"/>
      <c r="BM958" s="117"/>
      <c r="BQ958" s="100"/>
      <c r="BR958" s="100"/>
      <c r="BS958" s="100"/>
      <c r="BU958" s="100"/>
      <c r="BW958" s="100"/>
      <c r="BY958" s="100"/>
    </row>
    <row r="959" spans="1:80" s="96" customFormat="1" x14ac:dyDescent="0.35">
      <c r="A959" s="107"/>
      <c r="B959" s="117"/>
      <c r="G959" s="99"/>
      <c r="L959" s="100"/>
      <c r="M959" s="100"/>
      <c r="P959" s="215"/>
      <c r="Q959" s="216"/>
      <c r="R959" s="215"/>
      <c r="S959" s="215"/>
      <c r="T959" s="215"/>
      <c r="U959" s="215"/>
      <c r="V959" s="215"/>
      <c r="W959" s="215"/>
      <c r="X959" s="215"/>
      <c r="Y959" s="217"/>
      <c r="Z959" s="215"/>
      <c r="AA959" s="215"/>
      <c r="AC959" s="218"/>
      <c r="AJ959" s="101"/>
      <c r="BH959" s="118"/>
      <c r="BI959" s="102"/>
      <c r="BM959" s="117"/>
      <c r="BQ959" s="100"/>
      <c r="BR959" s="100"/>
      <c r="BS959" s="100"/>
      <c r="BU959" s="100"/>
      <c r="BW959" s="100"/>
      <c r="BY959" s="100"/>
    </row>
    <row r="960" spans="1:80" s="96" customFormat="1" x14ac:dyDescent="0.35">
      <c r="A960" s="107"/>
      <c r="B960" s="117"/>
      <c r="G960" s="99"/>
      <c r="L960" s="100"/>
      <c r="M960" s="100"/>
      <c r="P960" s="215"/>
      <c r="Q960" s="216"/>
      <c r="R960" s="215"/>
      <c r="S960" s="215"/>
      <c r="T960" s="215"/>
      <c r="U960" s="215"/>
      <c r="V960" s="215"/>
      <c r="W960" s="215"/>
      <c r="X960" s="215"/>
      <c r="Y960" s="217"/>
      <c r="Z960" s="215"/>
      <c r="AA960" s="215"/>
      <c r="AC960" s="218"/>
      <c r="AJ960" s="101"/>
      <c r="BH960" s="118"/>
      <c r="BI960" s="102"/>
      <c r="BM960" s="117"/>
      <c r="BQ960" s="100"/>
      <c r="BR960" s="100"/>
      <c r="BS960" s="100"/>
      <c r="BU960" s="100"/>
      <c r="BW960" s="100"/>
      <c r="BY960" s="100"/>
    </row>
    <row r="961" spans="1:77" s="96" customFormat="1" x14ac:dyDescent="0.35">
      <c r="A961" s="107"/>
      <c r="B961" s="117"/>
      <c r="G961" s="99"/>
      <c r="L961" s="100"/>
      <c r="M961" s="100"/>
      <c r="P961" s="215"/>
      <c r="Q961" s="216"/>
      <c r="R961" s="215"/>
      <c r="S961" s="215"/>
      <c r="T961" s="215"/>
      <c r="U961" s="215"/>
      <c r="V961" s="215"/>
      <c r="W961" s="215"/>
      <c r="X961" s="215"/>
      <c r="Y961" s="217"/>
      <c r="Z961" s="215"/>
      <c r="AA961" s="215"/>
      <c r="AC961" s="218"/>
      <c r="AJ961" s="101"/>
      <c r="BH961" s="118"/>
      <c r="BI961" s="102"/>
      <c r="BM961" s="117"/>
      <c r="BQ961" s="100"/>
      <c r="BR961" s="100"/>
      <c r="BS961" s="100"/>
      <c r="BU961" s="100"/>
      <c r="BW961" s="100"/>
      <c r="BY961" s="100"/>
    </row>
    <row r="962" spans="1:77" s="96" customFormat="1" x14ac:dyDescent="0.35">
      <c r="A962" s="107"/>
      <c r="B962" s="117"/>
      <c r="G962" s="99"/>
      <c r="L962" s="100"/>
      <c r="M962" s="100"/>
      <c r="P962" s="215"/>
      <c r="Q962" s="216"/>
      <c r="R962" s="215"/>
      <c r="S962" s="215"/>
      <c r="T962" s="215"/>
      <c r="U962" s="215"/>
      <c r="V962" s="215"/>
      <c r="W962" s="215"/>
      <c r="X962" s="215"/>
      <c r="Y962" s="217"/>
      <c r="Z962" s="215"/>
      <c r="AA962" s="215"/>
      <c r="AC962" s="218"/>
      <c r="AJ962" s="101"/>
      <c r="BH962" s="118"/>
      <c r="BI962" s="102"/>
      <c r="BM962" s="117"/>
      <c r="BQ962" s="100"/>
      <c r="BR962" s="100"/>
      <c r="BS962" s="100"/>
      <c r="BU962" s="100"/>
      <c r="BW962" s="100"/>
      <c r="BY962" s="100"/>
    </row>
    <row r="963" spans="1:77" s="96" customFormat="1" x14ac:dyDescent="0.35">
      <c r="A963" s="107"/>
      <c r="B963" s="117"/>
      <c r="G963" s="99"/>
      <c r="L963" s="100"/>
      <c r="M963" s="100"/>
      <c r="P963" s="215"/>
      <c r="Q963" s="216"/>
      <c r="R963" s="215"/>
      <c r="S963" s="215"/>
      <c r="T963" s="215"/>
      <c r="U963" s="215"/>
      <c r="V963" s="215"/>
      <c r="W963" s="215"/>
      <c r="X963" s="215"/>
      <c r="Y963" s="217"/>
      <c r="Z963" s="215"/>
      <c r="AA963" s="215"/>
      <c r="AC963" s="218"/>
      <c r="AJ963" s="101"/>
      <c r="BH963" s="118"/>
      <c r="BI963" s="102"/>
      <c r="BM963" s="117"/>
      <c r="BQ963" s="100"/>
      <c r="BR963" s="100"/>
      <c r="BS963" s="100"/>
      <c r="BU963" s="100"/>
      <c r="BW963" s="100"/>
      <c r="BY963" s="100"/>
    </row>
    <row r="964" spans="1:77" s="96" customFormat="1" x14ac:dyDescent="0.35">
      <c r="A964" s="107"/>
      <c r="B964" s="117"/>
      <c r="G964" s="99"/>
      <c r="L964" s="100"/>
      <c r="M964" s="100"/>
      <c r="P964" s="215"/>
      <c r="Q964" s="216"/>
      <c r="R964" s="215"/>
      <c r="S964" s="215"/>
      <c r="T964" s="215"/>
      <c r="U964" s="215"/>
      <c r="V964" s="215"/>
      <c r="W964" s="215"/>
      <c r="X964" s="215"/>
      <c r="Y964" s="217"/>
      <c r="Z964" s="215"/>
      <c r="AA964" s="215"/>
      <c r="AC964" s="218"/>
      <c r="AJ964" s="101"/>
      <c r="BH964" s="118"/>
      <c r="BI964" s="102"/>
      <c r="BM964" s="117"/>
      <c r="BQ964" s="100"/>
      <c r="BR964" s="100"/>
      <c r="BS964" s="100"/>
      <c r="BU964" s="100"/>
      <c r="BW964" s="100"/>
      <c r="BY964" s="100"/>
    </row>
    <row r="965" spans="1:77" s="96" customFormat="1" x14ac:dyDescent="0.35">
      <c r="A965" s="107"/>
      <c r="B965" s="117"/>
      <c r="G965" s="99"/>
      <c r="L965" s="100"/>
      <c r="M965" s="100"/>
      <c r="P965" s="215"/>
      <c r="Q965" s="216"/>
      <c r="R965" s="215"/>
      <c r="S965" s="215"/>
      <c r="T965" s="215"/>
      <c r="U965" s="215"/>
      <c r="V965" s="215"/>
      <c r="W965" s="215"/>
      <c r="X965" s="215"/>
      <c r="Y965" s="217"/>
      <c r="Z965" s="215"/>
      <c r="AA965" s="215"/>
      <c r="AC965" s="218"/>
      <c r="AJ965" s="101"/>
      <c r="BH965" s="118"/>
      <c r="BI965" s="102"/>
      <c r="BM965" s="117"/>
      <c r="BQ965" s="100"/>
      <c r="BR965" s="100"/>
      <c r="BS965" s="100"/>
      <c r="BU965" s="100"/>
      <c r="BW965" s="100"/>
      <c r="BY965" s="100"/>
    </row>
    <row r="966" spans="1:77" s="96" customFormat="1" x14ac:dyDescent="0.35">
      <c r="A966" s="107"/>
      <c r="B966" s="117"/>
      <c r="G966" s="99"/>
      <c r="L966" s="100"/>
      <c r="M966" s="100"/>
      <c r="P966" s="215"/>
      <c r="Q966" s="216"/>
      <c r="R966" s="215"/>
      <c r="S966" s="215"/>
      <c r="T966" s="215"/>
      <c r="U966" s="215"/>
      <c r="V966" s="215"/>
      <c r="W966" s="215"/>
      <c r="X966" s="215"/>
      <c r="Y966" s="217"/>
      <c r="Z966" s="215"/>
      <c r="AA966" s="215"/>
      <c r="AC966" s="218"/>
      <c r="AJ966" s="101"/>
      <c r="BH966" s="118"/>
      <c r="BI966" s="102"/>
      <c r="BM966" s="117"/>
      <c r="BQ966" s="100"/>
      <c r="BR966" s="100"/>
      <c r="BS966" s="100"/>
      <c r="BU966" s="100"/>
      <c r="BW966" s="100"/>
      <c r="BY966" s="100"/>
    </row>
    <row r="967" spans="1:77" s="96" customFormat="1" x14ac:dyDescent="0.35">
      <c r="A967" s="107"/>
      <c r="B967" s="117"/>
      <c r="G967" s="99"/>
      <c r="L967" s="100"/>
      <c r="M967" s="100"/>
      <c r="P967" s="215"/>
      <c r="Q967" s="216"/>
      <c r="R967" s="215"/>
      <c r="S967" s="215"/>
      <c r="T967" s="215"/>
      <c r="U967" s="215"/>
      <c r="V967" s="215"/>
      <c r="W967" s="215"/>
      <c r="X967" s="215"/>
      <c r="Y967" s="217"/>
      <c r="Z967" s="215"/>
      <c r="AA967" s="215"/>
      <c r="AC967" s="218"/>
      <c r="AJ967" s="101"/>
      <c r="BH967" s="118"/>
      <c r="BI967" s="102"/>
      <c r="BM967" s="117"/>
      <c r="BQ967" s="100"/>
      <c r="BR967" s="100"/>
      <c r="BS967" s="100"/>
      <c r="BU967" s="100"/>
      <c r="BW967" s="100"/>
      <c r="BY967" s="100"/>
    </row>
    <row r="968" spans="1:77" s="96" customFormat="1" x14ac:dyDescent="0.35">
      <c r="A968" s="107"/>
      <c r="B968" s="117"/>
      <c r="G968" s="99"/>
      <c r="L968" s="100"/>
      <c r="M968" s="100"/>
      <c r="P968" s="215"/>
      <c r="Q968" s="216"/>
      <c r="R968" s="215"/>
      <c r="S968" s="215"/>
      <c r="T968" s="215"/>
      <c r="U968" s="215"/>
      <c r="V968" s="215"/>
      <c r="W968" s="215"/>
      <c r="X968" s="215"/>
      <c r="Y968" s="217"/>
      <c r="Z968" s="215"/>
      <c r="AA968" s="215"/>
      <c r="AC968" s="218"/>
      <c r="AJ968" s="101"/>
      <c r="BH968" s="118"/>
      <c r="BI968" s="102"/>
      <c r="BM968" s="117"/>
      <c r="BQ968" s="100"/>
      <c r="BR968" s="100"/>
      <c r="BS968" s="100"/>
      <c r="BU968" s="100"/>
      <c r="BW968" s="100"/>
      <c r="BY968" s="100"/>
    </row>
    <row r="969" spans="1:77" s="96" customFormat="1" x14ac:dyDescent="0.35">
      <c r="A969" s="107"/>
      <c r="B969" s="117"/>
      <c r="G969" s="99"/>
      <c r="L969" s="100"/>
      <c r="M969" s="100"/>
      <c r="P969" s="215"/>
      <c r="Q969" s="216"/>
      <c r="R969" s="215"/>
      <c r="S969" s="215"/>
      <c r="T969" s="215"/>
      <c r="U969" s="215"/>
      <c r="V969" s="215"/>
      <c r="W969" s="215"/>
      <c r="X969" s="215"/>
      <c r="Y969" s="217"/>
      <c r="Z969" s="215"/>
      <c r="AA969" s="215"/>
      <c r="AC969" s="218"/>
      <c r="AJ969" s="101"/>
      <c r="BH969" s="118"/>
      <c r="BI969" s="102"/>
      <c r="BM969" s="117"/>
      <c r="BQ969" s="100"/>
      <c r="BR969" s="100"/>
      <c r="BS969" s="100"/>
      <c r="BU969" s="100"/>
      <c r="BW969" s="100"/>
      <c r="BY969" s="100"/>
    </row>
    <row r="970" spans="1:77" s="96" customFormat="1" x14ac:dyDescent="0.35">
      <c r="A970" s="107"/>
      <c r="B970" s="117"/>
      <c r="G970" s="99"/>
      <c r="L970" s="100"/>
      <c r="M970" s="100"/>
      <c r="P970" s="215"/>
      <c r="Q970" s="216"/>
      <c r="R970" s="215"/>
      <c r="S970" s="215"/>
      <c r="T970" s="215"/>
      <c r="U970" s="215"/>
      <c r="V970" s="215"/>
      <c r="W970" s="215"/>
      <c r="X970" s="215"/>
      <c r="Y970" s="217"/>
      <c r="Z970" s="215"/>
      <c r="AA970" s="215"/>
      <c r="AC970" s="218"/>
      <c r="AJ970" s="101"/>
      <c r="BH970" s="118"/>
      <c r="BI970" s="102"/>
      <c r="BM970" s="117"/>
      <c r="BQ970" s="100"/>
      <c r="BR970" s="100"/>
      <c r="BS970" s="100"/>
      <c r="BU970" s="100"/>
      <c r="BW970" s="100"/>
      <c r="BY970" s="100"/>
    </row>
    <row r="971" spans="1:77" s="96" customFormat="1" x14ac:dyDescent="0.35">
      <c r="A971" s="107"/>
      <c r="B971" s="117"/>
      <c r="G971" s="99"/>
      <c r="L971" s="100"/>
      <c r="M971" s="100"/>
      <c r="P971" s="215"/>
      <c r="Q971" s="216"/>
      <c r="R971" s="215"/>
      <c r="S971" s="215"/>
      <c r="T971" s="215"/>
      <c r="U971" s="215"/>
      <c r="V971" s="215"/>
      <c r="W971" s="215"/>
      <c r="X971" s="215"/>
      <c r="Y971" s="217"/>
      <c r="Z971" s="215"/>
      <c r="AA971" s="215"/>
      <c r="AC971" s="218"/>
      <c r="AJ971" s="101"/>
      <c r="BH971" s="118"/>
      <c r="BI971" s="102"/>
      <c r="BM971" s="117"/>
      <c r="BQ971" s="100"/>
      <c r="BR971" s="100"/>
      <c r="BS971" s="100"/>
      <c r="BU971" s="100"/>
      <c r="BW971" s="100"/>
      <c r="BY971" s="100"/>
    </row>
    <row r="972" spans="1:77" s="96" customFormat="1" x14ac:dyDescent="0.35">
      <c r="A972" s="107"/>
      <c r="B972" s="117"/>
      <c r="G972" s="99"/>
      <c r="L972" s="100"/>
      <c r="M972" s="100"/>
      <c r="P972" s="215"/>
      <c r="Q972" s="216"/>
      <c r="R972" s="215"/>
      <c r="S972" s="215"/>
      <c r="T972" s="215"/>
      <c r="U972" s="215"/>
      <c r="V972" s="215"/>
      <c r="W972" s="215"/>
      <c r="X972" s="215"/>
      <c r="Y972" s="217"/>
      <c r="Z972" s="215"/>
      <c r="AA972" s="215"/>
      <c r="AC972" s="218"/>
      <c r="AJ972" s="101"/>
      <c r="BH972" s="118"/>
      <c r="BI972" s="102"/>
      <c r="BM972" s="117"/>
      <c r="BQ972" s="100"/>
      <c r="BR972" s="100"/>
      <c r="BS972" s="100"/>
      <c r="BU972" s="100"/>
      <c r="BW972" s="100"/>
      <c r="BY972" s="100"/>
    </row>
    <row r="973" spans="1:77" s="96" customFormat="1" x14ac:dyDescent="0.35">
      <c r="A973" s="107"/>
      <c r="B973" s="117"/>
      <c r="G973" s="99"/>
      <c r="L973" s="100"/>
      <c r="M973" s="100"/>
      <c r="P973" s="215"/>
      <c r="Q973" s="216"/>
      <c r="R973" s="215"/>
      <c r="S973" s="215"/>
      <c r="T973" s="215"/>
      <c r="U973" s="215"/>
      <c r="V973" s="215"/>
      <c r="W973" s="215"/>
      <c r="X973" s="215"/>
      <c r="Y973" s="217"/>
      <c r="Z973" s="215"/>
      <c r="AA973" s="215"/>
      <c r="AC973" s="218"/>
      <c r="AJ973" s="101"/>
      <c r="BH973" s="118"/>
      <c r="BI973" s="102"/>
      <c r="BM973" s="117"/>
      <c r="BQ973" s="100"/>
      <c r="BR973" s="100"/>
      <c r="BS973" s="100"/>
      <c r="BU973" s="100"/>
      <c r="BW973" s="100"/>
      <c r="BY973" s="100"/>
    </row>
    <row r="974" spans="1:77" s="96" customFormat="1" x14ac:dyDescent="0.35">
      <c r="A974" s="107"/>
      <c r="B974" s="117"/>
      <c r="G974" s="99"/>
      <c r="L974" s="100"/>
      <c r="M974" s="100"/>
      <c r="P974" s="215"/>
      <c r="Q974" s="216"/>
      <c r="R974" s="215"/>
      <c r="S974" s="215"/>
      <c r="T974" s="215"/>
      <c r="U974" s="215"/>
      <c r="V974" s="215"/>
      <c r="W974" s="215"/>
      <c r="X974" s="215"/>
      <c r="Y974" s="217"/>
      <c r="Z974" s="215"/>
      <c r="AA974" s="215"/>
      <c r="AC974" s="218"/>
      <c r="AJ974" s="101"/>
      <c r="BH974" s="118"/>
      <c r="BI974" s="102"/>
      <c r="BM974" s="117"/>
      <c r="BQ974" s="100"/>
      <c r="BR974" s="100"/>
      <c r="BS974" s="100"/>
      <c r="BU974" s="100"/>
      <c r="BW974" s="100"/>
      <c r="BY974" s="100"/>
    </row>
    <row r="975" spans="1:77" s="96" customFormat="1" x14ac:dyDescent="0.35">
      <c r="A975" s="107"/>
      <c r="B975" s="117"/>
      <c r="G975" s="99"/>
      <c r="L975" s="100"/>
      <c r="M975" s="100"/>
      <c r="P975" s="215"/>
      <c r="Q975" s="216"/>
      <c r="R975" s="215"/>
      <c r="S975" s="215"/>
      <c r="T975" s="215"/>
      <c r="U975" s="215"/>
      <c r="V975" s="215"/>
      <c r="W975" s="215"/>
      <c r="X975" s="215"/>
      <c r="Y975" s="217"/>
      <c r="Z975" s="215"/>
      <c r="AA975" s="215"/>
      <c r="AC975" s="218"/>
      <c r="AJ975" s="101"/>
      <c r="BH975" s="118"/>
      <c r="BI975" s="102"/>
      <c r="BM975" s="117"/>
      <c r="BQ975" s="100"/>
      <c r="BR975" s="100"/>
      <c r="BS975" s="100"/>
      <c r="BU975" s="100"/>
      <c r="BW975" s="100"/>
      <c r="BY975" s="100"/>
    </row>
    <row r="976" spans="1:77" s="96" customFormat="1" x14ac:dyDescent="0.35">
      <c r="A976" s="107"/>
      <c r="B976" s="117"/>
      <c r="G976" s="99"/>
      <c r="L976" s="100"/>
      <c r="M976" s="100"/>
      <c r="P976" s="215"/>
      <c r="Q976" s="216"/>
      <c r="R976" s="215"/>
      <c r="S976" s="215"/>
      <c r="T976" s="215"/>
      <c r="U976" s="215"/>
      <c r="V976" s="215"/>
      <c r="W976" s="215"/>
      <c r="X976" s="215"/>
      <c r="Y976" s="217"/>
      <c r="Z976" s="215"/>
      <c r="AA976" s="215"/>
      <c r="AC976" s="218"/>
      <c r="AJ976" s="101"/>
      <c r="BH976" s="118"/>
      <c r="BI976" s="102"/>
      <c r="BM976" s="117"/>
      <c r="BQ976" s="100"/>
      <c r="BR976" s="100"/>
      <c r="BS976" s="100"/>
      <c r="BU976" s="100"/>
      <c r="BW976" s="100"/>
      <c r="BY976" s="100"/>
    </row>
    <row r="977" spans="1:77" s="96" customFormat="1" x14ac:dyDescent="0.35">
      <c r="A977" s="107"/>
      <c r="B977" s="117"/>
      <c r="G977" s="99"/>
      <c r="L977" s="100"/>
      <c r="M977" s="100"/>
      <c r="P977" s="215"/>
      <c r="Q977" s="216"/>
      <c r="R977" s="215"/>
      <c r="S977" s="215"/>
      <c r="T977" s="215"/>
      <c r="U977" s="215"/>
      <c r="V977" s="215"/>
      <c r="W977" s="215"/>
      <c r="X977" s="215"/>
      <c r="Y977" s="217"/>
      <c r="Z977" s="215"/>
      <c r="AA977" s="215"/>
      <c r="AC977" s="218"/>
      <c r="AJ977" s="101"/>
      <c r="BH977" s="118"/>
      <c r="BI977" s="102"/>
      <c r="BM977" s="117"/>
      <c r="BQ977" s="100"/>
      <c r="BR977" s="100"/>
      <c r="BS977" s="100"/>
      <c r="BU977" s="100"/>
      <c r="BW977" s="100"/>
      <c r="BY977" s="100"/>
    </row>
    <row r="978" spans="1:77" s="96" customFormat="1" x14ac:dyDescent="0.35">
      <c r="A978" s="107"/>
      <c r="B978" s="117"/>
      <c r="G978" s="99"/>
      <c r="L978" s="100"/>
      <c r="M978" s="100"/>
      <c r="P978" s="215"/>
      <c r="Q978" s="216"/>
      <c r="R978" s="215"/>
      <c r="S978" s="215"/>
      <c r="T978" s="215"/>
      <c r="U978" s="215"/>
      <c r="V978" s="215"/>
      <c r="W978" s="215"/>
      <c r="X978" s="215"/>
      <c r="Y978" s="217"/>
      <c r="Z978" s="215"/>
      <c r="AA978" s="215"/>
      <c r="AC978" s="218"/>
      <c r="AJ978" s="101"/>
      <c r="BH978" s="118"/>
      <c r="BI978" s="102"/>
      <c r="BM978" s="117"/>
      <c r="BQ978" s="100"/>
      <c r="BR978" s="100"/>
      <c r="BS978" s="100"/>
      <c r="BU978" s="100"/>
      <c r="BW978" s="100"/>
      <c r="BY978" s="100"/>
    </row>
    <row r="979" spans="1:77" s="96" customFormat="1" x14ac:dyDescent="0.35">
      <c r="A979" s="107"/>
      <c r="B979" s="117"/>
      <c r="G979" s="99"/>
      <c r="L979" s="100"/>
      <c r="M979" s="100"/>
      <c r="P979" s="215"/>
      <c r="Q979" s="216"/>
      <c r="R979" s="215"/>
      <c r="S979" s="215"/>
      <c r="T979" s="215"/>
      <c r="U979" s="215"/>
      <c r="V979" s="215"/>
      <c r="W979" s="215"/>
      <c r="X979" s="215"/>
      <c r="Y979" s="217"/>
      <c r="Z979" s="215"/>
      <c r="AA979" s="215"/>
      <c r="AC979" s="218"/>
      <c r="AJ979" s="101"/>
      <c r="BH979" s="118"/>
      <c r="BI979" s="102"/>
      <c r="BM979" s="117"/>
      <c r="BQ979" s="100"/>
      <c r="BR979" s="100"/>
      <c r="BS979" s="100"/>
      <c r="BU979" s="100"/>
      <c r="BW979" s="100"/>
      <c r="BY979" s="100"/>
    </row>
    <row r="980" spans="1:77" s="96" customFormat="1" x14ac:dyDescent="0.35">
      <c r="A980" s="107"/>
      <c r="B980" s="117"/>
      <c r="G980" s="99"/>
      <c r="L980" s="100"/>
      <c r="M980" s="100"/>
      <c r="P980" s="215"/>
      <c r="Q980" s="216"/>
      <c r="R980" s="215"/>
      <c r="S980" s="215"/>
      <c r="T980" s="215"/>
      <c r="U980" s="215"/>
      <c r="V980" s="215"/>
      <c r="W980" s="215"/>
      <c r="X980" s="215"/>
      <c r="Y980" s="217"/>
      <c r="Z980" s="215"/>
      <c r="AA980" s="215"/>
      <c r="AC980" s="218"/>
      <c r="AJ980" s="101"/>
      <c r="BH980" s="118"/>
      <c r="BI980" s="102"/>
      <c r="BM980" s="117"/>
      <c r="BQ980" s="100"/>
      <c r="BR980" s="100"/>
      <c r="BS980" s="100"/>
      <c r="BU980" s="100"/>
      <c r="BW980" s="100"/>
      <c r="BY980" s="100"/>
    </row>
    <row r="981" spans="1:77" s="96" customFormat="1" x14ac:dyDescent="0.35">
      <c r="A981" s="107"/>
      <c r="B981" s="117"/>
      <c r="G981" s="99"/>
      <c r="L981" s="100"/>
      <c r="M981" s="100"/>
      <c r="P981" s="215"/>
      <c r="Q981" s="216"/>
      <c r="R981" s="215"/>
      <c r="S981" s="215"/>
      <c r="T981" s="215"/>
      <c r="U981" s="215"/>
      <c r="V981" s="215"/>
      <c r="W981" s="215"/>
      <c r="X981" s="215"/>
      <c r="Y981" s="217"/>
      <c r="Z981" s="215"/>
      <c r="AA981" s="215"/>
      <c r="AC981" s="218"/>
      <c r="AJ981" s="101"/>
      <c r="BH981" s="118"/>
      <c r="BI981" s="102"/>
      <c r="BM981" s="117"/>
      <c r="BQ981" s="100"/>
      <c r="BR981" s="100"/>
      <c r="BS981" s="100"/>
      <c r="BU981" s="100"/>
      <c r="BW981" s="100"/>
      <c r="BY981" s="100"/>
    </row>
    <row r="982" spans="1:77" s="96" customFormat="1" x14ac:dyDescent="0.35">
      <c r="A982" s="107"/>
      <c r="B982" s="117"/>
      <c r="G982" s="99"/>
      <c r="L982" s="100"/>
      <c r="M982" s="100"/>
      <c r="P982" s="215"/>
      <c r="Q982" s="216"/>
      <c r="R982" s="215"/>
      <c r="S982" s="215"/>
      <c r="T982" s="215"/>
      <c r="U982" s="215"/>
      <c r="V982" s="215"/>
      <c r="W982" s="215"/>
      <c r="X982" s="215"/>
      <c r="Y982" s="217"/>
      <c r="Z982" s="215"/>
      <c r="AA982" s="215"/>
      <c r="AC982" s="218"/>
      <c r="AJ982" s="101"/>
      <c r="BH982" s="118"/>
      <c r="BI982" s="102"/>
      <c r="BM982" s="117"/>
      <c r="BQ982" s="100"/>
      <c r="BR982" s="100"/>
      <c r="BS982" s="100"/>
      <c r="BU982" s="100"/>
      <c r="BW982" s="100"/>
      <c r="BY982" s="100"/>
    </row>
    <row r="983" spans="1:77" s="96" customFormat="1" x14ac:dyDescent="0.35">
      <c r="A983" s="107"/>
      <c r="B983" s="117"/>
      <c r="G983" s="99"/>
      <c r="L983" s="100"/>
      <c r="M983" s="100"/>
      <c r="P983" s="215"/>
      <c r="Q983" s="216"/>
      <c r="R983" s="215"/>
      <c r="S983" s="215"/>
      <c r="T983" s="215"/>
      <c r="U983" s="215"/>
      <c r="V983" s="215"/>
      <c r="W983" s="215"/>
      <c r="X983" s="215"/>
      <c r="Y983" s="217"/>
      <c r="Z983" s="215"/>
      <c r="AA983" s="215"/>
      <c r="AC983" s="218"/>
      <c r="AJ983" s="101"/>
      <c r="BH983" s="118"/>
      <c r="BI983" s="102"/>
      <c r="BM983" s="117"/>
      <c r="BQ983" s="100"/>
      <c r="BR983" s="100"/>
      <c r="BS983" s="100"/>
      <c r="BU983" s="100"/>
      <c r="BW983" s="100"/>
      <c r="BY983" s="100"/>
    </row>
    <row r="984" spans="1:77" s="96" customFormat="1" x14ac:dyDescent="0.35">
      <c r="A984" s="107"/>
      <c r="B984" s="117"/>
      <c r="G984" s="99"/>
      <c r="L984" s="100"/>
      <c r="M984" s="100"/>
      <c r="P984" s="215"/>
      <c r="Q984" s="216"/>
      <c r="R984" s="215"/>
      <c r="S984" s="215"/>
      <c r="T984" s="215"/>
      <c r="U984" s="215"/>
      <c r="V984" s="215"/>
      <c r="W984" s="215"/>
      <c r="X984" s="215"/>
      <c r="Y984" s="217"/>
      <c r="Z984" s="215"/>
      <c r="AA984" s="215"/>
      <c r="AC984" s="218"/>
      <c r="AJ984" s="101"/>
      <c r="BH984" s="118"/>
      <c r="BI984" s="102"/>
      <c r="BM984" s="117"/>
      <c r="BQ984" s="100"/>
      <c r="BR984" s="100"/>
      <c r="BS984" s="100"/>
      <c r="BU984" s="100"/>
      <c r="BW984" s="100"/>
      <c r="BY984" s="100"/>
    </row>
    <row r="985" spans="1:77" s="96" customFormat="1" x14ac:dyDescent="0.35">
      <c r="A985" s="107"/>
      <c r="B985" s="117"/>
      <c r="G985" s="99"/>
      <c r="L985" s="100"/>
      <c r="M985" s="100"/>
      <c r="P985" s="215"/>
      <c r="Q985" s="216"/>
      <c r="R985" s="215"/>
      <c r="S985" s="215"/>
      <c r="T985" s="215"/>
      <c r="U985" s="215"/>
      <c r="V985" s="215"/>
      <c r="W985" s="215"/>
      <c r="X985" s="215"/>
      <c r="Y985" s="217"/>
      <c r="Z985" s="215"/>
      <c r="AA985" s="215"/>
      <c r="AC985" s="218"/>
      <c r="AJ985" s="101"/>
      <c r="BH985" s="118"/>
      <c r="BI985" s="102"/>
      <c r="BM985" s="117"/>
      <c r="BQ985" s="100"/>
      <c r="BR985" s="100"/>
      <c r="BS985" s="100"/>
      <c r="BU985" s="100"/>
      <c r="BW985" s="100"/>
      <c r="BY985" s="100"/>
    </row>
    <row r="986" spans="1:77" s="96" customFormat="1" x14ac:dyDescent="0.35">
      <c r="A986" s="107"/>
      <c r="B986" s="117"/>
      <c r="G986" s="99"/>
      <c r="L986" s="100"/>
      <c r="M986" s="100"/>
      <c r="P986" s="215"/>
      <c r="Q986" s="216"/>
      <c r="R986" s="215"/>
      <c r="S986" s="215"/>
      <c r="T986" s="215"/>
      <c r="U986" s="215"/>
      <c r="V986" s="215"/>
      <c r="W986" s="215"/>
      <c r="X986" s="215"/>
      <c r="Y986" s="217"/>
      <c r="Z986" s="215"/>
      <c r="AA986" s="215"/>
      <c r="AC986" s="218"/>
      <c r="AJ986" s="101"/>
      <c r="BH986" s="118"/>
      <c r="BI986" s="102"/>
      <c r="BM986" s="117"/>
      <c r="BQ986" s="100"/>
      <c r="BR986" s="100"/>
      <c r="BS986" s="100"/>
      <c r="BU986" s="100"/>
      <c r="BW986" s="100"/>
      <c r="BY986" s="100"/>
    </row>
    <row r="987" spans="1:77" s="96" customFormat="1" x14ac:dyDescent="0.35">
      <c r="A987" s="107"/>
      <c r="B987" s="117"/>
      <c r="G987" s="99"/>
      <c r="L987" s="100"/>
      <c r="M987" s="100"/>
      <c r="P987" s="215"/>
      <c r="Q987" s="216"/>
      <c r="R987" s="215"/>
      <c r="S987" s="215"/>
      <c r="T987" s="215"/>
      <c r="U987" s="215"/>
      <c r="V987" s="215"/>
      <c r="W987" s="215"/>
      <c r="X987" s="215"/>
      <c r="Y987" s="217"/>
      <c r="Z987" s="215"/>
      <c r="AA987" s="215"/>
      <c r="AC987" s="218"/>
      <c r="AJ987" s="101"/>
      <c r="BH987" s="118"/>
      <c r="BI987" s="102"/>
      <c r="BM987" s="117"/>
      <c r="BQ987" s="100"/>
      <c r="BR987" s="100"/>
      <c r="BS987" s="100"/>
      <c r="BU987" s="100"/>
      <c r="BW987" s="100"/>
      <c r="BY987" s="100"/>
    </row>
    <row r="988" spans="1:77" s="96" customFormat="1" x14ac:dyDescent="0.35">
      <c r="A988" s="107"/>
      <c r="B988" s="117"/>
      <c r="G988" s="99"/>
      <c r="L988" s="100"/>
      <c r="M988" s="100"/>
      <c r="P988" s="215"/>
      <c r="Q988" s="216"/>
      <c r="R988" s="215"/>
      <c r="S988" s="215"/>
      <c r="T988" s="215"/>
      <c r="U988" s="215"/>
      <c r="V988" s="215"/>
      <c r="W988" s="215"/>
      <c r="X988" s="215"/>
      <c r="Y988" s="217"/>
      <c r="Z988" s="215"/>
      <c r="AA988" s="215"/>
      <c r="AC988" s="218"/>
      <c r="AJ988" s="101"/>
      <c r="BH988" s="118"/>
      <c r="BI988" s="102"/>
      <c r="BM988" s="117"/>
      <c r="BQ988" s="100"/>
      <c r="BR988" s="100"/>
      <c r="BS988" s="100"/>
      <c r="BU988" s="100"/>
      <c r="BW988" s="100"/>
      <c r="BY988" s="100"/>
    </row>
    <row r="989" spans="1:77" s="96" customFormat="1" x14ac:dyDescent="0.35">
      <c r="A989" s="107"/>
      <c r="B989" s="117"/>
      <c r="G989" s="99"/>
      <c r="L989" s="100"/>
      <c r="M989" s="100"/>
      <c r="P989" s="215"/>
      <c r="Q989" s="216"/>
      <c r="R989" s="215"/>
      <c r="S989" s="215"/>
      <c r="T989" s="215"/>
      <c r="U989" s="215"/>
      <c r="V989" s="215"/>
      <c r="W989" s="215"/>
      <c r="X989" s="215"/>
      <c r="Y989" s="217"/>
      <c r="Z989" s="215"/>
      <c r="AA989" s="215"/>
      <c r="AC989" s="218"/>
      <c r="AJ989" s="101"/>
      <c r="BH989" s="118"/>
      <c r="BI989" s="102"/>
      <c r="BM989" s="117"/>
      <c r="BQ989" s="100"/>
      <c r="BR989" s="100"/>
      <c r="BS989" s="100"/>
      <c r="BU989" s="100"/>
      <c r="BW989" s="100"/>
      <c r="BY989" s="100"/>
    </row>
    <row r="990" spans="1:77" s="96" customFormat="1" x14ac:dyDescent="0.35">
      <c r="A990" s="107"/>
      <c r="B990" s="117"/>
      <c r="G990" s="99"/>
      <c r="L990" s="100"/>
      <c r="M990" s="100"/>
      <c r="P990" s="215"/>
      <c r="Q990" s="216"/>
      <c r="R990" s="215"/>
      <c r="S990" s="215"/>
      <c r="T990" s="215"/>
      <c r="U990" s="215"/>
      <c r="V990" s="215"/>
      <c r="W990" s="215"/>
      <c r="X990" s="215"/>
      <c r="Y990" s="217"/>
      <c r="Z990" s="215"/>
      <c r="AA990" s="215"/>
      <c r="AC990" s="218"/>
      <c r="AJ990" s="101"/>
      <c r="BH990" s="118"/>
      <c r="BI990" s="102"/>
      <c r="BM990" s="117"/>
      <c r="BQ990" s="100"/>
      <c r="BR990" s="100"/>
      <c r="BS990" s="100"/>
      <c r="BU990" s="100"/>
      <c r="BW990" s="100"/>
      <c r="BY990" s="100"/>
    </row>
    <row r="991" spans="1:77" s="96" customFormat="1" x14ac:dyDescent="0.35">
      <c r="A991" s="107"/>
      <c r="B991" s="117"/>
      <c r="G991" s="99"/>
      <c r="L991" s="100"/>
      <c r="M991" s="100"/>
      <c r="P991" s="215"/>
      <c r="Q991" s="216"/>
      <c r="R991" s="215"/>
      <c r="S991" s="215"/>
      <c r="T991" s="215"/>
      <c r="U991" s="215"/>
      <c r="V991" s="215"/>
      <c r="W991" s="215"/>
      <c r="X991" s="215"/>
      <c r="Y991" s="217"/>
      <c r="Z991" s="215"/>
      <c r="AA991" s="215"/>
      <c r="AC991" s="218"/>
      <c r="AJ991" s="101"/>
      <c r="BH991" s="118"/>
      <c r="BI991" s="102"/>
      <c r="BM991" s="117"/>
      <c r="BQ991" s="100"/>
      <c r="BR991" s="100"/>
      <c r="BS991" s="100"/>
      <c r="BU991" s="100"/>
      <c r="BW991" s="100"/>
      <c r="BY991" s="100"/>
    </row>
    <row r="992" spans="1:77" s="96" customFormat="1" x14ac:dyDescent="0.35">
      <c r="A992" s="107"/>
      <c r="B992" s="117"/>
      <c r="G992" s="99"/>
      <c r="L992" s="100"/>
      <c r="M992" s="100"/>
      <c r="P992" s="215"/>
      <c r="Q992" s="216"/>
      <c r="R992" s="215"/>
      <c r="S992" s="215"/>
      <c r="T992" s="215"/>
      <c r="U992" s="215"/>
      <c r="V992" s="215"/>
      <c r="W992" s="215"/>
      <c r="X992" s="215"/>
      <c r="Y992" s="217"/>
      <c r="Z992" s="215"/>
      <c r="AA992" s="215"/>
      <c r="AC992" s="218"/>
      <c r="AJ992" s="101"/>
      <c r="BH992" s="118"/>
      <c r="BI992" s="102"/>
      <c r="BM992" s="117"/>
      <c r="BQ992" s="100"/>
      <c r="BR992" s="100"/>
      <c r="BS992" s="100"/>
      <c r="BU992" s="100"/>
      <c r="BW992" s="100"/>
      <c r="BY992" s="100"/>
    </row>
    <row r="993" spans="1:77" s="96" customFormat="1" x14ac:dyDescent="0.35">
      <c r="A993" s="107"/>
      <c r="B993" s="117"/>
      <c r="G993" s="99"/>
      <c r="L993" s="100"/>
      <c r="M993" s="100"/>
      <c r="P993" s="215"/>
      <c r="Q993" s="216"/>
      <c r="R993" s="215"/>
      <c r="S993" s="215"/>
      <c r="T993" s="215"/>
      <c r="U993" s="215"/>
      <c r="V993" s="215"/>
      <c r="W993" s="215"/>
      <c r="X993" s="215"/>
      <c r="Y993" s="217"/>
      <c r="Z993" s="215"/>
      <c r="AA993" s="215"/>
      <c r="AC993" s="218"/>
      <c r="AJ993" s="101"/>
      <c r="BH993" s="118"/>
      <c r="BI993" s="102"/>
      <c r="BM993" s="117"/>
      <c r="BQ993" s="100"/>
      <c r="BR993" s="100"/>
      <c r="BS993" s="100"/>
      <c r="BU993" s="100"/>
      <c r="BW993" s="100"/>
      <c r="BY993" s="100"/>
    </row>
    <row r="994" spans="1:77" s="96" customFormat="1" x14ac:dyDescent="0.35">
      <c r="A994" s="107"/>
      <c r="B994" s="117"/>
      <c r="G994" s="99"/>
      <c r="L994" s="100"/>
      <c r="M994" s="100"/>
      <c r="P994" s="215"/>
      <c r="Q994" s="216"/>
      <c r="R994" s="215"/>
      <c r="S994" s="215"/>
      <c r="T994" s="215"/>
      <c r="U994" s="215"/>
      <c r="V994" s="215"/>
      <c r="W994" s="215"/>
      <c r="X994" s="215"/>
      <c r="Y994" s="217"/>
      <c r="Z994" s="215"/>
      <c r="AA994" s="215"/>
      <c r="AC994" s="218"/>
      <c r="AJ994" s="101"/>
      <c r="BH994" s="118"/>
      <c r="BI994" s="102"/>
      <c r="BM994" s="117"/>
      <c r="BQ994" s="100"/>
      <c r="BR994" s="100"/>
      <c r="BS994" s="100"/>
      <c r="BU994" s="100"/>
      <c r="BW994" s="100"/>
      <c r="BY994" s="100"/>
    </row>
    <row r="995" spans="1:77" s="96" customFormat="1" x14ac:dyDescent="0.35">
      <c r="A995" s="107"/>
      <c r="B995" s="117"/>
      <c r="G995" s="99"/>
      <c r="L995" s="100"/>
      <c r="M995" s="100"/>
      <c r="P995" s="215"/>
      <c r="Q995" s="216"/>
      <c r="R995" s="215"/>
      <c r="S995" s="215"/>
      <c r="T995" s="215"/>
      <c r="U995" s="215"/>
      <c r="V995" s="215"/>
      <c r="W995" s="215"/>
      <c r="X995" s="215"/>
      <c r="Y995" s="217"/>
      <c r="Z995" s="215"/>
      <c r="AA995" s="215"/>
      <c r="AC995" s="218"/>
      <c r="AJ995" s="101"/>
      <c r="BH995" s="118"/>
      <c r="BI995" s="102"/>
      <c r="BM995" s="117"/>
      <c r="BQ995" s="100"/>
      <c r="BR995" s="100"/>
      <c r="BS995" s="100"/>
      <c r="BU995" s="100"/>
      <c r="BW995" s="100"/>
      <c r="BY995" s="100"/>
    </row>
    <row r="996" spans="1:77" s="96" customFormat="1" x14ac:dyDescent="0.35">
      <c r="A996" s="107"/>
      <c r="B996" s="117"/>
      <c r="G996" s="99"/>
      <c r="L996" s="100"/>
      <c r="M996" s="100"/>
      <c r="P996" s="215"/>
      <c r="Q996" s="216"/>
      <c r="R996" s="215"/>
      <c r="S996" s="215"/>
      <c r="T996" s="215"/>
      <c r="U996" s="215"/>
      <c r="V996" s="215"/>
      <c r="W996" s="215"/>
      <c r="X996" s="215"/>
      <c r="Y996" s="217"/>
      <c r="Z996" s="215"/>
      <c r="AA996" s="215"/>
      <c r="AC996" s="218"/>
      <c r="AJ996" s="101"/>
      <c r="BH996" s="118"/>
      <c r="BI996" s="102"/>
      <c r="BM996" s="117"/>
      <c r="BQ996" s="100"/>
      <c r="BR996" s="100"/>
      <c r="BS996" s="100"/>
      <c r="BU996" s="100"/>
      <c r="BW996" s="100"/>
      <c r="BY996" s="100"/>
    </row>
    <row r="997" spans="1:77" s="96" customFormat="1" x14ac:dyDescent="0.35">
      <c r="A997" s="107"/>
      <c r="B997" s="117"/>
      <c r="G997" s="99"/>
      <c r="L997" s="100"/>
      <c r="M997" s="100"/>
      <c r="P997" s="215"/>
      <c r="Q997" s="216"/>
      <c r="R997" s="215"/>
      <c r="S997" s="215"/>
      <c r="T997" s="215"/>
      <c r="U997" s="215"/>
      <c r="V997" s="215"/>
      <c r="W997" s="215"/>
      <c r="X997" s="215"/>
      <c r="Y997" s="217"/>
      <c r="Z997" s="215"/>
      <c r="AA997" s="215"/>
      <c r="AC997" s="218"/>
      <c r="AJ997" s="101"/>
      <c r="BH997" s="118"/>
      <c r="BI997" s="102"/>
      <c r="BM997" s="117"/>
      <c r="BQ997" s="100"/>
      <c r="BR997" s="100"/>
      <c r="BS997" s="100"/>
      <c r="BU997" s="100"/>
      <c r="BW997" s="100"/>
      <c r="BY997" s="100"/>
    </row>
    <row r="998" spans="1:77" s="96" customFormat="1" x14ac:dyDescent="0.35">
      <c r="A998" s="107"/>
      <c r="B998" s="117"/>
      <c r="G998" s="99"/>
      <c r="L998" s="100"/>
      <c r="M998" s="100"/>
      <c r="P998" s="215"/>
      <c r="Q998" s="216"/>
      <c r="R998" s="215"/>
      <c r="S998" s="215"/>
      <c r="T998" s="215"/>
      <c r="U998" s="215"/>
      <c r="V998" s="215"/>
      <c r="W998" s="215"/>
      <c r="X998" s="215"/>
      <c r="Y998" s="217"/>
      <c r="Z998" s="215"/>
      <c r="AA998" s="215"/>
      <c r="AC998" s="218"/>
      <c r="AJ998" s="101"/>
      <c r="BH998" s="118"/>
      <c r="BI998" s="102"/>
      <c r="BM998" s="117"/>
      <c r="BQ998" s="100"/>
      <c r="BR998" s="100"/>
      <c r="BS998" s="100"/>
      <c r="BU998" s="100"/>
      <c r="BW998" s="100"/>
      <c r="BY998" s="100"/>
    </row>
    <row r="999" spans="1:77" s="96" customFormat="1" x14ac:dyDescent="0.35">
      <c r="A999" s="107"/>
      <c r="B999" s="117"/>
      <c r="G999" s="99"/>
      <c r="L999" s="100"/>
      <c r="M999" s="100"/>
      <c r="P999" s="215"/>
      <c r="Q999" s="216"/>
      <c r="R999" s="215"/>
      <c r="S999" s="215"/>
      <c r="T999" s="215"/>
      <c r="U999" s="215"/>
      <c r="V999" s="215"/>
      <c r="W999" s="215"/>
      <c r="X999" s="215"/>
      <c r="Y999" s="217"/>
      <c r="Z999" s="215"/>
      <c r="AA999" s="215"/>
      <c r="AC999" s="218"/>
      <c r="AJ999" s="101"/>
      <c r="BH999" s="118"/>
      <c r="BI999" s="102"/>
      <c r="BM999" s="117"/>
      <c r="BQ999" s="100"/>
      <c r="BR999" s="100"/>
      <c r="BS999" s="100"/>
      <c r="BU999" s="100"/>
      <c r="BW999" s="100"/>
      <c r="BY999" s="100"/>
    </row>
    <row r="1000" spans="1:77" s="96" customFormat="1" x14ac:dyDescent="0.35">
      <c r="A1000" s="107"/>
      <c r="B1000" s="117"/>
      <c r="G1000" s="99"/>
      <c r="L1000" s="100"/>
      <c r="M1000" s="100"/>
      <c r="P1000" s="215"/>
      <c r="Q1000" s="216"/>
      <c r="R1000" s="215"/>
      <c r="S1000" s="215"/>
      <c r="T1000" s="215"/>
      <c r="U1000" s="215"/>
      <c r="V1000" s="215"/>
      <c r="W1000" s="215"/>
      <c r="X1000" s="215"/>
      <c r="Y1000" s="217"/>
      <c r="Z1000" s="215"/>
      <c r="AA1000" s="215"/>
      <c r="AC1000" s="218"/>
      <c r="AJ1000" s="101"/>
      <c r="BH1000" s="118"/>
      <c r="BI1000" s="102"/>
      <c r="BM1000" s="117"/>
      <c r="BQ1000" s="100"/>
      <c r="BR1000" s="100"/>
      <c r="BS1000" s="100"/>
      <c r="BU1000" s="100"/>
      <c r="BW1000" s="100"/>
      <c r="BY1000" s="100"/>
    </row>
    <row r="1001" spans="1:77" s="96" customFormat="1" x14ac:dyDescent="0.35">
      <c r="A1001" s="107"/>
      <c r="B1001" s="117"/>
      <c r="G1001" s="99"/>
      <c r="L1001" s="100"/>
      <c r="M1001" s="100"/>
      <c r="P1001" s="215"/>
      <c r="Q1001" s="216"/>
      <c r="R1001" s="215"/>
      <c r="S1001" s="215"/>
      <c r="T1001" s="215"/>
      <c r="U1001" s="215"/>
      <c r="V1001" s="215"/>
      <c r="W1001" s="215"/>
      <c r="X1001" s="215"/>
      <c r="Y1001" s="217"/>
      <c r="Z1001" s="215"/>
      <c r="AA1001" s="215"/>
      <c r="AC1001" s="218"/>
      <c r="AJ1001" s="101"/>
      <c r="BH1001" s="118"/>
      <c r="BI1001" s="102"/>
      <c r="BM1001" s="117"/>
      <c r="BQ1001" s="100"/>
      <c r="BR1001" s="100"/>
      <c r="BS1001" s="100"/>
      <c r="BU1001" s="100"/>
      <c r="BW1001" s="100"/>
      <c r="BY1001" s="100"/>
    </row>
    <row r="1002" spans="1:77" s="96" customFormat="1" x14ac:dyDescent="0.35">
      <c r="A1002" s="107"/>
      <c r="B1002" s="117"/>
      <c r="G1002" s="99"/>
      <c r="L1002" s="100"/>
      <c r="M1002" s="100"/>
      <c r="P1002" s="215"/>
      <c r="Q1002" s="216"/>
      <c r="R1002" s="215"/>
      <c r="S1002" s="215"/>
      <c r="T1002" s="215"/>
      <c r="U1002" s="215"/>
      <c r="V1002" s="215"/>
      <c r="W1002" s="215"/>
      <c r="X1002" s="215"/>
      <c r="Y1002" s="217"/>
      <c r="Z1002" s="215"/>
      <c r="AA1002" s="215"/>
      <c r="AC1002" s="218"/>
      <c r="AJ1002" s="101"/>
      <c r="BH1002" s="118"/>
      <c r="BI1002" s="102"/>
      <c r="BM1002" s="117"/>
      <c r="BQ1002" s="100"/>
      <c r="BR1002" s="100"/>
      <c r="BS1002" s="100"/>
      <c r="BU1002" s="100"/>
      <c r="BW1002" s="100"/>
      <c r="BY1002" s="100"/>
    </row>
    <row r="1003" spans="1:77" s="96" customFormat="1" x14ac:dyDescent="0.35">
      <c r="A1003" s="107"/>
      <c r="B1003" s="117"/>
      <c r="G1003" s="99"/>
      <c r="L1003" s="100"/>
      <c r="M1003" s="100"/>
      <c r="P1003" s="215"/>
      <c r="Q1003" s="216"/>
      <c r="R1003" s="215"/>
      <c r="S1003" s="215"/>
      <c r="T1003" s="215"/>
      <c r="U1003" s="215"/>
      <c r="V1003" s="215"/>
      <c r="W1003" s="215"/>
      <c r="X1003" s="215"/>
      <c r="Y1003" s="217"/>
      <c r="Z1003" s="215"/>
      <c r="AA1003" s="215"/>
      <c r="AC1003" s="218"/>
      <c r="AJ1003" s="101"/>
      <c r="BH1003" s="118"/>
      <c r="BI1003" s="102"/>
      <c r="BM1003" s="117"/>
      <c r="BQ1003" s="100"/>
      <c r="BR1003" s="100"/>
      <c r="BS1003" s="100"/>
      <c r="BU1003" s="100"/>
      <c r="BW1003" s="100"/>
      <c r="BY1003" s="100"/>
    </row>
    <row r="1004" spans="1:77" s="96" customFormat="1" x14ac:dyDescent="0.35">
      <c r="A1004" s="107"/>
      <c r="B1004" s="117"/>
      <c r="G1004" s="99"/>
      <c r="L1004" s="100"/>
      <c r="M1004" s="100"/>
      <c r="P1004" s="215"/>
      <c r="Q1004" s="216"/>
      <c r="R1004" s="215"/>
      <c r="S1004" s="215"/>
      <c r="T1004" s="215"/>
      <c r="U1004" s="215"/>
      <c r="V1004" s="215"/>
      <c r="W1004" s="215"/>
      <c r="X1004" s="215"/>
      <c r="Y1004" s="217"/>
      <c r="Z1004" s="215"/>
      <c r="AA1004" s="215"/>
      <c r="AC1004" s="218"/>
      <c r="AJ1004" s="101"/>
      <c r="BH1004" s="118"/>
      <c r="BI1004" s="102"/>
      <c r="BM1004" s="117"/>
      <c r="BQ1004" s="100"/>
      <c r="BR1004" s="100"/>
      <c r="BS1004" s="100"/>
      <c r="BU1004" s="100"/>
      <c r="BW1004" s="100"/>
      <c r="BY1004" s="100"/>
    </row>
    <row r="1005" spans="1:77" s="96" customFormat="1" x14ac:dyDescent="0.35">
      <c r="A1005" s="107"/>
      <c r="B1005" s="117"/>
      <c r="G1005" s="99"/>
      <c r="L1005" s="100"/>
      <c r="M1005" s="100"/>
      <c r="P1005" s="215"/>
      <c r="Q1005" s="216"/>
      <c r="R1005" s="215"/>
      <c r="S1005" s="215"/>
      <c r="T1005" s="215"/>
      <c r="U1005" s="215"/>
      <c r="V1005" s="215"/>
      <c r="W1005" s="215"/>
      <c r="X1005" s="215"/>
      <c r="Y1005" s="217"/>
      <c r="Z1005" s="215"/>
      <c r="AA1005" s="215"/>
      <c r="AC1005" s="218"/>
      <c r="AJ1005" s="101"/>
      <c r="BH1005" s="118"/>
      <c r="BI1005" s="102"/>
      <c r="BM1005" s="117"/>
      <c r="BQ1005" s="100"/>
      <c r="BR1005" s="100"/>
      <c r="BS1005" s="100"/>
      <c r="BU1005" s="100"/>
      <c r="BW1005" s="100"/>
      <c r="BY1005" s="100"/>
    </row>
    <row r="1006" spans="1:77" s="96" customFormat="1" x14ac:dyDescent="0.35">
      <c r="A1006" s="107"/>
      <c r="B1006" s="117"/>
      <c r="G1006" s="99"/>
      <c r="L1006" s="100"/>
      <c r="M1006" s="100"/>
      <c r="P1006" s="215"/>
      <c r="Q1006" s="216"/>
      <c r="R1006" s="215"/>
      <c r="S1006" s="215"/>
      <c r="T1006" s="215"/>
      <c r="U1006" s="215"/>
      <c r="V1006" s="215"/>
      <c r="W1006" s="215"/>
      <c r="X1006" s="215"/>
      <c r="Y1006" s="217"/>
      <c r="Z1006" s="215"/>
      <c r="AA1006" s="215"/>
      <c r="AC1006" s="218"/>
      <c r="AJ1006" s="101"/>
      <c r="BH1006" s="118"/>
      <c r="BI1006" s="102"/>
      <c r="BM1006" s="117"/>
      <c r="BQ1006" s="100"/>
      <c r="BR1006" s="100"/>
      <c r="BS1006" s="100"/>
      <c r="BU1006" s="100"/>
      <c r="BW1006" s="100"/>
      <c r="BY1006" s="100"/>
    </row>
    <row r="1007" spans="1:77" s="96" customFormat="1" x14ac:dyDescent="0.35">
      <c r="A1007" s="107"/>
      <c r="B1007" s="117"/>
      <c r="G1007" s="99"/>
      <c r="L1007" s="100"/>
      <c r="M1007" s="100"/>
      <c r="P1007" s="215"/>
      <c r="Q1007" s="216"/>
      <c r="R1007" s="215"/>
      <c r="S1007" s="215"/>
      <c r="T1007" s="215"/>
      <c r="U1007" s="215"/>
      <c r="V1007" s="215"/>
      <c r="W1007" s="215"/>
      <c r="X1007" s="215"/>
      <c r="Y1007" s="217"/>
      <c r="Z1007" s="215"/>
      <c r="AA1007" s="215"/>
      <c r="AC1007" s="218"/>
      <c r="AJ1007" s="101"/>
      <c r="BH1007" s="118"/>
      <c r="BI1007" s="102"/>
      <c r="BM1007" s="117"/>
      <c r="BQ1007" s="100"/>
      <c r="BR1007" s="100"/>
      <c r="BS1007" s="100"/>
      <c r="BU1007" s="100"/>
      <c r="BW1007" s="100"/>
      <c r="BY1007" s="100"/>
    </row>
    <row r="1008" spans="1:77" s="96" customFormat="1" x14ac:dyDescent="0.35">
      <c r="A1008" s="107"/>
      <c r="B1008" s="117"/>
      <c r="G1008" s="99"/>
      <c r="L1008" s="100"/>
      <c r="M1008" s="100"/>
      <c r="P1008" s="215"/>
      <c r="Q1008" s="216"/>
      <c r="R1008" s="215"/>
      <c r="S1008" s="215"/>
      <c r="T1008" s="215"/>
      <c r="U1008" s="215"/>
      <c r="V1008" s="215"/>
      <c r="W1008" s="215"/>
      <c r="X1008" s="215"/>
      <c r="Y1008" s="217"/>
      <c r="Z1008" s="215"/>
      <c r="AA1008" s="215"/>
      <c r="AC1008" s="218"/>
      <c r="AJ1008" s="101"/>
      <c r="BH1008" s="118"/>
      <c r="BI1008" s="102"/>
      <c r="BM1008" s="117"/>
      <c r="BQ1008" s="100"/>
      <c r="BR1008" s="100"/>
      <c r="BS1008" s="100"/>
      <c r="BU1008" s="100"/>
      <c r="BW1008" s="100"/>
      <c r="BY1008" s="100"/>
    </row>
    <row r="1009" spans="1:77" s="96" customFormat="1" x14ac:dyDescent="0.35">
      <c r="A1009" s="107"/>
      <c r="B1009" s="117"/>
      <c r="G1009" s="99"/>
      <c r="L1009" s="100"/>
      <c r="M1009" s="100"/>
      <c r="P1009" s="215"/>
      <c r="Q1009" s="216"/>
      <c r="R1009" s="215"/>
      <c r="S1009" s="215"/>
      <c r="T1009" s="215"/>
      <c r="U1009" s="215"/>
      <c r="V1009" s="215"/>
      <c r="W1009" s="215"/>
      <c r="X1009" s="215"/>
      <c r="Y1009" s="217"/>
      <c r="Z1009" s="215"/>
      <c r="AA1009" s="215"/>
      <c r="AC1009" s="218"/>
      <c r="AJ1009" s="101"/>
      <c r="BH1009" s="118"/>
      <c r="BI1009" s="102"/>
      <c r="BM1009" s="117"/>
      <c r="BQ1009" s="100"/>
      <c r="BR1009" s="100"/>
      <c r="BS1009" s="100"/>
      <c r="BU1009" s="100"/>
      <c r="BW1009" s="100"/>
      <c r="BY1009" s="100"/>
    </row>
    <row r="1010" spans="1:77" s="96" customFormat="1" x14ac:dyDescent="0.35">
      <c r="A1010" s="107"/>
      <c r="B1010" s="117"/>
      <c r="G1010" s="99"/>
      <c r="L1010" s="100"/>
      <c r="M1010" s="100"/>
      <c r="P1010" s="215"/>
      <c r="Q1010" s="216"/>
      <c r="R1010" s="215"/>
      <c r="S1010" s="215"/>
      <c r="T1010" s="215"/>
      <c r="U1010" s="215"/>
      <c r="V1010" s="215"/>
      <c r="W1010" s="215"/>
      <c r="X1010" s="215"/>
      <c r="Y1010" s="217"/>
      <c r="Z1010" s="215"/>
      <c r="AA1010" s="215"/>
      <c r="AC1010" s="218"/>
      <c r="AJ1010" s="101"/>
      <c r="BH1010" s="118"/>
      <c r="BI1010" s="102"/>
      <c r="BM1010" s="117"/>
      <c r="BQ1010" s="100"/>
      <c r="BR1010" s="100"/>
      <c r="BS1010" s="100"/>
      <c r="BU1010" s="100"/>
      <c r="BW1010" s="100"/>
      <c r="BY1010" s="100"/>
    </row>
    <row r="1011" spans="1:77" s="96" customFormat="1" x14ac:dyDescent="0.35">
      <c r="A1011" s="107"/>
      <c r="B1011" s="117"/>
      <c r="G1011" s="99"/>
      <c r="L1011" s="100"/>
      <c r="M1011" s="100"/>
      <c r="P1011" s="215"/>
      <c r="Q1011" s="216"/>
      <c r="R1011" s="215"/>
      <c r="S1011" s="215"/>
      <c r="T1011" s="215"/>
      <c r="U1011" s="215"/>
      <c r="V1011" s="215"/>
      <c r="W1011" s="215"/>
      <c r="X1011" s="215"/>
      <c r="Y1011" s="217"/>
      <c r="Z1011" s="215"/>
      <c r="AA1011" s="215"/>
      <c r="AC1011" s="218"/>
      <c r="AJ1011" s="101"/>
      <c r="BH1011" s="118"/>
      <c r="BI1011" s="102"/>
      <c r="BM1011" s="117"/>
      <c r="BQ1011" s="100"/>
      <c r="BR1011" s="100"/>
      <c r="BS1011" s="100"/>
      <c r="BU1011" s="100"/>
      <c r="BW1011" s="100"/>
      <c r="BY1011" s="100"/>
    </row>
    <row r="1012" spans="1:77" s="96" customFormat="1" x14ac:dyDescent="0.35">
      <c r="A1012" s="107"/>
      <c r="B1012" s="117"/>
      <c r="G1012" s="99"/>
      <c r="L1012" s="100"/>
      <c r="M1012" s="100"/>
      <c r="P1012" s="215"/>
      <c r="Q1012" s="216"/>
      <c r="R1012" s="215"/>
      <c r="S1012" s="215"/>
      <c r="T1012" s="215"/>
      <c r="U1012" s="215"/>
      <c r="V1012" s="215"/>
      <c r="W1012" s="215"/>
      <c r="X1012" s="215"/>
      <c r="Y1012" s="217"/>
      <c r="Z1012" s="215"/>
      <c r="AA1012" s="215"/>
      <c r="AC1012" s="218"/>
      <c r="AJ1012" s="101"/>
      <c r="BH1012" s="118"/>
      <c r="BI1012" s="102"/>
      <c r="BM1012" s="117"/>
      <c r="BQ1012" s="100"/>
      <c r="BR1012" s="100"/>
      <c r="BS1012" s="100"/>
      <c r="BU1012" s="100"/>
      <c r="BW1012" s="100"/>
      <c r="BY1012" s="100"/>
    </row>
    <row r="1013" spans="1:77" s="96" customFormat="1" x14ac:dyDescent="0.35">
      <c r="A1013" s="107"/>
      <c r="B1013" s="117"/>
      <c r="G1013" s="99"/>
      <c r="L1013" s="100"/>
      <c r="M1013" s="100"/>
      <c r="P1013" s="215"/>
      <c r="Q1013" s="216"/>
      <c r="R1013" s="215"/>
      <c r="S1013" s="215"/>
      <c r="T1013" s="215"/>
      <c r="U1013" s="215"/>
      <c r="V1013" s="215"/>
      <c r="W1013" s="215"/>
      <c r="X1013" s="215"/>
      <c r="Y1013" s="217"/>
      <c r="Z1013" s="215"/>
      <c r="AA1013" s="215"/>
      <c r="AC1013" s="218"/>
      <c r="AJ1013" s="101"/>
      <c r="BH1013" s="118"/>
      <c r="BI1013" s="102"/>
      <c r="BM1013" s="117"/>
      <c r="BQ1013" s="100"/>
      <c r="BR1013" s="100"/>
      <c r="BS1013" s="100"/>
      <c r="BU1013" s="100"/>
      <c r="BW1013" s="100"/>
      <c r="BY1013" s="100"/>
    </row>
    <row r="1014" spans="1:77" s="96" customFormat="1" x14ac:dyDescent="0.35">
      <c r="A1014" s="107"/>
      <c r="B1014" s="117"/>
      <c r="G1014" s="99"/>
      <c r="L1014" s="100"/>
      <c r="M1014" s="100"/>
      <c r="P1014" s="215"/>
      <c r="Q1014" s="216"/>
      <c r="R1014" s="215"/>
      <c r="S1014" s="215"/>
      <c r="T1014" s="215"/>
      <c r="U1014" s="215"/>
      <c r="V1014" s="215"/>
      <c r="W1014" s="215"/>
      <c r="X1014" s="215"/>
      <c r="Y1014" s="217"/>
      <c r="Z1014" s="215"/>
      <c r="AA1014" s="215"/>
      <c r="AC1014" s="218"/>
      <c r="AJ1014" s="101"/>
      <c r="BH1014" s="118"/>
      <c r="BI1014" s="102"/>
      <c r="BM1014" s="117"/>
      <c r="BQ1014" s="100"/>
      <c r="BR1014" s="100"/>
      <c r="BS1014" s="100"/>
      <c r="BU1014" s="100"/>
      <c r="BW1014" s="100"/>
      <c r="BY1014" s="100"/>
    </row>
    <row r="1015" spans="1:77" s="96" customFormat="1" x14ac:dyDescent="0.35">
      <c r="A1015" s="107"/>
      <c r="B1015" s="117"/>
      <c r="G1015" s="99"/>
      <c r="L1015" s="100"/>
      <c r="M1015" s="100"/>
      <c r="P1015" s="215"/>
      <c r="Q1015" s="216"/>
      <c r="R1015" s="215"/>
      <c r="S1015" s="215"/>
      <c r="T1015" s="215"/>
      <c r="U1015" s="215"/>
      <c r="V1015" s="215"/>
      <c r="W1015" s="215"/>
      <c r="X1015" s="215"/>
      <c r="Y1015" s="217"/>
      <c r="Z1015" s="215"/>
      <c r="AA1015" s="215"/>
      <c r="AC1015" s="218"/>
      <c r="AJ1015" s="101"/>
      <c r="BH1015" s="118"/>
      <c r="BI1015" s="102"/>
      <c r="BM1015" s="117"/>
      <c r="BQ1015" s="100"/>
      <c r="BR1015" s="100"/>
      <c r="BS1015" s="100"/>
      <c r="BU1015" s="100"/>
      <c r="BW1015" s="100"/>
      <c r="BY1015" s="100"/>
    </row>
    <row r="1016" spans="1:77" s="96" customFormat="1" x14ac:dyDescent="0.35">
      <c r="A1016" s="107"/>
      <c r="B1016" s="117"/>
      <c r="G1016" s="99"/>
      <c r="L1016" s="100"/>
      <c r="M1016" s="100"/>
      <c r="P1016" s="215"/>
      <c r="Q1016" s="216"/>
      <c r="R1016" s="215"/>
      <c r="S1016" s="215"/>
      <c r="T1016" s="215"/>
      <c r="U1016" s="215"/>
      <c r="V1016" s="215"/>
      <c r="W1016" s="215"/>
      <c r="X1016" s="215"/>
      <c r="Y1016" s="217"/>
      <c r="Z1016" s="215"/>
      <c r="AA1016" s="215"/>
      <c r="AC1016" s="218"/>
      <c r="AJ1016" s="101"/>
      <c r="BH1016" s="118"/>
      <c r="BI1016" s="102"/>
      <c r="BM1016" s="117"/>
      <c r="BQ1016" s="100"/>
      <c r="BR1016" s="100"/>
      <c r="BS1016" s="100"/>
      <c r="BU1016" s="100"/>
      <c r="BW1016" s="100"/>
      <c r="BY1016" s="100"/>
    </row>
    <row r="1017" spans="1:77" s="96" customFormat="1" x14ac:dyDescent="0.35">
      <c r="A1017" s="107"/>
      <c r="B1017" s="117"/>
      <c r="G1017" s="99"/>
      <c r="L1017" s="100"/>
      <c r="M1017" s="100"/>
      <c r="P1017" s="215"/>
      <c r="Q1017" s="216"/>
      <c r="R1017" s="215"/>
      <c r="S1017" s="215"/>
      <c r="T1017" s="215"/>
      <c r="U1017" s="215"/>
      <c r="V1017" s="215"/>
      <c r="W1017" s="215"/>
      <c r="X1017" s="215"/>
      <c r="Y1017" s="217"/>
      <c r="Z1017" s="215"/>
      <c r="AA1017" s="215"/>
      <c r="AC1017" s="218"/>
      <c r="AJ1017" s="101"/>
      <c r="BH1017" s="118"/>
      <c r="BI1017" s="102"/>
      <c r="BM1017" s="117"/>
      <c r="BQ1017" s="100"/>
      <c r="BR1017" s="100"/>
      <c r="BS1017" s="100"/>
      <c r="BU1017" s="100"/>
      <c r="BW1017" s="100"/>
      <c r="BY1017" s="100"/>
    </row>
    <row r="1018" spans="1:77" s="96" customFormat="1" x14ac:dyDescent="0.35">
      <c r="A1018" s="107"/>
      <c r="B1018" s="117"/>
      <c r="G1018" s="99"/>
      <c r="L1018" s="100"/>
      <c r="M1018" s="100"/>
      <c r="P1018" s="215"/>
      <c r="Q1018" s="216"/>
      <c r="R1018" s="215"/>
      <c r="S1018" s="215"/>
      <c r="T1018" s="215"/>
      <c r="U1018" s="215"/>
      <c r="V1018" s="215"/>
      <c r="W1018" s="215"/>
      <c r="X1018" s="215"/>
      <c r="Y1018" s="217"/>
      <c r="Z1018" s="215"/>
      <c r="AA1018" s="215"/>
      <c r="AC1018" s="218"/>
      <c r="AJ1018" s="101"/>
      <c r="BH1018" s="118"/>
      <c r="BI1018" s="102"/>
      <c r="BM1018" s="117"/>
      <c r="BQ1018" s="100"/>
      <c r="BR1018" s="100"/>
      <c r="BS1018" s="100"/>
      <c r="BU1018" s="100"/>
      <c r="BW1018" s="100"/>
      <c r="BY1018" s="100"/>
    </row>
    <row r="1019" spans="1:77" s="96" customFormat="1" x14ac:dyDescent="0.35">
      <c r="A1019" s="107"/>
      <c r="B1019" s="117"/>
      <c r="G1019" s="99"/>
      <c r="L1019" s="100"/>
      <c r="M1019" s="100"/>
      <c r="P1019" s="215"/>
      <c r="Q1019" s="216"/>
      <c r="R1019" s="215"/>
      <c r="S1019" s="215"/>
      <c r="T1019" s="215"/>
      <c r="U1019" s="215"/>
      <c r="V1019" s="215"/>
      <c r="W1019" s="215"/>
      <c r="X1019" s="215"/>
      <c r="Y1019" s="217"/>
      <c r="Z1019" s="215"/>
      <c r="AA1019" s="215"/>
      <c r="AC1019" s="218"/>
      <c r="AJ1019" s="101"/>
      <c r="BH1019" s="118"/>
      <c r="BI1019" s="102"/>
      <c r="BM1019" s="117"/>
      <c r="BQ1019" s="100"/>
      <c r="BR1019" s="100"/>
      <c r="BS1019" s="100"/>
      <c r="BU1019" s="100"/>
      <c r="BW1019" s="100"/>
      <c r="BY1019" s="100"/>
    </row>
    <row r="1020" spans="1:77" s="96" customFormat="1" x14ac:dyDescent="0.35">
      <c r="A1020" s="107"/>
      <c r="B1020" s="117"/>
      <c r="G1020" s="99"/>
      <c r="L1020" s="100"/>
      <c r="M1020" s="100"/>
      <c r="P1020" s="215"/>
      <c r="Q1020" s="216"/>
      <c r="R1020" s="215"/>
      <c r="S1020" s="215"/>
      <c r="T1020" s="215"/>
      <c r="U1020" s="215"/>
      <c r="V1020" s="215"/>
      <c r="W1020" s="215"/>
      <c r="X1020" s="215"/>
      <c r="Y1020" s="217"/>
      <c r="Z1020" s="215"/>
      <c r="AA1020" s="215"/>
      <c r="AC1020" s="218"/>
      <c r="AJ1020" s="101"/>
      <c r="BH1020" s="118"/>
      <c r="BI1020" s="102"/>
      <c r="BM1020" s="117"/>
      <c r="BQ1020" s="100"/>
      <c r="BR1020" s="100"/>
      <c r="BS1020" s="100"/>
      <c r="BU1020" s="100"/>
      <c r="BW1020" s="100"/>
      <c r="BY1020" s="100"/>
    </row>
    <row r="1021" spans="1:77" s="96" customFormat="1" x14ac:dyDescent="0.35">
      <c r="A1021" s="107"/>
      <c r="B1021" s="117"/>
      <c r="G1021" s="99"/>
      <c r="L1021" s="100"/>
      <c r="M1021" s="100"/>
      <c r="P1021" s="215"/>
      <c r="Q1021" s="216"/>
      <c r="R1021" s="215"/>
      <c r="S1021" s="215"/>
      <c r="T1021" s="215"/>
      <c r="U1021" s="215"/>
      <c r="V1021" s="215"/>
      <c r="W1021" s="215"/>
      <c r="X1021" s="215"/>
      <c r="Y1021" s="217"/>
      <c r="Z1021" s="215"/>
      <c r="AA1021" s="215"/>
      <c r="AC1021" s="218"/>
      <c r="AJ1021" s="101"/>
      <c r="BH1021" s="118"/>
      <c r="BI1021" s="102"/>
      <c r="BM1021" s="117"/>
      <c r="BQ1021" s="100"/>
      <c r="BR1021" s="100"/>
      <c r="BS1021" s="100"/>
      <c r="BU1021" s="100"/>
      <c r="BW1021" s="100"/>
      <c r="BY1021" s="100"/>
    </row>
    <row r="1022" spans="1:77" s="96" customFormat="1" x14ac:dyDescent="0.35">
      <c r="A1022" s="107"/>
      <c r="B1022" s="117"/>
      <c r="G1022" s="99"/>
      <c r="L1022" s="100"/>
      <c r="M1022" s="100"/>
      <c r="P1022" s="215"/>
      <c r="Q1022" s="216"/>
      <c r="R1022" s="215"/>
      <c r="S1022" s="215"/>
      <c r="T1022" s="215"/>
      <c r="U1022" s="215"/>
      <c r="V1022" s="215"/>
      <c r="W1022" s="215"/>
      <c r="X1022" s="215"/>
      <c r="Y1022" s="217"/>
      <c r="Z1022" s="215"/>
      <c r="AA1022" s="215"/>
      <c r="AC1022" s="218"/>
      <c r="AJ1022" s="101"/>
      <c r="BH1022" s="118"/>
      <c r="BI1022" s="102"/>
      <c r="BM1022" s="117"/>
      <c r="BQ1022" s="100"/>
      <c r="BR1022" s="100"/>
      <c r="BS1022" s="100"/>
      <c r="BU1022" s="100"/>
      <c r="BW1022" s="100"/>
      <c r="BY1022" s="100"/>
    </row>
    <row r="1023" spans="1:77" s="96" customFormat="1" x14ac:dyDescent="0.35">
      <c r="A1023" s="107"/>
      <c r="B1023" s="117"/>
      <c r="G1023" s="99"/>
      <c r="L1023" s="100"/>
      <c r="M1023" s="100"/>
      <c r="P1023" s="215"/>
      <c r="Q1023" s="216"/>
      <c r="R1023" s="215"/>
      <c r="S1023" s="215"/>
      <c r="T1023" s="215"/>
      <c r="U1023" s="215"/>
      <c r="V1023" s="215"/>
      <c r="W1023" s="215"/>
      <c r="X1023" s="215"/>
      <c r="Y1023" s="217"/>
      <c r="Z1023" s="215"/>
      <c r="AA1023" s="215"/>
      <c r="AC1023" s="218"/>
      <c r="AJ1023" s="101"/>
      <c r="BH1023" s="118"/>
      <c r="BI1023" s="102"/>
      <c r="BM1023" s="117"/>
      <c r="BQ1023" s="100"/>
      <c r="BR1023" s="100"/>
      <c r="BS1023" s="100"/>
      <c r="BU1023" s="100"/>
      <c r="BW1023" s="100"/>
      <c r="BY1023" s="100"/>
    </row>
    <row r="1024" spans="1:77" s="96" customFormat="1" x14ac:dyDescent="0.35">
      <c r="A1024" s="107"/>
      <c r="B1024" s="117"/>
      <c r="G1024" s="99"/>
      <c r="L1024" s="100"/>
      <c r="M1024" s="100"/>
      <c r="P1024" s="215"/>
      <c r="Q1024" s="216"/>
      <c r="R1024" s="215"/>
      <c r="S1024" s="215"/>
      <c r="T1024" s="215"/>
      <c r="U1024" s="215"/>
      <c r="V1024" s="215"/>
      <c r="W1024" s="215"/>
      <c r="X1024" s="215"/>
      <c r="Y1024" s="217"/>
      <c r="Z1024" s="215"/>
      <c r="AA1024" s="215"/>
      <c r="AC1024" s="218"/>
      <c r="AJ1024" s="101"/>
      <c r="BH1024" s="118"/>
      <c r="BI1024" s="102"/>
      <c r="BM1024" s="117"/>
      <c r="BQ1024" s="100"/>
      <c r="BR1024" s="100"/>
      <c r="BS1024" s="100"/>
      <c r="BU1024" s="100"/>
      <c r="BW1024" s="100"/>
      <c r="BY1024" s="100"/>
    </row>
    <row r="1025" spans="1:77" s="96" customFormat="1" x14ac:dyDescent="0.35">
      <c r="A1025" s="107"/>
      <c r="B1025" s="117"/>
      <c r="G1025" s="99"/>
      <c r="L1025" s="100"/>
      <c r="M1025" s="100"/>
      <c r="P1025" s="215"/>
      <c r="Q1025" s="216"/>
      <c r="R1025" s="215"/>
      <c r="S1025" s="215"/>
      <c r="T1025" s="215"/>
      <c r="U1025" s="215"/>
      <c r="V1025" s="215"/>
      <c r="W1025" s="215"/>
      <c r="X1025" s="215"/>
      <c r="Y1025" s="217"/>
      <c r="Z1025" s="215"/>
      <c r="AA1025" s="215"/>
      <c r="AC1025" s="218"/>
      <c r="AJ1025" s="101"/>
      <c r="BH1025" s="118"/>
      <c r="BI1025" s="102"/>
      <c r="BM1025" s="117"/>
      <c r="BQ1025" s="100"/>
      <c r="BR1025" s="100"/>
      <c r="BS1025" s="100"/>
      <c r="BU1025" s="100"/>
      <c r="BW1025" s="100"/>
      <c r="BY1025" s="100"/>
    </row>
    <row r="1026" spans="1:77" s="96" customFormat="1" x14ac:dyDescent="0.35">
      <c r="A1026" s="107"/>
      <c r="B1026" s="117"/>
      <c r="G1026" s="99"/>
      <c r="L1026" s="100"/>
      <c r="M1026" s="100"/>
      <c r="P1026" s="215"/>
      <c r="Q1026" s="216"/>
      <c r="R1026" s="215"/>
      <c r="S1026" s="215"/>
      <c r="T1026" s="215"/>
      <c r="U1026" s="215"/>
      <c r="V1026" s="215"/>
      <c r="W1026" s="215"/>
      <c r="X1026" s="215"/>
      <c r="Y1026" s="217"/>
      <c r="Z1026" s="215"/>
      <c r="AA1026" s="215"/>
      <c r="AC1026" s="218"/>
      <c r="AJ1026" s="101"/>
      <c r="BH1026" s="118"/>
      <c r="BI1026" s="102"/>
      <c r="BM1026" s="117"/>
      <c r="BQ1026" s="100"/>
      <c r="BR1026" s="100"/>
      <c r="BS1026" s="100"/>
      <c r="BU1026" s="100"/>
      <c r="BW1026" s="100"/>
      <c r="BY1026" s="100"/>
    </row>
    <row r="1027" spans="1:77" s="96" customFormat="1" x14ac:dyDescent="0.35">
      <c r="A1027" s="107"/>
      <c r="B1027" s="117"/>
      <c r="G1027" s="99"/>
      <c r="L1027" s="100"/>
      <c r="M1027" s="100"/>
      <c r="P1027" s="215"/>
      <c r="Q1027" s="216"/>
      <c r="R1027" s="215"/>
      <c r="S1027" s="215"/>
      <c r="T1027" s="215"/>
      <c r="U1027" s="215"/>
      <c r="V1027" s="215"/>
      <c r="W1027" s="215"/>
      <c r="X1027" s="215"/>
      <c r="Y1027" s="217"/>
      <c r="Z1027" s="215"/>
      <c r="AA1027" s="215"/>
      <c r="AC1027" s="218"/>
      <c r="AJ1027" s="101"/>
      <c r="BH1027" s="118"/>
      <c r="BI1027" s="102"/>
      <c r="BM1027" s="117"/>
      <c r="BQ1027" s="100"/>
      <c r="BR1027" s="100"/>
      <c r="BS1027" s="100"/>
      <c r="BU1027" s="100"/>
      <c r="BW1027" s="100"/>
      <c r="BY1027" s="100"/>
    </row>
    <row r="1028" spans="1:77" s="96" customFormat="1" x14ac:dyDescent="0.35">
      <c r="A1028" s="107"/>
      <c r="B1028" s="117"/>
      <c r="G1028" s="99"/>
      <c r="L1028" s="100"/>
      <c r="M1028" s="100"/>
      <c r="P1028" s="215"/>
      <c r="Q1028" s="216"/>
      <c r="R1028" s="215"/>
      <c r="S1028" s="215"/>
      <c r="T1028" s="215"/>
      <c r="U1028" s="215"/>
      <c r="V1028" s="215"/>
      <c r="W1028" s="215"/>
      <c r="X1028" s="215"/>
      <c r="Y1028" s="217"/>
      <c r="Z1028" s="215"/>
      <c r="AA1028" s="215"/>
      <c r="AC1028" s="218"/>
      <c r="AJ1028" s="101"/>
      <c r="BH1028" s="118"/>
      <c r="BI1028" s="102"/>
      <c r="BM1028" s="117"/>
      <c r="BQ1028" s="100"/>
      <c r="BR1028" s="100"/>
      <c r="BS1028" s="100"/>
      <c r="BU1028" s="100"/>
      <c r="BW1028" s="100"/>
      <c r="BY1028" s="100"/>
    </row>
    <row r="1029" spans="1:77" s="96" customFormat="1" x14ac:dyDescent="0.35">
      <c r="A1029" s="107"/>
      <c r="B1029" s="117"/>
      <c r="G1029" s="99"/>
      <c r="L1029" s="100"/>
      <c r="M1029" s="100"/>
      <c r="P1029" s="215"/>
      <c r="Q1029" s="216"/>
      <c r="R1029" s="215"/>
      <c r="S1029" s="215"/>
      <c r="T1029" s="215"/>
      <c r="U1029" s="215"/>
      <c r="V1029" s="215"/>
      <c r="W1029" s="215"/>
      <c r="X1029" s="215"/>
      <c r="Y1029" s="217"/>
      <c r="Z1029" s="215"/>
      <c r="AA1029" s="215"/>
      <c r="AC1029" s="218"/>
      <c r="AJ1029" s="101"/>
      <c r="BH1029" s="118"/>
      <c r="BI1029" s="102"/>
      <c r="BM1029" s="117"/>
      <c r="BQ1029" s="100"/>
      <c r="BR1029" s="100"/>
      <c r="BS1029" s="100"/>
      <c r="BU1029" s="100"/>
      <c r="BW1029" s="100"/>
      <c r="BY1029" s="100"/>
    </row>
    <row r="1030" spans="1:77" s="96" customFormat="1" x14ac:dyDescent="0.35">
      <c r="A1030" s="107"/>
      <c r="B1030" s="117"/>
      <c r="G1030" s="99"/>
      <c r="L1030" s="100"/>
      <c r="M1030" s="100"/>
      <c r="P1030" s="215"/>
      <c r="Q1030" s="216"/>
      <c r="R1030" s="215"/>
      <c r="S1030" s="215"/>
      <c r="T1030" s="215"/>
      <c r="U1030" s="215"/>
      <c r="V1030" s="215"/>
      <c r="W1030" s="215"/>
      <c r="X1030" s="215"/>
      <c r="Y1030" s="217"/>
      <c r="Z1030" s="215"/>
      <c r="AA1030" s="215"/>
      <c r="AC1030" s="218"/>
      <c r="AJ1030" s="101"/>
      <c r="BH1030" s="118"/>
      <c r="BI1030" s="102"/>
      <c r="BM1030" s="117"/>
      <c r="BQ1030" s="100"/>
      <c r="BR1030" s="100"/>
      <c r="BS1030" s="100"/>
      <c r="BU1030" s="100"/>
      <c r="BW1030" s="100"/>
      <c r="BY1030" s="100"/>
    </row>
    <row r="1031" spans="1:77" s="96" customFormat="1" x14ac:dyDescent="0.35">
      <c r="A1031" s="107"/>
      <c r="B1031" s="117"/>
      <c r="G1031" s="99"/>
      <c r="L1031" s="100"/>
      <c r="M1031" s="100"/>
      <c r="P1031" s="215"/>
      <c r="Q1031" s="216"/>
      <c r="R1031" s="215"/>
      <c r="S1031" s="215"/>
      <c r="T1031" s="215"/>
      <c r="U1031" s="215"/>
      <c r="V1031" s="215"/>
      <c r="W1031" s="215"/>
      <c r="X1031" s="215"/>
      <c r="Y1031" s="217"/>
      <c r="Z1031" s="215"/>
      <c r="AA1031" s="215"/>
      <c r="AC1031" s="218"/>
      <c r="AJ1031" s="101"/>
      <c r="BH1031" s="118"/>
      <c r="BI1031" s="102"/>
      <c r="BM1031" s="117"/>
      <c r="BQ1031" s="100"/>
      <c r="BR1031" s="100"/>
      <c r="BS1031" s="100"/>
      <c r="BU1031" s="100"/>
      <c r="BW1031" s="100"/>
      <c r="BY1031" s="100"/>
    </row>
    <row r="1032" spans="1:77" s="96" customFormat="1" x14ac:dyDescent="0.35">
      <c r="A1032" s="107"/>
      <c r="B1032" s="117"/>
      <c r="G1032" s="99"/>
      <c r="L1032" s="100"/>
      <c r="M1032" s="100"/>
      <c r="P1032" s="215"/>
      <c r="Q1032" s="216"/>
      <c r="R1032" s="215"/>
      <c r="S1032" s="215"/>
      <c r="T1032" s="215"/>
      <c r="U1032" s="215"/>
      <c r="V1032" s="215"/>
      <c r="W1032" s="215"/>
      <c r="X1032" s="215"/>
      <c r="Y1032" s="217"/>
      <c r="Z1032" s="215"/>
      <c r="AA1032" s="215"/>
      <c r="AC1032" s="218"/>
      <c r="AJ1032" s="101"/>
      <c r="BH1032" s="118"/>
      <c r="BI1032" s="102"/>
      <c r="BM1032" s="117"/>
      <c r="BQ1032" s="100"/>
      <c r="BR1032" s="100"/>
      <c r="BS1032" s="100"/>
      <c r="BU1032" s="100"/>
      <c r="BW1032" s="100"/>
      <c r="BY1032" s="100"/>
    </row>
    <row r="1033" spans="1:77" s="96" customFormat="1" x14ac:dyDescent="0.35">
      <c r="A1033" s="107"/>
      <c r="B1033" s="117"/>
      <c r="G1033" s="99"/>
      <c r="L1033" s="100"/>
      <c r="M1033" s="100"/>
      <c r="P1033" s="215"/>
      <c r="Q1033" s="216"/>
      <c r="R1033" s="215"/>
      <c r="S1033" s="215"/>
      <c r="T1033" s="215"/>
      <c r="U1033" s="215"/>
      <c r="V1033" s="215"/>
      <c r="W1033" s="215"/>
      <c r="X1033" s="215"/>
      <c r="Y1033" s="217"/>
      <c r="Z1033" s="215"/>
      <c r="AA1033" s="215"/>
      <c r="AC1033" s="218"/>
      <c r="AJ1033" s="101"/>
      <c r="BH1033" s="118"/>
      <c r="BI1033" s="102"/>
      <c r="BM1033" s="117"/>
      <c r="BQ1033" s="100"/>
      <c r="BR1033" s="100"/>
      <c r="BS1033" s="100"/>
      <c r="BU1033" s="100"/>
      <c r="BW1033" s="100"/>
      <c r="BY1033" s="100"/>
    </row>
    <row r="1034" spans="1:77" s="96" customFormat="1" x14ac:dyDescent="0.35">
      <c r="A1034" s="107"/>
      <c r="B1034" s="117"/>
      <c r="G1034" s="99"/>
      <c r="L1034" s="100"/>
      <c r="M1034" s="100"/>
      <c r="P1034" s="215"/>
      <c r="Q1034" s="216"/>
      <c r="R1034" s="215"/>
      <c r="S1034" s="215"/>
      <c r="T1034" s="215"/>
      <c r="U1034" s="215"/>
      <c r="V1034" s="215"/>
      <c r="W1034" s="215"/>
      <c r="X1034" s="215"/>
      <c r="Y1034" s="217"/>
      <c r="Z1034" s="215"/>
      <c r="AA1034" s="215"/>
      <c r="AC1034" s="218"/>
      <c r="AJ1034" s="101"/>
      <c r="BH1034" s="118"/>
      <c r="BI1034" s="102"/>
      <c r="BM1034" s="117"/>
      <c r="BQ1034" s="100"/>
      <c r="BR1034" s="100"/>
      <c r="BS1034" s="100"/>
      <c r="BU1034" s="100"/>
      <c r="BW1034" s="100"/>
      <c r="BY1034" s="100"/>
    </row>
    <row r="1035" spans="1:77" s="96" customFormat="1" x14ac:dyDescent="0.35">
      <c r="A1035" s="107"/>
      <c r="B1035" s="117"/>
      <c r="G1035" s="99"/>
      <c r="L1035" s="100"/>
      <c r="M1035" s="100"/>
      <c r="P1035" s="215"/>
      <c r="Q1035" s="216"/>
      <c r="R1035" s="215"/>
      <c r="S1035" s="215"/>
      <c r="T1035" s="215"/>
      <c r="U1035" s="215"/>
      <c r="V1035" s="215"/>
      <c r="W1035" s="215"/>
      <c r="X1035" s="215"/>
      <c r="Y1035" s="217"/>
      <c r="Z1035" s="215"/>
      <c r="AA1035" s="215"/>
      <c r="AC1035" s="218"/>
      <c r="AJ1035" s="101"/>
      <c r="BH1035" s="118"/>
      <c r="BI1035" s="102"/>
      <c r="BM1035" s="117"/>
      <c r="BQ1035" s="100"/>
      <c r="BR1035" s="100"/>
      <c r="BS1035" s="100"/>
      <c r="BU1035" s="100"/>
      <c r="BW1035" s="100"/>
      <c r="BY1035" s="100"/>
    </row>
    <row r="1036" spans="1:77" s="96" customFormat="1" x14ac:dyDescent="0.35">
      <c r="A1036" s="107"/>
      <c r="B1036" s="117"/>
      <c r="G1036" s="99"/>
      <c r="L1036" s="100"/>
      <c r="M1036" s="100"/>
      <c r="P1036" s="215"/>
      <c r="Q1036" s="216"/>
      <c r="R1036" s="215"/>
      <c r="S1036" s="215"/>
      <c r="T1036" s="215"/>
      <c r="U1036" s="215"/>
      <c r="V1036" s="215"/>
      <c r="W1036" s="215"/>
      <c r="X1036" s="215"/>
      <c r="Y1036" s="217"/>
      <c r="Z1036" s="215"/>
      <c r="AA1036" s="215"/>
      <c r="AC1036" s="218"/>
      <c r="AJ1036" s="101"/>
      <c r="BH1036" s="118"/>
      <c r="BI1036" s="102"/>
      <c r="BM1036" s="117"/>
      <c r="BQ1036" s="100"/>
      <c r="BR1036" s="100"/>
      <c r="BS1036" s="100"/>
      <c r="BU1036" s="100"/>
      <c r="BW1036" s="100"/>
      <c r="BY1036" s="100"/>
    </row>
    <row r="1037" spans="1:77" s="96" customFormat="1" x14ac:dyDescent="0.35">
      <c r="A1037" s="107"/>
      <c r="B1037" s="117"/>
      <c r="G1037" s="99"/>
      <c r="L1037" s="100"/>
      <c r="M1037" s="100"/>
      <c r="P1037" s="215"/>
      <c r="Q1037" s="216"/>
      <c r="R1037" s="215"/>
      <c r="S1037" s="215"/>
      <c r="T1037" s="215"/>
      <c r="U1037" s="215"/>
      <c r="V1037" s="215"/>
      <c r="W1037" s="215"/>
      <c r="X1037" s="215"/>
      <c r="Y1037" s="217"/>
      <c r="Z1037" s="215"/>
      <c r="AA1037" s="215"/>
      <c r="AC1037" s="218"/>
      <c r="AJ1037" s="101"/>
      <c r="BH1037" s="118"/>
      <c r="BI1037" s="102"/>
      <c r="BM1037" s="117"/>
      <c r="BQ1037" s="100"/>
      <c r="BR1037" s="100"/>
      <c r="BS1037" s="100"/>
      <c r="BU1037" s="100"/>
      <c r="BW1037" s="100"/>
      <c r="BY1037" s="100"/>
    </row>
    <row r="1038" spans="1:77" s="96" customFormat="1" x14ac:dyDescent="0.35">
      <c r="A1038" s="107"/>
      <c r="B1038" s="117"/>
      <c r="G1038" s="99"/>
      <c r="L1038" s="100"/>
      <c r="M1038" s="100"/>
      <c r="P1038" s="215"/>
      <c r="Q1038" s="216"/>
      <c r="R1038" s="215"/>
      <c r="S1038" s="215"/>
      <c r="T1038" s="215"/>
      <c r="U1038" s="215"/>
      <c r="V1038" s="215"/>
      <c r="W1038" s="215"/>
      <c r="X1038" s="215"/>
      <c r="Y1038" s="217"/>
      <c r="Z1038" s="215"/>
      <c r="AA1038" s="215"/>
      <c r="AC1038" s="218"/>
      <c r="AJ1038" s="101"/>
      <c r="BH1038" s="118"/>
      <c r="BI1038" s="102"/>
      <c r="BM1038" s="117"/>
      <c r="BQ1038" s="100"/>
      <c r="BR1038" s="100"/>
      <c r="BS1038" s="100"/>
      <c r="BU1038" s="100"/>
      <c r="BW1038" s="100"/>
      <c r="BY1038" s="100"/>
    </row>
    <row r="1039" spans="1:77" s="96" customFormat="1" x14ac:dyDescent="0.35">
      <c r="A1039" s="107"/>
      <c r="B1039" s="117"/>
      <c r="G1039" s="99"/>
      <c r="L1039" s="100"/>
      <c r="M1039" s="100"/>
      <c r="P1039" s="215"/>
      <c r="Q1039" s="216"/>
      <c r="R1039" s="215"/>
      <c r="S1039" s="215"/>
      <c r="T1039" s="215"/>
      <c r="U1039" s="215"/>
      <c r="V1039" s="215"/>
      <c r="W1039" s="215"/>
      <c r="X1039" s="215"/>
      <c r="Y1039" s="217"/>
      <c r="Z1039" s="215"/>
      <c r="AA1039" s="215"/>
      <c r="AC1039" s="218"/>
      <c r="AJ1039" s="101"/>
      <c r="BH1039" s="118"/>
      <c r="BI1039" s="102"/>
      <c r="BM1039" s="117"/>
      <c r="BQ1039" s="100"/>
      <c r="BR1039" s="100"/>
      <c r="BS1039" s="100"/>
      <c r="BU1039" s="100"/>
      <c r="BW1039" s="100"/>
      <c r="BY1039" s="100"/>
    </row>
    <row r="1040" spans="1:77" s="96" customFormat="1" x14ac:dyDescent="0.35">
      <c r="A1040" s="107"/>
      <c r="B1040" s="117"/>
      <c r="G1040" s="99"/>
      <c r="L1040" s="100"/>
      <c r="M1040" s="100"/>
      <c r="P1040" s="215"/>
      <c r="Q1040" s="216"/>
      <c r="R1040" s="215"/>
      <c r="S1040" s="215"/>
      <c r="T1040" s="215"/>
      <c r="U1040" s="215"/>
      <c r="V1040" s="215"/>
      <c r="W1040" s="215"/>
      <c r="X1040" s="215"/>
      <c r="Y1040" s="217"/>
      <c r="Z1040" s="215"/>
      <c r="AA1040" s="215"/>
      <c r="AC1040" s="218"/>
      <c r="AJ1040" s="101"/>
      <c r="BH1040" s="118"/>
      <c r="BI1040" s="102"/>
      <c r="BM1040" s="117"/>
      <c r="BQ1040" s="100"/>
      <c r="BR1040" s="100"/>
      <c r="BS1040" s="100"/>
      <c r="BU1040" s="100"/>
      <c r="BW1040" s="100"/>
      <c r="BY1040" s="100"/>
    </row>
    <row r="1041" spans="1:77" s="96" customFormat="1" x14ac:dyDescent="0.35">
      <c r="A1041" s="107"/>
      <c r="B1041" s="117"/>
      <c r="G1041" s="99"/>
      <c r="L1041" s="100"/>
      <c r="M1041" s="100"/>
      <c r="P1041" s="215"/>
      <c r="Q1041" s="216"/>
      <c r="R1041" s="215"/>
      <c r="S1041" s="215"/>
      <c r="T1041" s="215"/>
      <c r="U1041" s="215"/>
      <c r="V1041" s="215"/>
      <c r="W1041" s="215"/>
      <c r="X1041" s="215"/>
      <c r="Y1041" s="217"/>
      <c r="Z1041" s="215"/>
      <c r="AA1041" s="215"/>
      <c r="AC1041" s="218"/>
      <c r="AJ1041" s="101"/>
      <c r="BH1041" s="118"/>
      <c r="BI1041" s="102"/>
      <c r="BM1041" s="117"/>
      <c r="BQ1041" s="100"/>
      <c r="BR1041" s="100"/>
      <c r="BS1041" s="100"/>
      <c r="BU1041" s="100"/>
      <c r="BW1041" s="100"/>
      <c r="BY1041" s="100"/>
    </row>
    <row r="1042" spans="1:77" s="96" customFormat="1" x14ac:dyDescent="0.35">
      <c r="A1042" s="107"/>
      <c r="B1042" s="117"/>
      <c r="G1042" s="99"/>
      <c r="L1042" s="100"/>
      <c r="M1042" s="100"/>
      <c r="P1042" s="215"/>
      <c r="Q1042" s="216"/>
      <c r="R1042" s="215"/>
      <c r="S1042" s="215"/>
      <c r="T1042" s="215"/>
      <c r="U1042" s="215"/>
      <c r="V1042" s="215"/>
      <c r="W1042" s="215"/>
      <c r="X1042" s="215"/>
      <c r="Y1042" s="217"/>
      <c r="Z1042" s="215"/>
      <c r="AA1042" s="215"/>
      <c r="AC1042" s="218"/>
      <c r="AJ1042" s="101"/>
      <c r="BH1042" s="118"/>
      <c r="BI1042" s="102"/>
      <c r="BM1042" s="117"/>
      <c r="BQ1042" s="100"/>
      <c r="BR1042" s="100"/>
      <c r="BS1042" s="100"/>
      <c r="BU1042" s="100"/>
      <c r="BW1042" s="100"/>
      <c r="BY1042" s="100"/>
    </row>
    <row r="1043" spans="1:77" s="96" customFormat="1" x14ac:dyDescent="0.35">
      <c r="A1043" s="107"/>
      <c r="B1043" s="117"/>
      <c r="G1043" s="99"/>
      <c r="L1043" s="100"/>
      <c r="M1043" s="100"/>
      <c r="P1043" s="215"/>
      <c r="Q1043" s="216"/>
      <c r="R1043" s="215"/>
      <c r="S1043" s="215"/>
      <c r="T1043" s="215"/>
      <c r="U1043" s="215"/>
      <c r="V1043" s="215"/>
      <c r="W1043" s="215"/>
      <c r="X1043" s="215"/>
      <c r="Y1043" s="217"/>
      <c r="Z1043" s="215"/>
      <c r="AA1043" s="215"/>
      <c r="AC1043" s="218"/>
      <c r="AJ1043" s="101"/>
      <c r="BH1043" s="118"/>
      <c r="BI1043" s="102"/>
      <c r="BM1043" s="117"/>
      <c r="BQ1043" s="100"/>
      <c r="BR1043" s="100"/>
      <c r="BS1043" s="100"/>
      <c r="BU1043" s="100"/>
      <c r="BW1043" s="100"/>
      <c r="BY1043" s="100"/>
    </row>
    <row r="1044" spans="1:77" s="96" customFormat="1" x14ac:dyDescent="0.35">
      <c r="A1044" s="107"/>
      <c r="B1044" s="117"/>
      <c r="G1044" s="99"/>
      <c r="L1044" s="100"/>
      <c r="M1044" s="100"/>
      <c r="P1044" s="215"/>
      <c r="Q1044" s="216"/>
      <c r="R1044" s="215"/>
      <c r="S1044" s="215"/>
      <c r="T1044" s="215"/>
      <c r="U1044" s="215"/>
      <c r="V1044" s="215"/>
      <c r="W1044" s="215"/>
      <c r="X1044" s="215"/>
      <c r="Y1044" s="217"/>
      <c r="Z1044" s="215"/>
      <c r="AA1044" s="215"/>
      <c r="AC1044" s="218"/>
      <c r="AJ1044" s="101"/>
      <c r="BH1044" s="118"/>
      <c r="BI1044" s="102"/>
      <c r="BM1044" s="117"/>
      <c r="BQ1044" s="100"/>
      <c r="BR1044" s="100"/>
      <c r="BS1044" s="100"/>
      <c r="BU1044" s="100"/>
      <c r="BW1044" s="100"/>
      <c r="BY1044" s="100"/>
    </row>
    <row r="1045" spans="1:77" s="96" customFormat="1" x14ac:dyDescent="0.35">
      <c r="A1045" s="107"/>
      <c r="B1045" s="117"/>
      <c r="G1045" s="99"/>
      <c r="L1045" s="100"/>
      <c r="M1045" s="100"/>
      <c r="P1045" s="215"/>
      <c r="Q1045" s="216"/>
      <c r="R1045" s="215"/>
      <c r="S1045" s="215"/>
      <c r="T1045" s="215"/>
      <c r="U1045" s="215"/>
      <c r="V1045" s="215"/>
      <c r="W1045" s="215"/>
      <c r="X1045" s="215"/>
      <c r="Y1045" s="217"/>
      <c r="Z1045" s="215"/>
      <c r="AA1045" s="215"/>
      <c r="AC1045" s="218"/>
      <c r="AJ1045" s="101"/>
      <c r="BH1045" s="118"/>
      <c r="BI1045" s="102"/>
      <c r="BM1045" s="117"/>
      <c r="BQ1045" s="100"/>
      <c r="BR1045" s="100"/>
      <c r="BS1045" s="100"/>
      <c r="BU1045" s="100"/>
      <c r="BW1045" s="100"/>
      <c r="BY1045" s="100"/>
    </row>
    <row r="1046" spans="1:77" s="96" customFormat="1" x14ac:dyDescent="0.35">
      <c r="A1046" s="107"/>
      <c r="B1046" s="117"/>
      <c r="G1046" s="99"/>
      <c r="L1046" s="100"/>
      <c r="M1046" s="100"/>
      <c r="P1046" s="215"/>
      <c r="Q1046" s="216"/>
      <c r="R1046" s="215"/>
      <c r="S1046" s="215"/>
      <c r="T1046" s="215"/>
      <c r="U1046" s="215"/>
      <c r="V1046" s="215"/>
      <c r="W1046" s="215"/>
      <c r="X1046" s="215"/>
      <c r="Y1046" s="217"/>
      <c r="Z1046" s="215"/>
      <c r="AA1046" s="215"/>
      <c r="AC1046" s="218"/>
      <c r="AJ1046" s="101"/>
      <c r="BH1046" s="118"/>
      <c r="BI1046" s="102"/>
      <c r="BM1046" s="117"/>
      <c r="BQ1046" s="100"/>
      <c r="BR1046" s="100"/>
      <c r="BS1046" s="100"/>
      <c r="BU1046" s="100"/>
      <c r="BW1046" s="100"/>
      <c r="BY1046" s="100"/>
    </row>
    <row r="1047" spans="1:77" s="96" customFormat="1" x14ac:dyDescent="0.35">
      <c r="A1047" s="107"/>
      <c r="B1047" s="117"/>
      <c r="G1047" s="99"/>
      <c r="L1047" s="100"/>
      <c r="M1047" s="100"/>
      <c r="P1047" s="215"/>
      <c r="Q1047" s="216"/>
      <c r="R1047" s="215"/>
      <c r="S1047" s="215"/>
      <c r="T1047" s="215"/>
      <c r="U1047" s="215"/>
      <c r="V1047" s="215"/>
      <c r="W1047" s="215"/>
      <c r="X1047" s="215"/>
      <c r="Y1047" s="217"/>
      <c r="Z1047" s="215"/>
      <c r="AA1047" s="215"/>
      <c r="AC1047" s="218"/>
      <c r="AJ1047" s="101"/>
      <c r="BH1047" s="118"/>
      <c r="BI1047" s="102"/>
      <c r="BM1047" s="117"/>
      <c r="BQ1047" s="100"/>
      <c r="BR1047" s="100"/>
      <c r="BS1047" s="100"/>
      <c r="BU1047" s="100"/>
      <c r="BW1047" s="100"/>
      <c r="BY1047" s="100"/>
    </row>
    <row r="1048" spans="1:77" s="96" customFormat="1" x14ac:dyDescent="0.35">
      <c r="A1048" s="107"/>
      <c r="B1048" s="117"/>
      <c r="G1048" s="99"/>
      <c r="L1048" s="100"/>
      <c r="M1048" s="100"/>
      <c r="P1048" s="215"/>
      <c r="Q1048" s="216"/>
      <c r="R1048" s="215"/>
      <c r="S1048" s="215"/>
      <c r="T1048" s="215"/>
      <c r="U1048" s="215"/>
      <c r="V1048" s="215"/>
      <c r="W1048" s="215"/>
      <c r="X1048" s="215"/>
      <c r="Y1048" s="217"/>
      <c r="Z1048" s="215"/>
      <c r="AA1048" s="215"/>
      <c r="AC1048" s="218"/>
      <c r="AJ1048" s="101"/>
      <c r="BH1048" s="118"/>
      <c r="BI1048" s="102"/>
      <c r="BM1048" s="117"/>
      <c r="BQ1048" s="100"/>
      <c r="BR1048" s="100"/>
      <c r="BS1048" s="100"/>
      <c r="BU1048" s="100"/>
      <c r="BW1048" s="100"/>
      <c r="BY1048" s="100"/>
    </row>
    <row r="1049" spans="1:77" s="96" customFormat="1" x14ac:dyDescent="0.35">
      <c r="A1049" s="107"/>
      <c r="B1049" s="117"/>
      <c r="G1049" s="99"/>
      <c r="L1049" s="100"/>
      <c r="M1049" s="100"/>
      <c r="P1049" s="215"/>
      <c r="Q1049" s="216"/>
      <c r="R1049" s="215"/>
      <c r="S1049" s="215"/>
      <c r="T1049" s="215"/>
      <c r="U1049" s="215"/>
      <c r="V1049" s="215"/>
      <c r="W1049" s="215"/>
      <c r="X1049" s="215"/>
      <c r="Y1049" s="217"/>
      <c r="Z1049" s="215"/>
      <c r="AA1049" s="215"/>
      <c r="AC1049" s="218"/>
      <c r="AJ1049" s="101"/>
      <c r="BH1049" s="118"/>
      <c r="BI1049" s="102"/>
      <c r="BM1049" s="117"/>
      <c r="BQ1049" s="100"/>
      <c r="BR1049" s="100"/>
      <c r="BS1049" s="100"/>
      <c r="BU1049" s="100"/>
      <c r="BW1049" s="100"/>
      <c r="BY1049" s="100"/>
    </row>
    <row r="1050" spans="1:77" s="96" customFormat="1" x14ac:dyDescent="0.35">
      <c r="A1050" s="107"/>
      <c r="B1050" s="117"/>
      <c r="G1050" s="99"/>
      <c r="L1050" s="100"/>
      <c r="M1050" s="100"/>
      <c r="P1050" s="215"/>
      <c r="Q1050" s="216"/>
      <c r="R1050" s="215"/>
      <c r="S1050" s="215"/>
      <c r="T1050" s="215"/>
      <c r="U1050" s="215"/>
      <c r="V1050" s="215"/>
      <c r="W1050" s="215"/>
      <c r="X1050" s="215"/>
      <c r="Y1050" s="217"/>
      <c r="Z1050" s="215"/>
      <c r="AA1050" s="215"/>
      <c r="AC1050" s="218"/>
      <c r="AJ1050" s="101"/>
      <c r="BH1050" s="118"/>
      <c r="BI1050" s="102"/>
      <c r="BM1050" s="117"/>
      <c r="BQ1050" s="100"/>
      <c r="BR1050" s="100"/>
      <c r="BS1050" s="100"/>
      <c r="BU1050" s="100"/>
      <c r="BW1050" s="100"/>
      <c r="BY1050" s="100"/>
    </row>
    <row r="1051" spans="1:77" s="96" customFormat="1" x14ac:dyDescent="0.35">
      <c r="A1051" s="107"/>
      <c r="B1051" s="117"/>
      <c r="G1051" s="99"/>
      <c r="L1051" s="100"/>
      <c r="M1051" s="100"/>
      <c r="P1051" s="215"/>
      <c r="Q1051" s="216"/>
      <c r="R1051" s="215"/>
      <c r="S1051" s="215"/>
      <c r="T1051" s="215"/>
      <c r="U1051" s="215"/>
      <c r="V1051" s="215"/>
      <c r="W1051" s="215"/>
      <c r="X1051" s="215"/>
      <c r="Y1051" s="217"/>
      <c r="Z1051" s="215"/>
      <c r="AA1051" s="215"/>
      <c r="AC1051" s="218"/>
      <c r="AJ1051" s="101"/>
      <c r="BH1051" s="118"/>
      <c r="BI1051" s="102"/>
      <c r="BM1051" s="117"/>
      <c r="BQ1051" s="100"/>
      <c r="BR1051" s="100"/>
      <c r="BS1051" s="100"/>
      <c r="BU1051" s="100"/>
      <c r="BW1051" s="100"/>
      <c r="BY1051" s="100"/>
    </row>
    <row r="1052" spans="1:77" s="96" customFormat="1" x14ac:dyDescent="0.35">
      <c r="A1052" s="107"/>
      <c r="B1052" s="117"/>
      <c r="G1052" s="99"/>
      <c r="L1052" s="100"/>
      <c r="M1052" s="100"/>
      <c r="P1052" s="215"/>
      <c r="Q1052" s="216"/>
      <c r="R1052" s="215"/>
      <c r="S1052" s="215"/>
      <c r="T1052" s="215"/>
      <c r="U1052" s="215"/>
      <c r="V1052" s="215"/>
      <c r="W1052" s="215"/>
      <c r="X1052" s="215"/>
      <c r="Y1052" s="217"/>
      <c r="Z1052" s="215"/>
      <c r="AA1052" s="215"/>
      <c r="AC1052" s="218"/>
      <c r="AJ1052" s="101"/>
      <c r="BH1052" s="118"/>
      <c r="BI1052" s="102"/>
      <c r="BM1052" s="117"/>
      <c r="BQ1052" s="100"/>
      <c r="BR1052" s="100"/>
      <c r="BS1052" s="100"/>
      <c r="BU1052" s="100"/>
      <c r="BW1052" s="100"/>
      <c r="BY1052" s="100"/>
    </row>
    <row r="1053" spans="1:77" s="96" customFormat="1" x14ac:dyDescent="0.35">
      <c r="A1053" s="107"/>
      <c r="B1053" s="117"/>
      <c r="G1053" s="99"/>
      <c r="L1053" s="100"/>
      <c r="M1053" s="100"/>
      <c r="P1053" s="215"/>
      <c r="Q1053" s="216"/>
      <c r="R1053" s="215"/>
      <c r="S1053" s="215"/>
      <c r="T1053" s="215"/>
      <c r="U1053" s="215"/>
      <c r="V1053" s="215"/>
      <c r="W1053" s="215"/>
      <c r="X1053" s="215"/>
      <c r="Y1053" s="217"/>
      <c r="Z1053" s="215"/>
      <c r="AA1053" s="215"/>
      <c r="AC1053" s="218"/>
      <c r="AJ1053" s="101"/>
      <c r="BH1053" s="118"/>
      <c r="BI1053" s="102"/>
      <c r="BM1053" s="117"/>
      <c r="BQ1053" s="100"/>
      <c r="BR1053" s="100"/>
      <c r="BS1053" s="100"/>
      <c r="BU1053" s="100"/>
      <c r="BW1053" s="100"/>
      <c r="BY1053" s="100"/>
    </row>
    <row r="1054" spans="1:77" s="96" customFormat="1" x14ac:dyDescent="0.35">
      <c r="A1054" s="107"/>
      <c r="B1054" s="117"/>
      <c r="G1054" s="99"/>
      <c r="L1054" s="100"/>
      <c r="M1054" s="100"/>
      <c r="P1054" s="215"/>
      <c r="Q1054" s="216"/>
      <c r="R1054" s="215"/>
      <c r="S1054" s="215"/>
      <c r="T1054" s="215"/>
      <c r="U1054" s="215"/>
      <c r="V1054" s="215"/>
      <c r="W1054" s="215"/>
      <c r="X1054" s="215"/>
      <c r="Y1054" s="217"/>
      <c r="Z1054" s="215"/>
      <c r="AA1054" s="215"/>
      <c r="AC1054" s="218"/>
      <c r="AJ1054" s="101"/>
      <c r="BH1054" s="118"/>
      <c r="BI1054" s="102"/>
      <c r="BM1054" s="117"/>
      <c r="BQ1054" s="100"/>
      <c r="BR1054" s="100"/>
      <c r="BS1054" s="100"/>
      <c r="BU1054" s="100"/>
      <c r="BW1054" s="100"/>
      <c r="BY1054" s="100"/>
    </row>
    <row r="1055" spans="1:77" s="96" customFormat="1" x14ac:dyDescent="0.35">
      <c r="A1055" s="107"/>
      <c r="B1055" s="117"/>
      <c r="G1055" s="99"/>
      <c r="L1055" s="100"/>
      <c r="M1055" s="100"/>
      <c r="P1055" s="215"/>
      <c r="Q1055" s="216"/>
      <c r="R1055" s="215"/>
      <c r="S1055" s="215"/>
      <c r="T1055" s="215"/>
      <c r="U1055" s="215"/>
      <c r="V1055" s="215"/>
      <c r="W1055" s="215"/>
      <c r="X1055" s="215"/>
      <c r="Y1055" s="217"/>
      <c r="Z1055" s="215"/>
      <c r="AA1055" s="215"/>
      <c r="AC1055" s="218"/>
      <c r="AJ1055" s="101"/>
      <c r="BH1055" s="118"/>
      <c r="BI1055" s="102"/>
      <c r="BM1055" s="117"/>
      <c r="BQ1055" s="100"/>
      <c r="BR1055" s="100"/>
      <c r="BS1055" s="100"/>
      <c r="BU1055" s="100"/>
      <c r="BW1055" s="100"/>
      <c r="BY1055" s="100"/>
    </row>
    <row r="1056" spans="1:77" s="96" customFormat="1" x14ac:dyDescent="0.35">
      <c r="A1056" s="107"/>
      <c r="B1056" s="117"/>
      <c r="G1056" s="99"/>
      <c r="L1056" s="100"/>
      <c r="M1056" s="100"/>
      <c r="P1056" s="215"/>
      <c r="Q1056" s="216"/>
      <c r="R1056" s="215"/>
      <c r="S1056" s="215"/>
      <c r="T1056" s="215"/>
      <c r="U1056" s="215"/>
      <c r="V1056" s="215"/>
      <c r="W1056" s="215"/>
      <c r="X1056" s="215"/>
      <c r="Y1056" s="217"/>
      <c r="Z1056" s="215"/>
      <c r="AA1056" s="215"/>
      <c r="AC1056" s="218"/>
      <c r="AJ1056" s="101"/>
      <c r="BH1056" s="118"/>
      <c r="BI1056" s="102"/>
      <c r="BM1056" s="117"/>
      <c r="BQ1056" s="100"/>
      <c r="BR1056" s="100"/>
      <c r="BS1056" s="100"/>
      <c r="BU1056" s="100"/>
      <c r="BW1056" s="100"/>
      <c r="BY1056" s="100"/>
    </row>
    <row r="1057" spans="1:77" s="96" customFormat="1" x14ac:dyDescent="0.35">
      <c r="A1057" s="107"/>
      <c r="B1057" s="117"/>
      <c r="G1057" s="99"/>
      <c r="L1057" s="100"/>
      <c r="M1057" s="100"/>
      <c r="P1057" s="215"/>
      <c r="Q1057" s="216"/>
      <c r="R1057" s="215"/>
      <c r="S1057" s="215"/>
      <c r="T1057" s="215"/>
      <c r="U1057" s="215"/>
      <c r="V1057" s="215"/>
      <c r="W1057" s="215"/>
      <c r="X1057" s="215"/>
      <c r="Y1057" s="217"/>
      <c r="Z1057" s="215"/>
      <c r="AA1057" s="215"/>
      <c r="AC1057" s="218"/>
      <c r="AJ1057" s="101"/>
      <c r="BH1057" s="118"/>
      <c r="BI1057" s="102"/>
      <c r="BM1057" s="117"/>
      <c r="BQ1057" s="100"/>
      <c r="BR1057" s="100"/>
      <c r="BS1057" s="100"/>
      <c r="BU1057" s="100"/>
      <c r="BW1057" s="100"/>
      <c r="BY1057" s="100"/>
    </row>
    <row r="1058" spans="1:77" s="96" customFormat="1" x14ac:dyDescent="0.35">
      <c r="A1058" s="107"/>
      <c r="B1058" s="117"/>
      <c r="G1058" s="99"/>
      <c r="L1058" s="100"/>
      <c r="M1058" s="100"/>
      <c r="P1058" s="215"/>
      <c r="Q1058" s="216"/>
      <c r="R1058" s="215"/>
      <c r="S1058" s="215"/>
      <c r="T1058" s="215"/>
      <c r="U1058" s="215"/>
      <c r="V1058" s="215"/>
      <c r="W1058" s="215"/>
      <c r="X1058" s="215"/>
      <c r="Y1058" s="217"/>
      <c r="Z1058" s="215"/>
      <c r="AA1058" s="215"/>
      <c r="AC1058" s="218"/>
      <c r="AJ1058" s="101"/>
      <c r="BH1058" s="118"/>
      <c r="BI1058" s="102"/>
      <c r="BM1058" s="117"/>
      <c r="BQ1058" s="100"/>
      <c r="BR1058" s="100"/>
      <c r="BS1058" s="100"/>
      <c r="BU1058" s="100"/>
      <c r="BW1058" s="100"/>
      <c r="BY1058" s="100"/>
    </row>
    <row r="1059" spans="1:77" s="96" customFormat="1" x14ac:dyDescent="0.35">
      <c r="A1059" s="107"/>
      <c r="B1059" s="117"/>
      <c r="G1059" s="99"/>
      <c r="L1059" s="100"/>
      <c r="M1059" s="100"/>
      <c r="P1059" s="215"/>
      <c r="Q1059" s="216"/>
      <c r="R1059" s="215"/>
      <c r="S1059" s="215"/>
      <c r="T1059" s="215"/>
      <c r="U1059" s="215"/>
      <c r="V1059" s="215"/>
      <c r="W1059" s="215"/>
      <c r="X1059" s="215"/>
      <c r="Y1059" s="217"/>
      <c r="Z1059" s="215"/>
      <c r="AA1059" s="215"/>
      <c r="AC1059" s="218"/>
      <c r="AJ1059" s="101"/>
      <c r="BH1059" s="118"/>
      <c r="BI1059" s="102"/>
      <c r="BM1059" s="117"/>
      <c r="BQ1059" s="100"/>
      <c r="BR1059" s="100"/>
      <c r="BS1059" s="100"/>
      <c r="BU1059" s="100"/>
      <c r="BW1059" s="100"/>
      <c r="BY1059" s="100"/>
    </row>
    <row r="1060" spans="1:77" s="96" customFormat="1" x14ac:dyDescent="0.35">
      <c r="A1060" s="107"/>
      <c r="B1060" s="117"/>
      <c r="G1060" s="99"/>
      <c r="L1060" s="100"/>
      <c r="M1060" s="100"/>
      <c r="P1060" s="215"/>
      <c r="Q1060" s="216"/>
      <c r="R1060" s="215"/>
      <c r="S1060" s="215"/>
      <c r="T1060" s="215"/>
      <c r="U1060" s="215"/>
      <c r="V1060" s="215"/>
      <c r="W1060" s="215"/>
      <c r="X1060" s="215"/>
      <c r="Y1060" s="217"/>
      <c r="Z1060" s="215"/>
      <c r="AA1060" s="215"/>
      <c r="AC1060" s="218"/>
      <c r="AJ1060" s="101"/>
      <c r="BH1060" s="118"/>
      <c r="BI1060" s="102"/>
      <c r="BM1060" s="117"/>
      <c r="BQ1060" s="100"/>
      <c r="BR1060" s="100"/>
      <c r="BS1060" s="100"/>
      <c r="BU1060" s="100"/>
      <c r="BW1060" s="100"/>
      <c r="BY1060" s="100"/>
    </row>
    <row r="1061" spans="1:77" s="96" customFormat="1" x14ac:dyDescent="0.35">
      <c r="A1061" s="107"/>
      <c r="B1061" s="117"/>
      <c r="G1061" s="99"/>
      <c r="L1061" s="100"/>
      <c r="M1061" s="100"/>
      <c r="P1061" s="215"/>
      <c r="Q1061" s="216"/>
      <c r="R1061" s="215"/>
      <c r="S1061" s="215"/>
      <c r="T1061" s="215"/>
      <c r="U1061" s="215"/>
      <c r="V1061" s="215"/>
      <c r="W1061" s="215"/>
      <c r="X1061" s="215"/>
      <c r="Y1061" s="217"/>
      <c r="Z1061" s="215"/>
      <c r="AA1061" s="215"/>
      <c r="AC1061" s="218"/>
      <c r="AJ1061" s="101"/>
      <c r="BH1061" s="118"/>
      <c r="BI1061" s="102"/>
      <c r="BM1061" s="117"/>
      <c r="BQ1061" s="100"/>
      <c r="BR1061" s="100"/>
      <c r="BS1061" s="100"/>
      <c r="BU1061" s="100"/>
      <c r="BW1061" s="100"/>
      <c r="BY1061" s="100"/>
    </row>
    <row r="1062" spans="1:77" s="96" customFormat="1" x14ac:dyDescent="0.35">
      <c r="A1062" s="107"/>
      <c r="B1062" s="117"/>
      <c r="G1062" s="99"/>
      <c r="L1062" s="100"/>
      <c r="M1062" s="100"/>
      <c r="P1062" s="215"/>
      <c r="Q1062" s="216"/>
      <c r="R1062" s="215"/>
      <c r="S1062" s="215"/>
      <c r="T1062" s="215"/>
      <c r="U1062" s="215"/>
      <c r="V1062" s="215"/>
      <c r="W1062" s="215"/>
      <c r="X1062" s="215"/>
      <c r="Y1062" s="217"/>
      <c r="Z1062" s="215"/>
      <c r="AA1062" s="215"/>
      <c r="AC1062" s="218"/>
      <c r="AJ1062" s="101"/>
      <c r="BH1062" s="118"/>
      <c r="BI1062" s="102"/>
      <c r="BM1062" s="117"/>
      <c r="BQ1062" s="100"/>
      <c r="BR1062" s="100"/>
      <c r="BS1062" s="100"/>
      <c r="BU1062" s="100"/>
      <c r="BW1062" s="100"/>
      <c r="BY1062" s="100"/>
    </row>
    <row r="1063" spans="1:77" s="96" customFormat="1" x14ac:dyDescent="0.35">
      <c r="A1063" s="107"/>
      <c r="B1063" s="117"/>
      <c r="G1063" s="99"/>
      <c r="L1063" s="100"/>
      <c r="M1063" s="100"/>
      <c r="P1063" s="215"/>
      <c r="Q1063" s="216"/>
      <c r="R1063" s="215"/>
      <c r="S1063" s="215"/>
      <c r="T1063" s="215"/>
      <c r="U1063" s="215"/>
      <c r="V1063" s="215"/>
      <c r="W1063" s="215"/>
      <c r="X1063" s="215"/>
      <c r="Y1063" s="217"/>
      <c r="Z1063" s="215"/>
      <c r="AA1063" s="215"/>
      <c r="AC1063" s="218"/>
      <c r="AJ1063" s="101"/>
      <c r="BH1063" s="118"/>
      <c r="BI1063" s="102"/>
      <c r="BM1063" s="117"/>
      <c r="BQ1063" s="100"/>
      <c r="BR1063" s="100"/>
      <c r="BS1063" s="100"/>
      <c r="BU1063" s="100"/>
      <c r="BW1063" s="100"/>
      <c r="BY1063" s="100"/>
    </row>
    <row r="1064" spans="1:77" s="96" customFormat="1" x14ac:dyDescent="0.35">
      <c r="A1064" s="107"/>
      <c r="B1064" s="117"/>
      <c r="G1064" s="99"/>
      <c r="L1064" s="100"/>
      <c r="M1064" s="100"/>
      <c r="P1064" s="215"/>
      <c r="Q1064" s="216"/>
      <c r="R1064" s="215"/>
      <c r="S1064" s="215"/>
      <c r="T1064" s="215"/>
      <c r="U1064" s="215"/>
      <c r="V1064" s="215"/>
      <c r="W1064" s="215"/>
      <c r="X1064" s="215"/>
      <c r="Y1064" s="217"/>
      <c r="Z1064" s="215"/>
      <c r="AA1064" s="215"/>
      <c r="AC1064" s="218"/>
      <c r="AJ1064" s="101"/>
      <c r="BH1064" s="118"/>
      <c r="BI1064" s="102"/>
      <c r="BM1064" s="117"/>
      <c r="BQ1064" s="100"/>
      <c r="BR1064" s="100"/>
      <c r="BS1064" s="100"/>
      <c r="BU1064" s="100"/>
      <c r="BW1064" s="100"/>
      <c r="BY1064" s="100"/>
    </row>
    <row r="1065" spans="1:77" s="96" customFormat="1" x14ac:dyDescent="0.35">
      <c r="A1065" s="107"/>
      <c r="B1065" s="117"/>
      <c r="G1065" s="99"/>
      <c r="L1065" s="100"/>
      <c r="M1065" s="100"/>
      <c r="P1065" s="215"/>
      <c r="Q1065" s="216"/>
      <c r="R1065" s="215"/>
      <c r="S1065" s="215"/>
      <c r="T1065" s="215"/>
      <c r="U1065" s="215"/>
      <c r="V1065" s="215"/>
      <c r="W1065" s="215"/>
      <c r="X1065" s="215"/>
      <c r="Y1065" s="217"/>
      <c r="Z1065" s="215"/>
      <c r="AA1065" s="215"/>
      <c r="AC1065" s="218"/>
      <c r="AJ1065" s="101"/>
      <c r="BH1065" s="118"/>
      <c r="BI1065" s="102"/>
      <c r="BM1065" s="117"/>
      <c r="BQ1065" s="100"/>
      <c r="BR1065" s="100"/>
      <c r="BS1065" s="100"/>
      <c r="BU1065" s="100"/>
      <c r="BW1065" s="100"/>
      <c r="BY1065" s="100"/>
    </row>
    <row r="1066" spans="1:77" s="96" customFormat="1" x14ac:dyDescent="0.35">
      <c r="A1066" s="107"/>
      <c r="B1066" s="117"/>
      <c r="G1066" s="99"/>
      <c r="L1066" s="100"/>
      <c r="M1066" s="100"/>
      <c r="P1066" s="215"/>
      <c r="Q1066" s="216"/>
      <c r="R1066" s="215"/>
      <c r="S1066" s="215"/>
      <c r="T1066" s="215"/>
      <c r="U1066" s="215"/>
      <c r="V1066" s="215"/>
      <c r="W1066" s="215"/>
      <c r="X1066" s="215"/>
      <c r="Y1066" s="217"/>
      <c r="Z1066" s="215"/>
      <c r="AA1066" s="215"/>
      <c r="AC1066" s="218"/>
      <c r="AJ1066" s="101"/>
      <c r="BH1066" s="118"/>
      <c r="BI1066" s="102"/>
      <c r="BM1066" s="117"/>
      <c r="BQ1066" s="100"/>
      <c r="BR1066" s="100"/>
      <c r="BS1066" s="100"/>
      <c r="BU1066" s="100"/>
      <c r="BW1066" s="100"/>
      <c r="BY1066" s="100"/>
    </row>
    <row r="1067" spans="1:77" s="96" customFormat="1" x14ac:dyDescent="0.35">
      <c r="A1067" s="107"/>
      <c r="B1067" s="117"/>
      <c r="G1067" s="99"/>
      <c r="L1067" s="100"/>
      <c r="M1067" s="100"/>
      <c r="P1067" s="215"/>
      <c r="Q1067" s="216"/>
      <c r="R1067" s="215"/>
      <c r="S1067" s="215"/>
      <c r="T1067" s="215"/>
      <c r="U1067" s="215"/>
      <c r="V1067" s="215"/>
      <c r="W1067" s="215"/>
      <c r="X1067" s="215"/>
      <c r="Y1067" s="217"/>
      <c r="Z1067" s="215"/>
      <c r="AA1067" s="215"/>
      <c r="AC1067" s="218"/>
      <c r="AJ1067" s="101"/>
      <c r="BH1067" s="118"/>
      <c r="BI1067" s="102"/>
      <c r="BM1067" s="117"/>
      <c r="BQ1067" s="100"/>
      <c r="BR1067" s="100"/>
      <c r="BS1067" s="100"/>
      <c r="BU1067" s="100"/>
      <c r="BW1067" s="100"/>
      <c r="BY1067" s="100"/>
    </row>
    <row r="1068" spans="1:77" s="96" customFormat="1" x14ac:dyDescent="0.35">
      <c r="A1068" s="107"/>
      <c r="B1068" s="117"/>
      <c r="G1068" s="99"/>
      <c r="L1068" s="100"/>
      <c r="M1068" s="100"/>
      <c r="P1068" s="215"/>
      <c r="Q1068" s="216"/>
      <c r="R1068" s="215"/>
      <c r="S1068" s="215"/>
      <c r="T1068" s="215"/>
      <c r="U1068" s="215"/>
      <c r="V1068" s="215"/>
      <c r="W1068" s="215"/>
      <c r="X1068" s="215"/>
      <c r="Y1068" s="217"/>
      <c r="Z1068" s="215"/>
      <c r="AA1068" s="215"/>
      <c r="AC1068" s="218"/>
      <c r="AJ1068" s="101"/>
      <c r="BH1068" s="118"/>
      <c r="BI1068" s="102"/>
      <c r="BM1068" s="117"/>
      <c r="BQ1068" s="100"/>
      <c r="BR1068" s="100"/>
      <c r="BS1068" s="100"/>
      <c r="BU1068" s="100"/>
      <c r="BW1068" s="100"/>
      <c r="BY1068" s="100"/>
    </row>
    <row r="1069" spans="1:77" s="96" customFormat="1" x14ac:dyDescent="0.35">
      <c r="A1069" s="107"/>
      <c r="B1069" s="117"/>
      <c r="G1069" s="99"/>
      <c r="L1069" s="100"/>
      <c r="M1069" s="100"/>
      <c r="P1069" s="215"/>
      <c r="Q1069" s="216"/>
      <c r="R1069" s="215"/>
      <c r="S1069" s="215"/>
      <c r="T1069" s="215"/>
      <c r="U1069" s="215"/>
      <c r="V1069" s="215"/>
      <c r="W1069" s="215"/>
      <c r="X1069" s="215"/>
      <c r="Y1069" s="217"/>
      <c r="Z1069" s="215"/>
      <c r="AA1069" s="215"/>
      <c r="AC1069" s="218"/>
      <c r="AJ1069" s="101"/>
      <c r="BH1069" s="118"/>
      <c r="BI1069" s="102"/>
      <c r="BM1069" s="117"/>
      <c r="BQ1069" s="100"/>
      <c r="BR1069" s="100"/>
      <c r="BS1069" s="100"/>
      <c r="BU1069" s="100"/>
      <c r="BW1069" s="100"/>
      <c r="BY1069" s="100"/>
    </row>
    <row r="1070" spans="1:77" s="96" customFormat="1" x14ac:dyDescent="0.35">
      <c r="A1070" s="107"/>
      <c r="B1070" s="117"/>
      <c r="G1070" s="99"/>
      <c r="L1070" s="100"/>
      <c r="M1070" s="100"/>
      <c r="P1070" s="215"/>
      <c r="Q1070" s="216"/>
      <c r="R1070" s="215"/>
      <c r="S1070" s="215"/>
      <c r="T1070" s="215"/>
      <c r="U1070" s="215"/>
      <c r="V1070" s="215"/>
      <c r="W1070" s="215"/>
      <c r="X1070" s="215"/>
      <c r="Y1070" s="217"/>
      <c r="Z1070" s="215"/>
      <c r="AA1070" s="215"/>
      <c r="AC1070" s="218"/>
      <c r="AJ1070" s="101"/>
      <c r="BH1070" s="118"/>
      <c r="BI1070" s="102"/>
      <c r="BM1070" s="117"/>
      <c r="BQ1070" s="100"/>
      <c r="BR1070" s="100"/>
      <c r="BS1070" s="100"/>
      <c r="BU1070" s="100"/>
      <c r="BW1070" s="100"/>
      <c r="BY1070" s="100"/>
    </row>
    <row r="1071" spans="1:77" s="96" customFormat="1" x14ac:dyDescent="0.35">
      <c r="A1071" s="107"/>
      <c r="B1071" s="117"/>
      <c r="G1071" s="99"/>
      <c r="L1071" s="100"/>
      <c r="M1071" s="100"/>
      <c r="P1071" s="215"/>
      <c r="Q1071" s="216"/>
      <c r="R1071" s="215"/>
      <c r="S1071" s="215"/>
      <c r="T1071" s="215"/>
      <c r="U1071" s="215"/>
      <c r="V1071" s="215"/>
      <c r="W1071" s="215"/>
      <c r="X1071" s="215"/>
      <c r="Y1071" s="217"/>
      <c r="Z1071" s="215"/>
      <c r="AA1071" s="215"/>
      <c r="AC1071" s="218"/>
      <c r="AJ1071" s="101"/>
      <c r="BH1071" s="118"/>
      <c r="BI1071" s="102"/>
      <c r="BM1071" s="117"/>
      <c r="BQ1071" s="100"/>
      <c r="BR1071" s="100"/>
      <c r="BS1071" s="100"/>
      <c r="BU1071" s="100"/>
      <c r="BW1071" s="100"/>
      <c r="BY1071" s="100"/>
    </row>
    <row r="1072" spans="1:77" s="96" customFormat="1" x14ac:dyDescent="0.35">
      <c r="A1072" s="107"/>
      <c r="B1072" s="117"/>
      <c r="G1072" s="99"/>
      <c r="L1072" s="100"/>
      <c r="M1072" s="100"/>
      <c r="P1072" s="215"/>
      <c r="Q1072" s="216"/>
      <c r="R1072" s="215"/>
      <c r="S1072" s="215"/>
      <c r="T1072" s="215"/>
      <c r="U1072" s="215"/>
      <c r="V1072" s="215"/>
      <c r="W1072" s="215"/>
      <c r="X1072" s="215"/>
      <c r="Y1072" s="217"/>
      <c r="Z1072" s="215"/>
      <c r="AA1072" s="215"/>
      <c r="AC1072" s="218"/>
      <c r="AJ1072" s="101"/>
      <c r="BH1072" s="118"/>
      <c r="BI1072" s="102"/>
      <c r="BM1072" s="117"/>
      <c r="BQ1072" s="100"/>
      <c r="BR1072" s="100"/>
      <c r="BS1072" s="100"/>
      <c r="BU1072" s="100"/>
      <c r="BW1072" s="100"/>
      <c r="BY1072" s="100"/>
    </row>
    <row r="1073" spans="1:77" s="96" customFormat="1" x14ac:dyDescent="0.35">
      <c r="A1073" s="107"/>
      <c r="B1073" s="117"/>
      <c r="G1073" s="99"/>
      <c r="L1073" s="100"/>
      <c r="M1073" s="100"/>
      <c r="P1073" s="215"/>
      <c r="Q1073" s="216"/>
      <c r="R1073" s="215"/>
      <c r="S1073" s="215"/>
      <c r="T1073" s="215"/>
      <c r="U1073" s="215"/>
      <c r="V1073" s="215"/>
      <c r="W1073" s="215"/>
      <c r="X1073" s="215"/>
      <c r="Y1073" s="217"/>
      <c r="Z1073" s="215"/>
      <c r="AA1073" s="215"/>
      <c r="AC1073" s="218"/>
      <c r="AJ1073" s="101"/>
      <c r="BH1073" s="118"/>
      <c r="BI1073" s="102"/>
      <c r="BM1073" s="117"/>
      <c r="BQ1073" s="100"/>
      <c r="BR1073" s="100"/>
      <c r="BS1073" s="100"/>
      <c r="BU1073" s="100"/>
      <c r="BW1073" s="100"/>
      <c r="BY1073" s="100"/>
    </row>
    <row r="1074" spans="1:77" s="96" customFormat="1" x14ac:dyDescent="0.35">
      <c r="A1074" s="107"/>
      <c r="B1074" s="117"/>
      <c r="G1074" s="99"/>
      <c r="L1074" s="100"/>
      <c r="M1074" s="100"/>
      <c r="P1074" s="215"/>
      <c r="Q1074" s="216"/>
      <c r="R1074" s="215"/>
      <c r="S1074" s="215"/>
      <c r="T1074" s="215"/>
      <c r="U1074" s="215"/>
      <c r="V1074" s="215"/>
      <c r="W1074" s="215"/>
      <c r="X1074" s="215"/>
      <c r="Y1074" s="217"/>
      <c r="Z1074" s="215"/>
      <c r="AA1074" s="215"/>
      <c r="AC1074" s="218"/>
      <c r="AJ1074" s="101"/>
      <c r="BH1074" s="118"/>
      <c r="BI1074" s="102"/>
      <c r="BM1074" s="117"/>
      <c r="BQ1074" s="100"/>
      <c r="BR1074" s="100"/>
      <c r="BS1074" s="100"/>
      <c r="BU1074" s="100"/>
      <c r="BW1074" s="100"/>
      <c r="BY1074" s="100"/>
    </row>
    <row r="1075" spans="1:77" s="96" customFormat="1" x14ac:dyDescent="0.35">
      <c r="A1075" s="107"/>
      <c r="B1075" s="117"/>
      <c r="G1075" s="99"/>
      <c r="L1075" s="100"/>
      <c r="M1075" s="100"/>
      <c r="P1075" s="215"/>
      <c r="Q1075" s="216"/>
      <c r="R1075" s="215"/>
      <c r="S1075" s="215"/>
      <c r="T1075" s="215"/>
      <c r="U1075" s="215"/>
      <c r="V1075" s="215"/>
      <c r="W1075" s="215"/>
      <c r="X1075" s="215"/>
      <c r="Y1075" s="217"/>
      <c r="Z1075" s="215"/>
      <c r="AA1075" s="215"/>
      <c r="AC1075" s="218"/>
      <c r="AJ1075" s="101"/>
      <c r="BH1075" s="118"/>
      <c r="BI1075" s="102"/>
      <c r="BM1075" s="117"/>
      <c r="BQ1075" s="100"/>
      <c r="BR1075" s="100"/>
      <c r="BS1075" s="100"/>
      <c r="BU1075" s="100"/>
      <c r="BW1075" s="100"/>
      <c r="BY1075" s="100"/>
    </row>
    <row r="1076" spans="1:77" s="96" customFormat="1" x14ac:dyDescent="0.35">
      <c r="A1076" s="107"/>
      <c r="B1076" s="117"/>
      <c r="G1076" s="99"/>
      <c r="L1076" s="100"/>
      <c r="M1076" s="100"/>
      <c r="P1076" s="215"/>
      <c r="Q1076" s="216"/>
      <c r="R1076" s="215"/>
      <c r="S1076" s="215"/>
      <c r="T1076" s="215"/>
      <c r="U1076" s="215"/>
      <c r="V1076" s="215"/>
      <c r="W1076" s="215"/>
      <c r="X1076" s="215"/>
      <c r="Y1076" s="217"/>
      <c r="Z1076" s="215"/>
      <c r="AA1076" s="215"/>
      <c r="AC1076" s="218"/>
      <c r="AJ1076" s="101"/>
      <c r="BH1076" s="118"/>
      <c r="BI1076" s="102"/>
      <c r="BM1076" s="117"/>
      <c r="BQ1076" s="100"/>
      <c r="BR1076" s="100"/>
      <c r="BS1076" s="100"/>
      <c r="BU1076" s="100"/>
      <c r="BW1076" s="100"/>
      <c r="BY1076" s="100"/>
    </row>
    <row r="1077" spans="1:77" s="96" customFormat="1" x14ac:dyDescent="0.35">
      <c r="A1077" s="107"/>
      <c r="B1077" s="117"/>
      <c r="G1077" s="99"/>
      <c r="L1077" s="100"/>
      <c r="M1077" s="100"/>
      <c r="P1077" s="215"/>
      <c r="Q1077" s="216"/>
      <c r="R1077" s="215"/>
      <c r="S1077" s="215"/>
      <c r="T1077" s="215"/>
      <c r="U1077" s="215"/>
      <c r="V1077" s="215"/>
      <c r="W1077" s="215"/>
      <c r="X1077" s="215"/>
      <c r="Y1077" s="217"/>
      <c r="Z1077" s="215"/>
      <c r="AA1077" s="215"/>
      <c r="AC1077" s="218"/>
      <c r="AJ1077" s="101"/>
      <c r="BH1077" s="118"/>
      <c r="BI1077" s="102"/>
      <c r="BM1077" s="117"/>
      <c r="BQ1077" s="100"/>
      <c r="BR1077" s="100"/>
      <c r="BS1077" s="100"/>
      <c r="BU1077" s="100"/>
      <c r="BW1077" s="100"/>
      <c r="BY1077" s="100"/>
    </row>
    <row r="1078" spans="1:77" s="96" customFormat="1" x14ac:dyDescent="0.35">
      <c r="A1078" s="107"/>
      <c r="B1078" s="117"/>
      <c r="G1078" s="99"/>
      <c r="L1078" s="100"/>
      <c r="M1078" s="100"/>
      <c r="P1078" s="215"/>
      <c r="Q1078" s="216"/>
      <c r="R1078" s="215"/>
      <c r="S1078" s="215"/>
      <c r="T1078" s="215"/>
      <c r="U1078" s="215"/>
      <c r="V1078" s="215"/>
      <c r="W1078" s="215"/>
      <c r="X1078" s="215"/>
      <c r="Y1078" s="217"/>
      <c r="Z1078" s="215"/>
      <c r="AA1078" s="215"/>
      <c r="AC1078" s="218"/>
      <c r="AJ1078" s="101"/>
      <c r="BH1078" s="118"/>
      <c r="BI1078" s="102"/>
      <c r="BM1078" s="117"/>
      <c r="BQ1078" s="100"/>
      <c r="BR1078" s="100"/>
      <c r="BS1078" s="100"/>
      <c r="BU1078" s="100"/>
      <c r="BW1078" s="100"/>
      <c r="BY1078" s="100"/>
    </row>
    <row r="1079" spans="1:77" s="96" customFormat="1" x14ac:dyDescent="0.35">
      <c r="A1079" s="107"/>
      <c r="B1079" s="117"/>
      <c r="G1079" s="99"/>
      <c r="L1079" s="100"/>
      <c r="M1079" s="100"/>
      <c r="P1079" s="215"/>
      <c r="Q1079" s="216"/>
      <c r="R1079" s="215"/>
      <c r="S1079" s="215"/>
      <c r="T1079" s="215"/>
      <c r="U1079" s="215"/>
      <c r="V1079" s="215"/>
      <c r="W1079" s="215"/>
      <c r="X1079" s="215"/>
      <c r="Y1079" s="217"/>
      <c r="Z1079" s="215"/>
      <c r="AA1079" s="215"/>
      <c r="AC1079" s="218"/>
      <c r="AJ1079" s="101"/>
      <c r="BH1079" s="118"/>
      <c r="BI1079" s="102"/>
      <c r="BM1079" s="117"/>
      <c r="BQ1079" s="100"/>
      <c r="BR1079" s="100"/>
      <c r="BS1079" s="100"/>
      <c r="BU1079" s="100"/>
      <c r="BW1079" s="100"/>
      <c r="BY1079" s="100"/>
    </row>
    <row r="1080" spans="1:77" s="96" customFormat="1" x14ac:dyDescent="0.35">
      <c r="A1080" s="107"/>
      <c r="B1080" s="117"/>
      <c r="G1080" s="99"/>
      <c r="L1080" s="100"/>
      <c r="M1080" s="100"/>
      <c r="P1080" s="215"/>
      <c r="Q1080" s="216"/>
      <c r="R1080" s="215"/>
      <c r="S1080" s="215"/>
      <c r="T1080" s="215"/>
      <c r="U1080" s="215"/>
      <c r="V1080" s="215"/>
      <c r="W1080" s="215"/>
      <c r="X1080" s="215"/>
      <c r="Y1080" s="217"/>
      <c r="Z1080" s="215"/>
      <c r="AA1080" s="215"/>
      <c r="AC1080" s="218"/>
      <c r="AJ1080" s="101"/>
      <c r="BH1080" s="118"/>
      <c r="BI1080" s="102"/>
      <c r="BM1080" s="117"/>
      <c r="BQ1080" s="100"/>
      <c r="BR1080" s="100"/>
      <c r="BS1080" s="100"/>
      <c r="BU1080" s="100"/>
      <c r="BW1080" s="100"/>
      <c r="BY1080" s="100"/>
    </row>
    <row r="1081" spans="1:77" s="96" customFormat="1" x14ac:dyDescent="0.35">
      <c r="A1081" s="107"/>
      <c r="B1081" s="117"/>
      <c r="G1081" s="99"/>
      <c r="L1081" s="100"/>
      <c r="M1081" s="100"/>
      <c r="P1081" s="215"/>
      <c r="Q1081" s="216"/>
      <c r="R1081" s="215"/>
      <c r="S1081" s="215"/>
      <c r="T1081" s="215"/>
      <c r="U1081" s="215"/>
      <c r="V1081" s="215"/>
      <c r="W1081" s="215"/>
      <c r="X1081" s="215"/>
      <c r="Y1081" s="217"/>
      <c r="Z1081" s="215"/>
      <c r="AA1081" s="215"/>
      <c r="AC1081" s="218"/>
      <c r="AJ1081" s="101"/>
      <c r="BH1081" s="118"/>
      <c r="BI1081" s="102"/>
      <c r="BM1081" s="117"/>
      <c r="BQ1081" s="100"/>
      <c r="BR1081" s="100"/>
      <c r="BS1081" s="100"/>
      <c r="BU1081" s="100"/>
      <c r="BW1081" s="100"/>
      <c r="BY1081" s="100"/>
    </row>
    <row r="1082" spans="1:77" s="96" customFormat="1" x14ac:dyDescent="0.35">
      <c r="A1082" s="107"/>
      <c r="B1082" s="117"/>
      <c r="G1082" s="99"/>
      <c r="L1082" s="100"/>
      <c r="M1082" s="100"/>
      <c r="P1082" s="215"/>
      <c r="Q1082" s="216"/>
      <c r="R1082" s="215"/>
      <c r="S1082" s="215"/>
      <c r="T1082" s="215"/>
      <c r="U1082" s="215"/>
      <c r="V1082" s="215"/>
      <c r="W1082" s="215"/>
      <c r="X1082" s="215"/>
      <c r="Y1082" s="217"/>
      <c r="Z1082" s="215"/>
      <c r="AA1082" s="215"/>
      <c r="AC1082" s="218"/>
      <c r="AJ1082" s="101"/>
      <c r="BH1082" s="118"/>
      <c r="BI1082" s="102"/>
      <c r="BM1082" s="117"/>
      <c r="BQ1082" s="100"/>
      <c r="BR1082" s="100"/>
      <c r="BS1082" s="100"/>
      <c r="BU1082" s="100"/>
      <c r="BW1082" s="100"/>
      <c r="BY1082" s="100"/>
    </row>
    <row r="1083" spans="1:77" s="96" customFormat="1" x14ac:dyDescent="0.35">
      <c r="A1083" s="107"/>
      <c r="B1083" s="117"/>
      <c r="G1083" s="99"/>
      <c r="L1083" s="100"/>
      <c r="M1083" s="100"/>
      <c r="P1083" s="215"/>
      <c r="Q1083" s="216"/>
      <c r="R1083" s="215"/>
      <c r="S1083" s="215"/>
      <c r="T1083" s="215"/>
      <c r="U1083" s="215"/>
      <c r="V1083" s="215"/>
      <c r="W1083" s="215"/>
      <c r="X1083" s="215"/>
      <c r="Y1083" s="217"/>
      <c r="Z1083" s="215"/>
      <c r="AA1083" s="215"/>
      <c r="AC1083" s="218"/>
      <c r="AJ1083" s="101"/>
      <c r="BH1083" s="118"/>
      <c r="BI1083" s="102"/>
      <c r="BM1083" s="117"/>
      <c r="BQ1083" s="100"/>
      <c r="BR1083" s="100"/>
      <c r="BS1083" s="100"/>
      <c r="BU1083" s="100"/>
      <c r="BW1083" s="100"/>
      <c r="BY1083" s="100"/>
    </row>
    <row r="1084" spans="1:77" s="96" customFormat="1" x14ac:dyDescent="0.35">
      <c r="A1084" s="107"/>
      <c r="B1084" s="117"/>
      <c r="G1084" s="99"/>
      <c r="L1084" s="100"/>
      <c r="M1084" s="100"/>
      <c r="P1084" s="215"/>
      <c r="Q1084" s="216"/>
      <c r="R1084" s="215"/>
      <c r="S1084" s="215"/>
      <c r="T1084" s="215"/>
      <c r="U1084" s="215"/>
      <c r="V1084" s="215"/>
      <c r="W1084" s="215"/>
      <c r="X1084" s="215"/>
      <c r="Y1084" s="217"/>
      <c r="Z1084" s="215"/>
      <c r="AA1084" s="215"/>
      <c r="AC1084" s="218"/>
      <c r="AJ1084" s="101"/>
      <c r="BH1084" s="118"/>
      <c r="BI1084" s="102"/>
      <c r="BM1084" s="117"/>
      <c r="BQ1084" s="100"/>
      <c r="BR1084" s="100"/>
      <c r="BS1084" s="100"/>
      <c r="BU1084" s="100"/>
      <c r="BW1084" s="100"/>
      <c r="BY1084" s="100"/>
    </row>
    <row r="1085" spans="1:77" s="96" customFormat="1" x14ac:dyDescent="0.35">
      <c r="A1085" s="107"/>
      <c r="B1085" s="117"/>
      <c r="G1085" s="99"/>
      <c r="L1085" s="100"/>
      <c r="M1085" s="100"/>
      <c r="P1085" s="215"/>
      <c r="Q1085" s="216"/>
      <c r="R1085" s="215"/>
      <c r="S1085" s="215"/>
      <c r="T1085" s="215"/>
      <c r="U1085" s="215"/>
      <c r="V1085" s="215"/>
      <c r="W1085" s="215"/>
      <c r="X1085" s="215"/>
      <c r="Y1085" s="217"/>
      <c r="Z1085" s="215"/>
      <c r="AA1085" s="215"/>
      <c r="AC1085" s="218"/>
      <c r="AJ1085" s="101"/>
      <c r="BH1085" s="118"/>
      <c r="BI1085" s="102"/>
      <c r="BM1085" s="117"/>
      <c r="BQ1085" s="100"/>
      <c r="BR1085" s="100"/>
      <c r="BS1085" s="100"/>
      <c r="BU1085" s="100"/>
      <c r="BW1085" s="100"/>
      <c r="BY1085" s="100"/>
    </row>
    <row r="1086" spans="1:77" s="96" customFormat="1" x14ac:dyDescent="0.35">
      <c r="A1086" s="107"/>
      <c r="B1086" s="117"/>
      <c r="G1086" s="99"/>
      <c r="L1086" s="100"/>
      <c r="M1086" s="100"/>
      <c r="P1086" s="215"/>
      <c r="Q1086" s="216"/>
      <c r="R1086" s="215"/>
      <c r="S1086" s="215"/>
      <c r="T1086" s="215"/>
      <c r="U1086" s="215"/>
      <c r="V1086" s="215"/>
      <c r="W1086" s="215"/>
      <c r="X1086" s="215"/>
      <c r="Y1086" s="217"/>
      <c r="Z1086" s="215"/>
      <c r="AA1086" s="215"/>
      <c r="AC1086" s="218"/>
      <c r="AJ1086" s="101"/>
      <c r="BH1086" s="118"/>
      <c r="BI1086" s="102"/>
      <c r="BM1086" s="117"/>
      <c r="BQ1086" s="100"/>
      <c r="BR1086" s="100"/>
      <c r="BS1086" s="100"/>
      <c r="BU1086" s="100"/>
      <c r="BW1086" s="100"/>
      <c r="BY1086" s="100"/>
    </row>
    <row r="1087" spans="1:77" s="96" customFormat="1" x14ac:dyDescent="0.35">
      <c r="A1087" s="107"/>
      <c r="B1087" s="117"/>
      <c r="G1087" s="99"/>
      <c r="L1087" s="100"/>
      <c r="M1087" s="100"/>
      <c r="P1087" s="215"/>
      <c r="Q1087" s="216"/>
      <c r="R1087" s="215"/>
      <c r="S1087" s="215"/>
      <c r="T1087" s="215"/>
      <c r="U1087" s="215"/>
      <c r="V1087" s="215"/>
      <c r="W1087" s="215"/>
      <c r="X1087" s="215"/>
      <c r="Y1087" s="217"/>
      <c r="Z1087" s="215"/>
      <c r="AA1087" s="215"/>
      <c r="AC1087" s="218"/>
      <c r="AJ1087" s="101"/>
      <c r="BH1087" s="118"/>
      <c r="BI1087" s="102"/>
      <c r="BM1087" s="117"/>
      <c r="BQ1087" s="100"/>
      <c r="BR1087" s="100"/>
      <c r="BS1087" s="100"/>
      <c r="BU1087" s="100"/>
      <c r="BW1087" s="100"/>
      <c r="BY1087" s="100"/>
    </row>
    <row r="1088" spans="1:77" s="96" customFormat="1" x14ac:dyDescent="0.35">
      <c r="A1088" s="107"/>
      <c r="B1088" s="117"/>
      <c r="G1088" s="99"/>
      <c r="L1088" s="100"/>
      <c r="M1088" s="100"/>
      <c r="P1088" s="215"/>
      <c r="Q1088" s="216"/>
      <c r="R1088" s="215"/>
      <c r="S1088" s="215"/>
      <c r="T1088" s="215"/>
      <c r="U1088" s="215"/>
      <c r="V1088" s="215"/>
      <c r="W1088" s="215"/>
      <c r="X1088" s="215"/>
      <c r="Y1088" s="217"/>
      <c r="Z1088" s="215"/>
      <c r="AA1088" s="215"/>
      <c r="AC1088" s="218"/>
      <c r="AJ1088" s="101"/>
      <c r="BH1088" s="118"/>
      <c r="BI1088" s="102"/>
      <c r="BM1088" s="117"/>
      <c r="BQ1088" s="100"/>
      <c r="BR1088" s="100"/>
      <c r="BS1088" s="100"/>
      <c r="BU1088" s="100"/>
      <c r="BW1088" s="100"/>
      <c r="BY1088" s="100"/>
    </row>
    <row r="1089" spans="1:77" s="96" customFormat="1" x14ac:dyDescent="0.35">
      <c r="A1089" s="107"/>
      <c r="B1089" s="117"/>
      <c r="G1089" s="99"/>
      <c r="L1089" s="100"/>
      <c r="M1089" s="100"/>
      <c r="P1089" s="215"/>
      <c r="Q1089" s="216"/>
      <c r="R1089" s="215"/>
      <c r="S1089" s="215"/>
      <c r="T1089" s="215"/>
      <c r="U1089" s="215"/>
      <c r="V1089" s="215"/>
      <c r="W1089" s="215"/>
      <c r="X1089" s="215"/>
      <c r="Y1089" s="217"/>
      <c r="Z1089" s="215"/>
      <c r="AA1089" s="215"/>
      <c r="AC1089" s="218"/>
      <c r="AJ1089" s="101"/>
      <c r="BH1089" s="118"/>
      <c r="BI1089" s="102"/>
      <c r="BM1089" s="117"/>
      <c r="BQ1089" s="100"/>
      <c r="BR1089" s="100"/>
      <c r="BS1089" s="100"/>
      <c r="BU1089" s="100"/>
      <c r="BW1089" s="100"/>
      <c r="BY1089" s="100"/>
    </row>
    <row r="1090" spans="1:77" s="96" customFormat="1" x14ac:dyDescent="0.35">
      <c r="A1090" s="107"/>
      <c r="B1090" s="117"/>
      <c r="G1090" s="99"/>
      <c r="L1090" s="100"/>
      <c r="M1090" s="100"/>
      <c r="P1090" s="215"/>
      <c r="Q1090" s="216"/>
      <c r="R1090" s="215"/>
      <c r="S1090" s="215"/>
      <c r="T1090" s="215"/>
      <c r="U1090" s="215"/>
      <c r="V1090" s="215"/>
      <c r="W1090" s="215"/>
      <c r="X1090" s="215"/>
      <c r="Y1090" s="217"/>
      <c r="Z1090" s="215"/>
      <c r="AA1090" s="215"/>
      <c r="AC1090" s="218"/>
      <c r="AJ1090" s="101"/>
      <c r="BH1090" s="118"/>
      <c r="BI1090" s="102"/>
      <c r="BM1090" s="117"/>
      <c r="BQ1090" s="100"/>
      <c r="BR1090" s="100"/>
      <c r="BS1090" s="100"/>
      <c r="BU1090" s="100"/>
      <c r="BW1090" s="100"/>
      <c r="BY1090" s="100"/>
    </row>
    <row r="1091" spans="1:77" s="96" customFormat="1" x14ac:dyDescent="0.35">
      <c r="A1091" s="107"/>
      <c r="B1091" s="117"/>
      <c r="G1091" s="99"/>
      <c r="L1091" s="100"/>
      <c r="M1091" s="100"/>
      <c r="P1091" s="215"/>
      <c r="Q1091" s="216"/>
      <c r="R1091" s="215"/>
      <c r="S1091" s="215"/>
      <c r="T1091" s="215"/>
      <c r="U1091" s="215"/>
      <c r="V1091" s="215"/>
      <c r="W1091" s="215"/>
      <c r="X1091" s="215"/>
      <c r="Y1091" s="217"/>
      <c r="Z1091" s="215"/>
      <c r="AA1091" s="215"/>
      <c r="AC1091" s="218"/>
      <c r="AJ1091" s="101"/>
      <c r="BH1091" s="118"/>
      <c r="BI1091" s="102"/>
      <c r="BM1091" s="117"/>
      <c r="BQ1091" s="100"/>
      <c r="BR1091" s="100"/>
      <c r="BS1091" s="100"/>
      <c r="BU1091" s="100"/>
      <c r="BW1091" s="100"/>
      <c r="BY1091" s="100"/>
    </row>
    <row r="1092" spans="1:77" s="96" customFormat="1" x14ac:dyDescent="0.35">
      <c r="A1092" s="107"/>
      <c r="B1092" s="117"/>
      <c r="G1092" s="99"/>
      <c r="L1092" s="100"/>
      <c r="M1092" s="100"/>
      <c r="P1092" s="215"/>
      <c r="Q1092" s="216"/>
      <c r="R1092" s="215"/>
      <c r="S1092" s="215"/>
      <c r="T1092" s="215"/>
      <c r="U1092" s="215"/>
      <c r="V1092" s="215"/>
      <c r="W1092" s="215"/>
      <c r="X1092" s="215"/>
      <c r="Y1092" s="217"/>
      <c r="Z1092" s="215"/>
      <c r="AA1092" s="215"/>
      <c r="AC1092" s="218"/>
      <c r="AJ1092" s="101"/>
      <c r="BH1092" s="118"/>
      <c r="BI1092" s="102"/>
      <c r="BM1092" s="117"/>
      <c r="BQ1092" s="100"/>
      <c r="BR1092" s="100"/>
      <c r="BS1092" s="100"/>
      <c r="BU1092" s="100"/>
      <c r="BW1092" s="100"/>
      <c r="BY1092" s="100"/>
    </row>
    <row r="1093" spans="1:77" s="96" customFormat="1" x14ac:dyDescent="0.35">
      <c r="A1093" s="107"/>
      <c r="B1093" s="117"/>
      <c r="G1093" s="99"/>
      <c r="L1093" s="100"/>
      <c r="M1093" s="100"/>
      <c r="P1093" s="215"/>
      <c r="Q1093" s="216"/>
      <c r="R1093" s="215"/>
      <c r="S1093" s="215"/>
      <c r="T1093" s="215"/>
      <c r="U1093" s="215"/>
      <c r="V1093" s="215"/>
      <c r="W1093" s="215"/>
      <c r="X1093" s="215"/>
      <c r="Y1093" s="217"/>
      <c r="Z1093" s="215"/>
      <c r="AA1093" s="215"/>
      <c r="AC1093" s="218"/>
      <c r="AJ1093" s="101"/>
      <c r="BH1093" s="118"/>
      <c r="BI1093" s="102"/>
      <c r="BM1093" s="117"/>
      <c r="BQ1093" s="100"/>
      <c r="BR1093" s="100"/>
      <c r="BS1093" s="100"/>
      <c r="BU1093" s="100"/>
      <c r="BW1093" s="100"/>
      <c r="BY1093" s="100"/>
    </row>
    <row r="1094" spans="1:77" s="96" customFormat="1" x14ac:dyDescent="0.35">
      <c r="A1094" s="107"/>
      <c r="B1094" s="117"/>
      <c r="G1094" s="99"/>
      <c r="L1094" s="100"/>
      <c r="M1094" s="100"/>
      <c r="P1094" s="215"/>
      <c r="Q1094" s="216"/>
      <c r="R1094" s="215"/>
      <c r="S1094" s="215"/>
      <c r="T1094" s="215"/>
      <c r="U1094" s="215"/>
      <c r="V1094" s="215"/>
      <c r="W1094" s="215"/>
      <c r="X1094" s="215"/>
      <c r="Y1094" s="217"/>
      <c r="Z1094" s="215"/>
      <c r="AA1094" s="215"/>
      <c r="AC1094" s="218"/>
      <c r="AJ1094" s="101"/>
      <c r="BH1094" s="118"/>
      <c r="BI1094" s="102"/>
      <c r="BM1094" s="117"/>
      <c r="BQ1094" s="100"/>
      <c r="BR1094" s="100"/>
      <c r="BS1094" s="100"/>
      <c r="BU1094" s="100"/>
      <c r="BW1094" s="100"/>
      <c r="BY1094" s="100"/>
    </row>
    <row r="1095" spans="1:77" s="96" customFormat="1" x14ac:dyDescent="0.35">
      <c r="A1095" s="107"/>
      <c r="B1095" s="117"/>
      <c r="G1095" s="99"/>
      <c r="L1095" s="100"/>
      <c r="M1095" s="100"/>
      <c r="P1095" s="215"/>
      <c r="Q1095" s="216"/>
      <c r="R1095" s="215"/>
      <c r="S1095" s="215"/>
      <c r="T1095" s="215"/>
      <c r="U1095" s="215"/>
      <c r="V1095" s="215"/>
      <c r="W1095" s="215"/>
      <c r="X1095" s="215"/>
      <c r="Y1095" s="217"/>
      <c r="Z1095" s="215"/>
      <c r="AA1095" s="215"/>
      <c r="AC1095" s="218"/>
      <c r="AJ1095" s="101"/>
      <c r="BH1095" s="118"/>
      <c r="BI1095" s="102"/>
      <c r="BM1095" s="117"/>
      <c r="BQ1095" s="100"/>
      <c r="BR1095" s="100"/>
      <c r="BS1095" s="100"/>
      <c r="BU1095" s="100"/>
      <c r="BW1095" s="100"/>
      <c r="BY1095" s="100"/>
    </row>
    <row r="1096" spans="1:77" s="96" customFormat="1" x14ac:dyDescent="0.35">
      <c r="A1096" s="107"/>
      <c r="B1096" s="117"/>
      <c r="G1096" s="99"/>
      <c r="L1096" s="100"/>
      <c r="M1096" s="100"/>
      <c r="P1096" s="215"/>
      <c r="Q1096" s="216"/>
      <c r="R1096" s="215"/>
      <c r="S1096" s="215"/>
      <c r="T1096" s="215"/>
      <c r="U1096" s="215"/>
      <c r="V1096" s="215"/>
      <c r="W1096" s="215"/>
      <c r="X1096" s="215"/>
      <c r="Y1096" s="217"/>
      <c r="Z1096" s="215"/>
      <c r="AA1096" s="215"/>
      <c r="AC1096" s="218"/>
      <c r="AJ1096" s="101"/>
      <c r="BH1096" s="118"/>
      <c r="BI1096" s="102"/>
      <c r="BM1096" s="117"/>
      <c r="BQ1096" s="100"/>
      <c r="BR1096" s="100"/>
      <c r="BS1096" s="100"/>
      <c r="BU1096" s="100"/>
      <c r="BW1096" s="100"/>
      <c r="BY1096" s="100"/>
    </row>
    <row r="1097" spans="1:77" s="96" customFormat="1" x14ac:dyDescent="0.35">
      <c r="A1097" s="107"/>
      <c r="B1097" s="117"/>
      <c r="G1097" s="99"/>
      <c r="L1097" s="100"/>
      <c r="M1097" s="100"/>
      <c r="P1097" s="215"/>
      <c r="Q1097" s="216"/>
      <c r="R1097" s="215"/>
      <c r="S1097" s="215"/>
      <c r="T1097" s="215"/>
      <c r="U1097" s="215"/>
      <c r="V1097" s="215"/>
      <c r="W1097" s="215"/>
      <c r="X1097" s="215"/>
      <c r="Y1097" s="217"/>
      <c r="Z1097" s="215"/>
      <c r="AA1097" s="215"/>
      <c r="AC1097" s="218"/>
      <c r="AJ1097" s="101"/>
      <c r="BH1097" s="118"/>
      <c r="BI1097" s="102"/>
      <c r="BM1097" s="117"/>
      <c r="BQ1097" s="100"/>
      <c r="BR1097" s="100"/>
      <c r="BS1097" s="100"/>
      <c r="BU1097" s="100"/>
      <c r="BW1097" s="100"/>
      <c r="BY1097" s="100"/>
    </row>
    <row r="1098" spans="1:77" s="96" customFormat="1" x14ac:dyDescent="0.35">
      <c r="A1098" s="107"/>
      <c r="B1098" s="117"/>
      <c r="G1098" s="99"/>
      <c r="L1098" s="100"/>
      <c r="M1098" s="100"/>
      <c r="P1098" s="215"/>
      <c r="Q1098" s="216"/>
      <c r="R1098" s="215"/>
      <c r="S1098" s="215"/>
      <c r="T1098" s="215"/>
      <c r="U1098" s="215"/>
      <c r="V1098" s="215"/>
      <c r="W1098" s="215"/>
      <c r="X1098" s="215"/>
      <c r="Y1098" s="217"/>
      <c r="Z1098" s="215"/>
      <c r="AA1098" s="215"/>
      <c r="AC1098" s="218"/>
      <c r="AJ1098" s="101"/>
      <c r="BH1098" s="118"/>
      <c r="BI1098" s="102"/>
      <c r="BM1098" s="117"/>
      <c r="BQ1098" s="100"/>
      <c r="BR1098" s="100"/>
      <c r="BS1098" s="100"/>
      <c r="BU1098" s="100"/>
      <c r="BW1098" s="100"/>
      <c r="BY1098" s="100"/>
    </row>
    <row r="1099" spans="1:77" s="96" customFormat="1" x14ac:dyDescent="0.35">
      <c r="A1099" s="107"/>
      <c r="B1099" s="117"/>
      <c r="G1099" s="99"/>
      <c r="L1099" s="100"/>
      <c r="M1099" s="100"/>
      <c r="P1099" s="215"/>
      <c r="Q1099" s="216"/>
      <c r="R1099" s="215"/>
      <c r="S1099" s="215"/>
      <c r="T1099" s="215"/>
      <c r="U1099" s="215"/>
      <c r="V1099" s="215"/>
      <c r="W1099" s="215"/>
      <c r="X1099" s="215"/>
      <c r="Y1099" s="217"/>
      <c r="Z1099" s="215"/>
      <c r="AA1099" s="215"/>
      <c r="AC1099" s="218"/>
      <c r="AJ1099" s="101"/>
      <c r="BH1099" s="118"/>
      <c r="BI1099" s="102"/>
      <c r="BM1099" s="117"/>
      <c r="BQ1099" s="100"/>
      <c r="BR1099" s="100"/>
      <c r="BS1099" s="100"/>
      <c r="BU1099" s="100"/>
      <c r="BW1099" s="100"/>
      <c r="BY1099" s="100"/>
    </row>
    <row r="1100" spans="1:77" s="96" customFormat="1" x14ac:dyDescent="0.35">
      <c r="A1100" s="107"/>
      <c r="B1100" s="117"/>
      <c r="G1100" s="99"/>
      <c r="L1100" s="100"/>
      <c r="M1100" s="100"/>
      <c r="P1100" s="215"/>
      <c r="Q1100" s="216"/>
      <c r="R1100" s="215"/>
      <c r="S1100" s="215"/>
      <c r="T1100" s="215"/>
      <c r="U1100" s="215"/>
      <c r="V1100" s="215"/>
      <c r="W1100" s="215"/>
      <c r="X1100" s="215"/>
      <c r="Y1100" s="217"/>
      <c r="Z1100" s="215"/>
      <c r="AA1100" s="215"/>
      <c r="AC1100" s="218"/>
      <c r="AJ1100" s="101"/>
      <c r="BH1100" s="118"/>
      <c r="BI1100" s="102"/>
      <c r="BM1100" s="117"/>
      <c r="BQ1100" s="100"/>
      <c r="BR1100" s="100"/>
      <c r="BS1100" s="100"/>
      <c r="BU1100" s="100"/>
      <c r="BW1100" s="100"/>
      <c r="BY1100" s="100"/>
    </row>
    <row r="1101" spans="1:77" s="96" customFormat="1" x14ac:dyDescent="0.35">
      <c r="A1101" s="107"/>
      <c r="B1101" s="117"/>
      <c r="G1101" s="99"/>
      <c r="L1101" s="100"/>
      <c r="M1101" s="100"/>
      <c r="P1101" s="215"/>
      <c r="Q1101" s="216"/>
      <c r="R1101" s="215"/>
      <c r="S1101" s="215"/>
      <c r="T1101" s="215"/>
      <c r="U1101" s="215"/>
      <c r="V1101" s="215"/>
      <c r="W1101" s="215"/>
      <c r="X1101" s="215"/>
      <c r="Y1101" s="217"/>
      <c r="Z1101" s="215"/>
      <c r="AA1101" s="215"/>
      <c r="AC1101" s="218"/>
      <c r="AJ1101" s="101"/>
      <c r="BH1101" s="118"/>
      <c r="BI1101" s="102"/>
      <c r="BM1101" s="117"/>
      <c r="BQ1101" s="100"/>
      <c r="BR1101" s="100"/>
      <c r="BS1101" s="100"/>
      <c r="BU1101" s="100"/>
      <c r="BW1101" s="100"/>
      <c r="BY1101" s="100"/>
    </row>
    <row r="1102" spans="1:77" s="96" customFormat="1" x14ac:dyDescent="0.35">
      <c r="A1102" s="107"/>
      <c r="B1102" s="117"/>
      <c r="G1102" s="99"/>
      <c r="L1102" s="100"/>
      <c r="M1102" s="100"/>
      <c r="P1102" s="215"/>
      <c r="Q1102" s="216"/>
      <c r="R1102" s="215"/>
      <c r="S1102" s="215"/>
      <c r="T1102" s="215"/>
      <c r="U1102" s="215"/>
      <c r="V1102" s="215"/>
      <c r="W1102" s="215"/>
      <c r="X1102" s="215"/>
      <c r="Y1102" s="217"/>
      <c r="Z1102" s="215"/>
      <c r="AA1102" s="215"/>
      <c r="AC1102" s="218"/>
      <c r="AJ1102" s="101"/>
      <c r="BH1102" s="118"/>
      <c r="BI1102" s="102"/>
      <c r="BM1102" s="117"/>
      <c r="BQ1102" s="100"/>
      <c r="BR1102" s="100"/>
      <c r="BS1102" s="100"/>
      <c r="BU1102" s="100"/>
      <c r="BW1102" s="100"/>
      <c r="BY1102" s="100"/>
    </row>
    <row r="1103" spans="1:77" s="96" customFormat="1" x14ac:dyDescent="0.35">
      <c r="A1103" s="107"/>
      <c r="B1103" s="117"/>
      <c r="G1103" s="99"/>
      <c r="L1103" s="100"/>
      <c r="M1103" s="100"/>
      <c r="P1103" s="215"/>
      <c r="Q1103" s="216"/>
      <c r="R1103" s="215"/>
      <c r="S1103" s="215"/>
      <c r="T1103" s="215"/>
      <c r="U1103" s="215"/>
      <c r="V1103" s="215"/>
      <c r="W1103" s="215"/>
      <c r="X1103" s="215"/>
      <c r="Y1103" s="217"/>
      <c r="Z1103" s="215"/>
      <c r="AA1103" s="215"/>
      <c r="AC1103" s="218"/>
      <c r="AJ1103" s="101"/>
      <c r="BH1103" s="118"/>
      <c r="BI1103" s="102"/>
      <c r="BM1103" s="117"/>
      <c r="BQ1103" s="100"/>
      <c r="BR1103" s="100"/>
      <c r="BS1103" s="100"/>
      <c r="BU1103" s="100"/>
      <c r="BW1103" s="100"/>
      <c r="BY1103" s="100"/>
    </row>
    <row r="1104" spans="1:77" s="96" customFormat="1" x14ac:dyDescent="0.35">
      <c r="A1104" s="107"/>
      <c r="B1104" s="117"/>
      <c r="G1104" s="99"/>
      <c r="L1104" s="100"/>
      <c r="M1104" s="100"/>
      <c r="P1104" s="215"/>
      <c r="Q1104" s="216"/>
      <c r="R1104" s="215"/>
      <c r="S1104" s="215"/>
      <c r="T1104" s="215"/>
      <c r="U1104" s="215"/>
      <c r="V1104" s="215"/>
      <c r="W1104" s="215"/>
      <c r="X1104" s="215"/>
      <c r="Y1104" s="217"/>
      <c r="Z1104" s="215"/>
      <c r="AA1104" s="215"/>
      <c r="AC1104" s="218"/>
      <c r="AJ1104" s="101"/>
      <c r="BH1104" s="118"/>
      <c r="BI1104" s="102"/>
      <c r="BM1104" s="117"/>
      <c r="BQ1104" s="100"/>
      <c r="BR1104" s="100"/>
      <c r="BS1104" s="100"/>
      <c r="BU1104" s="100"/>
      <c r="BW1104" s="100"/>
      <c r="BY1104" s="100"/>
    </row>
    <row r="1105" spans="1:77" s="96" customFormat="1" x14ac:dyDescent="0.35">
      <c r="A1105" s="107"/>
      <c r="B1105" s="117"/>
      <c r="G1105" s="99"/>
      <c r="L1105" s="100"/>
      <c r="M1105" s="100"/>
      <c r="P1105" s="215"/>
      <c r="Q1105" s="216"/>
      <c r="R1105" s="215"/>
      <c r="S1105" s="215"/>
      <c r="T1105" s="215"/>
      <c r="U1105" s="215"/>
      <c r="V1105" s="215"/>
      <c r="W1105" s="215"/>
      <c r="X1105" s="215"/>
      <c r="Y1105" s="217"/>
      <c r="Z1105" s="215"/>
      <c r="AA1105" s="215"/>
      <c r="AC1105" s="218"/>
      <c r="AJ1105" s="101"/>
      <c r="BH1105" s="118"/>
      <c r="BI1105" s="102"/>
      <c r="BM1105" s="117"/>
      <c r="BQ1105" s="100"/>
      <c r="BR1105" s="100"/>
      <c r="BS1105" s="100"/>
      <c r="BU1105" s="100"/>
      <c r="BW1105" s="100"/>
      <c r="BY1105" s="100"/>
    </row>
    <row r="1106" spans="1:77" s="96" customFormat="1" x14ac:dyDescent="0.35">
      <c r="A1106" s="107"/>
      <c r="B1106" s="117"/>
      <c r="G1106" s="99"/>
      <c r="L1106" s="100"/>
      <c r="M1106" s="100"/>
      <c r="P1106" s="215"/>
      <c r="Q1106" s="216"/>
      <c r="R1106" s="215"/>
      <c r="S1106" s="215"/>
      <c r="T1106" s="215"/>
      <c r="U1106" s="215"/>
      <c r="V1106" s="215"/>
      <c r="W1106" s="215"/>
      <c r="X1106" s="215"/>
      <c r="Y1106" s="217"/>
      <c r="Z1106" s="215"/>
      <c r="AA1106" s="215"/>
      <c r="AC1106" s="218"/>
      <c r="AJ1106" s="101"/>
      <c r="BH1106" s="118"/>
      <c r="BI1106" s="102"/>
      <c r="BM1106" s="117"/>
      <c r="BQ1106" s="100"/>
      <c r="BR1106" s="100"/>
      <c r="BS1106" s="100"/>
      <c r="BU1106" s="100"/>
      <c r="BW1106" s="100"/>
      <c r="BY1106" s="100"/>
    </row>
    <row r="1107" spans="1:77" s="96" customFormat="1" x14ac:dyDescent="0.35">
      <c r="A1107" s="107"/>
      <c r="B1107" s="117"/>
      <c r="G1107" s="99"/>
      <c r="L1107" s="100"/>
      <c r="M1107" s="100"/>
      <c r="P1107" s="215"/>
      <c r="Q1107" s="216"/>
      <c r="R1107" s="215"/>
      <c r="S1107" s="215"/>
      <c r="T1107" s="215"/>
      <c r="U1107" s="215"/>
      <c r="V1107" s="215"/>
      <c r="W1107" s="215"/>
      <c r="X1107" s="215"/>
      <c r="Y1107" s="217"/>
      <c r="Z1107" s="215"/>
      <c r="AA1107" s="215"/>
      <c r="AC1107" s="218"/>
      <c r="AJ1107" s="101"/>
      <c r="BH1107" s="118"/>
      <c r="BI1107" s="102"/>
      <c r="BM1107" s="117"/>
      <c r="BQ1107" s="100"/>
      <c r="BR1107" s="100"/>
      <c r="BS1107" s="100"/>
      <c r="BU1107" s="100"/>
      <c r="BW1107" s="100"/>
      <c r="BY1107" s="100"/>
    </row>
    <row r="1108" spans="1:77" s="96" customFormat="1" x14ac:dyDescent="0.35">
      <c r="A1108" s="107"/>
      <c r="B1108" s="117"/>
      <c r="G1108" s="99"/>
      <c r="L1108" s="100"/>
      <c r="M1108" s="100"/>
      <c r="P1108" s="215"/>
      <c r="Q1108" s="216"/>
      <c r="R1108" s="215"/>
      <c r="S1108" s="215"/>
      <c r="T1108" s="215"/>
      <c r="U1108" s="215"/>
      <c r="V1108" s="215"/>
      <c r="W1108" s="215"/>
      <c r="X1108" s="215"/>
      <c r="Y1108" s="217"/>
      <c r="Z1108" s="215"/>
      <c r="AA1108" s="215"/>
      <c r="AC1108" s="218"/>
      <c r="AJ1108" s="101"/>
      <c r="BH1108" s="118"/>
      <c r="BI1108" s="102"/>
      <c r="BM1108" s="117"/>
      <c r="BQ1108" s="100"/>
      <c r="BR1108" s="100"/>
      <c r="BS1108" s="100"/>
      <c r="BU1108" s="100"/>
      <c r="BW1108" s="100"/>
      <c r="BY1108" s="100"/>
    </row>
    <row r="1109" spans="1:77" s="96" customFormat="1" x14ac:dyDescent="0.35">
      <c r="A1109" s="107"/>
      <c r="B1109" s="117"/>
      <c r="G1109" s="99"/>
      <c r="L1109" s="100"/>
      <c r="M1109" s="100"/>
      <c r="P1109" s="215"/>
      <c r="Q1109" s="216"/>
      <c r="R1109" s="215"/>
      <c r="S1109" s="215"/>
      <c r="T1109" s="215"/>
      <c r="U1109" s="215"/>
      <c r="V1109" s="215"/>
      <c r="W1109" s="215"/>
      <c r="X1109" s="215"/>
      <c r="Y1109" s="217"/>
      <c r="Z1109" s="215"/>
      <c r="AA1109" s="215"/>
      <c r="AC1109" s="218"/>
      <c r="AJ1109" s="101"/>
      <c r="BH1109" s="118"/>
      <c r="BI1109" s="102"/>
      <c r="BM1109" s="117"/>
      <c r="BQ1109" s="100"/>
      <c r="BR1109" s="100"/>
      <c r="BS1109" s="100"/>
      <c r="BU1109" s="100"/>
      <c r="BW1109" s="100"/>
      <c r="BY1109" s="100"/>
    </row>
    <row r="1110" spans="1:77" s="96" customFormat="1" x14ac:dyDescent="0.35">
      <c r="A1110" s="107"/>
      <c r="B1110" s="117"/>
      <c r="G1110" s="99"/>
      <c r="L1110" s="100"/>
      <c r="M1110" s="100"/>
      <c r="P1110" s="215"/>
      <c r="Q1110" s="216"/>
      <c r="R1110" s="215"/>
      <c r="S1110" s="215"/>
      <c r="T1110" s="215"/>
      <c r="U1110" s="215"/>
      <c r="V1110" s="215"/>
      <c r="W1110" s="215"/>
      <c r="X1110" s="215"/>
      <c r="Y1110" s="217"/>
      <c r="Z1110" s="215"/>
      <c r="AA1110" s="215"/>
      <c r="AC1110" s="218"/>
      <c r="AJ1110" s="101"/>
      <c r="BH1110" s="118"/>
      <c r="BI1110" s="102"/>
      <c r="BM1110" s="117"/>
      <c r="BQ1110" s="100"/>
      <c r="BR1110" s="100"/>
      <c r="BS1110" s="100"/>
      <c r="BU1110" s="100"/>
      <c r="BW1110" s="100"/>
      <c r="BY1110" s="100"/>
    </row>
    <row r="1111" spans="1:77" s="96" customFormat="1" x14ac:dyDescent="0.35">
      <c r="A1111" s="107"/>
      <c r="B1111" s="117"/>
      <c r="G1111" s="99"/>
      <c r="L1111" s="100"/>
      <c r="M1111" s="100"/>
      <c r="P1111" s="215"/>
      <c r="Q1111" s="216"/>
      <c r="R1111" s="215"/>
      <c r="S1111" s="215"/>
      <c r="T1111" s="215"/>
      <c r="U1111" s="215"/>
      <c r="V1111" s="215"/>
      <c r="W1111" s="215"/>
      <c r="X1111" s="215"/>
      <c r="Y1111" s="217"/>
      <c r="Z1111" s="215"/>
      <c r="AA1111" s="215"/>
      <c r="AC1111" s="218"/>
      <c r="AJ1111" s="101"/>
      <c r="BH1111" s="118"/>
      <c r="BI1111" s="102"/>
      <c r="BM1111" s="117"/>
      <c r="BQ1111" s="100"/>
      <c r="BR1111" s="100"/>
      <c r="BS1111" s="100"/>
      <c r="BU1111" s="100"/>
      <c r="BW1111" s="100"/>
      <c r="BY1111" s="100"/>
    </row>
    <row r="1112" spans="1:77" s="96" customFormat="1" x14ac:dyDescent="0.35">
      <c r="A1112" s="107"/>
      <c r="B1112" s="117"/>
      <c r="G1112" s="99"/>
      <c r="L1112" s="100"/>
      <c r="M1112" s="100"/>
      <c r="P1112" s="215"/>
      <c r="Q1112" s="216"/>
      <c r="R1112" s="215"/>
      <c r="S1112" s="215"/>
      <c r="T1112" s="215"/>
      <c r="U1112" s="215"/>
      <c r="V1112" s="215"/>
      <c r="W1112" s="215"/>
      <c r="X1112" s="215"/>
      <c r="Y1112" s="217"/>
      <c r="Z1112" s="215"/>
      <c r="AA1112" s="215"/>
      <c r="AC1112" s="218"/>
      <c r="AJ1112" s="101"/>
      <c r="BH1112" s="118"/>
      <c r="BI1112" s="102"/>
      <c r="BM1112" s="117"/>
      <c r="BQ1112" s="100"/>
      <c r="BR1112" s="100"/>
      <c r="BS1112" s="100"/>
      <c r="BU1112" s="100"/>
      <c r="BW1112" s="100"/>
      <c r="BY1112" s="100"/>
    </row>
    <row r="1113" spans="1:77" s="96" customFormat="1" x14ac:dyDescent="0.35">
      <c r="A1113" s="107"/>
      <c r="B1113" s="117"/>
      <c r="G1113" s="99"/>
      <c r="L1113" s="100"/>
      <c r="M1113" s="100"/>
      <c r="P1113" s="215"/>
      <c r="Q1113" s="216"/>
      <c r="R1113" s="215"/>
      <c r="S1113" s="215"/>
      <c r="T1113" s="215"/>
      <c r="U1113" s="215"/>
      <c r="V1113" s="215"/>
      <c r="W1113" s="215"/>
      <c r="X1113" s="215"/>
      <c r="Y1113" s="217"/>
      <c r="Z1113" s="215"/>
      <c r="AA1113" s="215"/>
      <c r="AC1113" s="218"/>
      <c r="AJ1113" s="101"/>
      <c r="BH1113" s="118"/>
      <c r="BI1113" s="102"/>
      <c r="BM1113" s="117"/>
      <c r="BQ1113" s="100"/>
      <c r="BR1113" s="100"/>
      <c r="BS1113" s="100"/>
      <c r="BU1113" s="100"/>
      <c r="BW1113" s="100"/>
      <c r="BY1113" s="100"/>
    </row>
    <row r="1114" spans="1:77" s="96" customFormat="1" x14ac:dyDescent="0.35">
      <c r="A1114" s="107"/>
      <c r="B1114" s="117"/>
      <c r="G1114" s="99"/>
      <c r="L1114" s="100"/>
      <c r="M1114" s="100"/>
      <c r="P1114" s="215"/>
      <c r="Q1114" s="216"/>
      <c r="R1114" s="215"/>
      <c r="S1114" s="215"/>
      <c r="T1114" s="215"/>
      <c r="U1114" s="215"/>
      <c r="V1114" s="215"/>
      <c r="W1114" s="215"/>
      <c r="X1114" s="215"/>
      <c r="Y1114" s="217"/>
      <c r="Z1114" s="215"/>
      <c r="AA1114" s="215"/>
      <c r="AC1114" s="218"/>
      <c r="AJ1114" s="101"/>
      <c r="BH1114" s="118"/>
      <c r="BI1114" s="102"/>
      <c r="BM1114" s="117"/>
      <c r="BQ1114" s="100"/>
      <c r="BR1114" s="100"/>
      <c r="BS1114" s="100"/>
      <c r="BU1114" s="100"/>
      <c r="BW1114" s="100"/>
      <c r="BY1114" s="100"/>
    </row>
    <row r="1115" spans="1:77" s="96" customFormat="1" x14ac:dyDescent="0.35">
      <c r="A1115" s="107"/>
      <c r="B1115" s="117"/>
      <c r="G1115" s="99"/>
      <c r="L1115" s="100"/>
      <c r="M1115" s="100"/>
      <c r="P1115" s="215"/>
      <c r="Q1115" s="216"/>
      <c r="R1115" s="215"/>
      <c r="S1115" s="215"/>
      <c r="T1115" s="215"/>
      <c r="U1115" s="215"/>
      <c r="V1115" s="215"/>
      <c r="W1115" s="215"/>
      <c r="X1115" s="215"/>
      <c r="Y1115" s="217"/>
      <c r="Z1115" s="215"/>
      <c r="AA1115" s="215"/>
      <c r="AC1115" s="218"/>
      <c r="AJ1115" s="101"/>
      <c r="BH1115" s="118"/>
      <c r="BI1115" s="102"/>
      <c r="BM1115" s="117"/>
      <c r="BQ1115" s="100"/>
      <c r="BR1115" s="100"/>
      <c r="BS1115" s="100"/>
      <c r="BU1115" s="100"/>
      <c r="BW1115" s="100"/>
      <c r="BY1115" s="100"/>
    </row>
    <row r="1116" spans="1:77" s="96" customFormat="1" x14ac:dyDescent="0.35">
      <c r="A1116" s="107"/>
      <c r="B1116" s="117"/>
      <c r="G1116" s="99"/>
      <c r="L1116" s="100"/>
      <c r="M1116" s="100"/>
      <c r="P1116" s="215"/>
      <c r="Q1116" s="216"/>
      <c r="R1116" s="215"/>
      <c r="S1116" s="215"/>
      <c r="T1116" s="215"/>
      <c r="U1116" s="215"/>
      <c r="V1116" s="215"/>
      <c r="W1116" s="215"/>
      <c r="X1116" s="215"/>
      <c r="Y1116" s="217"/>
      <c r="Z1116" s="215"/>
      <c r="AA1116" s="215"/>
      <c r="AC1116" s="218"/>
      <c r="AJ1116" s="101"/>
      <c r="BH1116" s="118"/>
      <c r="BI1116" s="102"/>
      <c r="BM1116" s="117"/>
      <c r="BQ1116" s="100"/>
      <c r="BR1116" s="100"/>
      <c r="BS1116" s="100"/>
      <c r="BU1116" s="100"/>
      <c r="BW1116" s="100"/>
      <c r="BY1116" s="100"/>
    </row>
    <row r="1117" spans="1:77" s="96" customFormat="1" x14ac:dyDescent="0.35">
      <c r="A1117" s="107"/>
      <c r="B1117" s="117"/>
      <c r="G1117" s="99"/>
      <c r="L1117" s="100"/>
      <c r="M1117" s="100"/>
      <c r="P1117" s="215"/>
      <c r="Q1117" s="216"/>
      <c r="R1117" s="215"/>
      <c r="S1117" s="215"/>
      <c r="T1117" s="215"/>
      <c r="U1117" s="215"/>
      <c r="V1117" s="215"/>
      <c r="W1117" s="215"/>
      <c r="X1117" s="215"/>
      <c r="Y1117" s="217"/>
      <c r="Z1117" s="215"/>
      <c r="AA1117" s="215"/>
      <c r="AC1117" s="218"/>
      <c r="AJ1117" s="101"/>
      <c r="BH1117" s="118"/>
      <c r="BI1117" s="102"/>
      <c r="BM1117" s="117"/>
      <c r="BQ1117" s="100"/>
      <c r="BR1117" s="100"/>
      <c r="BS1117" s="100"/>
      <c r="BU1117" s="100"/>
      <c r="BW1117" s="100"/>
      <c r="BY1117" s="100"/>
    </row>
    <row r="1118" spans="1:77" s="96" customFormat="1" x14ac:dyDescent="0.35">
      <c r="A1118" s="107"/>
      <c r="B1118" s="117"/>
      <c r="G1118" s="99"/>
      <c r="L1118" s="100"/>
      <c r="M1118" s="100"/>
      <c r="P1118" s="215"/>
      <c r="Q1118" s="216"/>
      <c r="R1118" s="215"/>
      <c r="S1118" s="215"/>
      <c r="T1118" s="215"/>
      <c r="U1118" s="215"/>
      <c r="V1118" s="215"/>
      <c r="W1118" s="215"/>
      <c r="X1118" s="215"/>
      <c r="Y1118" s="217"/>
      <c r="Z1118" s="215"/>
      <c r="AA1118" s="215"/>
      <c r="AC1118" s="218"/>
      <c r="AJ1118" s="101"/>
      <c r="BH1118" s="118"/>
      <c r="BI1118" s="102"/>
      <c r="BM1118" s="117"/>
      <c r="BQ1118" s="100"/>
      <c r="BR1118" s="100"/>
      <c r="BS1118" s="100"/>
      <c r="BU1118" s="100"/>
      <c r="BW1118" s="100"/>
      <c r="BY1118" s="100"/>
    </row>
    <row r="1119" spans="1:77" s="96" customFormat="1" x14ac:dyDescent="0.35">
      <c r="A1119" s="107"/>
      <c r="B1119" s="117"/>
      <c r="G1119" s="99"/>
      <c r="L1119" s="100"/>
      <c r="M1119" s="100"/>
      <c r="P1119" s="215"/>
      <c r="Q1119" s="216"/>
      <c r="R1119" s="215"/>
      <c r="S1119" s="215"/>
      <c r="T1119" s="215"/>
      <c r="U1119" s="215"/>
      <c r="V1119" s="215"/>
      <c r="W1119" s="215"/>
      <c r="X1119" s="215"/>
      <c r="Y1119" s="217"/>
      <c r="Z1119" s="215"/>
      <c r="AA1119" s="215"/>
      <c r="AC1119" s="218"/>
      <c r="AJ1119" s="101"/>
      <c r="BH1119" s="118"/>
      <c r="BI1119" s="102"/>
      <c r="BM1119" s="117"/>
      <c r="BQ1119" s="100"/>
      <c r="BR1119" s="100"/>
      <c r="BS1119" s="100"/>
      <c r="BU1119" s="100"/>
      <c r="BW1119" s="100"/>
      <c r="BY1119" s="100"/>
    </row>
    <row r="1120" spans="1:77" s="96" customFormat="1" x14ac:dyDescent="0.35">
      <c r="A1120" s="107"/>
      <c r="B1120" s="117"/>
      <c r="G1120" s="99"/>
      <c r="L1120" s="100"/>
      <c r="M1120" s="100"/>
      <c r="P1120" s="215"/>
      <c r="Q1120" s="216"/>
      <c r="R1120" s="215"/>
      <c r="S1120" s="215"/>
      <c r="T1120" s="215"/>
      <c r="U1120" s="215"/>
      <c r="V1120" s="215"/>
      <c r="W1120" s="215"/>
      <c r="X1120" s="215"/>
      <c r="Y1120" s="217"/>
      <c r="Z1120" s="215"/>
      <c r="AA1120" s="215"/>
      <c r="AC1120" s="218"/>
      <c r="AJ1120" s="101"/>
      <c r="BH1120" s="118"/>
      <c r="BI1120" s="102"/>
      <c r="BM1120" s="117"/>
      <c r="BQ1120" s="100"/>
      <c r="BR1120" s="100"/>
      <c r="BS1120" s="100"/>
      <c r="BU1120" s="100"/>
      <c r="BW1120" s="100"/>
      <c r="BY1120" s="100"/>
    </row>
    <row r="1765" spans="1:80" ht="23" x14ac:dyDescent="0.5">
      <c r="A1765" s="206"/>
      <c r="B1765" s="117"/>
      <c r="C1765" s="201"/>
      <c r="D1765" s="201"/>
      <c r="E1765" s="201"/>
      <c r="F1765" s="203"/>
      <c r="G1765" s="202"/>
      <c r="H1765" s="100"/>
      <c r="I1765" s="203"/>
      <c r="J1765" s="203"/>
      <c r="K1765" s="203"/>
      <c r="L1765" s="113"/>
      <c r="M1765" s="113"/>
      <c r="N1765" s="111"/>
      <c r="O1765" s="96"/>
      <c r="P1765" s="95"/>
      <c r="Q1765" s="208"/>
      <c r="R1765" s="96"/>
      <c r="S1765" s="96"/>
      <c r="T1765" s="96"/>
      <c r="U1765" s="96"/>
      <c r="V1765" s="96"/>
      <c r="W1765" s="96"/>
      <c r="X1765" s="96"/>
      <c r="Y1765" s="99"/>
      <c r="Z1765" s="96"/>
      <c r="AA1765" s="96"/>
      <c r="AB1765" s="96"/>
      <c r="AC1765" s="96"/>
      <c r="AD1765" s="96"/>
      <c r="AE1765" s="96"/>
      <c r="AF1765" s="96"/>
      <c r="AG1765" s="96"/>
      <c r="AH1765" s="101"/>
      <c r="AI1765" s="101"/>
      <c r="AJ1765" s="101"/>
      <c r="AK1765" s="96"/>
      <c r="AL1765" s="96"/>
      <c r="AM1765" s="96"/>
      <c r="AN1765" s="96"/>
      <c r="AO1765" s="96"/>
      <c r="AP1765" s="96"/>
      <c r="AQ1765" s="96"/>
      <c r="AR1765" s="96"/>
      <c r="AS1765" s="96"/>
      <c r="AT1765" s="96"/>
      <c r="AU1765" s="96"/>
      <c r="AV1765" s="96"/>
      <c r="AW1765" s="96"/>
      <c r="AX1765" s="96"/>
      <c r="AY1765" s="96"/>
      <c r="AZ1765" s="101"/>
      <c r="BA1765" s="101"/>
      <c r="BB1765" s="101"/>
      <c r="BC1765" s="96"/>
      <c r="BD1765" s="96"/>
      <c r="BE1765" s="96"/>
      <c r="BF1765" s="96"/>
      <c r="BG1765" s="96"/>
      <c r="BH1765" s="118"/>
      <c r="BI1765" s="96"/>
      <c r="BJ1765" s="96"/>
      <c r="BK1765" s="101"/>
      <c r="BL1765" s="101"/>
      <c r="BM1765" s="117"/>
      <c r="BN1765" s="204"/>
      <c r="BO1765" s="204"/>
      <c r="BP1765" s="200"/>
      <c r="BQ1765" s="100"/>
      <c r="BR1765" s="205"/>
      <c r="BS1765" s="100"/>
      <c r="BT1765" s="200"/>
      <c r="BU1765" s="100"/>
      <c r="BV1765" s="200"/>
      <c r="BW1765" s="100"/>
      <c r="BX1765" s="200"/>
      <c r="BY1765" s="100"/>
      <c r="BZ1765" s="200"/>
      <c r="CA1765" s="200"/>
      <c r="CB1765" s="200"/>
    </row>
  </sheetData>
  <autoFilter ref="A71:DI936" xr:uid="{00000000-0009-0000-0000-000001000000}"/>
  <mergeCells count="6">
    <mergeCell ref="AM68:AS68"/>
    <mergeCell ref="BI68:BK68"/>
    <mergeCell ref="AC69:AF69"/>
    <mergeCell ref="AH69:AK69"/>
    <mergeCell ref="AU69:AX69"/>
    <mergeCell ref="AZ69:BC69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54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I14" sqref="I14"/>
    </sheetView>
  </sheetViews>
  <sheetFormatPr defaultColWidth="9" defaultRowHeight="14.5" x14ac:dyDescent="0.35"/>
  <cols>
    <col min="1" max="2" width="23" style="10" customWidth="1"/>
    <col min="3" max="13" width="14.7265625" style="10" customWidth="1"/>
    <col min="14" max="14" width="9" style="10"/>
    <col min="15" max="15" width="12.81640625" style="10" customWidth="1"/>
    <col min="16" max="16384" width="9" style="10"/>
  </cols>
  <sheetData>
    <row r="1" spans="1:18" ht="15.5" x14ac:dyDescent="0.35">
      <c r="A1" s="61" t="s">
        <v>786</v>
      </c>
      <c r="B1" s="61"/>
      <c r="C1" s="61" t="s">
        <v>785</v>
      </c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8" ht="16" thickBot="1" x14ac:dyDescent="0.4">
      <c r="A2" s="17"/>
      <c r="B2" s="17"/>
      <c r="C2" s="17"/>
      <c r="D2" s="17"/>
      <c r="E2" s="17"/>
      <c r="F2" s="17"/>
      <c r="G2" s="17"/>
      <c r="H2" s="17"/>
      <c r="I2" s="287"/>
      <c r="J2" s="288"/>
    </row>
    <row r="3" spans="1:18" s="26" customFormat="1" ht="33.5" thickBot="1" x14ac:dyDescent="0.35">
      <c r="A3" s="18" t="s">
        <v>748</v>
      </c>
      <c r="B3" s="24" t="s">
        <v>714</v>
      </c>
      <c r="C3" s="19" t="s">
        <v>749</v>
      </c>
      <c r="D3" s="20" t="s">
        <v>750</v>
      </c>
      <c r="E3" s="21" t="s">
        <v>751</v>
      </c>
      <c r="F3" s="21" t="s">
        <v>752</v>
      </c>
      <c r="G3" s="21" t="s">
        <v>753</v>
      </c>
      <c r="H3" s="22" t="s">
        <v>754</v>
      </c>
      <c r="I3" s="23" t="s">
        <v>755</v>
      </c>
      <c r="J3" s="23" t="s">
        <v>756</v>
      </c>
      <c r="K3" s="24" t="s">
        <v>757</v>
      </c>
      <c r="L3" s="20" t="s">
        <v>758</v>
      </c>
      <c r="M3" s="25" t="s">
        <v>759</v>
      </c>
    </row>
    <row r="4" spans="1:18" ht="15.5" x14ac:dyDescent="0.35">
      <c r="A4" s="27" t="s">
        <v>96</v>
      </c>
      <c r="B4" s="34" t="s">
        <v>97</v>
      </c>
      <c r="C4" s="88">
        <f>VLOOKUP(B4,'BCL Calculations Table'!$BM$73:$BX$932,12,FALSE)/1000</f>
        <v>33.371428571428574</v>
      </c>
      <c r="D4" s="29">
        <v>1500</v>
      </c>
      <c r="E4" s="30">
        <v>0.3</v>
      </c>
      <c r="F4" s="31">
        <v>1.5</v>
      </c>
      <c r="G4" s="30">
        <v>0.13</v>
      </c>
      <c r="H4" s="32">
        <v>0</v>
      </c>
      <c r="I4" s="33">
        <f t="shared" ref="I4:I26" si="0">(1*C4)*(D4+$E$4/$F$4+$G$4*H4/$F$4)</f>
        <v>50063.817142857151</v>
      </c>
      <c r="J4" s="33">
        <f t="shared" ref="J4:J26" si="1">(20*C4)*(D4+$E$4/$F$4+$G$4*H4/$F$4)</f>
        <v>1001276.3428571429</v>
      </c>
      <c r="K4" s="34" t="s">
        <v>760</v>
      </c>
      <c r="L4" s="28" t="s">
        <v>761</v>
      </c>
      <c r="M4" s="35" t="s">
        <v>762</v>
      </c>
      <c r="O4" s="11"/>
      <c r="P4" s="11"/>
      <c r="Q4" s="11"/>
      <c r="R4" s="11"/>
    </row>
    <row r="5" spans="1:18" ht="15.5" x14ac:dyDescent="0.35">
      <c r="A5" s="75" t="s">
        <v>1888</v>
      </c>
      <c r="B5" s="84" t="s">
        <v>1899</v>
      </c>
      <c r="C5" s="89">
        <f>VLOOKUP(B5,'BCL Calculations Table'!$BM$73:$BX$932,12,FALSE)/1000</f>
        <v>13.348571428571429</v>
      </c>
      <c r="D5" s="76">
        <v>7.5</v>
      </c>
      <c r="E5" s="39">
        <v>0.3</v>
      </c>
      <c r="F5" s="40">
        <v>1.5</v>
      </c>
      <c r="G5" s="39">
        <v>0.13</v>
      </c>
      <c r="H5" s="41">
        <v>0</v>
      </c>
      <c r="I5" s="42">
        <f t="shared" si="0"/>
        <v>102.78400000000001</v>
      </c>
      <c r="J5" s="42">
        <f t="shared" si="1"/>
        <v>2055.6800000000003</v>
      </c>
      <c r="K5" s="43" t="s">
        <v>763</v>
      </c>
      <c r="L5" s="37" t="s">
        <v>761</v>
      </c>
      <c r="M5" s="44" t="s">
        <v>762</v>
      </c>
      <c r="O5" s="11"/>
      <c r="P5" s="11"/>
      <c r="Q5" s="11"/>
      <c r="R5" s="11"/>
    </row>
    <row r="6" spans="1:18" ht="15.5" x14ac:dyDescent="0.35">
      <c r="A6" s="36" t="s">
        <v>141</v>
      </c>
      <c r="B6" s="43" t="s">
        <v>142</v>
      </c>
      <c r="C6" s="90">
        <f>VLOOKUP(B6,'BCL Calculations Table'!$BM$73:$BX$932,12,FALSE)/1000</f>
        <v>6.6742857142857144</v>
      </c>
      <c r="D6" s="38">
        <v>3</v>
      </c>
      <c r="E6" s="39">
        <v>0.3</v>
      </c>
      <c r="F6" s="40">
        <v>1.5</v>
      </c>
      <c r="G6" s="39">
        <v>0.13</v>
      </c>
      <c r="H6" s="41">
        <v>0</v>
      </c>
      <c r="I6" s="42">
        <f t="shared" si="0"/>
        <v>21.357714285714287</v>
      </c>
      <c r="J6" s="42">
        <f t="shared" si="1"/>
        <v>427.15428571428578</v>
      </c>
      <c r="K6" s="43" t="s">
        <v>763</v>
      </c>
      <c r="L6" s="37" t="s">
        <v>761</v>
      </c>
      <c r="M6" s="44" t="s">
        <v>762</v>
      </c>
      <c r="O6" s="11"/>
      <c r="P6" s="11"/>
      <c r="Q6" s="11"/>
      <c r="R6" s="11"/>
    </row>
    <row r="7" spans="1:18" ht="15.5" x14ac:dyDescent="0.35">
      <c r="A7" s="75" t="s">
        <v>1889</v>
      </c>
      <c r="B7" s="84" t="s">
        <v>1900</v>
      </c>
      <c r="C7" s="89">
        <f>VLOOKUP(B7,'BCL Calculations Table'!$BM$73:$BX$932,12,FALSE)/1000</f>
        <v>1.0011428571428571</v>
      </c>
      <c r="D7" s="38">
        <v>0.83</v>
      </c>
      <c r="E7" s="39">
        <v>0.3</v>
      </c>
      <c r="F7" s="40">
        <v>1.5</v>
      </c>
      <c r="G7" s="39">
        <v>0.13</v>
      </c>
      <c r="H7" s="41">
        <v>0</v>
      </c>
      <c r="I7" s="42">
        <f t="shared" si="0"/>
        <v>1.0311771428571428</v>
      </c>
      <c r="J7" s="42">
        <f t="shared" si="1"/>
        <v>20.623542857142855</v>
      </c>
      <c r="K7" s="43" t="s">
        <v>763</v>
      </c>
      <c r="L7" s="37" t="s">
        <v>761</v>
      </c>
      <c r="M7" s="44" t="s">
        <v>762</v>
      </c>
      <c r="O7" s="11"/>
      <c r="P7" s="11"/>
      <c r="Q7" s="11"/>
      <c r="R7" s="11"/>
    </row>
    <row r="8" spans="1:18" ht="15.5" x14ac:dyDescent="0.35">
      <c r="A8" s="36" t="s">
        <v>215</v>
      </c>
      <c r="B8" s="43" t="s">
        <v>216</v>
      </c>
      <c r="C8" s="90">
        <f>VLOOKUP(B8,'BCL Calculations Table'!$BM$73:$BX$932,12,FALSE)/1000</f>
        <v>1.001142857142857E-2</v>
      </c>
      <c r="D8" s="38">
        <v>45</v>
      </c>
      <c r="E8" s="39">
        <v>0.3</v>
      </c>
      <c r="F8" s="40">
        <v>1.5</v>
      </c>
      <c r="G8" s="39">
        <v>0.13</v>
      </c>
      <c r="H8" s="41">
        <v>0</v>
      </c>
      <c r="I8" s="42">
        <f t="shared" si="0"/>
        <v>0.45251657142857143</v>
      </c>
      <c r="J8" s="42">
        <f t="shared" si="1"/>
        <v>9.0503314285714289</v>
      </c>
      <c r="K8" s="43" t="s">
        <v>763</v>
      </c>
      <c r="L8" s="37" t="s">
        <v>761</v>
      </c>
      <c r="M8" s="44" t="s">
        <v>762</v>
      </c>
      <c r="O8" s="11"/>
      <c r="P8" s="11"/>
      <c r="Q8" s="11"/>
      <c r="R8" s="11"/>
    </row>
    <row r="9" spans="1:18" ht="15.5" x14ac:dyDescent="0.35">
      <c r="A9" s="36" t="s">
        <v>764</v>
      </c>
      <c r="B9" s="43" t="s">
        <v>218</v>
      </c>
      <c r="C9" s="90">
        <f>VLOOKUP(B9,'BCL Calculations Table'!$BM$73:$BX$932,12,FALSE)/1000</f>
        <v>1.3</v>
      </c>
      <c r="D9" s="38">
        <v>35</v>
      </c>
      <c r="E9" s="39">
        <v>0.3</v>
      </c>
      <c r="F9" s="40">
        <v>1.5</v>
      </c>
      <c r="G9" s="39">
        <v>0.13</v>
      </c>
      <c r="H9" s="41">
        <v>0</v>
      </c>
      <c r="I9" s="42">
        <f t="shared" si="0"/>
        <v>45.760000000000005</v>
      </c>
      <c r="J9" s="42">
        <f t="shared" si="1"/>
        <v>915.2</v>
      </c>
      <c r="K9" s="43" t="s">
        <v>765</v>
      </c>
      <c r="L9" s="37" t="s">
        <v>761</v>
      </c>
      <c r="M9" s="44" t="s">
        <v>762</v>
      </c>
      <c r="O9" s="11"/>
      <c r="P9" s="11"/>
      <c r="Q9" s="11"/>
      <c r="R9" s="11"/>
    </row>
    <row r="10" spans="1:18" ht="15.5" x14ac:dyDescent="0.35">
      <c r="A10" s="36" t="s">
        <v>413</v>
      </c>
      <c r="B10" s="43" t="s">
        <v>414</v>
      </c>
      <c r="C10" s="90">
        <f>VLOOKUP(B10,'BCL Calculations Table'!$BM$73:$BX$932,12,FALSE)/1000</f>
        <v>23.36</v>
      </c>
      <c r="D10" s="38">
        <v>25</v>
      </c>
      <c r="E10" s="39">
        <v>0.3</v>
      </c>
      <c r="F10" s="40">
        <v>1.5</v>
      </c>
      <c r="G10" s="39">
        <v>0.13</v>
      </c>
      <c r="H10" s="41">
        <v>0</v>
      </c>
      <c r="I10" s="42">
        <f t="shared" si="0"/>
        <v>588.67200000000003</v>
      </c>
      <c r="J10" s="42">
        <f t="shared" si="1"/>
        <v>11773.439999999999</v>
      </c>
      <c r="K10" s="43" t="s">
        <v>765</v>
      </c>
      <c r="L10" s="37" t="s">
        <v>761</v>
      </c>
      <c r="M10" s="44" t="s">
        <v>762</v>
      </c>
      <c r="O10" s="11"/>
      <c r="P10" s="11"/>
      <c r="Q10" s="11"/>
      <c r="R10" s="11"/>
    </row>
    <row r="11" spans="1:18" ht="15.5" x14ac:dyDescent="0.35">
      <c r="A11" s="36" t="s">
        <v>854</v>
      </c>
      <c r="B11" s="43" t="s">
        <v>395</v>
      </c>
      <c r="C11" s="90">
        <f>VLOOKUP(B11,'BCL Calculations Table'!$BM$73:$BX$932,12,FALSE)/1000</f>
        <v>1.001142857142857E-2</v>
      </c>
      <c r="D11" s="38">
        <f>1230*0.002</f>
        <v>2.46</v>
      </c>
      <c r="E11" s="39">
        <v>0.3</v>
      </c>
      <c r="F11" s="40">
        <v>1.5</v>
      </c>
      <c r="G11" s="39">
        <v>0.13</v>
      </c>
      <c r="H11" s="41">
        <v>4.35E-4</v>
      </c>
      <c r="I11" s="42">
        <f t="shared" si="0"/>
        <v>2.6630777430857143E-2</v>
      </c>
      <c r="J11" s="42">
        <f t="shared" si="1"/>
        <v>0.53261554861714289</v>
      </c>
      <c r="K11" s="43" t="s">
        <v>763</v>
      </c>
      <c r="L11" s="37" t="s">
        <v>859</v>
      </c>
      <c r="M11" s="44" t="s">
        <v>770</v>
      </c>
      <c r="O11" s="11"/>
      <c r="P11" s="11"/>
      <c r="Q11" s="11"/>
      <c r="R11" s="11"/>
    </row>
    <row r="12" spans="1:18" ht="15.5" x14ac:dyDescent="0.35">
      <c r="A12" s="36" t="s">
        <v>855</v>
      </c>
      <c r="B12" s="43" t="s">
        <v>396</v>
      </c>
      <c r="C12" s="90">
        <f>VLOOKUP(B12,'BCL Calculations Table'!$BM$73:$BX$932,12,FALSE)/1000</f>
        <v>2.0022857142857147E-3</v>
      </c>
      <c r="D12" s="38">
        <f>1260*0.002</f>
        <v>2.52</v>
      </c>
      <c r="E12" s="39">
        <v>0.3</v>
      </c>
      <c r="F12" s="40">
        <v>1.5</v>
      </c>
      <c r="G12" s="39">
        <v>0.13</v>
      </c>
      <c r="H12" s="41">
        <v>3.0499999999999999E-5</v>
      </c>
      <c r="I12" s="42">
        <f t="shared" si="0"/>
        <v>5.446222435565716E-3</v>
      </c>
      <c r="J12" s="42">
        <f t="shared" si="1"/>
        <v>0.10892444871131433</v>
      </c>
      <c r="K12" s="43" t="s">
        <v>763</v>
      </c>
      <c r="L12" s="37" t="s">
        <v>859</v>
      </c>
      <c r="M12" s="44" t="s">
        <v>770</v>
      </c>
      <c r="O12" s="11"/>
      <c r="P12" s="11"/>
      <c r="Q12" s="11"/>
      <c r="R12" s="11"/>
    </row>
    <row r="13" spans="1:18" ht="15.5" x14ac:dyDescent="0.35">
      <c r="A13" s="36" t="s">
        <v>1890</v>
      </c>
      <c r="B13" s="43" t="s">
        <v>1896</v>
      </c>
      <c r="C13" s="90">
        <f>VLOOKUP(B13,'BCL Calculations Table'!$BM$73:$BX$932,12,FALSE)/1000</f>
        <v>1.001142857142857E-2</v>
      </c>
      <c r="D13" s="38">
        <v>2810</v>
      </c>
      <c r="E13" s="39">
        <v>0.3</v>
      </c>
      <c r="F13" s="40">
        <v>1.5</v>
      </c>
      <c r="G13" s="39">
        <v>0.13</v>
      </c>
      <c r="H13" s="41">
        <v>2.1000000000000001E-4</v>
      </c>
      <c r="I13" s="42">
        <f t="shared" si="0"/>
        <v>28.134116753636565</v>
      </c>
      <c r="J13" s="42">
        <f t="shared" si="1"/>
        <v>562.68233507273135</v>
      </c>
      <c r="K13" s="43" t="s">
        <v>763</v>
      </c>
      <c r="L13" s="37" t="s">
        <v>1891</v>
      </c>
      <c r="M13" s="44" t="s">
        <v>770</v>
      </c>
      <c r="O13" s="11"/>
      <c r="P13" s="11"/>
      <c r="Q13" s="11"/>
      <c r="R13" s="11"/>
    </row>
    <row r="14" spans="1:18" ht="15.5" x14ac:dyDescent="0.35">
      <c r="A14" s="36" t="s">
        <v>424</v>
      </c>
      <c r="B14" s="43" t="s">
        <v>425</v>
      </c>
      <c r="C14" s="90">
        <f>VLOOKUP(B14,'BCL Calculations Table'!$BM$73:$BX$932,12,FALSE)/1000</f>
        <v>6.6742857142857145E-2</v>
      </c>
      <c r="D14" s="38">
        <v>300</v>
      </c>
      <c r="E14" s="39">
        <v>0.3</v>
      </c>
      <c r="F14" s="40">
        <v>1.5</v>
      </c>
      <c r="G14" s="39">
        <v>0.13</v>
      </c>
      <c r="H14" s="41">
        <v>0</v>
      </c>
      <c r="I14" s="42">
        <f t="shared" si="0"/>
        <v>20.036205714285714</v>
      </c>
      <c r="J14" s="42">
        <f t="shared" si="1"/>
        <v>400.72411428571428</v>
      </c>
      <c r="K14" s="43" t="s">
        <v>763</v>
      </c>
      <c r="L14" s="37" t="s">
        <v>761</v>
      </c>
      <c r="M14" s="44" t="s">
        <v>762</v>
      </c>
      <c r="O14" s="11"/>
      <c r="P14" s="11"/>
      <c r="Q14" s="11"/>
      <c r="R14" s="11"/>
    </row>
    <row r="15" spans="1:18" ht="15.5" x14ac:dyDescent="0.35">
      <c r="A15" s="36" t="s">
        <v>746</v>
      </c>
      <c r="B15" s="43" t="s">
        <v>747</v>
      </c>
      <c r="C15" s="91">
        <f>VLOOKUP(B15,'BCL Calculations Table'!$BM$73:$BX$932,12,FALSE)/1000</f>
        <v>189.21600000000001</v>
      </c>
      <c r="D15" s="38">
        <v>4.5</v>
      </c>
      <c r="E15" s="39">
        <v>0.3</v>
      </c>
      <c r="F15" s="40">
        <v>1.5</v>
      </c>
      <c r="G15" s="39">
        <v>0.13</v>
      </c>
      <c r="H15" s="41">
        <v>0</v>
      </c>
      <c r="I15" s="42">
        <f t="shared" si="0"/>
        <v>889.31520000000012</v>
      </c>
      <c r="J15" s="42">
        <f t="shared" si="1"/>
        <v>17786.304</v>
      </c>
      <c r="K15" s="43" t="s">
        <v>763</v>
      </c>
      <c r="L15" s="37" t="s">
        <v>761</v>
      </c>
      <c r="M15" s="44" t="s">
        <v>762</v>
      </c>
      <c r="O15" s="11"/>
      <c r="P15" s="11"/>
      <c r="Q15" s="11"/>
      <c r="R15" s="11"/>
    </row>
    <row r="16" spans="1:18" ht="15.5" x14ac:dyDescent="0.35">
      <c r="A16" s="36" t="s">
        <v>767</v>
      </c>
      <c r="B16" s="43" t="s">
        <v>429</v>
      </c>
      <c r="C16" s="90">
        <f>VLOOKUP(B16,'BCL Calculations Table'!$BM$73:$BX$932,12,FALSE)/1000</f>
        <v>4.6719999999999997</v>
      </c>
      <c r="D16" s="38">
        <v>65</v>
      </c>
      <c r="E16" s="39">
        <v>0.3</v>
      </c>
      <c r="F16" s="40">
        <v>1.5</v>
      </c>
      <c r="G16" s="39">
        <v>0.13</v>
      </c>
      <c r="H16" s="41">
        <v>0</v>
      </c>
      <c r="I16" s="42">
        <f t="shared" si="0"/>
        <v>304.61439999999999</v>
      </c>
      <c r="J16" s="42">
        <f t="shared" si="1"/>
        <v>6092.2880000000005</v>
      </c>
      <c r="K16" s="43" t="s">
        <v>765</v>
      </c>
      <c r="L16" s="37" t="s">
        <v>761</v>
      </c>
      <c r="M16" s="44" t="s">
        <v>762</v>
      </c>
      <c r="O16" s="11"/>
      <c r="P16" s="11"/>
      <c r="Q16" s="11"/>
      <c r="R16" s="11"/>
    </row>
    <row r="17" spans="1:18" ht="15.5" x14ac:dyDescent="0.35">
      <c r="A17" s="36" t="s">
        <v>768</v>
      </c>
      <c r="B17" s="43" t="s">
        <v>436</v>
      </c>
      <c r="C17" s="90">
        <f>VLOOKUP(B17,'BCL Calculations Table'!$BM$73:$BX$932,12,FALSE)/1000</f>
        <v>2E-3</v>
      </c>
      <c r="D17" s="38">
        <v>52</v>
      </c>
      <c r="E17" s="39">
        <v>0.3</v>
      </c>
      <c r="F17" s="40">
        <v>1.5</v>
      </c>
      <c r="G17" s="39">
        <v>0.13</v>
      </c>
      <c r="H17" s="41">
        <v>0.47</v>
      </c>
      <c r="I17" s="42">
        <f t="shared" si="0"/>
        <v>0.10448146666666668</v>
      </c>
      <c r="J17" s="42">
        <f t="shared" si="1"/>
        <v>2.0896293333333338</v>
      </c>
      <c r="K17" s="43" t="s">
        <v>766</v>
      </c>
      <c r="L17" s="37" t="s">
        <v>769</v>
      </c>
      <c r="M17" s="44" t="s">
        <v>858</v>
      </c>
      <c r="O17" s="11"/>
      <c r="P17" s="11"/>
      <c r="Q17" s="11"/>
      <c r="R17" s="11"/>
    </row>
    <row r="18" spans="1:18" ht="15.5" x14ac:dyDescent="0.35">
      <c r="A18" s="36" t="s">
        <v>479</v>
      </c>
      <c r="B18" s="43" t="s">
        <v>480</v>
      </c>
      <c r="C18" s="90">
        <f>VLOOKUP(B18,'BCL Calculations Table'!$BM$73:$BX$932,12,FALSE)/1000</f>
        <v>0.16685714285714287</v>
      </c>
      <c r="D18" s="38">
        <v>20</v>
      </c>
      <c r="E18" s="39">
        <v>0.3</v>
      </c>
      <c r="F18" s="40">
        <v>1.5</v>
      </c>
      <c r="G18" s="39">
        <v>0.13</v>
      </c>
      <c r="H18" s="41">
        <v>0</v>
      </c>
      <c r="I18" s="42">
        <f t="shared" si="0"/>
        <v>3.370514285714286</v>
      </c>
      <c r="J18" s="42">
        <f t="shared" si="1"/>
        <v>67.410285714285706</v>
      </c>
      <c r="K18" s="43" t="s">
        <v>763</v>
      </c>
      <c r="L18" s="37" t="s">
        <v>761</v>
      </c>
      <c r="M18" s="44" t="s">
        <v>762</v>
      </c>
      <c r="O18" s="11"/>
      <c r="P18" s="11"/>
      <c r="Q18" s="11"/>
      <c r="R18" s="11"/>
    </row>
    <row r="19" spans="1:18" ht="15.5" x14ac:dyDescent="0.35">
      <c r="A19" s="36" t="s">
        <v>1892</v>
      </c>
      <c r="B19" s="43" t="s">
        <v>1965</v>
      </c>
      <c r="C19" s="90">
        <f>VLOOKUP(B19,'BCL Calculations Table'!$BM$73:$BX$932,12,FALSE)/1000</f>
        <v>3.3371428571428571E-3</v>
      </c>
      <c r="D19" s="38">
        <v>350</v>
      </c>
      <c r="E19" s="39">
        <v>0.3</v>
      </c>
      <c r="F19" s="40">
        <v>1.5</v>
      </c>
      <c r="G19" s="39">
        <v>0.13</v>
      </c>
      <c r="H19" s="41">
        <v>0</v>
      </c>
      <c r="I19" s="42">
        <f t="shared" si="0"/>
        <v>1.1686674285714285</v>
      </c>
      <c r="J19" s="42">
        <f t="shared" si="1"/>
        <v>23.373348571428572</v>
      </c>
      <c r="K19" s="43" t="s">
        <v>766</v>
      </c>
      <c r="L19" s="37" t="s">
        <v>761</v>
      </c>
      <c r="M19" s="44" t="s">
        <v>762</v>
      </c>
      <c r="O19" s="11"/>
      <c r="P19" s="11"/>
      <c r="Q19" s="11"/>
      <c r="R19" s="11"/>
    </row>
    <row r="20" spans="1:18" ht="15.5" x14ac:dyDescent="0.35">
      <c r="A20" s="36" t="s">
        <v>487</v>
      </c>
      <c r="B20" s="43" t="s">
        <v>488</v>
      </c>
      <c r="C20" s="90">
        <f>VLOOKUP(B20,'BCL Calculations Table'!$BM$73:$BX$932,12,FALSE)/1000</f>
        <v>10</v>
      </c>
      <c r="D20" s="38">
        <v>0.5</v>
      </c>
      <c r="E20" s="39">
        <v>0.3</v>
      </c>
      <c r="F20" s="40">
        <v>1.5</v>
      </c>
      <c r="G20" s="39">
        <v>0.13</v>
      </c>
      <c r="H20" s="41">
        <v>0</v>
      </c>
      <c r="I20" s="42">
        <f t="shared" si="0"/>
        <v>7</v>
      </c>
      <c r="J20" s="42">
        <f t="shared" si="1"/>
        <v>140</v>
      </c>
      <c r="K20" s="43" t="s">
        <v>766</v>
      </c>
      <c r="L20" s="37" t="s">
        <v>860</v>
      </c>
      <c r="M20" s="44" t="s">
        <v>762</v>
      </c>
      <c r="O20" s="11"/>
      <c r="P20" s="11"/>
      <c r="Q20" s="11"/>
      <c r="R20" s="11"/>
    </row>
    <row r="21" spans="1:18" ht="15.5" x14ac:dyDescent="0.35">
      <c r="A21" s="36" t="s">
        <v>536</v>
      </c>
      <c r="B21" s="43" t="s">
        <v>1476</v>
      </c>
      <c r="C21" s="90">
        <f>VLOOKUP(B21,'BCL Calculations Table'!$BM$73:$BX$932,12,FALSE)/1000</f>
        <v>1.7999999999999999E-2</v>
      </c>
      <c r="D21" s="38">
        <v>0.83</v>
      </c>
      <c r="E21" s="39">
        <v>0.3</v>
      </c>
      <c r="F21" s="40">
        <v>1.5</v>
      </c>
      <c r="G21" s="39">
        <v>0.13</v>
      </c>
      <c r="H21" s="41">
        <v>0</v>
      </c>
      <c r="I21" s="42">
        <f t="shared" si="0"/>
        <v>1.8539999999999997E-2</v>
      </c>
      <c r="J21" s="42">
        <f t="shared" si="1"/>
        <v>0.37080000000000002</v>
      </c>
      <c r="K21" s="43" t="s">
        <v>763</v>
      </c>
      <c r="L21" s="37" t="s">
        <v>861</v>
      </c>
      <c r="M21" s="44" t="s">
        <v>762</v>
      </c>
      <c r="O21" s="11"/>
      <c r="P21" s="11"/>
      <c r="Q21" s="11"/>
      <c r="R21" s="11"/>
    </row>
    <row r="22" spans="1:18" ht="15.5" x14ac:dyDescent="0.35">
      <c r="A22" s="36" t="s">
        <v>1893</v>
      </c>
      <c r="B22" s="43" t="s">
        <v>1898</v>
      </c>
      <c r="C22" s="90">
        <f>VLOOKUP(B22,'BCL Calculations Table'!$BM$73:$BX$932,12,FALSE)/1000</f>
        <v>0.13348571428571429</v>
      </c>
      <c r="D22" s="38">
        <v>90</v>
      </c>
      <c r="E22" s="39">
        <v>0.3</v>
      </c>
      <c r="F22" s="40">
        <v>1.5</v>
      </c>
      <c r="G22" s="39">
        <v>0.13</v>
      </c>
      <c r="H22" s="41">
        <v>0</v>
      </c>
      <c r="I22" s="42">
        <f t="shared" si="0"/>
        <v>12.04041142857143</v>
      </c>
      <c r="J22" s="42">
        <f t="shared" si="1"/>
        <v>240.8082285714286</v>
      </c>
      <c r="K22" s="45" t="s">
        <v>765</v>
      </c>
      <c r="L22" s="37" t="s">
        <v>761</v>
      </c>
      <c r="M22" s="44" t="s">
        <v>762</v>
      </c>
      <c r="O22" s="11"/>
      <c r="P22" s="11"/>
      <c r="Q22" s="11"/>
      <c r="R22" s="11"/>
    </row>
    <row r="23" spans="1:18" ht="15.5" x14ac:dyDescent="0.35">
      <c r="A23" s="36" t="s">
        <v>771</v>
      </c>
      <c r="B23" s="43" t="s">
        <v>610</v>
      </c>
      <c r="C23" s="90">
        <f>VLOOKUP(B23,'BCL Calculations Table'!$BM$73:$BX$932,12,FALSE)/1000</f>
        <v>0.16685714285714287</v>
      </c>
      <c r="D23" s="38">
        <v>8.3000000000000007</v>
      </c>
      <c r="E23" s="39">
        <v>0.3</v>
      </c>
      <c r="F23" s="40">
        <v>1.5</v>
      </c>
      <c r="G23" s="39">
        <v>0.13</v>
      </c>
      <c r="H23" s="41">
        <v>0</v>
      </c>
      <c r="I23" s="42">
        <f t="shared" si="0"/>
        <v>1.4182857142857144</v>
      </c>
      <c r="J23" s="42">
        <f t="shared" si="1"/>
        <v>28.365714285714287</v>
      </c>
      <c r="K23" s="45" t="s">
        <v>765</v>
      </c>
      <c r="L23" s="37" t="s">
        <v>769</v>
      </c>
      <c r="M23" s="44" t="s">
        <v>762</v>
      </c>
      <c r="O23" s="11"/>
      <c r="P23" s="11"/>
      <c r="Q23" s="11"/>
      <c r="R23" s="11"/>
    </row>
    <row r="24" spans="1:18" ht="15.5" x14ac:dyDescent="0.35">
      <c r="A24" s="36" t="s">
        <v>742</v>
      </c>
      <c r="B24" s="43" t="s">
        <v>847</v>
      </c>
      <c r="C24" s="90">
        <f>VLOOKUP(B24,'BCL Calculations Table'!$BM$73:$BX$932,12,FALSE)/1000</f>
        <v>133.48571428571429</v>
      </c>
      <c r="D24" s="38">
        <v>1000</v>
      </c>
      <c r="E24" s="39">
        <v>0.3</v>
      </c>
      <c r="F24" s="40">
        <v>1.5</v>
      </c>
      <c r="G24" s="39">
        <v>0.13</v>
      </c>
      <c r="H24" s="41">
        <v>0</v>
      </c>
      <c r="I24" s="42">
        <f t="shared" si="0"/>
        <v>133512.41142857145</v>
      </c>
      <c r="J24" s="42">
        <f t="shared" si="1"/>
        <v>2670248.2285714289</v>
      </c>
      <c r="K24" s="43" t="s">
        <v>763</v>
      </c>
      <c r="L24" s="37" t="s">
        <v>761</v>
      </c>
      <c r="M24" s="44" t="s">
        <v>762</v>
      </c>
      <c r="O24" s="11"/>
      <c r="P24" s="11"/>
      <c r="Q24" s="11"/>
      <c r="R24" s="11"/>
    </row>
    <row r="25" spans="1:18" ht="15.5" x14ac:dyDescent="0.35">
      <c r="A25" s="36" t="s">
        <v>743</v>
      </c>
      <c r="B25" s="43" t="s">
        <v>848</v>
      </c>
      <c r="C25" s="91">
        <f>VLOOKUP(B25,'BCL Calculations Table'!$BM$73:$BX$932,12,FALSE)/1000</f>
        <v>2.6697142857142857E-2</v>
      </c>
      <c r="D25" s="38">
        <v>150</v>
      </c>
      <c r="E25" s="39">
        <v>0.3</v>
      </c>
      <c r="F25" s="40">
        <v>1.5</v>
      </c>
      <c r="G25" s="39">
        <v>0.13</v>
      </c>
      <c r="H25" s="41">
        <v>0</v>
      </c>
      <c r="I25" s="42">
        <f t="shared" si="0"/>
        <v>4.0099108571428568</v>
      </c>
      <c r="J25" s="42">
        <f t="shared" si="1"/>
        <v>80.198217142857146</v>
      </c>
      <c r="K25" s="43" t="s">
        <v>763</v>
      </c>
      <c r="L25" s="37" t="s">
        <v>761</v>
      </c>
      <c r="M25" s="44" t="s">
        <v>762</v>
      </c>
      <c r="O25" s="11"/>
      <c r="P25" s="11"/>
      <c r="Q25" s="11"/>
      <c r="R25" s="11"/>
    </row>
    <row r="26" spans="1:18" ht="16" thickBot="1" x14ac:dyDescent="0.4">
      <c r="A26" s="46" t="s">
        <v>744</v>
      </c>
      <c r="B26" s="53" t="s">
        <v>744</v>
      </c>
      <c r="C26" s="92">
        <f>VLOOKUP(B26,'BCL Calculations Table'!$BM$73:$BX$932,12,FALSE)/1000</f>
        <v>0.10011428571428571</v>
      </c>
      <c r="D26" s="48">
        <v>450</v>
      </c>
      <c r="E26" s="49">
        <v>0.3</v>
      </c>
      <c r="F26" s="50">
        <v>1.5</v>
      </c>
      <c r="G26" s="49">
        <v>0.13</v>
      </c>
      <c r="H26" s="51">
        <v>0</v>
      </c>
      <c r="I26" s="52">
        <f t="shared" si="0"/>
        <v>45.071451428571429</v>
      </c>
      <c r="J26" s="52">
        <f t="shared" si="1"/>
        <v>901.42902857142849</v>
      </c>
      <c r="K26" s="53" t="s">
        <v>766</v>
      </c>
      <c r="L26" s="47" t="s">
        <v>761</v>
      </c>
      <c r="M26" s="54" t="s">
        <v>762</v>
      </c>
      <c r="O26" s="11"/>
      <c r="P26" s="11"/>
      <c r="Q26" s="11"/>
      <c r="R26" s="11"/>
    </row>
    <row r="27" spans="1:18" x14ac:dyDescent="0.35">
      <c r="A27" s="17"/>
      <c r="B27" s="17"/>
      <c r="E27" s="55"/>
      <c r="F27" s="56"/>
      <c r="G27" s="55"/>
      <c r="H27" s="57"/>
      <c r="I27" s="58"/>
      <c r="J27" s="58"/>
    </row>
    <row r="28" spans="1:18" x14ac:dyDescent="0.35">
      <c r="A28" s="59" t="s">
        <v>772</v>
      </c>
      <c r="B28" s="59"/>
      <c r="C28" s="64"/>
      <c r="D28" s="64"/>
      <c r="E28" s="64"/>
      <c r="F28" s="59" t="s">
        <v>773</v>
      </c>
      <c r="G28" s="64"/>
      <c r="H28" s="59"/>
      <c r="I28" s="58"/>
      <c r="J28" s="58"/>
    </row>
    <row r="29" spans="1:18" ht="15.5" x14ac:dyDescent="0.4">
      <c r="A29" s="65" t="s">
        <v>866</v>
      </c>
      <c r="B29" s="65"/>
      <c r="C29" s="64"/>
      <c r="D29" s="64"/>
      <c r="E29" s="64"/>
      <c r="F29" s="65" t="s">
        <v>774</v>
      </c>
      <c r="G29" s="64"/>
      <c r="H29" s="55"/>
      <c r="J29" s="58"/>
    </row>
    <row r="30" spans="1:18" ht="15.5" x14ac:dyDescent="0.4">
      <c r="A30" s="60" t="s">
        <v>867</v>
      </c>
      <c r="B30" s="60"/>
      <c r="C30" s="64"/>
      <c r="D30" s="64"/>
      <c r="E30" s="64"/>
      <c r="F30" s="65" t="s">
        <v>868</v>
      </c>
      <c r="G30" s="64"/>
      <c r="H30" s="55"/>
      <c r="J30" s="58"/>
    </row>
    <row r="31" spans="1:18" ht="15.5" x14ac:dyDescent="0.4">
      <c r="A31" s="60" t="s">
        <v>869</v>
      </c>
      <c r="B31" s="60"/>
      <c r="C31" s="64"/>
      <c r="D31" s="64"/>
      <c r="E31" s="64"/>
      <c r="F31" s="65" t="s">
        <v>870</v>
      </c>
      <c r="G31" s="64"/>
      <c r="H31" s="55"/>
      <c r="J31" s="58"/>
    </row>
    <row r="32" spans="1:18" ht="15.5" x14ac:dyDescent="0.4">
      <c r="A32" s="60" t="s">
        <v>871</v>
      </c>
      <c r="B32" s="60"/>
      <c r="C32" s="64"/>
      <c r="D32" s="64"/>
      <c r="E32" s="64"/>
      <c r="F32" s="65" t="s">
        <v>872</v>
      </c>
      <c r="G32" s="64"/>
      <c r="H32" s="55"/>
      <c r="J32" s="58"/>
    </row>
    <row r="33" spans="1:10" ht="15.5" x14ac:dyDescent="0.4">
      <c r="A33" s="65" t="s">
        <v>873</v>
      </c>
      <c r="B33" s="65"/>
      <c r="C33" s="64"/>
      <c r="D33" s="64"/>
      <c r="E33" s="66"/>
      <c r="F33" s="65"/>
      <c r="G33" s="64"/>
      <c r="H33" s="57"/>
      <c r="J33" s="58"/>
    </row>
    <row r="34" spans="1:10" ht="15.5" x14ac:dyDescent="0.4">
      <c r="A34" s="65" t="s">
        <v>874</v>
      </c>
      <c r="B34" s="65"/>
      <c r="C34" s="64"/>
      <c r="D34" s="64"/>
      <c r="E34" s="66"/>
      <c r="F34" s="67"/>
      <c r="G34" s="66"/>
      <c r="H34" s="57"/>
      <c r="J34" s="58"/>
    </row>
    <row r="35" spans="1:10" x14ac:dyDescent="0.35">
      <c r="A35" s="60" t="s">
        <v>775</v>
      </c>
      <c r="B35" s="60"/>
      <c r="C35" s="64"/>
      <c r="D35" s="64"/>
      <c r="E35" s="66"/>
      <c r="F35" s="67"/>
      <c r="G35" s="66"/>
      <c r="H35" s="57"/>
      <c r="J35" s="58"/>
    </row>
    <row r="36" spans="1:10" x14ac:dyDescent="0.35">
      <c r="A36" s="65" t="s">
        <v>776</v>
      </c>
      <c r="B36" s="65"/>
      <c r="C36" s="64"/>
      <c r="D36" s="64"/>
      <c r="E36" s="66"/>
      <c r="F36" s="67"/>
      <c r="G36" s="66"/>
      <c r="H36" s="57"/>
      <c r="J36" s="58"/>
    </row>
    <row r="37" spans="1:10" x14ac:dyDescent="0.35">
      <c r="A37" s="64"/>
      <c r="B37" s="64"/>
      <c r="C37" s="64"/>
      <c r="D37" s="64"/>
      <c r="E37" s="66"/>
      <c r="F37" s="67"/>
      <c r="G37" s="66"/>
      <c r="H37" s="57"/>
      <c r="I37" s="58"/>
      <c r="J37" s="58"/>
    </row>
    <row r="38" spans="1:10" x14ac:dyDescent="0.35">
      <c r="A38" s="59" t="s">
        <v>777</v>
      </c>
      <c r="B38" s="59"/>
      <c r="C38" s="64"/>
      <c r="D38" s="64"/>
      <c r="E38" s="64"/>
      <c r="F38" s="64"/>
      <c r="G38" s="64"/>
    </row>
    <row r="39" spans="1:10" x14ac:dyDescent="0.35">
      <c r="A39" s="65" t="s">
        <v>783</v>
      </c>
      <c r="B39" s="65"/>
      <c r="C39" s="64"/>
      <c r="D39" s="64"/>
      <c r="E39" s="64"/>
      <c r="F39" s="64"/>
      <c r="G39" s="64"/>
    </row>
    <row r="40" spans="1:10" x14ac:dyDescent="0.35">
      <c r="A40" s="65" t="s">
        <v>778</v>
      </c>
      <c r="B40" s="65"/>
      <c r="C40" s="64"/>
      <c r="D40" s="64"/>
      <c r="E40" s="64"/>
      <c r="F40" s="64"/>
      <c r="G40" s="64"/>
    </row>
    <row r="41" spans="1:10" ht="15.5" x14ac:dyDescent="0.4">
      <c r="A41" s="60" t="s">
        <v>875</v>
      </c>
      <c r="B41" s="60"/>
      <c r="C41" s="64"/>
      <c r="D41" s="64"/>
      <c r="E41" s="64"/>
      <c r="F41" s="64"/>
      <c r="G41" s="64"/>
    </row>
    <row r="42" spans="1:10" s="17" customFormat="1" ht="12.5" x14ac:dyDescent="0.25">
      <c r="A42" s="60" t="s">
        <v>779</v>
      </c>
      <c r="B42" s="60"/>
    </row>
    <row r="43" spans="1:10" x14ac:dyDescent="0.35">
      <c r="A43" s="60" t="s">
        <v>780</v>
      </c>
      <c r="B43" s="60"/>
      <c r="C43" s="64"/>
      <c r="D43" s="64"/>
      <c r="E43" s="64"/>
      <c r="F43" s="64"/>
      <c r="G43" s="64"/>
    </row>
    <row r="44" spans="1:10" x14ac:dyDescent="0.35">
      <c r="A44" s="60" t="s">
        <v>863</v>
      </c>
      <c r="B44" s="60"/>
      <c r="C44" s="64"/>
      <c r="D44" s="64"/>
      <c r="E44" s="64"/>
      <c r="F44" s="64"/>
      <c r="G44" s="64"/>
    </row>
    <row r="45" spans="1:10" x14ac:dyDescent="0.35">
      <c r="A45" s="64"/>
      <c r="B45" s="64"/>
      <c r="C45" s="64"/>
      <c r="D45" s="64"/>
      <c r="E45" s="64"/>
      <c r="F45" s="64"/>
      <c r="G45" s="64"/>
    </row>
    <row r="46" spans="1:10" x14ac:dyDescent="0.35">
      <c r="A46" s="65" t="s">
        <v>781</v>
      </c>
      <c r="B46" s="65"/>
      <c r="C46" s="64"/>
      <c r="D46" s="64"/>
      <c r="E46" s="64"/>
      <c r="F46" s="64"/>
      <c r="G46" s="64"/>
    </row>
    <row r="47" spans="1:10" x14ac:dyDescent="0.35">
      <c r="A47" s="65" t="s">
        <v>782</v>
      </c>
      <c r="B47" s="65"/>
      <c r="C47" s="64"/>
      <c r="D47" s="64"/>
      <c r="E47" s="64"/>
      <c r="F47" s="64"/>
      <c r="G47" s="64"/>
    </row>
    <row r="48" spans="1:10" x14ac:dyDescent="0.35">
      <c r="A48" s="65" t="s">
        <v>856</v>
      </c>
      <c r="B48" s="65"/>
      <c r="C48" s="64"/>
      <c r="D48" s="64"/>
      <c r="E48" s="64"/>
      <c r="F48" s="64"/>
      <c r="G48" s="64"/>
    </row>
    <row r="49" spans="1:7" x14ac:dyDescent="0.35">
      <c r="A49" s="65" t="s">
        <v>857</v>
      </c>
      <c r="B49" s="65"/>
      <c r="C49" s="64"/>
      <c r="D49" s="64"/>
      <c r="E49" s="64"/>
      <c r="F49" s="64"/>
      <c r="G49" s="64"/>
    </row>
    <row r="50" spans="1:7" x14ac:dyDescent="0.35">
      <c r="A50" s="65" t="s">
        <v>862</v>
      </c>
      <c r="B50" s="65"/>
      <c r="C50" s="64"/>
      <c r="D50" s="64"/>
      <c r="E50" s="64"/>
      <c r="F50" s="64"/>
      <c r="G50" s="64"/>
    </row>
    <row r="51" spans="1:7" x14ac:dyDescent="0.35">
      <c r="A51" s="65" t="s">
        <v>1894</v>
      </c>
      <c r="B51" s="65"/>
      <c r="C51" s="64"/>
      <c r="D51" s="64"/>
      <c r="E51" s="64"/>
      <c r="F51" s="64"/>
      <c r="G51" s="64"/>
    </row>
    <row r="52" spans="1:7" x14ac:dyDescent="0.35">
      <c r="A52" s="65" t="s">
        <v>864</v>
      </c>
      <c r="B52" s="65"/>
      <c r="C52" s="64"/>
      <c r="D52" s="64"/>
      <c r="E52" s="64"/>
      <c r="F52" s="64"/>
      <c r="G52" s="64"/>
    </row>
    <row r="53" spans="1:7" x14ac:dyDescent="0.35">
      <c r="A53" s="65" t="s">
        <v>865</v>
      </c>
      <c r="B53" s="65"/>
      <c r="C53" s="64"/>
      <c r="D53" s="64"/>
      <c r="E53" s="64"/>
      <c r="F53" s="64"/>
      <c r="G53" s="64"/>
    </row>
    <row r="54" spans="1:7" x14ac:dyDescent="0.35">
      <c r="A54" s="64"/>
      <c r="B54" s="64"/>
      <c r="C54" s="64"/>
      <c r="D54" s="64"/>
      <c r="E54" s="64"/>
      <c r="F54" s="64"/>
      <c r="G54" s="64"/>
    </row>
  </sheetData>
  <mergeCells count="1">
    <mergeCell ref="I2:J2"/>
  </mergeCells>
  <pageMargins left="0.7" right="0.7" top="0.75" bottom="0.75" header="0.3" footer="0.3"/>
  <pageSetup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42</vt:i4>
      </vt:variant>
    </vt:vector>
  </HeadingPairs>
  <TitlesOfParts>
    <vt:vector size="45" baseType="lpstr">
      <vt:lpstr>BCL Table</vt:lpstr>
      <vt:lpstr>BCL Calculations Table</vt:lpstr>
      <vt:lpstr>Table D1</vt:lpstr>
      <vt:lpstr>'BCL Calculations Table'!AF_ADULT</vt:lpstr>
      <vt:lpstr>'BCL Calculations Table'!AF_CHILD</vt:lpstr>
      <vt:lpstr>'BCL Calculations Table'!AF_WORK</vt:lpstr>
      <vt:lpstr>'BCL Calculations Table'!AT</vt:lpstr>
      <vt:lpstr>'BCL Calculations Table'!BW_A</vt:lpstr>
      <vt:lpstr>'BCL Calculations Table'!BW_C</vt:lpstr>
      <vt:lpstr>'BCL Calculations Table'!ED_A</vt:lpstr>
      <vt:lpstr>'BCL Calculations Table'!ED_C</vt:lpstr>
      <vt:lpstr>'BCL Calculations Table'!ED_m</vt:lpstr>
      <vt:lpstr>'BCL Calculations Table'!ED_O</vt:lpstr>
      <vt:lpstr>'BCL Calculations Table'!EF_O</vt:lpstr>
      <vt:lpstr>'BCL Calculations Table'!EF_OUT</vt:lpstr>
      <vt:lpstr>'BCL Calculations Table'!EF_R</vt:lpstr>
      <vt:lpstr>'BCL Calculations Table'!ET_I</vt:lpstr>
      <vt:lpstr>'BCL Calculations Table'!ET_R</vt:lpstr>
      <vt:lpstr>'BCL Calculations Table'!Foc</vt:lpstr>
      <vt:lpstr>'BCL Calculations Table'!IFS_ADJ</vt:lpstr>
      <vt:lpstr>'BCL Calculations Table'!IFS_MADJ</vt:lpstr>
      <vt:lpstr>'BCL Calculations Table'!IFW_ADJ</vt:lpstr>
      <vt:lpstr>'BCL Calculations Table'!IFW_MADJ</vt:lpstr>
      <vt:lpstr>'BCL Calculations Table'!IRS_ADULT</vt:lpstr>
      <vt:lpstr>'BCL Calculations Table'!IRS_CHILD</vt:lpstr>
      <vt:lpstr>'BCL Calculations Table'!IRS_WORK</vt:lpstr>
      <vt:lpstr>'BCL Calculations Table'!IRW_ADULT</vt:lpstr>
      <vt:lpstr>'BCL Calculations Table'!IRW_CHILD</vt:lpstr>
      <vt:lpstr>'BCL Calculations Table'!n</vt:lpstr>
      <vt:lpstr>'BCL Calculations Table'!Pb</vt:lpstr>
      <vt:lpstr>'BCL Calculations Table'!PEF</vt:lpstr>
      <vt:lpstr>'BCL Table'!Print_Area</vt:lpstr>
      <vt:lpstr>'BCL Table'!Print_Titles</vt:lpstr>
      <vt:lpstr>'BCL Calculations Table'!QC</vt:lpstr>
      <vt:lpstr>'BCL Calculations Table'!SA_ADULT</vt:lpstr>
      <vt:lpstr>'BCL Calculations Table'!SA_CHILD</vt:lpstr>
      <vt:lpstr>'BCL Calculations Table'!SA_WORK</vt:lpstr>
      <vt:lpstr>'BCL Calculations Table'!SFS_ADJ</vt:lpstr>
      <vt:lpstr>'BCL Calculations Table'!SFS_MADJ</vt:lpstr>
      <vt:lpstr>'BCL Calculations Table'!T</vt:lpstr>
      <vt:lpstr>'BCL Calculations Table'!THETA_AIR</vt:lpstr>
      <vt:lpstr>'BCL Calculations Table'!THETA_WATER</vt:lpstr>
      <vt:lpstr>'BCL Calculations Table'!THQ</vt:lpstr>
      <vt:lpstr>'BCL Calculations Table'!TR</vt:lpstr>
      <vt:lpstr>'BCL Calculations Table'!VF_W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kfehling</dc:creator>
  <cp:lastModifiedBy>Kurt Fehling</cp:lastModifiedBy>
  <cp:lastPrinted>2023-06-19T23:07:18Z</cp:lastPrinted>
  <dcterms:created xsi:type="dcterms:W3CDTF">2008-09-22T01:39:40Z</dcterms:created>
  <dcterms:modified xsi:type="dcterms:W3CDTF">2023-06-20T17:18:04Z</dcterms:modified>
</cp:coreProperties>
</file>